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X:\Projekti\7815_Aglomeracije_MOL\09_POPISI\Popisi_kanalizacija\Popisi_2JN\POPIS_XLS\Posredovano_razpis\"/>
    </mc:Choice>
  </mc:AlternateContent>
  <bookViews>
    <workbookView xWindow="0" yWindow="0" windowWidth="28800" windowHeight="13035" tabRatio="938" activeTab="1"/>
  </bookViews>
  <sheets>
    <sheet name="CENIK" sheetId="1" r:id="rId1"/>
    <sheet name="REKAPITULACIJA" sheetId="2" r:id="rId2"/>
    <sheet name="3.1 Po v" sheetId="4" r:id="rId3"/>
    <sheet name="3.2 Po z" sheetId="3" r:id="rId4"/>
    <sheet name="9 Kaš" sheetId="5" r:id="rId5"/>
    <sheet name="9 CP S" sheetId="39" r:id="rId6"/>
    <sheet name="9_CP_V" sheetId="38" r:id="rId7"/>
    <sheet name="13 Rak" sheetId="6" r:id="rId8"/>
    <sheet name="13 VP_P" sheetId="40" r:id="rId9"/>
    <sheet name="14 Sib" sheetId="7" r:id="rId10"/>
    <sheet name="14 VP" sheetId="41" r:id="rId11"/>
    <sheet name="18 Zad" sheetId="10" r:id="rId12"/>
    <sheet name="20 Tac j" sheetId="11" r:id="rId13"/>
    <sheet name="20 Tac s" sheetId="12" r:id="rId14"/>
    <sheet name="21 Šmar" sheetId="13" r:id="rId15"/>
    <sheet name="23 Sos j" sheetId="14" r:id="rId16"/>
    <sheet name=" 23 CP J " sheetId="44" r:id="rId17"/>
    <sheet name="23 Sos s " sheetId="15" r:id="rId18"/>
    <sheet name=" 23  CP Z" sheetId="42" r:id="rId19"/>
    <sheet name=" 23  CP M" sheetId="43" r:id="rId20"/>
    <sheet name="24 Žab" sheetId="16" r:id="rId21"/>
    <sheet name="25 Dob" sheetId="34" r:id="rId22"/>
    <sheet name="26 Izan" sheetId="48" r:id="rId23"/>
    <sheet name="26 VP" sheetId="49" r:id="rId24"/>
    <sheet name="31 N Po" sheetId="17" r:id="rId25"/>
    <sheet name="37 Deb" sheetId="18" r:id="rId26"/>
    <sheet name="37_CP" sheetId="47" r:id="rId27"/>
    <sheet name="38 Brz" sheetId="19" r:id="rId28"/>
    <sheet name="RC Del. sila" sheetId="25" r:id="rId29"/>
    <sheet name="RC Voz. park" sheetId="26" r:id="rId30"/>
    <sheet name="RC Oprema" sheetId="27" r:id="rId31"/>
    <sheet name="Analiza cene" sheetId="28" r:id="rId32"/>
  </sheets>
  <definedNames>
    <definedName name="_xlnm._FilterDatabase" localSheetId="19" hidden="1">' 23  CP M'!$F$19:$K$414</definedName>
    <definedName name="_xlnm._FilterDatabase" localSheetId="18" hidden="1">' 23  CP Z'!#REF!</definedName>
    <definedName name="_xlnm._FilterDatabase" localSheetId="16" hidden="1">' 23 CP J '!#REF!</definedName>
    <definedName name="_xlnm._FilterDatabase" localSheetId="7" hidden="1">'13 Rak'!$A$26:$K$241</definedName>
    <definedName name="_xlnm._FilterDatabase" localSheetId="9" hidden="1">'14 Sib'!$A$26:$K$282</definedName>
    <definedName name="_xlnm._FilterDatabase" localSheetId="11" hidden="1">'18 Zad'!$A$17:$I$17</definedName>
    <definedName name="_xlnm._FilterDatabase" localSheetId="12" hidden="1">'20 Tac j'!$A$18:$I$18</definedName>
    <definedName name="_xlnm._FilterDatabase" localSheetId="13" hidden="1">'20 Tac s'!$A$28:$I$28</definedName>
    <definedName name="_xlnm._FilterDatabase" localSheetId="14" hidden="1">'21 Šmar'!$A$23:$I$23</definedName>
    <definedName name="_xlnm._FilterDatabase" localSheetId="15" hidden="1">'23 Sos j'!$A$24:$I$24</definedName>
    <definedName name="_xlnm._FilterDatabase" localSheetId="17" hidden="1">'23 Sos s '!$C$40:$K$831</definedName>
    <definedName name="_xlnm._FilterDatabase" localSheetId="20" hidden="1">'24 Žab'!$A$16:$I$16</definedName>
    <definedName name="_xlnm._FilterDatabase" localSheetId="21" hidden="1">'25 Dob'!$A$19:$I$19</definedName>
    <definedName name="_xlnm._FilterDatabase" localSheetId="22" hidden="1">'26 Izan'!$A$27:$K$306</definedName>
    <definedName name="_xlnm._FilterDatabase" localSheetId="23" hidden="1">'26 VP'!$B$15:$G$515</definedName>
    <definedName name="_xlnm._FilterDatabase" localSheetId="2" hidden="1">'3.1 Po v'!$A$19:$I$19</definedName>
    <definedName name="_xlnm._FilterDatabase" localSheetId="3" hidden="1">'3.2 Po z'!$A$31:$I$31</definedName>
    <definedName name="_xlnm._FilterDatabase" localSheetId="24" hidden="1">'31 N Po'!$A$23:$I$23</definedName>
    <definedName name="_xlnm._FilterDatabase" localSheetId="25" hidden="1">'37 Deb'!$A$14:$I$14</definedName>
    <definedName name="_xlnm._FilterDatabase" localSheetId="26" hidden="1">'37_CP'!$A$22:$G$642</definedName>
    <definedName name="_xlnm._FilterDatabase" localSheetId="27" hidden="1">'38 Brz'!$A$14:$I$14</definedName>
    <definedName name="_xlnm._FilterDatabase" localSheetId="5" hidden="1">'9 CP S'!$A$18:$F$18</definedName>
    <definedName name="_xlnm._FilterDatabase" localSheetId="4" hidden="1">'9 Kaš'!$A$30:$I$30</definedName>
    <definedName name="_xlnm._FilterDatabase" localSheetId="6" hidden="1">'9_CP_V'!$A$15:$F$438</definedName>
    <definedName name="l" localSheetId="19">#REF!</definedName>
    <definedName name="l" localSheetId="18">#REF!</definedName>
    <definedName name="l" localSheetId="16">#REF!</definedName>
    <definedName name="l" localSheetId="8">#REF!</definedName>
    <definedName name="l" localSheetId="9">#REF!</definedName>
    <definedName name="l" localSheetId="10">#REF!</definedName>
    <definedName name="l" localSheetId="11">#REF!</definedName>
    <definedName name="l" localSheetId="12">#REF!</definedName>
    <definedName name="l" localSheetId="13">#REF!</definedName>
    <definedName name="l" localSheetId="14">#REF!</definedName>
    <definedName name="l" localSheetId="15">#REF!</definedName>
    <definedName name="l" localSheetId="17">#REF!</definedName>
    <definedName name="l" localSheetId="20">#REF!</definedName>
    <definedName name="l" localSheetId="21">#REF!</definedName>
    <definedName name="l" localSheetId="22">#REF!</definedName>
    <definedName name="l" localSheetId="23">#REF!</definedName>
    <definedName name="l" localSheetId="24">#REF!</definedName>
    <definedName name="l" localSheetId="25">#REF!</definedName>
    <definedName name="l" localSheetId="27">#REF!</definedName>
    <definedName name="l" localSheetId="5">#REF!</definedName>
    <definedName name="l" localSheetId="6">#REF!</definedName>
    <definedName name="l">#REF!</definedName>
    <definedName name="Postavitev_gradbenih_profilov_na_vzpostavljeno_os_trase_cevovoda__ter_določitev_nivoja_za_merjenje_globine_izkopa_in_polaganje_cevovoda.">41275</definedName>
    <definedName name="_xlnm.Print_Area" localSheetId="19">' 23  CP M'!$E$1:$J$381</definedName>
    <definedName name="_xlnm.Print_Area" localSheetId="18">' 23  CP Z'!$F$1:$K$406</definedName>
    <definedName name="_xlnm.Print_Area" localSheetId="16">' 23 CP J '!$F$1:$K$406</definedName>
    <definedName name="_xlnm.Print_Area" localSheetId="8">'13 VP_P'!$A$1:$F$66</definedName>
    <definedName name="_xlnm.Print_Area" localSheetId="2">'3.1 Po v'!$C$1:$K$396</definedName>
    <definedName name="_xlnm.Print_Area" localSheetId="3">'3.2 Po z'!$C$1:$K$842</definedName>
    <definedName name="_xlnm.Print_Area" localSheetId="5">'9 CP S'!$A$1:$F$439</definedName>
    <definedName name="_xlnm.Print_Area" localSheetId="6">'9_CP_V'!$A$1:$F$438</definedName>
    <definedName name="_xlnm.Print_Area" localSheetId="0">CENIK!$A$1:$F$187</definedName>
    <definedName name="_xlnm.Print_Titles" localSheetId="5">'9 CP S'!$19:$19</definedName>
    <definedName name="_xlnm.Print_Titles" localSheetId="6">'9_CP_V'!$15:$15</definedName>
    <definedName name="_xlnm.Print_Titles" localSheetId="0">CENIK!$1:$1</definedName>
    <definedName name="Q" localSheetId="19">#REF!</definedName>
    <definedName name="Q" localSheetId="18">#REF!</definedName>
    <definedName name="Q" localSheetId="16">#REF!</definedName>
    <definedName name="Q" localSheetId="7">#REF!</definedName>
    <definedName name="Q" localSheetId="8">#REF!</definedName>
    <definedName name="Q" localSheetId="9">#REF!</definedName>
    <definedName name="Q" localSheetId="10">#REF!</definedName>
    <definedName name="Q" localSheetId="11">#REF!</definedName>
    <definedName name="Q" localSheetId="12">#REF!</definedName>
    <definedName name="Q" localSheetId="13">#REF!</definedName>
    <definedName name="Q" localSheetId="14">#REF!</definedName>
    <definedName name="Q" localSheetId="15">#REF!</definedName>
    <definedName name="Q" localSheetId="17">#REF!</definedName>
    <definedName name="Q" localSheetId="20">#REF!</definedName>
    <definedName name="Q" localSheetId="21">#REF!</definedName>
    <definedName name="Q" localSheetId="22">#REF!</definedName>
    <definedName name="Q" localSheetId="23">#REF!</definedName>
    <definedName name="Q" localSheetId="24">#REF!</definedName>
    <definedName name="Q" localSheetId="25">#REF!</definedName>
    <definedName name="Q" localSheetId="27">#REF!</definedName>
    <definedName name="Q" localSheetId="5">#REF!</definedName>
    <definedName name="Q" localSheetId="4">#REF!</definedName>
    <definedName name="Q" localSheetId="6">#REF!</definedName>
    <definedName name="Q">#REF!</definedName>
    <definedName name="Q_KANAL_priprava_ulice" localSheetId="19">' 23  CP M'!#REF!</definedName>
    <definedName name="Q_KANAL_priprava_ulice" localSheetId="18">' 23  CP Z'!#REF!</definedName>
    <definedName name="Q_KANAL_priprava_ulice" localSheetId="16">' 23 CP J '!#REF!</definedName>
    <definedName name="Q_KANAL_priprava_ulice" localSheetId="7">'13 Rak'!$A$15:$I$26</definedName>
    <definedName name="Q_KANAL_priprava_ulice" localSheetId="8">#REF!</definedName>
    <definedName name="Q_KANAL_priprava_ulice" localSheetId="9">'14 Sib'!$A$15:$I$26</definedName>
    <definedName name="Q_KANAL_priprava_ulice" localSheetId="10">#REF!</definedName>
    <definedName name="Q_KANAL_priprava_ulice" localSheetId="11">'18 Zad'!$A$17:$I$28</definedName>
    <definedName name="Q_KANAL_priprava_ulice" localSheetId="12">'20 Tac j'!$A$18:$I$29</definedName>
    <definedName name="Q_KANAL_priprava_ulice" localSheetId="13">'20 Tac s'!$A$28:$I$39</definedName>
    <definedName name="Q_KANAL_priprava_ulice" localSheetId="14">'21 Šmar'!$A$23:$I$34</definedName>
    <definedName name="Q_KANAL_priprava_ulice" localSheetId="15">'23 Sos j'!$A$24:$I$35</definedName>
    <definedName name="Q_KANAL_priprava_ulice" localSheetId="17">'23 Sos s '!$A$28:$I$39</definedName>
    <definedName name="Q_KANAL_priprava_ulice" localSheetId="20">'24 Žab'!$A$16:$I$27</definedName>
    <definedName name="Q_KANAL_priprava_ulice" localSheetId="21">'25 Dob'!$A$19:$I$30</definedName>
    <definedName name="Q_KANAL_priprava_ulice" localSheetId="22">'26 Izan'!$A$16:$I$27</definedName>
    <definedName name="Q_KANAL_priprava_ulice" localSheetId="23">#REF!</definedName>
    <definedName name="Q_KANAL_priprava_ulice" localSheetId="2">'3.1 Po v'!$A$19:$I$30</definedName>
    <definedName name="Q_KANAL_priprava_ulice" localSheetId="3">'3.2 Po z'!$A$31:$I$42</definedName>
    <definedName name="Q_KANAL_priprava_ulice" localSheetId="24">'31 N Po'!$A$23:$I$34</definedName>
    <definedName name="Q_KANAL_priprava_ulice" localSheetId="25">'37 Deb'!$A$14:$I$25</definedName>
    <definedName name="Q_KANAL_priprava_ulice" localSheetId="27">'38 Brz'!$A$14:$I$25</definedName>
    <definedName name="Q_KANAL_priprava_ulice" localSheetId="5">#REF!</definedName>
    <definedName name="Q_KANAL_priprava_ulice" localSheetId="4">'9 Kaš'!$A$30:$I$41</definedName>
    <definedName name="Q_KANAL_priprava_ulice" localSheetId="6">#REF!</definedName>
    <definedName name="Q_KANAL_priprava_ulice">#REF!</definedName>
    <definedName name="Q_seznam_postavk_delovni" localSheetId="22">#REF!</definedName>
    <definedName name="Q_seznam_postavk_delovni" localSheetId="23">#REF!</definedName>
    <definedName name="Q_seznam_postavk_delovni">#REF!</definedName>
    <definedName name="QE_KANAL_postavke">CENIK!$A$1:$F$1</definedName>
    <definedName name="Selections" localSheetId="16">#REF!</definedName>
    <definedName name="Selections" localSheetId="22">#REF!</definedName>
    <definedName name="Selections" localSheetId="23">#REF!</definedName>
    <definedName name="Selections">#REF!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518" i="47" l="1"/>
  <c r="K397" i="43"/>
  <c r="F437" i="39"/>
  <c r="J23" i="48"/>
  <c r="K51" i="48"/>
  <c r="J292" i="48"/>
  <c r="J291" i="48"/>
  <c r="J290" i="48"/>
  <c r="J289" i="48"/>
  <c r="J288" i="48"/>
  <c r="J287" i="48"/>
  <c r="J286" i="48"/>
  <c r="J285" i="48"/>
  <c r="J281" i="48"/>
  <c r="J280" i="48"/>
  <c r="J279" i="48"/>
  <c r="J278" i="48"/>
  <c r="J277" i="48"/>
  <c r="J275" i="48"/>
  <c r="J274" i="48"/>
  <c r="J273" i="48"/>
  <c r="J272" i="48"/>
  <c r="J271" i="48"/>
  <c r="J270" i="48"/>
  <c r="J267" i="48"/>
  <c r="J266" i="48"/>
  <c r="J265" i="48"/>
  <c r="J264" i="48"/>
  <c r="J263" i="48"/>
  <c r="J262" i="48"/>
  <c r="J261" i="48"/>
  <c r="J260" i="48"/>
  <c r="J259" i="48"/>
  <c r="J258" i="48"/>
  <c r="J257" i="48"/>
  <c r="J256" i="48"/>
  <c r="J255" i="48"/>
  <c r="J254" i="48"/>
  <c r="J253" i="48"/>
  <c r="J252" i="48"/>
  <c r="J251" i="48"/>
  <c r="J250" i="48"/>
  <c r="J249" i="48"/>
  <c r="J248" i="48"/>
  <c r="J247" i="48"/>
  <c r="J246" i="48"/>
  <c r="J245" i="48"/>
  <c r="J244" i="48"/>
  <c r="J243" i="48"/>
  <c r="J242" i="48"/>
  <c r="J241" i="48"/>
  <c r="J240" i="48"/>
  <c r="J239" i="48"/>
  <c r="J238" i="48"/>
  <c r="J237" i="48"/>
  <c r="J236" i="48"/>
  <c r="J235" i="48"/>
  <c r="J234" i="48"/>
  <c r="J233" i="48"/>
  <c r="J226" i="48"/>
  <c r="J225" i="48"/>
  <c r="J224" i="48"/>
  <c r="J223" i="48"/>
  <c r="J222" i="48"/>
  <c r="J219" i="48"/>
  <c r="J218" i="48"/>
  <c r="J217" i="48"/>
  <c r="J216" i="48"/>
  <c r="J215" i="48"/>
  <c r="J214" i="48"/>
  <c r="J211" i="48"/>
  <c r="J210" i="48"/>
  <c r="J209" i="48"/>
  <c r="J208" i="48"/>
  <c r="J207" i="48"/>
  <c r="J206" i="48"/>
  <c r="J205" i="48"/>
  <c r="J203" i="48"/>
  <c r="J202" i="48"/>
  <c r="J201" i="48"/>
  <c r="J200" i="48"/>
  <c r="J199" i="48"/>
  <c r="J198" i="48"/>
  <c r="J197" i="48"/>
  <c r="J196" i="48"/>
  <c r="J195" i="48"/>
  <c r="J194" i="48"/>
  <c r="J193" i="48"/>
  <c r="J192" i="48"/>
  <c r="J191" i="48"/>
  <c r="J190" i="48"/>
  <c r="J189" i="48"/>
  <c r="J188" i="48"/>
  <c r="J187" i="48"/>
  <c r="J186" i="48"/>
  <c r="J185" i="48"/>
  <c r="J184" i="48"/>
  <c r="J183" i="48"/>
  <c r="J182" i="48"/>
  <c r="J181" i="48"/>
  <c r="J180" i="48"/>
  <c r="J165" i="48"/>
  <c r="J164" i="48"/>
  <c r="J163" i="48"/>
  <c r="J162" i="48"/>
  <c r="J161" i="48"/>
  <c r="J157" i="48"/>
  <c r="J156" i="48"/>
  <c r="J155" i="48"/>
  <c r="J154" i="48"/>
  <c r="J153" i="48"/>
  <c r="J152" i="48"/>
  <c r="J149" i="48"/>
  <c r="J148" i="48"/>
  <c r="J147" i="48"/>
  <c r="J146" i="48"/>
  <c r="J145" i="48"/>
  <c r="J142" i="48"/>
  <c r="J141" i="48"/>
  <c r="J140" i="48"/>
  <c r="J139" i="48"/>
  <c r="J138" i="48"/>
  <c r="J137" i="48"/>
  <c r="J135" i="48"/>
  <c r="J134" i="48"/>
  <c r="J133" i="48"/>
  <c r="J132" i="48"/>
  <c r="J131" i="48"/>
  <c r="J130" i="48"/>
  <c r="J129" i="48"/>
  <c r="J128" i="48"/>
  <c r="J127" i="48"/>
  <c r="J126" i="48"/>
  <c r="J125" i="48"/>
  <c r="J124" i="48"/>
  <c r="J123" i="48"/>
  <c r="J122" i="48"/>
  <c r="J121" i="48"/>
  <c r="J120" i="48"/>
  <c r="J119" i="48"/>
  <c r="J118" i="48"/>
  <c r="J117" i="48"/>
  <c r="J116" i="48"/>
  <c r="J115" i="48"/>
  <c r="J114" i="48"/>
  <c r="J113" i="48"/>
  <c r="J111" i="48"/>
  <c r="J110" i="48"/>
  <c r="J80" i="48"/>
  <c r="J79" i="48"/>
  <c r="J78" i="48"/>
  <c r="J77" i="48"/>
  <c r="J76" i="48"/>
  <c r="J72" i="48"/>
  <c r="J71" i="48"/>
  <c r="J70" i="48"/>
  <c r="J69" i="48"/>
  <c r="J68" i="48"/>
  <c r="J65" i="48"/>
  <c r="J64" i="48"/>
  <c r="J63" i="48"/>
  <c r="J62" i="48"/>
  <c r="J61" i="48"/>
  <c r="J58" i="48"/>
  <c r="J57" i="48"/>
  <c r="J56" i="48"/>
  <c r="J55" i="48"/>
  <c r="J54" i="48"/>
  <c r="J53" i="48"/>
  <c r="J52" i="48"/>
  <c r="J29" i="48"/>
  <c r="J30" i="48"/>
  <c r="J31" i="48"/>
  <c r="J32" i="48"/>
  <c r="J33" i="48"/>
  <c r="J34" i="48"/>
  <c r="J35" i="48"/>
  <c r="J36" i="48"/>
  <c r="J37" i="48"/>
  <c r="J38" i="48"/>
  <c r="K38" i="48" s="1"/>
  <c r="J39" i="48"/>
  <c r="J40" i="48"/>
  <c r="J41" i="48"/>
  <c r="J42" i="48"/>
  <c r="J43" i="48"/>
  <c r="J44" i="48"/>
  <c r="J45" i="48"/>
  <c r="J46" i="48"/>
  <c r="J47" i="48"/>
  <c r="J48" i="48"/>
  <c r="J49" i="48"/>
  <c r="J50" i="48"/>
  <c r="J28" i="48"/>
  <c r="K28" i="48" s="1"/>
  <c r="G58" i="47" l="1"/>
  <c r="G524" i="47" l="1"/>
  <c r="G522" i="47"/>
  <c r="G520" i="47"/>
  <c r="G516" i="47"/>
  <c r="K317" i="44"/>
  <c r="K318" i="44"/>
  <c r="K319" i="44"/>
  <c r="K279" i="44"/>
  <c r="K270" i="44"/>
  <c r="K295" i="44"/>
  <c r="K320" i="44"/>
  <c r="K321" i="44"/>
  <c r="K322" i="44"/>
  <c r="K323" i="44"/>
  <c r="K324" i="44"/>
  <c r="K12" i="48"/>
  <c r="K325" i="44" l="1"/>
  <c r="G513" i="49" l="1"/>
  <c r="G512" i="49"/>
  <c r="G511" i="49"/>
  <c r="G510" i="49"/>
  <c r="G509" i="49"/>
  <c r="G508" i="49"/>
  <c r="G507" i="49"/>
  <c r="G506" i="49"/>
  <c r="G505" i="49"/>
  <c r="G504" i="49"/>
  <c r="G503" i="49"/>
  <c r="G502" i="49"/>
  <c r="G501" i="49"/>
  <c r="G500" i="49"/>
  <c r="G499" i="49"/>
  <c r="G498" i="49"/>
  <c r="G497" i="49"/>
  <c r="G496" i="49"/>
  <c r="G495" i="49"/>
  <c r="G494" i="49"/>
  <c r="G493" i="49"/>
  <c r="G490" i="49"/>
  <c r="G489" i="49"/>
  <c r="G488" i="49"/>
  <c r="G487" i="49"/>
  <c r="G486" i="49"/>
  <c r="G485" i="49"/>
  <c r="G484" i="49"/>
  <c r="G483" i="49"/>
  <c r="G482" i="49"/>
  <c r="G481" i="49"/>
  <c r="G480" i="49"/>
  <c r="G479" i="49"/>
  <c r="G478" i="49"/>
  <c r="G477" i="49"/>
  <c r="G476" i="49"/>
  <c r="G475" i="49"/>
  <c r="G474" i="49"/>
  <c r="G473" i="49"/>
  <c r="G472" i="49"/>
  <c r="G471" i="49"/>
  <c r="G470" i="49"/>
  <c r="G469" i="49"/>
  <c r="G468" i="49"/>
  <c r="G467" i="49"/>
  <c r="G466" i="49"/>
  <c r="G465" i="49"/>
  <c r="G464" i="49"/>
  <c r="G463" i="49"/>
  <c r="G462" i="49"/>
  <c r="G461" i="49"/>
  <c r="G460" i="49"/>
  <c r="G459" i="49"/>
  <c r="G458" i="49"/>
  <c r="G457" i="49"/>
  <c r="G456" i="49"/>
  <c r="G455" i="49"/>
  <c r="G454" i="49"/>
  <c r="G453" i="49"/>
  <c r="G452" i="49"/>
  <c r="G451" i="49"/>
  <c r="G450" i="49"/>
  <c r="G449" i="49"/>
  <c r="G448" i="49"/>
  <c r="G447" i="49"/>
  <c r="G446" i="49"/>
  <c r="G445" i="49"/>
  <c r="G444" i="49"/>
  <c r="G443" i="49"/>
  <c r="G442" i="49"/>
  <c r="G441" i="49"/>
  <c r="G440" i="49"/>
  <c r="G439" i="49"/>
  <c r="G438" i="49"/>
  <c r="G437" i="49"/>
  <c r="G436" i="49"/>
  <c r="G435" i="49"/>
  <c r="G434" i="49"/>
  <c r="G433" i="49"/>
  <c r="G432" i="49"/>
  <c r="G431" i="49"/>
  <c r="G430" i="49"/>
  <c r="G429" i="49"/>
  <c r="G428" i="49"/>
  <c r="G427" i="49"/>
  <c r="G426" i="49"/>
  <c r="G425" i="49"/>
  <c r="G424" i="49"/>
  <c r="G423" i="49"/>
  <c r="G422" i="49"/>
  <c r="G419" i="49"/>
  <c r="G418" i="49"/>
  <c r="G417" i="49"/>
  <c r="G416" i="49"/>
  <c r="G415" i="49"/>
  <c r="G414" i="49"/>
  <c r="G413" i="49"/>
  <c r="G412" i="49"/>
  <c r="G411" i="49"/>
  <c r="G410" i="49"/>
  <c r="G409" i="49"/>
  <c r="G408" i="49"/>
  <c r="G407" i="49"/>
  <c r="G406" i="49"/>
  <c r="G405" i="49"/>
  <c r="G404" i="49"/>
  <c r="G403" i="49"/>
  <c r="G402" i="49"/>
  <c r="G401" i="49"/>
  <c r="G400" i="49"/>
  <c r="G399" i="49"/>
  <c r="G398" i="49"/>
  <c r="G397" i="49"/>
  <c r="G396" i="49"/>
  <c r="G395" i="49"/>
  <c r="G420" i="49" s="1"/>
  <c r="G8" i="49" s="1"/>
  <c r="G394" i="49"/>
  <c r="G389" i="49"/>
  <c r="G386" i="49"/>
  <c r="G368" i="49"/>
  <c r="G357" i="49"/>
  <c r="G354" i="49"/>
  <c r="G343" i="49"/>
  <c r="G317" i="49"/>
  <c r="G314" i="49"/>
  <c r="G303" i="49"/>
  <c r="G295" i="49"/>
  <c r="G272" i="49"/>
  <c r="G269" i="49"/>
  <c r="G257" i="49"/>
  <c r="G253" i="49"/>
  <c r="G174" i="49"/>
  <c r="G392" i="49" s="1"/>
  <c r="G7" i="49" s="1"/>
  <c r="G170" i="49"/>
  <c r="G169" i="49"/>
  <c r="G168" i="49"/>
  <c r="G167" i="49"/>
  <c r="G166" i="49"/>
  <c r="G165" i="49"/>
  <c r="G164" i="49"/>
  <c r="G163" i="49"/>
  <c r="G162" i="49"/>
  <c r="E161" i="49"/>
  <c r="G161" i="49" s="1"/>
  <c r="G160" i="49"/>
  <c r="G159" i="49"/>
  <c r="G156" i="49"/>
  <c r="G155" i="49"/>
  <c r="G154" i="49"/>
  <c r="G153" i="49"/>
  <c r="G152" i="49"/>
  <c r="G151" i="49"/>
  <c r="G150" i="49"/>
  <c r="G149" i="49"/>
  <c r="G148" i="49"/>
  <c r="G147" i="49"/>
  <c r="G146" i="49"/>
  <c r="G145" i="49"/>
  <c r="G144" i="49"/>
  <c r="G143" i="49"/>
  <c r="G142" i="49"/>
  <c r="G141" i="49"/>
  <c r="G140" i="49"/>
  <c r="G139" i="49"/>
  <c r="G138" i="49"/>
  <c r="G137" i="49"/>
  <c r="G136" i="49"/>
  <c r="G135" i="49"/>
  <c r="G134" i="49"/>
  <c r="G133" i="49"/>
  <c r="G132" i="49"/>
  <c r="G131" i="49"/>
  <c r="G130" i="49"/>
  <c r="G129" i="49"/>
  <c r="G128" i="49"/>
  <c r="G127" i="49"/>
  <c r="G126" i="49"/>
  <c r="G125" i="49"/>
  <c r="G124" i="49"/>
  <c r="G123" i="49"/>
  <c r="G120" i="49"/>
  <c r="G119" i="49"/>
  <c r="G118" i="49"/>
  <c r="G117" i="49"/>
  <c r="G116" i="49"/>
  <c r="G115" i="49"/>
  <c r="G114" i="49"/>
  <c r="G113" i="49"/>
  <c r="G112" i="49"/>
  <c r="G111" i="49"/>
  <c r="G110" i="49"/>
  <c r="G109" i="49"/>
  <c r="G108" i="49"/>
  <c r="G107" i="49"/>
  <c r="G106" i="49"/>
  <c r="G105" i="49"/>
  <c r="G104" i="49"/>
  <c r="G103" i="49"/>
  <c r="G102" i="49"/>
  <c r="G101" i="49"/>
  <c r="G100" i="49"/>
  <c r="G99" i="49"/>
  <c r="G98" i="49"/>
  <c r="G97" i="49"/>
  <c r="G96" i="49"/>
  <c r="G95" i="49"/>
  <c r="G94" i="49"/>
  <c r="G93" i="49"/>
  <c r="G92" i="49"/>
  <c r="G91" i="49"/>
  <c r="G90" i="49"/>
  <c r="G89" i="49"/>
  <c r="G88" i="49"/>
  <c r="G87" i="49"/>
  <c r="G86" i="49"/>
  <c r="G85" i="49"/>
  <c r="G84" i="49"/>
  <c r="G83" i="49"/>
  <c r="G82" i="49"/>
  <c r="G81" i="49"/>
  <c r="G80" i="49"/>
  <c r="G79" i="49"/>
  <c r="G78" i="49"/>
  <c r="G77" i="49"/>
  <c r="G76" i="49"/>
  <c r="G75" i="49"/>
  <c r="G74" i="49"/>
  <c r="G73" i="49"/>
  <c r="G72" i="49"/>
  <c r="G71" i="49"/>
  <c r="G70" i="49"/>
  <c r="G69" i="49"/>
  <c r="G68" i="49"/>
  <c r="G67" i="49"/>
  <c r="G66" i="49"/>
  <c r="G65" i="49"/>
  <c r="G64" i="49"/>
  <c r="G63" i="49"/>
  <c r="G62" i="49"/>
  <c r="G61" i="49"/>
  <c r="G60" i="49"/>
  <c r="G59" i="49"/>
  <c r="G58" i="49"/>
  <c r="G57" i="49"/>
  <c r="G56" i="49"/>
  <c r="G55" i="49"/>
  <c r="G54" i="49"/>
  <c r="G53" i="49"/>
  <c r="G52" i="49"/>
  <c r="G51" i="49"/>
  <c r="G50" i="49"/>
  <c r="G49" i="49"/>
  <c r="G46" i="49"/>
  <c r="G45" i="49"/>
  <c r="D45" i="49"/>
  <c r="G44" i="49"/>
  <c r="G43" i="49"/>
  <c r="G42" i="49"/>
  <c r="G41" i="49"/>
  <c r="G40" i="49"/>
  <c r="G39" i="49"/>
  <c r="G38" i="49"/>
  <c r="G37" i="49"/>
  <c r="G36" i="49"/>
  <c r="G35" i="49"/>
  <c r="G34" i="49"/>
  <c r="G33" i="49"/>
  <c r="G32" i="49"/>
  <c r="G31" i="49"/>
  <c r="G30" i="49"/>
  <c r="G29" i="49"/>
  <c r="G28" i="49"/>
  <c r="G27" i="49"/>
  <c r="G26" i="49"/>
  <c r="G25" i="49"/>
  <c r="G24" i="49"/>
  <c r="G23" i="49"/>
  <c r="G22" i="49"/>
  <c r="G21" i="49"/>
  <c r="G20" i="49"/>
  <c r="G19" i="49"/>
  <c r="G18" i="49"/>
  <c r="G47" i="49" s="1"/>
  <c r="G3" i="49" s="1"/>
  <c r="G17" i="49"/>
  <c r="K306" i="48"/>
  <c r="C306" i="48"/>
  <c r="K305" i="48"/>
  <c r="C305" i="48"/>
  <c r="K304" i="48"/>
  <c r="C304" i="48"/>
  <c r="K303" i="48"/>
  <c r="C303" i="48"/>
  <c r="K302" i="48"/>
  <c r="C302" i="48"/>
  <c r="K301" i="48"/>
  <c r="C301" i="48"/>
  <c r="K300" i="48"/>
  <c r="C300" i="48"/>
  <c r="K299" i="48"/>
  <c r="C299" i="48"/>
  <c r="K298" i="48"/>
  <c r="C298" i="48"/>
  <c r="K297" i="48"/>
  <c r="C297" i="48"/>
  <c r="K296" i="48"/>
  <c r="C296" i="48"/>
  <c r="K295" i="48"/>
  <c r="C295" i="48"/>
  <c r="K294" i="48"/>
  <c r="C294" i="48"/>
  <c r="K293" i="48"/>
  <c r="C293" i="48"/>
  <c r="K292" i="48"/>
  <c r="C292" i="48"/>
  <c r="K291" i="48"/>
  <c r="C291" i="48"/>
  <c r="K290" i="48"/>
  <c r="C290" i="48"/>
  <c r="K289" i="48"/>
  <c r="C289" i="48"/>
  <c r="K288" i="48"/>
  <c r="C288" i="48"/>
  <c r="K287" i="48"/>
  <c r="C287" i="48"/>
  <c r="K286" i="48"/>
  <c r="C286" i="48"/>
  <c r="K285" i="48"/>
  <c r="C285" i="48"/>
  <c r="K284" i="48"/>
  <c r="C284" i="48"/>
  <c r="K283" i="48"/>
  <c r="C283" i="48"/>
  <c r="K282" i="48"/>
  <c r="C282" i="48"/>
  <c r="K281" i="48"/>
  <c r="C281" i="48"/>
  <c r="K280" i="48"/>
  <c r="C280" i="48"/>
  <c r="K279" i="48"/>
  <c r="C279" i="48"/>
  <c r="K278" i="48"/>
  <c r="C278" i="48"/>
  <c r="K277" i="48"/>
  <c r="C277" i="48"/>
  <c r="K276" i="48"/>
  <c r="C276" i="48"/>
  <c r="K275" i="48"/>
  <c r="C275" i="48"/>
  <c r="K274" i="48"/>
  <c r="C274" i="48"/>
  <c r="K273" i="48"/>
  <c r="C273" i="48"/>
  <c r="K272" i="48"/>
  <c r="C272" i="48"/>
  <c r="K271" i="48"/>
  <c r="C271" i="48"/>
  <c r="K270" i="48"/>
  <c r="C270" i="48"/>
  <c r="K269" i="48"/>
  <c r="C269" i="48"/>
  <c r="K268" i="48"/>
  <c r="C268" i="48"/>
  <c r="K267" i="48"/>
  <c r="C267" i="48"/>
  <c r="K266" i="48"/>
  <c r="C266" i="48"/>
  <c r="K265" i="48"/>
  <c r="C265" i="48"/>
  <c r="K264" i="48"/>
  <c r="C264" i="48"/>
  <c r="K263" i="48"/>
  <c r="C263" i="48"/>
  <c r="K262" i="48"/>
  <c r="C262" i="48"/>
  <c r="K261" i="48"/>
  <c r="C261" i="48"/>
  <c r="K260" i="48"/>
  <c r="C260" i="48"/>
  <c r="K259" i="48"/>
  <c r="C259" i="48"/>
  <c r="K258" i="48"/>
  <c r="C258" i="48"/>
  <c r="K257" i="48"/>
  <c r="C257" i="48"/>
  <c r="K256" i="48"/>
  <c r="C256" i="48"/>
  <c r="K255" i="48"/>
  <c r="C255" i="48"/>
  <c r="K254" i="48"/>
  <c r="C254" i="48"/>
  <c r="K253" i="48"/>
  <c r="C253" i="48"/>
  <c r="K252" i="48"/>
  <c r="C252" i="48"/>
  <c r="K251" i="48"/>
  <c r="C251" i="48"/>
  <c r="K250" i="48"/>
  <c r="C250" i="48"/>
  <c r="K249" i="48"/>
  <c r="C249" i="48"/>
  <c r="K248" i="48"/>
  <c r="C248" i="48"/>
  <c r="K247" i="48"/>
  <c r="C247" i="48"/>
  <c r="K246" i="48"/>
  <c r="C246" i="48"/>
  <c r="K245" i="48"/>
  <c r="C245" i="48"/>
  <c r="K244" i="48"/>
  <c r="C244" i="48"/>
  <c r="K243" i="48"/>
  <c r="C243" i="48"/>
  <c r="K242" i="48"/>
  <c r="C242" i="48"/>
  <c r="K241" i="48"/>
  <c r="C241" i="48"/>
  <c r="K240" i="48"/>
  <c r="C240" i="48"/>
  <c r="K239" i="48"/>
  <c r="C239" i="48"/>
  <c r="K238" i="48"/>
  <c r="C238" i="48"/>
  <c r="K237" i="48"/>
  <c r="C237" i="48"/>
  <c r="K236" i="48"/>
  <c r="C236" i="48"/>
  <c r="K235" i="48"/>
  <c r="C235" i="48"/>
  <c r="K234" i="48"/>
  <c r="C234" i="48"/>
  <c r="K233" i="48"/>
  <c r="C233" i="48"/>
  <c r="K232" i="48"/>
  <c r="C232" i="48"/>
  <c r="K231" i="48"/>
  <c r="C231" i="48"/>
  <c r="K230" i="48"/>
  <c r="C230" i="48"/>
  <c r="K229" i="48"/>
  <c r="C229" i="48"/>
  <c r="K228" i="48"/>
  <c r="C228" i="48"/>
  <c r="K227" i="48"/>
  <c r="C227" i="48"/>
  <c r="K226" i="48"/>
  <c r="C226" i="48"/>
  <c r="K225" i="48"/>
  <c r="C225" i="48"/>
  <c r="K224" i="48"/>
  <c r="C224" i="48"/>
  <c r="K223" i="48"/>
  <c r="C223" i="48"/>
  <c r="K222" i="48"/>
  <c r="C222" i="48"/>
  <c r="K221" i="48"/>
  <c r="C221" i="48"/>
  <c r="K220" i="48"/>
  <c r="C220" i="48"/>
  <c r="K219" i="48"/>
  <c r="C219" i="48"/>
  <c r="K218" i="48"/>
  <c r="C218" i="48"/>
  <c r="K217" i="48"/>
  <c r="C217" i="48"/>
  <c r="K216" i="48"/>
  <c r="C216" i="48"/>
  <c r="K215" i="48"/>
  <c r="C215" i="48"/>
  <c r="K214" i="48"/>
  <c r="C214" i="48"/>
  <c r="K213" i="48"/>
  <c r="C213" i="48"/>
  <c r="K212" i="48"/>
  <c r="C212" i="48"/>
  <c r="K211" i="48"/>
  <c r="C211" i="48"/>
  <c r="K210" i="48"/>
  <c r="C210" i="48"/>
  <c r="K209" i="48"/>
  <c r="C209" i="48"/>
  <c r="K208" i="48"/>
  <c r="C208" i="48"/>
  <c r="K207" i="48"/>
  <c r="C207" i="48"/>
  <c r="K206" i="48"/>
  <c r="C206" i="48"/>
  <c r="K205" i="48"/>
  <c r="C205" i="48"/>
  <c r="K204" i="48"/>
  <c r="C204" i="48"/>
  <c r="K203" i="48"/>
  <c r="C203" i="48"/>
  <c r="K202" i="48"/>
  <c r="C202" i="48"/>
  <c r="K201" i="48"/>
  <c r="C201" i="48"/>
  <c r="K200" i="48"/>
  <c r="C200" i="48"/>
  <c r="K199" i="48"/>
  <c r="C199" i="48"/>
  <c r="K198" i="48"/>
  <c r="C198" i="48"/>
  <c r="K197" i="48"/>
  <c r="C197" i="48"/>
  <c r="K196" i="48"/>
  <c r="C196" i="48"/>
  <c r="K195" i="48"/>
  <c r="C195" i="48"/>
  <c r="K194" i="48"/>
  <c r="C194" i="48"/>
  <c r="K193" i="48"/>
  <c r="C193" i="48"/>
  <c r="K192" i="48"/>
  <c r="C192" i="48"/>
  <c r="K191" i="48"/>
  <c r="C191" i="48"/>
  <c r="K190" i="48"/>
  <c r="C190" i="48"/>
  <c r="K189" i="48"/>
  <c r="C189" i="48"/>
  <c r="K188" i="48"/>
  <c r="C188" i="48"/>
  <c r="K187" i="48"/>
  <c r="C187" i="48"/>
  <c r="K186" i="48"/>
  <c r="C186" i="48"/>
  <c r="K185" i="48"/>
  <c r="C185" i="48"/>
  <c r="K184" i="48"/>
  <c r="C184" i="48"/>
  <c r="K183" i="48"/>
  <c r="C183" i="48"/>
  <c r="K182" i="48"/>
  <c r="C182" i="48"/>
  <c r="K181" i="48"/>
  <c r="C181" i="48"/>
  <c r="K180" i="48"/>
  <c r="C180" i="48"/>
  <c r="K179" i="48"/>
  <c r="C179" i="48"/>
  <c r="K178" i="48"/>
  <c r="C178" i="48"/>
  <c r="K177" i="48"/>
  <c r="C177" i="48"/>
  <c r="K176" i="48"/>
  <c r="C176" i="48"/>
  <c r="K175" i="48"/>
  <c r="C175" i="48"/>
  <c r="K174" i="48"/>
  <c r="C174" i="48"/>
  <c r="K173" i="48"/>
  <c r="C173" i="48"/>
  <c r="K172" i="48"/>
  <c r="C172" i="48"/>
  <c r="K171" i="48"/>
  <c r="C171" i="48"/>
  <c r="K170" i="48"/>
  <c r="C170" i="48"/>
  <c r="K169" i="48"/>
  <c r="C169" i="48"/>
  <c r="K168" i="48"/>
  <c r="C168" i="48"/>
  <c r="K167" i="48"/>
  <c r="C167" i="48"/>
  <c r="K166" i="48"/>
  <c r="C166" i="48"/>
  <c r="K165" i="48"/>
  <c r="C165" i="48"/>
  <c r="K164" i="48"/>
  <c r="C164" i="48"/>
  <c r="K163" i="48"/>
  <c r="C163" i="48"/>
  <c r="K162" i="48"/>
  <c r="C162" i="48"/>
  <c r="K161" i="48"/>
  <c r="C161" i="48"/>
  <c r="K160" i="48"/>
  <c r="C160" i="48"/>
  <c r="K159" i="48"/>
  <c r="C159" i="48"/>
  <c r="K158" i="48"/>
  <c r="C158" i="48"/>
  <c r="K157" i="48"/>
  <c r="C157" i="48"/>
  <c r="K156" i="48"/>
  <c r="C156" i="48"/>
  <c r="K155" i="48"/>
  <c r="C155" i="48"/>
  <c r="K154" i="48"/>
  <c r="C154" i="48"/>
  <c r="K153" i="48"/>
  <c r="C153" i="48"/>
  <c r="K152" i="48"/>
  <c r="C152" i="48"/>
  <c r="K151" i="48"/>
  <c r="C151" i="48"/>
  <c r="K150" i="48"/>
  <c r="C150" i="48"/>
  <c r="K149" i="48"/>
  <c r="C149" i="48"/>
  <c r="K148" i="48"/>
  <c r="C148" i="48"/>
  <c r="K147" i="48"/>
  <c r="C147" i="48"/>
  <c r="K146" i="48"/>
  <c r="C146" i="48"/>
  <c r="K145" i="48"/>
  <c r="C145" i="48"/>
  <c r="K144" i="48"/>
  <c r="C144" i="48"/>
  <c r="K143" i="48"/>
  <c r="C143" i="48"/>
  <c r="K142" i="48"/>
  <c r="C142" i="48"/>
  <c r="K141" i="48"/>
  <c r="C141" i="48"/>
  <c r="K140" i="48"/>
  <c r="C140" i="48"/>
  <c r="K139" i="48"/>
  <c r="C139" i="48"/>
  <c r="K138" i="48"/>
  <c r="C138" i="48"/>
  <c r="K137" i="48"/>
  <c r="C137" i="48"/>
  <c r="K136" i="48"/>
  <c r="C136" i="48"/>
  <c r="K135" i="48"/>
  <c r="C135" i="48"/>
  <c r="K134" i="48"/>
  <c r="C134" i="48"/>
  <c r="K133" i="48"/>
  <c r="C133" i="48"/>
  <c r="K132" i="48"/>
  <c r="C132" i="48"/>
  <c r="K131" i="48"/>
  <c r="C131" i="48"/>
  <c r="K130" i="48"/>
  <c r="C130" i="48"/>
  <c r="K129" i="48"/>
  <c r="C129" i="48"/>
  <c r="K128" i="48"/>
  <c r="C128" i="48"/>
  <c r="K127" i="48"/>
  <c r="C127" i="48"/>
  <c r="K126" i="48"/>
  <c r="C126" i="48"/>
  <c r="K125" i="48"/>
  <c r="C125" i="48"/>
  <c r="K124" i="48"/>
  <c r="C124" i="48"/>
  <c r="K123" i="48"/>
  <c r="C123" i="48"/>
  <c r="K122" i="48"/>
  <c r="C122" i="48"/>
  <c r="K121" i="48"/>
  <c r="C121" i="48"/>
  <c r="K120" i="48"/>
  <c r="C120" i="48"/>
  <c r="K119" i="48"/>
  <c r="C119" i="48"/>
  <c r="K118" i="48"/>
  <c r="C118" i="48"/>
  <c r="K117" i="48"/>
  <c r="C117" i="48"/>
  <c r="K116" i="48"/>
  <c r="C116" i="48"/>
  <c r="K115" i="48"/>
  <c r="C115" i="48"/>
  <c r="K114" i="48"/>
  <c r="C114" i="48"/>
  <c r="K113" i="48"/>
  <c r="C113" i="48"/>
  <c r="K112" i="48"/>
  <c r="C112" i="48"/>
  <c r="K111" i="48"/>
  <c r="C111" i="48"/>
  <c r="K110" i="48"/>
  <c r="C110" i="48"/>
  <c r="K109" i="48"/>
  <c r="C109" i="48"/>
  <c r="K108" i="48"/>
  <c r="C108" i="48"/>
  <c r="K107" i="48"/>
  <c r="C107" i="48"/>
  <c r="K106" i="48"/>
  <c r="C106" i="48"/>
  <c r="K105" i="48"/>
  <c r="C105" i="48"/>
  <c r="K104" i="48"/>
  <c r="C104" i="48"/>
  <c r="K103" i="48"/>
  <c r="C103" i="48"/>
  <c r="K102" i="48"/>
  <c r="C102" i="48"/>
  <c r="K101" i="48"/>
  <c r="C101" i="48"/>
  <c r="K100" i="48"/>
  <c r="C100" i="48"/>
  <c r="K99" i="48"/>
  <c r="C99" i="48"/>
  <c r="K98" i="48"/>
  <c r="C98" i="48"/>
  <c r="K97" i="48"/>
  <c r="C97" i="48"/>
  <c r="K96" i="48"/>
  <c r="C96" i="48"/>
  <c r="K95" i="48"/>
  <c r="C95" i="48"/>
  <c r="K94" i="48"/>
  <c r="C94" i="48"/>
  <c r="K93" i="48"/>
  <c r="C93" i="48"/>
  <c r="K92" i="48"/>
  <c r="C92" i="48"/>
  <c r="K91" i="48"/>
  <c r="C91" i="48"/>
  <c r="K90" i="48"/>
  <c r="C90" i="48"/>
  <c r="K89" i="48"/>
  <c r="C89" i="48"/>
  <c r="K88" i="48"/>
  <c r="C88" i="48"/>
  <c r="K87" i="48"/>
  <c r="C87" i="48"/>
  <c r="K86" i="48"/>
  <c r="C86" i="48"/>
  <c r="K85" i="48"/>
  <c r="C85" i="48"/>
  <c r="K84" i="48"/>
  <c r="C84" i="48"/>
  <c r="K83" i="48"/>
  <c r="C83" i="48"/>
  <c r="K82" i="48"/>
  <c r="C82" i="48"/>
  <c r="K81" i="48"/>
  <c r="C81" i="48"/>
  <c r="K80" i="48"/>
  <c r="C80" i="48"/>
  <c r="K79" i="48"/>
  <c r="C79" i="48"/>
  <c r="K78" i="48"/>
  <c r="C78" i="48"/>
  <c r="K77" i="48"/>
  <c r="C77" i="48"/>
  <c r="K76" i="48"/>
  <c r="C76" i="48"/>
  <c r="K75" i="48"/>
  <c r="C75" i="48"/>
  <c r="K74" i="48"/>
  <c r="C74" i="48"/>
  <c r="K73" i="48"/>
  <c r="C73" i="48"/>
  <c r="K72" i="48"/>
  <c r="C72" i="48"/>
  <c r="K71" i="48"/>
  <c r="C71" i="48"/>
  <c r="K70" i="48"/>
  <c r="C70" i="48"/>
  <c r="K69" i="48"/>
  <c r="C69" i="48"/>
  <c r="K68" i="48"/>
  <c r="C68" i="48"/>
  <c r="K67" i="48"/>
  <c r="C67" i="48"/>
  <c r="K66" i="48"/>
  <c r="C66" i="48"/>
  <c r="K65" i="48"/>
  <c r="C65" i="48"/>
  <c r="K64" i="48"/>
  <c r="C64" i="48"/>
  <c r="K63" i="48"/>
  <c r="C63" i="48"/>
  <c r="K62" i="48"/>
  <c r="C62" i="48"/>
  <c r="K61" i="48"/>
  <c r="C61" i="48"/>
  <c r="K60" i="48"/>
  <c r="C60" i="48"/>
  <c r="K59" i="48"/>
  <c r="C59" i="48"/>
  <c r="K58" i="48"/>
  <c r="C58" i="48"/>
  <c r="K57" i="48"/>
  <c r="C57" i="48"/>
  <c r="K56" i="48"/>
  <c r="C56" i="48"/>
  <c r="K55" i="48"/>
  <c r="C55" i="48"/>
  <c r="K54" i="48"/>
  <c r="C54" i="48"/>
  <c r="K53" i="48"/>
  <c r="C53" i="48"/>
  <c r="K52" i="48"/>
  <c r="C52" i="48"/>
  <c r="C51" i="48"/>
  <c r="K50" i="48"/>
  <c r="C50" i="48"/>
  <c r="K49" i="48"/>
  <c r="C49" i="48"/>
  <c r="K48" i="48"/>
  <c r="C48" i="48"/>
  <c r="K47" i="48"/>
  <c r="C47" i="48"/>
  <c r="K46" i="48"/>
  <c r="C46" i="48"/>
  <c r="K45" i="48"/>
  <c r="C45" i="48"/>
  <c r="K44" i="48"/>
  <c r="C44" i="48"/>
  <c r="K43" i="48"/>
  <c r="C43" i="48"/>
  <c r="K42" i="48"/>
  <c r="C42" i="48"/>
  <c r="K41" i="48"/>
  <c r="C41" i="48"/>
  <c r="K40" i="48"/>
  <c r="C40" i="48"/>
  <c r="K39" i="48"/>
  <c r="C39" i="48"/>
  <c r="C38" i="48"/>
  <c r="K37" i="48"/>
  <c r="C37" i="48"/>
  <c r="K36" i="48"/>
  <c r="C36" i="48"/>
  <c r="K35" i="48"/>
  <c r="C35" i="48"/>
  <c r="K34" i="48"/>
  <c r="C34" i="48"/>
  <c r="K33" i="48"/>
  <c r="C33" i="48"/>
  <c r="K32" i="48"/>
  <c r="C32" i="48"/>
  <c r="K31" i="48"/>
  <c r="C31" i="48"/>
  <c r="K30" i="48"/>
  <c r="C30" i="48"/>
  <c r="K29" i="48"/>
  <c r="C29" i="48"/>
  <c r="C28" i="48"/>
  <c r="K23" i="48"/>
  <c r="K22" i="48"/>
  <c r="K21" i="48"/>
  <c r="K20" i="48"/>
  <c r="K19" i="48"/>
  <c r="K18" i="48"/>
  <c r="K17" i="48"/>
  <c r="K9" i="48" l="1"/>
  <c r="K7" i="48"/>
  <c r="G121" i="49"/>
  <c r="G4" i="49" s="1"/>
  <c r="G157" i="49"/>
  <c r="G5" i="49" s="1"/>
  <c r="G491" i="49"/>
  <c r="G9" i="49" s="1"/>
  <c r="G514" i="49"/>
  <c r="G10" i="49" s="1"/>
  <c r="K8" i="48"/>
  <c r="K11" i="48"/>
  <c r="G171" i="49"/>
  <c r="G6" i="49" s="1"/>
  <c r="K10" i="48"/>
  <c r="G1" i="49" l="1"/>
  <c r="K13" i="48"/>
  <c r="K14" i="48" s="1"/>
  <c r="C14" i="2" s="1"/>
  <c r="G637" i="47" l="1"/>
  <c r="G635" i="47"/>
  <c r="G631" i="47"/>
  <c r="G633" i="47" s="1"/>
  <c r="G620" i="47"/>
  <c r="G614" i="47"/>
  <c r="G612" i="47"/>
  <c r="G610" i="47"/>
  <c r="G608" i="47"/>
  <c r="G606" i="47"/>
  <c r="G591" i="47"/>
  <c r="G589" i="47"/>
  <c r="G582" i="47"/>
  <c r="G571" i="47"/>
  <c r="G548" i="47"/>
  <c r="G546" i="47"/>
  <c r="G544" i="47"/>
  <c r="G542" i="47"/>
  <c r="G540" i="47"/>
  <c r="G538" i="47"/>
  <c r="G536" i="47"/>
  <c r="G534" i="47"/>
  <c r="G533" i="47"/>
  <c r="G530" i="47"/>
  <c r="G509" i="47"/>
  <c r="G511" i="47" s="1"/>
  <c r="G387" i="47"/>
  <c r="G385" i="47"/>
  <c r="G383" i="47"/>
  <c r="G382" i="47"/>
  <c r="G381" i="47"/>
  <c r="G378" i="47"/>
  <c r="G376" i="47"/>
  <c r="G373" i="47"/>
  <c r="G372" i="47"/>
  <c r="G369" i="47"/>
  <c r="G367" i="47"/>
  <c r="G366" i="47"/>
  <c r="G365" i="47"/>
  <c r="G362" i="47"/>
  <c r="G361" i="47"/>
  <c r="G358" i="47"/>
  <c r="G356" i="47"/>
  <c r="G354" i="47"/>
  <c r="G352" i="47"/>
  <c r="G351" i="47"/>
  <c r="G350" i="47"/>
  <c r="G349" i="47"/>
  <c r="G348" i="47"/>
  <c r="G347" i="47"/>
  <c r="G326" i="47"/>
  <c r="C307" i="47"/>
  <c r="D305" i="47"/>
  <c r="D304" i="47"/>
  <c r="D303" i="47"/>
  <c r="G299" i="47"/>
  <c r="G285" i="47"/>
  <c r="G267" i="47"/>
  <c r="G245" i="47"/>
  <c r="D232" i="47"/>
  <c r="G229" i="47"/>
  <c r="G221" i="47"/>
  <c r="G187" i="47"/>
  <c r="G162" i="47"/>
  <c r="G132" i="47"/>
  <c r="G117" i="47"/>
  <c r="G119" i="47" s="1"/>
  <c r="G108" i="47"/>
  <c r="G107" i="47"/>
  <c r="G106" i="47"/>
  <c r="G97" i="47"/>
  <c r="G96" i="47"/>
  <c r="G95" i="47"/>
  <c r="G94" i="47"/>
  <c r="G85" i="47"/>
  <c r="G84" i="47"/>
  <c r="G83" i="47"/>
  <c r="G82" i="47"/>
  <c r="G81" i="47"/>
  <c r="G80" i="47"/>
  <c r="G79" i="47"/>
  <c r="G78" i="47"/>
  <c r="G77" i="47"/>
  <c r="G68" i="47"/>
  <c r="G67" i="47"/>
  <c r="G70" i="47" s="1"/>
  <c r="G66" i="47"/>
  <c r="G56" i="47"/>
  <c r="G55" i="47"/>
  <c r="G54" i="47"/>
  <c r="G53" i="47"/>
  <c r="G52" i="47"/>
  <c r="G51" i="47"/>
  <c r="G50" i="47"/>
  <c r="G49" i="47"/>
  <c r="G48" i="47"/>
  <c r="G47" i="47"/>
  <c r="G46" i="47"/>
  <c r="G45" i="47"/>
  <c r="G44" i="47"/>
  <c r="G43" i="47"/>
  <c r="G42" i="47"/>
  <c r="G41" i="47"/>
  <c r="G40" i="47"/>
  <c r="G39" i="47"/>
  <c r="G30" i="47"/>
  <c r="G29" i="47"/>
  <c r="G28" i="47"/>
  <c r="G27" i="47"/>
  <c r="G26" i="47"/>
  <c r="G25" i="47"/>
  <c r="G24" i="47"/>
  <c r="G32" i="47" l="1"/>
  <c r="G334" i="47"/>
  <c r="C7" i="47" s="1"/>
  <c r="G389" i="47"/>
  <c r="G87" i="47"/>
  <c r="G99" i="47"/>
  <c r="G110" i="47"/>
  <c r="G123" i="47" s="1"/>
  <c r="C5" i="47" s="1"/>
  <c r="G550" i="47"/>
  <c r="G553" i="47" s="1"/>
  <c r="C9" i="47" s="1"/>
  <c r="G639" i="47"/>
  <c r="G593" i="47"/>
  <c r="G595" i="47"/>
  <c r="G597" i="47" s="1"/>
  <c r="G642" i="47" l="1"/>
  <c r="C11" i="47" s="1"/>
  <c r="C14" i="47"/>
  <c r="K10" i="18" s="1"/>
  <c r="F311" i="38" l="1"/>
  <c r="F318" i="38" l="1"/>
  <c r="F151" i="38" l="1"/>
  <c r="F243" i="39"/>
  <c r="F154" i="39"/>
  <c r="C42" i="15"/>
  <c r="C43" i="15"/>
  <c r="C44" i="15"/>
  <c r="C45" i="15"/>
  <c r="C46" i="15"/>
  <c r="C47" i="15"/>
  <c r="C48" i="15"/>
  <c r="C49" i="15"/>
  <c r="C50" i="15"/>
  <c r="C51" i="15"/>
  <c r="C52" i="15"/>
  <c r="C53" i="15"/>
  <c r="C54" i="15"/>
  <c r="C55" i="15"/>
  <c r="C56" i="15"/>
  <c r="C57" i="15"/>
  <c r="C58" i="15"/>
  <c r="C59" i="15"/>
  <c r="C60" i="15"/>
  <c r="C61" i="15"/>
  <c r="C62" i="15"/>
  <c r="C63" i="15"/>
  <c r="C64" i="15"/>
  <c r="C65" i="15"/>
  <c r="C66" i="15"/>
  <c r="C67" i="15"/>
  <c r="C68" i="15"/>
  <c r="C69" i="15"/>
  <c r="C70" i="15"/>
  <c r="C71" i="15"/>
  <c r="C72" i="15"/>
  <c r="C73" i="15"/>
  <c r="C74" i="15"/>
  <c r="C75" i="15"/>
  <c r="C76" i="15"/>
  <c r="C77" i="15"/>
  <c r="C78" i="15"/>
  <c r="C79" i="15"/>
  <c r="C80" i="15"/>
  <c r="C81" i="15"/>
  <c r="C82" i="15"/>
  <c r="C83" i="15"/>
  <c r="C84" i="15"/>
  <c r="C85" i="15"/>
  <c r="C86" i="15"/>
  <c r="C87" i="15"/>
  <c r="C88" i="15"/>
  <c r="C89" i="15"/>
  <c r="C90" i="15"/>
  <c r="C91" i="15"/>
  <c r="C92" i="15"/>
  <c r="C93" i="15"/>
  <c r="C94" i="15"/>
  <c r="C95" i="15"/>
  <c r="C96" i="15"/>
  <c r="C97" i="15"/>
  <c r="C98" i="15"/>
  <c r="C99" i="15"/>
  <c r="C100" i="15"/>
  <c r="C101" i="15"/>
  <c r="C102" i="15"/>
  <c r="C103" i="15"/>
  <c r="C104" i="15"/>
  <c r="C105" i="15"/>
  <c r="C106" i="15"/>
  <c r="C107" i="15"/>
  <c r="C108" i="15"/>
  <c r="C109" i="15"/>
  <c r="C110" i="15"/>
  <c r="C111" i="15"/>
  <c r="C112" i="15"/>
  <c r="C113" i="15"/>
  <c r="C114" i="15"/>
  <c r="C115" i="15"/>
  <c r="C116" i="15"/>
  <c r="C117" i="15"/>
  <c r="C118" i="15"/>
  <c r="C119" i="15"/>
  <c r="C120" i="15"/>
  <c r="C121" i="15"/>
  <c r="C122" i="15"/>
  <c r="C123" i="15"/>
  <c r="C124" i="15"/>
  <c r="C125" i="15"/>
  <c r="C126" i="15"/>
  <c r="C127" i="15"/>
  <c r="C128" i="15"/>
  <c r="C129" i="15"/>
  <c r="C130" i="15"/>
  <c r="C131" i="15"/>
  <c r="C132" i="15"/>
  <c r="C133" i="15"/>
  <c r="C134" i="15"/>
  <c r="C135" i="15"/>
  <c r="C136" i="15"/>
  <c r="C137" i="15"/>
  <c r="C138" i="15"/>
  <c r="C139" i="15"/>
  <c r="C140" i="15"/>
  <c r="C141" i="15"/>
  <c r="C142" i="15"/>
  <c r="C143" i="15"/>
  <c r="C144" i="15"/>
  <c r="C145" i="15"/>
  <c r="C146" i="15"/>
  <c r="C147" i="15"/>
  <c r="C148" i="15"/>
  <c r="C149" i="15"/>
  <c r="C150" i="15"/>
  <c r="C151" i="15"/>
  <c r="C152" i="15"/>
  <c r="C153" i="15"/>
  <c r="C154" i="15"/>
  <c r="C155" i="15"/>
  <c r="C156" i="15"/>
  <c r="C157" i="15"/>
  <c r="C158" i="15"/>
  <c r="C159" i="15"/>
  <c r="C160" i="15"/>
  <c r="C161" i="15"/>
  <c r="C162" i="15"/>
  <c r="C163" i="15"/>
  <c r="C164" i="15"/>
  <c r="C165" i="15"/>
  <c r="C166" i="15"/>
  <c r="C167" i="15"/>
  <c r="C168" i="15"/>
  <c r="C169" i="15"/>
  <c r="C170" i="15"/>
  <c r="C171" i="15"/>
  <c r="C172" i="15"/>
  <c r="C173" i="15"/>
  <c r="C174" i="15"/>
  <c r="C175" i="15"/>
  <c r="C176" i="15"/>
  <c r="C177" i="15"/>
  <c r="C178" i="15"/>
  <c r="C179" i="15"/>
  <c r="C180" i="15"/>
  <c r="C181" i="15"/>
  <c r="C182" i="15"/>
  <c r="C183" i="15"/>
  <c r="C184" i="15"/>
  <c r="C185" i="15"/>
  <c r="C186" i="15"/>
  <c r="C187" i="15"/>
  <c r="C188" i="15"/>
  <c r="C189" i="15"/>
  <c r="C190" i="15"/>
  <c r="C191" i="15"/>
  <c r="C192" i="15"/>
  <c r="C193" i="15"/>
  <c r="C194" i="15"/>
  <c r="C195" i="15"/>
  <c r="C196" i="15"/>
  <c r="C197" i="15"/>
  <c r="C198" i="15"/>
  <c r="C199" i="15"/>
  <c r="C200" i="15"/>
  <c r="C201" i="15"/>
  <c r="C202" i="15"/>
  <c r="C203" i="15"/>
  <c r="C204" i="15"/>
  <c r="C205" i="15"/>
  <c r="C206" i="15"/>
  <c r="C207" i="15"/>
  <c r="C208" i="15"/>
  <c r="C209" i="15"/>
  <c r="C210" i="15"/>
  <c r="C211" i="15"/>
  <c r="C212" i="15"/>
  <c r="C213" i="15"/>
  <c r="C214" i="15"/>
  <c r="C215" i="15"/>
  <c r="C216" i="15"/>
  <c r="C217" i="15"/>
  <c r="C218" i="15"/>
  <c r="C219" i="15"/>
  <c r="C220" i="15"/>
  <c r="C221" i="15"/>
  <c r="C222" i="15"/>
  <c r="C223" i="15"/>
  <c r="C224" i="15"/>
  <c r="C225" i="15"/>
  <c r="C226" i="15"/>
  <c r="C227" i="15"/>
  <c r="C228" i="15"/>
  <c r="C229" i="15"/>
  <c r="C230" i="15"/>
  <c r="C231" i="15"/>
  <c r="C232" i="15"/>
  <c r="C233" i="15"/>
  <c r="C234" i="15"/>
  <c r="C235" i="15"/>
  <c r="C236" i="15"/>
  <c r="C237" i="15"/>
  <c r="C238" i="15"/>
  <c r="C239" i="15"/>
  <c r="C240" i="15"/>
  <c r="C241" i="15"/>
  <c r="C242" i="15"/>
  <c r="C243" i="15"/>
  <c r="C244" i="15"/>
  <c r="C245" i="15"/>
  <c r="C246" i="15"/>
  <c r="C247" i="15"/>
  <c r="C248" i="15"/>
  <c r="C249" i="15"/>
  <c r="C250" i="15"/>
  <c r="C251" i="15"/>
  <c r="C252" i="15"/>
  <c r="C253" i="15"/>
  <c r="C254" i="15"/>
  <c r="C255" i="15"/>
  <c r="C256" i="15"/>
  <c r="C257" i="15"/>
  <c r="C258" i="15"/>
  <c r="C259" i="15"/>
  <c r="C260" i="15"/>
  <c r="C261" i="15"/>
  <c r="C262" i="15"/>
  <c r="C263" i="15"/>
  <c r="C264" i="15"/>
  <c r="C265" i="15"/>
  <c r="C266" i="15"/>
  <c r="C267" i="15"/>
  <c r="C268" i="15"/>
  <c r="C269" i="15"/>
  <c r="C270" i="15"/>
  <c r="C271" i="15"/>
  <c r="C272" i="15"/>
  <c r="C273" i="15"/>
  <c r="C274" i="15"/>
  <c r="C275" i="15"/>
  <c r="C276" i="15"/>
  <c r="C277" i="15"/>
  <c r="C278" i="15"/>
  <c r="C279" i="15"/>
  <c r="C280" i="15"/>
  <c r="C281" i="15"/>
  <c r="C282" i="15"/>
  <c r="C283" i="15"/>
  <c r="C284" i="15"/>
  <c r="C285" i="15"/>
  <c r="C286" i="15"/>
  <c r="C287" i="15"/>
  <c r="C288" i="15"/>
  <c r="C289" i="15"/>
  <c r="C290" i="15"/>
  <c r="C291" i="15"/>
  <c r="C292" i="15"/>
  <c r="C293" i="15"/>
  <c r="C294" i="15"/>
  <c r="C295" i="15"/>
  <c r="C296" i="15"/>
  <c r="C297" i="15"/>
  <c r="C298" i="15"/>
  <c r="C299" i="15"/>
  <c r="C300" i="15"/>
  <c r="C301" i="15"/>
  <c r="C302" i="15"/>
  <c r="C303" i="15"/>
  <c r="C304" i="15"/>
  <c r="C305" i="15"/>
  <c r="C306" i="15"/>
  <c r="C307" i="15"/>
  <c r="C308" i="15"/>
  <c r="C309" i="15"/>
  <c r="C310" i="15"/>
  <c r="C311" i="15"/>
  <c r="C312" i="15"/>
  <c r="C313" i="15"/>
  <c r="C314" i="15"/>
  <c r="C315" i="15"/>
  <c r="C316" i="15"/>
  <c r="C317" i="15"/>
  <c r="C318" i="15"/>
  <c r="C319" i="15"/>
  <c r="C320" i="15"/>
  <c r="C321" i="15"/>
  <c r="C322" i="15"/>
  <c r="C323" i="15"/>
  <c r="C324" i="15"/>
  <c r="C325" i="15"/>
  <c r="C326" i="15"/>
  <c r="C327" i="15"/>
  <c r="C328" i="15"/>
  <c r="C329" i="15"/>
  <c r="C330" i="15"/>
  <c r="C331" i="15"/>
  <c r="C332" i="15"/>
  <c r="C333" i="15"/>
  <c r="C334" i="15"/>
  <c r="C335" i="15"/>
  <c r="C336" i="15"/>
  <c r="C337" i="15"/>
  <c r="C338" i="15"/>
  <c r="C339" i="15"/>
  <c r="C340" i="15"/>
  <c r="C341" i="15"/>
  <c r="C342" i="15"/>
  <c r="C343" i="15"/>
  <c r="C344" i="15"/>
  <c r="C345" i="15"/>
  <c r="C346" i="15"/>
  <c r="C347" i="15"/>
  <c r="C348" i="15"/>
  <c r="C349" i="15"/>
  <c r="C350" i="15"/>
  <c r="C351" i="15"/>
  <c r="C352" i="15"/>
  <c r="C353" i="15"/>
  <c r="C354" i="15"/>
  <c r="C355" i="15"/>
  <c r="C356" i="15"/>
  <c r="C357" i="15"/>
  <c r="C358" i="15"/>
  <c r="C359" i="15"/>
  <c r="C360" i="15"/>
  <c r="C361" i="15"/>
  <c r="C362" i="15"/>
  <c r="C363" i="15"/>
  <c r="C364" i="15"/>
  <c r="C365" i="15"/>
  <c r="C366" i="15"/>
  <c r="C367" i="15"/>
  <c r="C368" i="15"/>
  <c r="C369" i="15"/>
  <c r="C370" i="15"/>
  <c r="C371" i="15"/>
  <c r="C372" i="15"/>
  <c r="C373" i="15"/>
  <c r="C374" i="15"/>
  <c r="C375" i="15"/>
  <c r="C376" i="15"/>
  <c r="C377" i="15"/>
  <c r="C378" i="15"/>
  <c r="C379" i="15"/>
  <c r="C380" i="15"/>
  <c r="C381" i="15"/>
  <c r="C382" i="15"/>
  <c r="C383" i="15"/>
  <c r="C384" i="15"/>
  <c r="C385" i="15"/>
  <c r="C386" i="15"/>
  <c r="C387" i="15"/>
  <c r="C388" i="15"/>
  <c r="C389" i="15"/>
  <c r="C390" i="15"/>
  <c r="C391" i="15"/>
  <c r="C392" i="15"/>
  <c r="C393" i="15"/>
  <c r="C394" i="15"/>
  <c r="C395" i="15"/>
  <c r="C396" i="15"/>
  <c r="C397" i="15"/>
  <c r="C398" i="15"/>
  <c r="C399" i="15"/>
  <c r="C400" i="15"/>
  <c r="C401" i="15"/>
  <c r="C402" i="15"/>
  <c r="C403" i="15"/>
  <c r="C404" i="15"/>
  <c r="C405" i="15"/>
  <c r="C406" i="15"/>
  <c r="C407" i="15"/>
  <c r="C408" i="15"/>
  <c r="C409" i="15"/>
  <c r="C410" i="15"/>
  <c r="C411" i="15"/>
  <c r="C412" i="15"/>
  <c r="C413" i="15"/>
  <c r="C414" i="15"/>
  <c r="C415" i="15"/>
  <c r="C416" i="15"/>
  <c r="C417" i="15"/>
  <c r="C418" i="15"/>
  <c r="C419" i="15"/>
  <c r="C420" i="15"/>
  <c r="C421" i="15"/>
  <c r="C422" i="15"/>
  <c r="C423" i="15"/>
  <c r="C424" i="15"/>
  <c r="C425" i="15"/>
  <c r="C426" i="15"/>
  <c r="C427" i="15"/>
  <c r="C428" i="15"/>
  <c r="C429" i="15"/>
  <c r="C430" i="15"/>
  <c r="C431" i="15"/>
  <c r="C432" i="15"/>
  <c r="C433" i="15"/>
  <c r="C434" i="15"/>
  <c r="C435" i="15"/>
  <c r="C436" i="15"/>
  <c r="C437" i="15"/>
  <c r="C438" i="15"/>
  <c r="C439" i="15"/>
  <c r="C440" i="15"/>
  <c r="C441" i="15"/>
  <c r="C442" i="15"/>
  <c r="C443" i="15"/>
  <c r="C444" i="15"/>
  <c r="C445" i="15"/>
  <c r="C446" i="15"/>
  <c r="C447" i="15"/>
  <c r="C448" i="15"/>
  <c r="C449" i="15"/>
  <c r="C450" i="15"/>
  <c r="C451" i="15"/>
  <c r="C452" i="15"/>
  <c r="C453" i="15"/>
  <c r="C454" i="15"/>
  <c r="C455" i="15"/>
  <c r="C456" i="15"/>
  <c r="C457" i="15"/>
  <c r="C458" i="15"/>
  <c r="C459" i="15"/>
  <c r="C460" i="15"/>
  <c r="C461" i="15"/>
  <c r="C462" i="15"/>
  <c r="C463" i="15"/>
  <c r="C464" i="15"/>
  <c r="C465" i="15"/>
  <c r="C466" i="15"/>
  <c r="C467" i="15"/>
  <c r="C468" i="15"/>
  <c r="C469" i="15"/>
  <c r="C470" i="15"/>
  <c r="C471" i="15"/>
  <c r="C472" i="15"/>
  <c r="C473" i="15"/>
  <c r="C474" i="15"/>
  <c r="C475" i="15"/>
  <c r="C476" i="15"/>
  <c r="C477" i="15"/>
  <c r="C478" i="15"/>
  <c r="C479" i="15"/>
  <c r="C480" i="15"/>
  <c r="C481" i="15"/>
  <c r="C482" i="15"/>
  <c r="C483" i="15"/>
  <c r="C484" i="15"/>
  <c r="C485" i="15"/>
  <c r="C486" i="15"/>
  <c r="C487" i="15"/>
  <c r="C488" i="15"/>
  <c r="C489" i="15"/>
  <c r="C490" i="15"/>
  <c r="C491" i="15"/>
  <c r="C492" i="15"/>
  <c r="C493" i="15"/>
  <c r="C494" i="15"/>
  <c r="C495" i="15"/>
  <c r="C496" i="15"/>
  <c r="C497" i="15"/>
  <c r="C498" i="15"/>
  <c r="C499" i="15"/>
  <c r="C500" i="15"/>
  <c r="C501" i="15"/>
  <c r="C502" i="15"/>
  <c r="C503" i="15"/>
  <c r="C504" i="15"/>
  <c r="C505" i="15"/>
  <c r="C506" i="15"/>
  <c r="C507" i="15"/>
  <c r="C508" i="15"/>
  <c r="C509" i="15"/>
  <c r="C510" i="15"/>
  <c r="C511" i="15"/>
  <c r="C512" i="15"/>
  <c r="C513" i="15"/>
  <c r="C514" i="15"/>
  <c r="C515" i="15"/>
  <c r="C516" i="15"/>
  <c r="C517" i="15"/>
  <c r="C518" i="15"/>
  <c r="C519" i="15"/>
  <c r="C520" i="15"/>
  <c r="C521" i="15"/>
  <c r="C522" i="15"/>
  <c r="C523" i="15"/>
  <c r="C524" i="15"/>
  <c r="C525" i="15"/>
  <c r="C526" i="15"/>
  <c r="C527" i="15"/>
  <c r="C528" i="15"/>
  <c r="C529" i="15"/>
  <c r="C530" i="15"/>
  <c r="C531" i="15"/>
  <c r="C532" i="15"/>
  <c r="C533" i="15"/>
  <c r="C534" i="15"/>
  <c r="C535" i="15"/>
  <c r="C536" i="15"/>
  <c r="C537" i="15"/>
  <c r="C538" i="15"/>
  <c r="C539" i="15"/>
  <c r="C540" i="15"/>
  <c r="C541" i="15"/>
  <c r="C542" i="15"/>
  <c r="C543" i="15"/>
  <c r="C544" i="15"/>
  <c r="C545" i="15"/>
  <c r="C546" i="15"/>
  <c r="C547" i="15"/>
  <c r="C548" i="15"/>
  <c r="C549" i="15"/>
  <c r="C550" i="15"/>
  <c r="C551" i="15"/>
  <c r="C552" i="15"/>
  <c r="C553" i="15"/>
  <c r="C554" i="15"/>
  <c r="C555" i="15"/>
  <c r="C556" i="15"/>
  <c r="C557" i="15"/>
  <c r="C558" i="15"/>
  <c r="C559" i="15"/>
  <c r="C560" i="15"/>
  <c r="C561" i="15"/>
  <c r="C562" i="15"/>
  <c r="C563" i="15"/>
  <c r="C564" i="15"/>
  <c r="C565" i="15"/>
  <c r="C566" i="15"/>
  <c r="C567" i="15"/>
  <c r="C568" i="15"/>
  <c r="C569" i="15"/>
  <c r="C570" i="15"/>
  <c r="C571" i="15"/>
  <c r="C572" i="15"/>
  <c r="C573" i="15"/>
  <c r="C574" i="15"/>
  <c r="C575" i="15"/>
  <c r="C576" i="15"/>
  <c r="C577" i="15"/>
  <c r="C578" i="15"/>
  <c r="C579" i="15"/>
  <c r="C580" i="15"/>
  <c r="C581" i="15"/>
  <c r="C582" i="15"/>
  <c r="C583" i="15"/>
  <c r="C584" i="15"/>
  <c r="C585" i="15"/>
  <c r="C586" i="15"/>
  <c r="C587" i="15"/>
  <c r="C588" i="15"/>
  <c r="C589" i="15"/>
  <c r="C590" i="15"/>
  <c r="C591" i="15"/>
  <c r="C592" i="15"/>
  <c r="C593" i="15"/>
  <c r="C594" i="15"/>
  <c r="C595" i="15"/>
  <c r="C596" i="15"/>
  <c r="C597" i="15"/>
  <c r="C598" i="15"/>
  <c r="C599" i="15"/>
  <c r="C600" i="15"/>
  <c r="C601" i="15"/>
  <c r="C602" i="15"/>
  <c r="C603" i="15"/>
  <c r="C604" i="15"/>
  <c r="C605" i="15"/>
  <c r="C606" i="15"/>
  <c r="C607" i="15"/>
  <c r="C608" i="15"/>
  <c r="C609" i="15"/>
  <c r="C610" i="15"/>
  <c r="C611" i="15"/>
  <c r="C612" i="15"/>
  <c r="C613" i="15"/>
  <c r="C614" i="15"/>
  <c r="C615" i="15"/>
  <c r="C616" i="15"/>
  <c r="C617" i="15"/>
  <c r="C618" i="15"/>
  <c r="C619" i="15"/>
  <c r="C620" i="15"/>
  <c r="C621" i="15"/>
  <c r="C622" i="15"/>
  <c r="C623" i="15"/>
  <c r="C624" i="15"/>
  <c r="C625" i="15"/>
  <c r="C626" i="15"/>
  <c r="C627" i="15"/>
  <c r="C628" i="15"/>
  <c r="C629" i="15"/>
  <c r="C630" i="15"/>
  <c r="C631" i="15"/>
  <c r="C632" i="15"/>
  <c r="C633" i="15"/>
  <c r="C634" i="15"/>
  <c r="C635" i="15"/>
  <c r="C636" i="15"/>
  <c r="C637" i="15"/>
  <c r="C638" i="15"/>
  <c r="C639" i="15"/>
  <c r="C640" i="15"/>
  <c r="C641" i="15"/>
  <c r="C642" i="15"/>
  <c r="C643" i="15"/>
  <c r="C644" i="15"/>
  <c r="C645" i="15"/>
  <c r="C646" i="15"/>
  <c r="C647" i="15"/>
  <c r="C648" i="15"/>
  <c r="C649" i="15"/>
  <c r="C650" i="15"/>
  <c r="C651" i="15"/>
  <c r="C652" i="15"/>
  <c r="C653" i="15"/>
  <c r="C654" i="15"/>
  <c r="C655" i="15"/>
  <c r="C656" i="15"/>
  <c r="C657" i="15"/>
  <c r="C658" i="15"/>
  <c r="C659" i="15"/>
  <c r="C660" i="15"/>
  <c r="C661" i="15"/>
  <c r="C662" i="15"/>
  <c r="C663" i="15"/>
  <c r="C664" i="15"/>
  <c r="C665" i="15"/>
  <c r="C666" i="15"/>
  <c r="C667" i="15"/>
  <c r="C668" i="15"/>
  <c r="C669" i="15"/>
  <c r="C670" i="15"/>
  <c r="C671" i="15"/>
  <c r="C672" i="15"/>
  <c r="C673" i="15"/>
  <c r="C674" i="15"/>
  <c r="C675" i="15"/>
  <c r="C676" i="15"/>
  <c r="C677" i="15"/>
  <c r="C678" i="15"/>
  <c r="C679" i="15"/>
  <c r="C680" i="15"/>
  <c r="C681" i="15"/>
  <c r="C682" i="15"/>
  <c r="C683" i="15"/>
  <c r="C684" i="15"/>
  <c r="C685" i="15"/>
  <c r="C686" i="15"/>
  <c r="C687" i="15"/>
  <c r="C688" i="15"/>
  <c r="C689" i="15"/>
  <c r="C690" i="15"/>
  <c r="C691" i="15"/>
  <c r="C692" i="15"/>
  <c r="C693" i="15"/>
  <c r="C694" i="15"/>
  <c r="C695" i="15"/>
  <c r="C696" i="15"/>
  <c r="C697" i="15"/>
  <c r="C698" i="15"/>
  <c r="C699" i="15"/>
  <c r="C700" i="15"/>
  <c r="C701" i="15"/>
  <c r="C702" i="15"/>
  <c r="C703" i="15"/>
  <c r="C704" i="15"/>
  <c r="C705" i="15"/>
  <c r="C706" i="15"/>
  <c r="C707" i="15"/>
  <c r="C708" i="15"/>
  <c r="C709" i="15"/>
  <c r="C710" i="15"/>
  <c r="C711" i="15"/>
  <c r="C712" i="15"/>
  <c r="C713" i="15"/>
  <c r="C714" i="15"/>
  <c r="C715" i="15"/>
  <c r="C716" i="15"/>
  <c r="C717" i="15"/>
  <c r="C718" i="15"/>
  <c r="C719" i="15"/>
  <c r="C720" i="15"/>
  <c r="C721" i="15"/>
  <c r="C722" i="15"/>
  <c r="C723" i="15"/>
  <c r="C724" i="15"/>
  <c r="C725" i="15"/>
  <c r="C726" i="15"/>
  <c r="C727" i="15"/>
  <c r="C728" i="15"/>
  <c r="C729" i="15"/>
  <c r="C730" i="15"/>
  <c r="C731" i="15"/>
  <c r="C732" i="15"/>
  <c r="C733" i="15"/>
  <c r="C734" i="15"/>
  <c r="C735" i="15"/>
  <c r="C736" i="15"/>
  <c r="C737" i="15"/>
  <c r="C738" i="15"/>
  <c r="C739" i="15"/>
  <c r="C740" i="15"/>
  <c r="C741" i="15"/>
  <c r="C742" i="15"/>
  <c r="C743" i="15"/>
  <c r="C744" i="15"/>
  <c r="C745" i="15"/>
  <c r="C746" i="15"/>
  <c r="C747" i="15"/>
  <c r="C748" i="15"/>
  <c r="C749" i="15"/>
  <c r="C750" i="15"/>
  <c r="C751" i="15"/>
  <c r="C752" i="15"/>
  <c r="C753" i="15"/>
  <c r="C754" i="15"/>
  <c r="C755" i="15"/>
  <c r="C756" i="15"/>
  <c r="C757" i="15"/>
  <c r="C758" i="15"/>
  <c r="C759" i="15"/>
  <c r="C760" i="15"/>
  <c r="C761" i="15"/>
  <c r="C762" i="15"/>
  <c r="C763" i="15"/>
  <c r="C764" i="15"/>
  <c r="C765" i="15"/>
  <c r="C766" i="15"/>
  <c r="C767" i="15"/>
  <c r="C768" i="15"/>
  <c r="C769" i="15"/>
  <c r="C770" i="15"/>
  <c r="C771" i="15"/>
  <c r="C772" i="15"/>
  <c r="C773" i="15"/>
  <c r="C774" i="15"/>
  <c r="C775" i="15"/>
  <c r="C776" i="15"/>
  <c r="C777" i="15"/>
  <c r="C778" i="15"/>
  <c r="C779" i="15"/>
  <c r="C780" i="15"/>
  <c r="C781" i="15"/>
  <c r="C782" i="15"/>
  <c r="C783" i="15"/>
  <c r="C784" i="15"/>
  <c r="C785" i="15"/>
  <c r="C786" i="15"/>
  <c r="C787" i="15"/>
  <c r="C788" i="15"/>
  <c r="C789" i="15"/>
  <c r="C790" i="15"/>
  <c r="C791" i="15"/>
  <c r="C792" i="15"/>
  <c r="C793" i="15"/>
  <c r="C794" i="15"/>
  <c r="C795" i="15"/>
  <c r="C796" i="15"/>
  <c r="C797" i="15"/>
  <c r="C798" i="15"/>
  <c r="C799" i="15"/>
  <c r="C800" i="15"/>
  <c r="C801" i="15"/>
  <c r="C802" i="15"/>
  <c r="C803" i="15"/>
  <c r="C804" i="15"/>
  <c r="C805" i="15"/>
  <c r="C806" i="15"/>
  <c r="C807" i="15"/>
  <c r="C808" i="15"/>
  <c r="C809" i="15"/>
  <c r="C810" i="15"/>
  <c r="C811" i="15"/>
  <c r="C812" i="15"/>
  <c r="C813" i="15"/>
  <c r="C814" i="15"/>
  <c r="C815" i="15"/>
  <c r="C816" i="15"/>
  <c r="C817" i="15"/>
  <c r="C818" i="15"/>
  <c r="C819" i="15"/>
  <c r="C820" i="15"/>
  <c r="C821" i="15"/>
  <c r="C822" i="15"/>
  <c r="C823" i="15"/>
  <c r="C824" i="15"/>
  <c r="C825" i="15"/>
  <c r="C826" i="15"/>
  <c r="C827" i="15"/>
  <c r="C828" i="15"/>
  <c r="C829" i="15"/>
  <c r="C830" i="15"/>
  <c r="C831" i="15"/>
  <c r="C41" i="15"/>
  <c r="F308" i="39"/>
  <c r="F322" i="39" s="1"/>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11" i="7"/>
  <c r="C112" i="7"/>
  <c r="C113" i="7"/>
  <c r="C114" i="7"/>
  <c r="C115" i="7"/>
  <c r="C116" i="7"/>
  <c r="C117" i="7"/>
  <c r="C118" i="7"/>
  <c r="C119" i="7"/>
  <c r="C120" i="7"/>
  <c r="C121" i="7"/>
  <c r="C122" i="7"/>
  <c r="C123" i="7"/>
  <c r="C124" i="7"/>
  <c r="C125" i="7"/>
  <c r="C126" i="7"/>
  <c r="C127" i="7"/>
  <c r="C128" i="7"/>
  <c r="C129" i="7"/>
  <c r="C130" i="7"/>
  <c r="C131" i="7"/>
  <c r="C132" i="7"/>
  <c r="C133" i="7"/>
  <c r="C134" i="7"/>
  <c r="C135" i="7"/>
  <c r="C136" i="7"/>
  <c r="C137" i="7"/>
  <c r="C138" i="7"/>
  <c r="C139" i="7"/>
  <c r="C140" i="7"/>
  <c r="C141" i="7"/>
  <c r="C142" i="7"/>
  <c r="C143" i="7"/>
  <c r="C144" i="7"/>
  <c r="C145" i="7"/>
  <c r="C146" i="7"/>
  <c r="C147" i="7"/>
  <c r="C148" i="7"/>
  <c r="C149" i="7"/>
  <c r="C150" i="7"/>
  <c r="C151" i="7"/>
  <c r="C152" i="7"/>
  <c r="C153" i="7"/>
  <c r="C154" i="7"/>
  <c r="C155" i="7"/>
  <c r="C156" i="7"/>
  <c r="C157" i="7"/>
  <c r="C158" i="7"/>
  <c r="C159" i="7"/>
  <c r="C160" i="7"/>
  <c r="C161" i="7"/>
  <c r="C162" i="7"/>
  <c r="C163" i="7"/>
  <c r="C164" i="7"/>
  <c r="C165" i="7"/>
  <c r="C166" i="7"/>
  <c r="C167" i="7"/>
  <c r="C168" i="7"/>
  <c r="C169" i="7"/>
  <c r="C170" i="7"/>
  <c r="C171" i="7"/>
  <c r="C172" i="7"/>
  <c r="C173" i="7"/>
  <c r="C174" i="7"/>
  <c r="C175" i="7"/>
  <c r="C176" i="7"/>
  <c r="C177" i="7"/>
  <c r="C178" i="7"/>
  <c r="C179" i="7"/>
  <c r="C180" i="7"/>
  <c r="C181" i="7"/>
  <c r="C182" i="7"/>
  <c r="C183" i="7"/>
  <c r="C184" i="7"/>
  <c r="C185" i="7"/>
  <c r="C186" i="7"/>
  <c r="C187" i="7"/>
  <c r="C188" i="7"/>
  <c r="C189" i="7"/>
  <c r="C190" i="7"/>
  <c r="C191" i="7"/>
  <c r="C192" i="7"/>
  <c r="C193" i="7"/>
  <c r="C194" i="7"/>
  <c r="C195" i="7"/>
  <c r="C196" i="7"/>
  <c r="C197" i="7"/>
  <c r="C198" i="7"/>
  <c r="C199" i="7"/>
  <c r="C200" i="7"/>
  <c r="C201" i="7"/>
  <c r="C202" i="7"/>
  <c r="C203" i="7"/>
  <c r="C204" i="7"/>
  <c r="C205" i="7"/>
  <c r="C206" i="7"/>
  <c r="C207" i="7"/>
  <c r="C208" i="7"/>
  <c r="C209" i="7"/>
  <c r="C210" i="7"/>
  <c r="C211" i="7"/>
  <c r="C212" i="7"/>
  <c r="C213" i="7"/>
  <c r="C214" i="7"/>
  <c r="C215" i="7"/>
  <c r="C216" i="7"/>
  <c r="C217" i="7"/>
  <c r="C218" i="7"/>
  <c r="C219" i="7"/>
  <c r="C220" i="7"/>
  <c r="C221" i="7"/>
  <c r="C222" i="7"/>
  <c r="C223" i="7"/>
  <c r="C224" i="7"/>
  <c r="C225" i="7"/>
  <c r="C226" i="7"/>
  <c r="C227" i="7"/>
  <c r="C228" i="7"/>
  <c r="C229" i="7"/>
  <c r="C230" i="7"/>
  <c r="C231" i="7"/>
  <c r="C232" i="7"/>
  <c r="C233" i="7"/>
  <c r="C234" i="7"/>
  <c r="C235" i="7"/>
  <c r="C236" i="7"/>
  <c r="C237" i="7"/>
  <c r="C238" i="7"/>
  <c r="C239" i="7"/>
  <c r="C240" i="7"/>
  <c r="C241" i="7"/>
  <c r="C242" i="7"/>
  <c r="C243" i="7"/>
  <c r="C244" i="7"/>
  <c r="C245" i="7"/>
  <c r="C246" i="7"/>
  <c r="C247" i="7"/>
  <c r="C248" i="7"/>
  <c r="C249" i="7"/>
  <c r="C250" i="7"/>
  <c r="C251" i="7"/>
  <c r="C252" i="7"/>
  <c r="C253" i="7"/>
  <c r="C254" i="7"/>
  <c r="C255" i="7"/>
  <c r="C256" i="7"/>
  <c r="C257" i="7"/>
  <c r="C258" i="7"/>
  <c r="C259" i="7"/>
  <c r="C260" i="7"/>
  <c r="C261" i="7"/>
  <c r="C262" i="7"/>
  <c r="C263" i="7"/>
  <c r="C264" i="7"/>
  <c r="C265" i="7"/>
  <c r="C266" i="7"/>
  <c r="C267" i="7"/>
  <c r="C268" i="7"/>
  <c r="C269" i="7"/>
  <c r="C270" i="7"/>
  <c r="C271" i="7"/>
  <c r="C272" i="7"/>
  <c r="C273" i="7"/>
  <c r="C274" i="7"/>
  <c r="C275" i="7"/>
  <c r="C276" i="7"/>
  <c r="C277" i="7"/>
  <c r="C278" i="7"/>
  <c r="C279" i="7"/>
  <c r="C280" i="7"/>
  <c r="C281" i="7"/>
  <c r="C282" i="7"/>
  <c r="C27" i="7"/>
  <c r="C30" i="10"/>
  <c r="C31" i="10"/>
  <c r="C32" i="10"/>
  <c r="C33" i="10"/>
  <c r="C34" i="10"/>
  <c r="C35" i="10"/>
  <c r="C36" i="10"/>
  <c r="C37" i="10"/>
  <c r="C38" i="10"/>
  <c r="C39" i="10"/>
  <c r="C40" i="10"/>
  <c r="C41" i="10"/>
  <c r="C42" i="10"/>
  <c r="C43" i="10"/>
  <c r="C44" i="10"/>
  <c r="C45" i="10"/>
  <c r="C46" i="10"/>
  <c r="C47" i="10"/>
  <c r="C48" i="10"/>
  <c r="C49" i="10"/>
  <c r="C50" i="10"/>
  <c r="C51" i="10"/>
  <c r="C52" i="10"/>
  <c r="C53" i="10"/>
  <c r="C54" i="10"/>
  <c r="C55" i="10"/>
  <c r="C56" i="10"/>
  <c r="C57" i="10"/>
  <c r="C58" i="10"/>
  <c r="C59" i="10"/>
  <c r="C60" i="10"/>
  <c r="C61" i="10"/>
  <c r="C62" i="10"/>
  <c r="C63" i="10"/>
  <c r="C64" i="10"/>
  <c r="C65" i="10"/>
  <c r="C66" i="10"/>
  <c r="C67" i="10"/>
  <c r="C68" i="10"/>
  <c r="C69" i="10"/>
  <c r="C70" i="10"/>
  <c r="C71" i="10"/>
  <c r="C72" i="10"/>
  <c r="C73" i="10"/>
  <c r="C74" i="10"/>
  <c r="C75" i="10"/>
  <c r="C76" i="10"/>
  <c r="C77" i="10"/>
  <c r="C78" i="10"/>
  <c r="C79" i="10"/>
  <c r="C80" i="10"/>
  <c r="C81" i="10"/>
  <c r="C82" i="10"/>
  <c r="C83" i="10"/>
  <c r="C84" i="10"/>
  <c r="C85" i="10"/>
  <c r="C86" i="10"/>
  <c r="C87" i="10"/>
  <c r="C88" i="10"/>
  <c r="C89" i="10"/>
  <c r="C90" i="10"/>
  <c r="C91" i="10"/>
  <c r="C92" i="10"/>
  <c r="C93" i="10"/>
  <c r="C94" i="10"/>
  <c r="C95" i="10"/>
  <c r="C96" i="10"/>
  <c r="C97" i="10"/>
  <c r="C98" i="10"/>
  <c r="C99" i="10"/>
  <c r="C100" i="10"/>
  <c r="C101" i="10"/>
  <c r="C102" i="10"/>
  <c r="C103" i="10"/>
  <c r="C104" i="10"/>
  <c r="C105" i="10"/>
  <c r="C106" i="10"/>
  <c r="C107" i="10"/>
  <c r="C108" i="10"/>
  <c r="C109" i="10"/>
  <c r="C110" i="10"/>
  <c r="C111" i="10"/>
  <c r="C112" i="10"/>
  <c r="C113" i="10"/>
  <c r="C114" i="10"/>
  <c r="C115" i="10"/>
  <c r="C116" i="10"/>
  <c r="C117" i="10"/>
  <c r="C118" i="10"/>
  <c r="C119" i="10"/>
  <c r="C120" i="10"/>
  <c r="C121" i="10"/>
  <c r="C122" i="10"/>
  <c r="C123" i="10"/>
  <c r="C124" i="10"/>
  <c r="C125" i="10"/>
  <c r="C126" i="10"/>
  <c r="C127" i="10"/>
  <c r="C128" i="10"/>
  <c r="C129" i="10"/>
  <c r="C130" i="10"/>
  <c r="C131" i="10"/>
  <c r="C132" i="10"/>
  <c r="C133" i="10"/>
  <c r="C134" i="10"/>
  <c r="C135" i="10"/>
  <c r="C136" i="10"/>
  <c r="C137" i="10"/>
  <c r="C138" i="10"/>
  <c r="C139" i="10"/>
  <c r="C140" i="10"/>
  <c r="C141" i="10"/>
  <c r="C142" i="10"/>
  <c r="C143" i="10"/>
  <c r="C144" i="10"/>
  <c r="C145" i="10"/>
  <c r="C146" i="10"/>
  <c r="C147" i="10"/>
  <c r="C148" i="10"/>
  <c r="C149" i="10"/>
  <c r="C150" i="10"/>
  <c r="C151" i="10"/>
  <c r="C152" i="10"/>
  <c r="C153" i="10"/>
  <c r="C154" i="10"/>
  <c r="C155" i="10"/>
  <c r="C156" i="10"/>
  <c r="C157" i="10"/>
  <c r="C158" i="10"/>
  <c r="C159" i="10"/>
  <c r="C160" i="10"/>
  <c r="C161" i="10"/>
  <c r="C162" i="10"/>
  <c r="C163" i="10"/>
  <c r="C164" i="10"/>
  <c r="C165" i="10"/>
  <c r="C166" i="10"/>
  <c r="C167" i="10"/>
  <c r="C168" i="10"/>
  <c r="C169" i="10"/>
  <c r="C170" i="10"/>
  <c r="C171" i="10"/>
  <c r="C172" i="10"/>
  <c r="C173" i="10"/>
  <c r="C174" i="10"/>
  <c r="C175" i="10"/>
  <c r="C176" i="10"/>
  <c r="C177" i="10"/>
  <c r="C178" i="10"/>
  <c r="C179" i="10"/>
  <c r="C180" i="10"/>
  <c r="C181" i="10"/>
  <c r="C182" i="10"/>
  <c r="C183" i="10"/>
  <c r="C184" i="10"/>
  <c r="C185" i="10"/>
  <c r="C186" i="10"/>
  <c r="C187" i="10"/>
  <c r="C188" i="10"/>
  <c r="C189" i="10"/>
  <c r="C190" i="10"/>
  <c r="C191" i="10"/>
  <c r="C192" i="10"/>
  <c r="C193" i="10"/>
  <c r="C194" i="10"/>
  <c r="C195" i="10"/>
  <c r="C196" i="10"/>
  <c r="C197" i="10"/>
  <c r="C198" i="10"/>
  <c r="C199" i="10"/>
  <c r="C200" i="10"/>
  <c r="C201" i="10"/>
  <c r="C202" i="10"/>
  <c r="C203" i="10"/>
  <c r="C204" i="10"/>
  <c r="C205" i="10"/>
  <c r="C206" i="10"/>
  <c r="C207" i="10"/>
  <c r="C208" i="10"/>
  <c r="C209" i="10"/>
  <c r="C210" i="10"/>
  <c r="C211" i="10"/>
  <c r="C212" i="10"/>
  <c r="C213" i="10"/>
  <c r="C214" i="10"/>
  <c r="C215" i="10"/>
  <c r="C216" i="10"/>
  <c r="C217" i="10"/>
  <c r="C218" i="10"/>
  <c r="C219" i="10"/>
  <c r="C220" i="10"/>
  <c r="C221" i="10"/>
  <c r="C222" i="10"/>
  <c r="C223" i="10"/>
  <c r="C224" i="10"/>
  <c r="C225" i="10"/>
  <c r="C226" i="10"/>
  <c r="C227" i="10"/>
  <c r="C228" i="10"/>
  <c r="C229" i="10"/>
  <c r="C230" i="10"/>
  <c r="C231" i="10"/>
  <c r="C232" i="10"/>
  <c r="C233" i="10"/>
  <c r="C234" i="10"/>
  <c r="C235" i="10"/>
  <c r="C236" i="10"/>
  <c r="C237" i="10"/>
  <c r="C238" i="10"/>
  <c r="C239" i="10"/>
  <c r="C240" i="10"/>
  <c r="C241" i="10"/>
  <c r="C242" i="10"/>
  <c r="C243" i="10"/>
  <c r="C244" i="10"/>
  <c r="C245" i="10"/>
  <c r="C246" i="10"/>
  <c r="C247" i="10"/>
  <c r="C248" i="10"/>
  <c r="C249" i="10"/>
  <c r="C250" i="10"/>
  <c r="C251" i="10"/>
  <c r="C252" i="10"/>
  <c r="C253" i="10"/>
  <c r="C254" i="10"/>
  <c r="C255" i="10"/>
  <c r="C256" i="10"/>
  <c r="C257" i="10"/>
  <c r="C258" i="10"/>
  <c r="C259" i="10"/>
  <c r="C260" i="10"/>
  <c r="C261" i="10"/>
  <c r="C262" i="10"/>
  <c r="C263" i="10"/>
  <c r="C264" i="10"/>
  <c r="C265" i="10"/>
  <c r="C266" i="10"/>
  <c r="C267" i="10"/>
  <c r="C268" i="10"/>
  <c r="C269" i="10"/>
  <c r="C270" i="10"/>
  <c r="C271" i="10"/>
  <c r="C272" i="10"/>
  <c r="C273" i="10"/>
  <c r="C274" i="10"/>
  <c r="C275" i="10"/>
  <c r="C276" i="10"/>
  <c r="C277" i="10"/>
  <c r="C278" i="10"/>
  <c r="C279" i="10"/>
  <c r="C280" i="10"/>
  <c r="C281" i="10"/>
  <c r="C282" i="10"/>
  <c r="C283" i="10"/>
  <c r="C284" i="10"/>
  <c r="C285" i="10"/>
  <c r="C286" i="10"/>
  <c r="C287" i="10"/>
  <c r="C288" i="10"/>
  <c r="C289" i="10"/>
  <c r="C290" i="10"/>
  <c r="C291" i="10"/>
  <c r="C292" i="10"/>
  <c r="C293" i="10"/>
  <c r="C29" i="10"/>
  <c r="J246" i="34" l="1"/>
  <c r="J171" i="14" l="1"/>
  <c r="K171" i="14" s="1"/>
  <c r="C171" i="14"/>
  <c r="J170" i="14"/>
  <c r="K170" i="14" s="1"/>
  <c r="C170" i="14"/>
  <c r="K313" i="44" l="1"/>
  <c r="K308" i="44"/>
  <c r="K303" i="44"/>
  <c r="K294" i="44"/>
  <c r="K293" i="44"/>
  <c r="K292" i="44"/>
  <c r="K291" i="44"/>
  <c r="K290" i="44"/>
  <c r="K289" i="44"/>
  <c r="K288" i="44"/>
  <c r="K287" i="44"/>
  <c r="K286" i="44"/>
  <c r="K285" i="44"/>
  <c r="K284" i="44"/>
  <c r="K283" i="44"/>
  <c r="K282" i="44"/>
  <c r="K278" i="44"/>
  <c r="K277" i="44"/>
  <c r="K276" i="44"/>
  <c r="K275" i="44"/>
  <c r="K269" i="44"/>
  <c r="K267" i="44"/>
  <c r="K266" i="44"/>
  <c r="K264" i="44"/>
  <c r="K260" i="44"/>
  <c r="K259" i="44"/>
  <c r="K258" i="44"/>
  <c r="K257" i="44"/>
  <c r="K256" i="44"/>
  <c r="K255" i="44"/>
  <c r="K254" i="44"/>
  <c r="K253" i="44"/>
  <c r="K252" i="44"/>
  <c r="K251" i="44"/>
  <c r="K250" i="44"/>
  <c r="K249" i="44"/>
  <c r="K248" i="44"/>
  <c r="K247" i="44"/>
  <c r="K246" i="44"/>
  <c r="K245" i="44"/>
  <c r="K244" i="44"/>
  <c r="K243" i="44"/>
  <c r="K242" i="44"/>
  <c r="K241" i="44"/>
  <c r="K240" i="44"/>
  <c r="K235" i="44"/>
  <c r="K234" i="44"/>
  <c r="K233" i="44"/>
  <c r="K232" i="44"/>
  <c r="K231" i="44"/>
  <c r="K230" i="44"/>
  <c r="K229" i="44"/>
  <c r="K228" i="44"/>
  <c r="K227" i="44"/>
  <c r="K224" i="44"/>
  <c r="K222" i="44"/>
  <c r="K221" i="44"/>
  <c r="K220" i="44"/>
  <c r="K219" i="44"/>
  <c r="K218" i="44"/>
  <c r="K217" i="44"/>
  <c r="K216" i="44"/>
  <c r="K215" i="44"/>
  <c r="K214" i="44"/>
  <c r="K213" i="44"/>
  <c r="K212" i="44"/>
  <c r="K210" i="44"/>
  <c r="K209" i="44"/>
  <c r="K208" i="44"/>
  <c r="K207" i="44"/>
  <c r="K205" i="44"/>
  <c r="K204" i="44"/>
  <c r="K203" i="44"/>
  <c r="K202" i="44"/>
  <c r="K201" i="44"/>
  <c r="K200" i="44"/>
  <c r="K199" i="44"/>
  <c r="K198" i="44"/>
  <c r="K197" i="44"/>
  <c r="K196" i="44"/>
  <c r="K195" i="44"/>
  <c r="K194" i="44"/>
  <c r="K193" i="44"/>
  <c r="K192" i="44"/>
  <c r="K190" i="44"/>
  <c r="K188" i="44"/>
  <c r="K186" i="44"/>
  <c r="K184" i="44"/>
  <c r="K183" i="44"/>
  <c r="K182" i="44"/>
  <c r="K180" i="44"/>
  <c r="K176" i="44"/>
  <c r="K175" i="44"/>
  <c r="K174" i="44"/>
  <c r="K173" i="44"/>
  <c r="K172" i="44"/>
  <c r="K171" i="44"/>
  <c r="K170" i="44"/>
  <c r="K169" i="44"/>
  <c r="K168" i="44"/>
  <c r="K167" i="44"/>
  <c r="K166" i="44"/>
  <c r="K165" i="44"/>
  <c r="K164" i="44"/>
  <c r="K163" i="44"/>
  <c r="K162" i="44"/>
  <c r="K161" i="44"/>
  <c r="K160" i="44"/>
  <c r="K159" i="44"/>
  <c r="G514" i="41"/>
  <c r="G513" i="41"/>
  <c r="G512" i="41"/>
  <c r="G511" i="41"/>
  <c r="G510" i="41"/>
  <c r="G509" i="41"/>
  <c r="G508" i="41"/>
  <c r="G507" i="41"/>
  <c r="G506" i="41"/>
  <c r="G505" i="41"/>
  <c r="G504" i="41"/>
  <c r="G503" i="41"/>
  <c r="G502" i="41"/>
  <c r="G501" i="41"/>
  <c r="G500" i="41"/>
  <c r="G499" i="41"/>
  <c r="G498" i="41"/>
  <c r="G497" i="41"/>
  <c r="G496" i="41"/>
  <c r="G495" i="41"/>
  <c r="G494" i="41"/>
  <c r="G491" i="41"/>
  <c r="G490" i="41"/>
  <c r="G489" i="41"/>
  <c r="G488" i="41"/>
  <c r="G484" i="41"/>
  <c r="G482" i="41"/>
  <c r="G481" i="41"/>
  <c r="G480" i="41"/>
  <c r="G479" i="41"/>
  <c r="G478" i="41"/>
  <c r="G477" i="41"/>
  <c r="G475" i="41"/>
  <c r="G474" i="41"/>
  <c r="G473" i="41"/>
  <c r="G472" i="41"/>
  <c r="G469" i="41"/>
  <c r="G468" i="41"/>
  <c r="G467" i="41"/>
  <c r="G463" i="41"/>
  <c r="G460" i="41"/>
  <c r="G459" i="41"/>
  <c r="G458" i="41"/>
  <c r="G455" i="41"/>
  <c r="G454" i="41"/>
  <c r="G453" i="41"/>
  <c r="G449" i="41"/>
  <c r="G448" i="41"/>
  <c r="G447" i="41"/>
  <c r="G446" i="41"/>
  <c r="G443" i="41"/>
  <c r="G442" i="41"/>
  <c r="G441" i="41"/>
  <c r="G440" i="41"/>
  <c r="G439" i="41"/>
  <c r="G438" i="41"/>
  <c r="G437" i="41"/>
  <c r="G436" i="41"/>
  <c r="G435" i="41"/>
  <c r="G431" i="41"/>
  <c r="G430" i="41"/>
  <c r="G429" i="41"/>
  <c r="G428" i="41"/>
  <c r="G427" i="41"/>
  <c r="G426" i="41"/>
  <c r="G425" i="41"/>
  <c r="G424" i="41"/>
  <c r="G423" i="41"/>
  <c r="G422" i="41"/>
  <c r="G421" i="41"/>
  <c r="G420" i="41"/>
  <c r="G419" i="41"/>
  <c r="G418" i="41"/>
  <c r="G417" i="41"/>
  <c r="G416" i="41"/>
  <c r="G415" i="41"/>
  <c r="G414" i="41"/>
  <c r="G413" i="41"/>
  <c r="G412" i="41"/>
  <c r="G411" i="41"/>
  <c r="G410" i="41"/>
  <c r="G409" i="41"/>
  <c r="G408" i="41"/>
  <c r="G407" i="41"/>
  <c r="G406" i="41"/>
  <c r="G405" i="41"/>
  <c r="G404" i="41"/>
  <c r="G403" i="41"/>
  <c r="G402" i="41"/>
  <c r="G401" i="41"/>
  <c r="G395" i="41"/>
  <c r="G394" i="41"/>
  <c r="G393" i="41"/>
  <c r="G392" i="41"/>
  <c r="G391" i="41"/>
  <c r="G390" i="41"/>
  <c r="G389" i="41"/>
  <c r="G388" i="41"/>
  <c r="G387" i="41"/>
  <c r="G386" i="41"/>
  <c r="G381" i="41"/>
  <c r="G378" i="41"/>
  <c r="G360" i="41"/>
  <c r="G349" i="41"/>
  <c r="G346" i="41"/>
  <c r="G335" i="41"/>
  <c r="G309" i="41"/>
  <c r="G306" i="41"/>
  <c r="G295" i="41"/>
  <c r="G287" i="41"/>
  <c r="G278" i="41"/>
  <c r="G275" i="41"/>
  <c r="G263" i="41"/>
  <c r="G259" i="41"/>
  <c r="G251" i="41"/>
  <c r="G180" i="41"/>
  <c r="G176" i="41"/>
  <c r="G175" i="41"/>
  <c r="G174" i="41"/>
  <c r="G173" i="41"/>
  <c r="G172" i="41"/>
  <c r="G171" i="41"/>
  <c r="G170" i="41"/>
  <c r="G169" i="41"/>
  <c r="G168" i="41"/>
  <c r="G167" i="41"/>
  <c r="G166" i="41"/>
  <c r="G165" i="41"/>
  <c r="G162" i="41"/>
  <c r="G161" i="41"/>
  <c r="G160" i="41"/>
  <c r="G159" i="41"/>
  <c r="G158" i="41"/>
  <c r="G157" i="41"/>
  <c r="G156" i="41"/>
  <c r="G155" i="41"/>
  <c r="G154" i="41"/>
  <c r="G153" i="41"/>
  <c r="G152" i="41"/>
  <c r="G151" i="41"/>
  <c r="G150" i="41"/>
  <c r="G149" i="41"/>
  <c r="G148" i="41"/>
  <c r="G147" i="41"/>
  <c r="G146" i="41"/>
  <c r="G145" i="41"/>
  <c r="G144" i="41"/>
  <c r="G143" i="41"/>
  <c r="G142" i="41"/>
  <c r="G141" i="41"/>
  <c r="G140" i="41"/>
  <c r="G139" i="41"/>
  <c r="G138" i="41"/>
  <c r="G137" i="41"/>
  <c r="G136" i="41"/>
  <c r="G135" i="41"/>
  <c r="G134" i="41"/>
  <c r="G133" i="41"/>
  <c r="G132" i="41"/>
  <c r="G131" i="41"/>
  <c r="G130" i="41"/>
  <c r="G129" i="41"/>
  <c r="G128" i="41"/>
  <c r="G127" i="41"/>
  <c r="G126" i="41"/>
  <c r="G125" i="41"/>
  <c r="G122" i="41"/>
  <c r="G121" i="41"/>
  <c r="G120" i="41"/>
  <c r="G119" i="41"/>
  <c r="G118" i="41"/>
  <c r="G117" i="41"/>
  <c r="G116" i="41"/>
  <c r="G115" i="41"/>
  <c r="G114" i="41"/>
  <c r="G113" i="41"/>
  <c r="G112" i="41"/>
  <c r="G111" i="41"/>
  <c r="G110" i="41"/>
  <c r="G109" i="41"/>
  <c r="G108" i="41"/>
  <c r="G107" i="41"/>
  <c r="G106" i="41"/>
  <c r="G105" i="41"/>
  <c r="G104" i="41"/>
  <c r="G103" i="41"/>
  <c r="G102" i="41"/>
  <c r="G101" i="41"/>
  <c r="G100" i="41"/>
  <c r="G99" i="41"/>
  <c r="G98" i="41"/>
  <c r="G97" i="41"/>
  <c r="G96" i="41"/>
  <c r="G95" i="41"/>
  <c r="G94" i="41"/>
  <c r="G93" i="41"/>
  <c r="G92" i="41"/>
  <c r="G91" i="41"/>
  <c r="G90" i="41"/>
  <c r="G89" i="41"/>
  <c r="G88" i="41"/>
  <c r="G87" i="41"/>
  <c r="G86" i="41"/>
  <c r="G85" i="41"/>
  <c r="G84" i="41"/>
  <c r="G83" i="41"/>
  <c r="G82" i="41"/>
  <c r="G81" i="41"/>
  <c r="G80" i="41"/>
  <c r="G79" i="41"/>
  <c r="G78" i="41"/>
  <c r="G77" i="41"/>
  <c r="G76" i="41"/>
  <c r="G75" i="41"/>
  <c r="G74" i="41"/>
  <c r="G73" i="41"/>
  <c r="G72" i="41"/>
  <c r="G71" i="41"/>
  <c r="G70" i="41"/>
  <c r="G69" i="41"/>
  <c r="G68" i="41"/>
  <c r="G67" i="41"/>
  <c r="G66" i="41"/>
  <c r="G65" i="41"/>
  <c r="G64" i="41"/>
  <c r="G63" i="41"/>
  <c r="G62" i="41"/>
  <c r="G61" i="41"/>
  <c r="G60" i="41"/>
  <c r="G59" i="41"/>
  <c r="G58" i="41"/>
  <c r="G57" i="41"/>
  <c r="G56" i="41"/>
  <c r="G55" i="41"/>
  <c r="G54" i="41"/>
  <c r="G53" i="41"/>
  <c r="G52" i="41"/>
  <c r="G51" i="41"/>
  <c r="G48" i="41"/>
  <c r="G47" i="41"/>
  <c r="G46" i="41"/>
  <c r="G45" i="41"/>
  <c r="G44" i="41"/>
  <c r="G43" i="41"/>
  <c r="G42" i="41"/>
  <c r="G41" i="41"/>
  <c r="G40" i="41"/>
  <c r="G39" i="41"/>
  <c r="G38" i="41"/>
  <c r="G37" i="41"/>
  <c r="G36" i="41"/>
  <c r="G35" i="41"/>
  <c r="G34" i="41"/>
  <c r="G33" i="41"/>
  <c r="G32" i="41"/>
  <c r="G31" i="41"/>
  <c r="G30" i="41"/>
  <c r="G29" i="41"/>
  <c r="G27" i="41"/>
  <c r="G26" i="41"/>
  <c r="G25" i="41"/>
  <c r="G24" i="41"/>
  <c r="G23" i="41"/>
  <c r="G22" i="41"/>
  <c r="G21" i="41"/>
  <c r="G20" i="41"/>
  <c r="G19" i="41"/>
  <c r="G18" i="41"/>
  <c r="G17" i="41"/>
  <c r="G16" i="41"/>
  <c r="F64" i="40"/>
  <c r="F63" i="40"/>
  <c r="F62" i="40"/>
  <c r="F61" i="40"/>
  <c r="F60" i="40"/>
  <c r="F58" i="40"/>
  <c r="F55" i="40"/>
  <c r="F52" i="40"/>
  <c r="F51" i="40"/>
  <c r="F50" i="40"/>
  <c r="F49" i="40"/>
  <c r="F48" i="40"/>
  <c r="F47" i="40"/>
  <c r="F46" i="40"/>
  <c r="F45" i="40"/>
  <c r="F44" i="40"/>
  <c r="F43" i="40"/>
  <c r="F42" i="40"/>
  <c r="F41" i="40"/>
  <c r="F40" i="40"/>
  <c r="F39" i="40"/>
  <c r="F38" i="40"/>
  <c r="F37" i="40"/>
  <c r="F35" i="40"/>
  <c r="F34" i="40"/>
  <c r="F31" i="40"/>
  <c r="F29" i="40"/>
  <c r="F28" i="40"/>
  <c r="F27" i="40"/>
  <c r="F26" i="40"/>
  <c r="F25" i="40"/>
  <c r="F24" i="40"/>
  <c r="F23" i="40"/>
  <c r="F22" i="40"/>
  <c r="F21" i="40"/>
  <c r="F20" i="40"/>
  <c r="F418" i="38"/>
  <c r="F416" i="38"/>
  <c r="F415" i="38"/>
  <c r="F414" i="38"/>
  <c r="F412" i="38"/>
  <c r="F410" i="38"/>
  <c r="F408" i="38"/>
  <c r="F406" i="38"/>
  <c r="F404" i="38"/>
  <c r="F402" i="38"/>
  <c r="F395" i="38"/>
  <c r="F394" i="38"/>
  <c r="F392" i="38"/>
  <c r="F388" i="38"/>
  <c r="F385" i="38"/>
  <c r="F375" i="38"/>
  <c r="F372" i="38"/>
  <c r="F361" i="38"/>
  <c r="F358" i="38"/>
  <c r="F356" i="38"/>
  <c r="F355" i="38"/>
  <c r="F350" i="38"/>
  <c r="F347" i="38"/>
  <c r="F345" i="38"/>
  <c r="F340" i="38"/>
  <c r="F335" i="38"/>
  <c r="F314" i="38"/>
  <c r="F313" i="38"/>
  <c r="F326" i="38"/>
  <c r="F300" i="38"/>
  <c r="F299" i="38"/>
  <c r="F298" i="38"/>
  <c r="F297" i="38"/>
  <c r="F296" i="38"/>
  <c r="F295" i="38"/>
  <c r="F294" i="38"/>
  <c r="F293" i="38"/>
  <c r="F292" i="38"/>
  <c r="F291" i="38"/>
  <c r="F290" i="38"/>
  <c r="F289" i="38"/>
  <c r="F288" i="38"/>
  <c r="F284" i="38"/>
  <c r="F283" i="38"/>
  <c r="F282" i="38"/>
  <c r="F281" i="38"/>
  <c r="F274" i="38"/>
  <c r="F272" i="38"/>
  <c r="F271" i="38"/>
  <c r="F269" i="38"/>
  <c r="F265" i="38"/>
  <c r="F264" i="38"/>
  <c r="F263" i="38"/>
  <c r="F262" i="38"/>
  <c r="F261" i="38"/>
  <c r="F260" i="38"/>
  <c r="F259" i="38"/>
  <c r="F258" i="38"/>
  <c r="F257" i="38"/>
  <c r="F256" i="38"/>
  <c r="F255" i="38"/>
  <c r="F254" i="38"/>
  <c r="F253" i="38"/>
  <c r="F252" i="38"/>
  <c r="F251" i="38"/>
  <c r="F250" i="38"/>
  <c r="F249" i="38"/>
  <c r="F248" i="38"/>
  <c r="F247" i="38"/>
  <c r="F246" i="38"/>
  <c r="F245" i="38"/>
  <c r="F240" i="38"/>
  <c r="F239" i="38"/>
  <c r="F238" i="38"/>
  <c r="F237" i="38"/>
  <c r="F236" i="38"/>
  <c r="F235" i="38"/>
  <c r="F234" i="38"/>
  <c r="F233" i="38"/>
  <c r="F232" i="38"/>
  <c r="F229" i="38"/>
  <c r="F227" i="38"/>
  <c r="F226" i="38"/>
  <c r="F225" i="38"/>
  <c r="F222" i="38"/>
  <c r="F221" i="38"/>
  <c r="F220" i="38"/>
  <c r="F219" i="38"/>
  <c r="F218" i="38"/>
  <c r="F217" i="38"/>
  <c r="F215" i="38"/>
  <c r="F214" i="38"/>
  <c r="F212" i="38"/>
  <c r="F210" i="38"/>
  <c r="F209" i="38"/>
  <c r="F208" i="38"/>
  <c r="F207" i="38"/>
  <c r="F206" i="38"/>
  <c r="F205" i="38"/>
  <c r="F204" i="38"/>
  <c r="F203" i="38"/>
  <c r="F202" i="38"/>
  <c r="F201" i="38"/>
  <c r="F200" i="38"/>
  <c r="F199" i="38"/>
  <c r="F198" i="38"/>
  <c r="F197" i="38"/>
  <c r="F195" i="38"/>
  <c r="F193" i="38"/>
  <c r="F191" i="38"/>
  <c r="F189" i="38"/>
  <c r="F188" i="38"/>
  <c r="F187" i="38"/>
  <c r="F185" i="38"/>
  <c r="F181" i="38"/>
  <c r="F180" i="38"/>
  <c r="F179" i="38"/>
  <c r="F177" i="38"/>
  <c r="F176" i="38"/>
  <c r="F175" i="38"/>
  <c r="F174" i="38"/>
  <c r="F173" i="38"/>
  <c r="F172" i="38"/>
  <c r="F171" i="38"/>
  <c r="F170" i="38"/>
  <c r="F169" i="38"/>
  <c r="F168" i="38"/>
  <c r="F167" i="38"/>
  <c r="F166" i="38"/>
  <c r="F165" i="38"/>
  <c r="F164" i="38"/>
  <c r="F146" i="38"/>
  <c r="F145" i="38"/>
  <c r="F144" i="38"/>
  <c r="F143" i="38"/>
  <c r="F135" i="38"/>
  <c r="F134" i="38"/>
  <c r="F133" i="38"/>
  <c r="F132" i="38"/>
  <c r="F131" i="38"/>
  <c r="F130" i="38"/>
  <c r="F129" i="38"/>
  <c r="F128" i="38"/>
  <c r="F127" i="38"/>
  <c r="F126" i="38"/>
  <c r="F125" i="38"/>
  <c r="F107" i="38"/>
  <c r="F87" i="38"/>
  <c r="F84" i="38"/>
  <c r="F80" i="38"/>
  <c r="F79" i="38"/>
  <c r="F78" i="38"/>
  <c r="F77" i="38"/>
  <c r="F76" i="38"/>
  <c r="F75" i="38"/>
  <c r="F74" i="38"/>
  <c r="F73" i="38"/>
  <c r="F64" i="38"/>
  <c r="F62" i="38"/>
  <c r="F57" i="38"/>
  <c r="F56" i="38"/>
  <c r="F48" i="38"/>
  <c r="F47" i="38"/>
  <c r="F434" i="39"/>
  <c r="F432" i="39"/>
  <c r="F431" i="39"/>
  <c r="F430" i="39"/>
  <c r="F429" i="39"/>
  <c r="F428" i="39"/>
  <c r="F426" i="39"/>
  <c r="F424" i="39"/>
  <c r="F423" i="39"/>
  <c r="F417" i="39"/>
  <c r="F416" i="39"/>
  <c r="F414" i="39"/>
  <c r="F412" i="39"/>
  <c r="F410" i="39"/>
  <c r="F408" i="39"/>
  <c r="F406" i="39"/>
  <c r="F404" i="39"/>
  <c r="F399" i="39"/>
  <c r="F393" i="39"/>
  <c r="F395" i="39" s="1"/>
  <c r="F392" i="39"/>
  <c r="F390" i="39"/>
  <c r="F386" i="39"/>
  <c r="F383" i="39"/>
  <c r="F373" i="39"/>
  <c r="F370" i="39"/>
  <c r="F359" i="39"/>
  <c r="F356" i="39"/>
  <c r="F353" i="39"/>
  <c r="F352" i="39"/>
  <c r="F347" i="39"/>
  <c r="F344" i="39"/>
  <c r="F342" i="39"/>
  <c r="F337" i="39"/>
  <c r="F332" i="39"/>
  <c r="F315" i="39"/>
  <c r="F324" i="39" s="1"/>
  <c r="F311" i="39"/>
  <c r="F310" i="39"/>
  <c r="F298" i="39"/>
  <c r="F297" i="39"/>
  <c r="F296" i="39"/>
  <c r="F295" i="39"/>
  <c r="F294" i="39"/>
  <c r="F293" i="39"/>
  <c r="F292" i="39"/>
  <c r="F291" i="39"/>
  <c r="F290" i="39"/>
  <c r="F289" i="39"/>
  <c r="F288" i="39"/>
  <c r="F287" i="39"/>
  <c r="F286" i="39"/>
  <c r="F282" i="39"/>
  <c r="F281" i="39"/>
  <c r="F280" i="39"/>
  <c r="F279" i="39"/>
  <c r="F274" i="39"/>
  <c r="F272" i="39"/>
  <c r="F271" i="39"/>
  <c r="F269" i="39"/>
  <c r="F265" i="39"/>
  <c r="F264" i="39"/>
  <c r="F263" i="39"/>
  <c r="F262" i="39"/>
  <c r="F261" i="39"/>
  <c r="F260" i="39"/>
  <c r="F259" i="39"/>
  <c r="F258" i="39"/>
  <c r="F257" i="39"/>
  <c r="F256" i="39"/>
  <c r="F255" i="39"/>
  <c r="F254" i="39"/>
  <c r="F253" i="39"/>
  <c r="F252" i="39"/>
  <c r="F251" i="39"/>
  <c r="F250" i="39"/>
  <c r="F249" i="39"/>
  <c r="F248" i="39"/>
  <c r="F247" i="39"/>
  <c r="F246" i="39"/>
  <c r="F245" i="39"/>
  <c r="F242" i="39"/>
  <c r="F241" i="39"/>
  <c r="F240" i="39"/>
  <c r="F239" i="39"/>
  <c r="F238" i="39"/>
  <c r="F237" i="39"/>
  <c r="F236" i="39"/>
  <c r="F235" i="39"/>
  <c r="F232" i="39"/>
  <c r="F230" i="39"/>
  <c r="F229" i="39"/>
  <c r="F228" i="39"/>
  <c r="F218" i="39"/>
  <c r="F225" i="39"/>
  <c r="F224" i="39"/>
  <c r="F223" i="39"/>
  <c r="F222" i="39"/>
  <c r="F221" i="39"/>
  <c r="F220" i="39"/>
  <c r="F217" i="39"/>
  <c r="F215" i="39"/>
  <c r="F213" i="39"/>
  <c r="F212" i="39"/>
  <c r="F211" i="39"/>
  <c r="F210" i="39"/>
  <c r="F209" i="39"/>
  <c r="F208" i="39"/>
  <c r="F207" i="39"/>
  <c r="F206" i="39"/>
  <c r="F205" i="39"/>
  <c r="F204" i="39"/>
  <c r="F203" i="39"/>
  <c r="F202" i="39"/>
  <c r="F201" i="39"/>
  <c r="F200" i="39"/>
  <c r="F198" i="39"/>
  <c r="F196" i="39"/>
  <c r="F194" i="39"/>
  <c r="F192" i="39"/>
  <c r="F191" i="39"/>
  <c r="F190" i="39"/>
  <c r="F188" i="39"/>
  <c r="F184" i="39"/>
  <c r="F183" i="39"/>
  <c r="F182" i="39"/>
  <c r="F180" i="39"/>
  <c r="F179" i="39"/>
  <c r="F178" i="39"/>
  <c r="F177" i="39"/>
  <c r="F176" i="39"/>
  <c r="F175" i="39"/>
  <c r="F174" i="39"/>
  <c r="F173" i="39"/>
  <c r="F172" i="39"/>
  <c r="F171" i="39"/>
  <c r="F170" i="39"/>
  <c r="F169" i="39"/>
  <c r="F168" i="39"/>
  <c r="F167" i="39"/>
  <c r="F149" i="39"/>
  <c r="F148" i="39"/>
  <c r="F147" i="39"/>
  <c r="F146" i="39"/>
  <c r="F139" i="39"/>
  <c r="F138" i="39"/>
  <c r="F137" i="39"/>
  <c r="F136" i="39"/>
  <c r="F135" i="39"/>
  <c r="F134" i="39"/>
  <c r="F133" i="39"/>
  <c r="F132" i="39"/>
  <c r="F131" i="39"/>
  <c r="F130" i="39"/>
  <c r="F129" i="39"/>
  <c r="F111" i="39"/>
  <c r="F81" i="39"/>
  <c r="F80" i="39"/>
  <c r="F79" i="39"/>
  <c r="F78" i="39"/>
  <c r="F77" i="39"/>
  <c r="F76" i="39"/>
  <c r="F75" i="39"/>
  <c r="F74" i="39"/>
  <c r="F68" i="39"/>
  <c r="F66" i="39"/>
  <c r="F61" i="39"/>
  <c r="F60" i="39"/>
  <c r="F51" i="39"/>
  <c r="F50" i="39"/>
  <c r="F49" i="39"/>
  <c r="F48" i="39"/>
  <c r="F47" i="39"/>
  <c r="F46" i="39"/>
  <c r="F44" i="39"/>
  <c r="F314" i="39" l="1"/>
  <c r="F323" i="39" s="1"/>
  <c r="F276" i="38"/>
  <c r="F286" i="38"/>
  <c r="F421" i="38"/>
  <c r="F82" i="38"/>
  <c r="F301" i="39"/>
  <c r="F321" i="39" s="1"/>
  <c r="F151" i="39"/>
  <c r="F157" i="39" s="1"/>
  <c r="F275" i="39"/>
  <c r="F267" i="39"/>
  <c r="F439" i="39"/>
  <c r="F83" i="39"/>
  <c r="F317" i="39"/>
  <c r="F284" i="39"/>
  <c r="F12" i="39"/>
  <c r="J28" i="19"/>
  <c r="J29" i="19"/>
  <c r="J30" i="19"/>
  <c r="J31" i="19"/>
  <c r="J32" i="19"/>
  <c r="J33" i="19"/>
  <c r="J34" i="19"/>
  <c r="J35" i="19"/>
  <c r="J36" i="19"/>
  <c r="J37" i="19"/>
  <c r="J38" i="19"/>
  <c r="J39" i="19"/>
  <c r="J40" i="19"/>
  <c r="J41" i="19"/>
  <c r="J42" i="19"/>
  <c r="J43" i="19"/>
  <c r="J44" i="19"/>
  <c r="J45" i="19"/>
  <c r="J46" i="19"/>
  <c r="J47" i="19"/>
  <c r="J48" i="19"/>
  <c r="J49" i="19"/>
  <c r="J50" i="19"/>
  <c r="J51" i="19"/>
  <c r="J52" i="19"/>
  <c r="J53" i="19"/>
  <c r="J54" i="19"/>
  <c r="J55" i="19"/>
  <c r="J56" i="19"/>
  <c r="J57" i="19"/>
  <c r="J58" i="19"/>
  <c r="J59" i="19"/>
  <c r="J60" i="19"/>
  <c r="J61" i="19"/>
  <c r="J62" i="19"/>
  <c r="J63" i="19"/>
  <c r="J64" i="19"/>
  <c r="J65" i="19"/>
  <c r="J66" i="19"/>
  <c r="J67" i="19"/>
  <c r="J68" i="19"/>
  <c r="J69" i="19"/>
  <c r="J70" i="19"/>
  <c r="J71" i="19"/>
  <c r="J72" i="19"/>
  <c r="J73" i="19"/>
  <c r="J74" i="19"/>
  <c r="J75" i="19"/>
  <c r="J76" i="19"/>
  <c r="J77" i="19"/>
  <c r="J78" i="19"/>
  <c r="J79" i="19"/>
  <c r="J80" i="19"/>
  <c r="J81" i="19"/>
  <c r="J82" i="19"/>
  <c r="J83" i="19"/>
  <c r="J84" i="19"/>
  <c r="J85" i="19"/>
  <c r="J86" i="19"/>
  <c r="J87" i="19"/>
  <c r="J88" i="19"/>
  <c r="J89" i="19"/>
  <c r="J90" i="19"/>
  <c r="J91" i="19"/>
  <c r="J92" i="19"/>
  <c r="J93" i="19"/>
  <c r="J94" i="19"/>
  <c r="J95" i="19"/>
  <c r="J96" i="19"/>
  <c r="J97" i="19"/>
  <c r="J98" i="19"/>
  <c r="J99" i="19"/>
  <c r="J100" i="19"/>
  <c r="J101" i="19"/>
  <c r="J102" i="19"/>
  <c r="J103" i="19"/>
  <c r="J104" i="19"/>
  <c r="J105" i="19"/>
  <c r="J106" i="19"/>
  <c r="J107" i="19"/>
  <c r="J108" i="19"/>
  <c r="J109" i="19"/>
  <c r="J110" i="19"/>
  <c r="J111" i="19"/>
  <c r="J112" i="19"/>
  <c r="J113" i="19"/>
  <c r="J114" i="19"/>
  <c r="J115" i="19"/>
  <c r="J116" i="19"/>
  <c r="J117" i="19"/>
  <c r="J118" i="19"/>
  <c r="J119" i="19"/>
  <c r="J120" i="19"/>
  <c r="J121" i="19"/>
  <c r="J122" i="19"/>
  <c r="J123" i="19"/>
  <c r="J124" i="19"/>
  <c r="J125" i="19"/>
  <c r="J126" i="19"/>
  <c r="J127" i="19"/>
  <c r="J128" i="19"/>
  <c r="J129" i="19"/>
  <c r="J130" i="19"/>
  <c r="J131" i="19"/>
  <c r="J132" i="19"/>
  <c r="J133" i="19"/>
  <c r="J134" i="19"/>
  <c r="J135" i="19"/>
  <c r="J136" i="19"/>
  <c r="J137" i="19"/>
  <c r="J138" i="19"/>
  <c r="J139" i="19"/>
  <c r="J140" i="19"/>
  <c r="J141" i="19"/>
  <c r="J142" i="19"/>
  <c r="J143" i="19"/>
  <c r="J144" i="19"/>
  <c r="J145" i="19"/>
  <c r="J146" i="19"/>
  <c r="J147" i="19"/>
  <c r="J148" i="19"/>
  <c r="J149" i="19"/>
  <c r="J150" i="19"/>
  <c r="J151" i="19"/>
  <c r="J152" i="19"/>
  <c r="J153" i="19"/>
  <c r="J154" i="19"/>
  <c r="J155" i="19"/>
  <c r="J156" i="19"/>
  <c r="J157" i="19"/>
  <c r="J158" i="19"/>
  <c r="J159" i="19"/>
  <c r="J160" i="19"/>
  <c r="J161" i="19"/>
  <c r="J162" i="19"/>
  <c r="J163" i="19"/>
  <c r="J164" i="19"/>
  <c r="J165" i="19"/>
  <c r="J166" i="19"/>
  <c r="J167" i="19"/>
  <c r="J168" i="19"/>
  <c r="J169" i="19"/>
  <c r="J170" i="19"/>
  <c r="J171" i="19"/>
  <c r="J172" i="19"/>
  <c r="J173" i="19"/>
  <c r="J174" i="19"/>
  <c r="J175" i="19"/>
  <c r="J176" i="19"/>
  <c r="J177" i="19"/>
  <c r="J178" i="19"/>
  <c r="J179" i="19"/>
  <c r="J180" i="19"/>
  <c r="J181" i="19"/>
  <c r="J182" i="19"/>
  <c r="J183" i="19"/>
  <c r="J184" i="19"/>
  <c r="J185" i="19"/>
  <c r="J186" i="19"/>
  <c r="J187" i="19"/>
  <c r="J188" i="19"/>
  <c r="J189" i="19"/>
  <c r="J190" i="19"/>
  <c r="J191" i="19"/>
  <c r="J192" i="19"/>
  <c r="J193" i="19"/>
  <c r="J194" i="19"/>
  <c r="J195" i="19"/>
  <c r="J196" i="19"/>
  <c r="J197" i="19"/>
  <c r="J198" i="19"/>
  <c r="J199" i="19"/>
  <c r="J200" i="19"/>
  <c r="J201" i="19"/>
  <c r="J202" i="19"/>
  <c r="J203" i="19"/>
  <c r="J204" i="19"/>
  <c r="J205" i="19"/>
  <c r="J206" i="19"/>
  <c r="J207" i="19"/>
  <c r="J208" i="19"/>
  <c r="J209" i="19"/>
  <c r="J210" i="19"/>
  <c r="J211" i="19"/>
  <c r="J212" i="19"/>
  <c r="J27" i="19"/>
  <c r="J27" i="18"/>
  <c r="J28" i="18"/>
  <c r="J29" i="18"/>
  <c r="J30" i="18"/>
  <c r="J31" i="18"/>
  <c r="J32" i="18"/>
  <c r="J33" i="18"/>
  <c r="J34" i="18"/>
  <c r="J35" i="18"/>
  <c r="J36" i="18"/>
  <c r="J37" i="18"/>
  <c r="J38" i="18"/>
  <c r="J39" i="18"/>
  <c r="J40" i="18"/>
  <c r="J41" i="18"/>
  <c r="J42" i="18"/>
  <c r="J43" i="18"/>
  <c r="J44" i="18"/>
  <c r="J45" i="18"/>
  <c r="J46" i="18"/>
  <c r="J47" i="18"/>
  <c r="J48" i="18"/>
  <c r="J49" i="18"/>
  <c r="J50" i="18"/>
  <c r="J51" i="18"/>
  <c r="J52" i="18"/>
  <c r="J53" i="18"/>
  <c r="J54" i="18"/>
  <c r="J55" i="18"/>
  <c r="J56" i="18"/>
  <c r="J57" i="18"/>
  <c r="J58" i="18"/>
  <c r="J59" i="18"/>
  <c r="J60" i="18"/>
  <c r="J61" i="18"/>
  <c r="J62" i="18"/>
  <c r="J63" i="18"/>
  <c r="J64" i="18"/>
  <c r="J65" i="18"/>
  <c r="J66" i="18"/>
  <c r="J67" i="18"/>
  <c r="J68" i="18"/>
  <c r="J69" i="18"/>
  <c r="J70" i="18"/>
  <c r="J71" i="18"/>
  <c r="J72" i="18"/>
  <c r="J73" i="18"/>
  <c r="J74" i="18"/>
  <c r="J75" i="18"/>
  <c r="J76" i="18"/>
  <c r="J77" i="18"/>
  <c r="J78" i="18"/>
  <c r="J79" i="18"/>
  <c r="J80" i="18"/>
  <c r="J81" i="18"/>
  <c r="J82" i="18"/>
  <c r="J83" i="18"/>
  <c r="J84" i="18"/>
  <c r="J85" i="18"/>
  <c r="J86" i="18"/>
  <c r="J87" i="18"/>
  <c r="J88" i="18"/>
  <c r="J89" i="18"/>
  <c r="J90" i="18"/>
  <c r="J91" i="18"/>
  <c r="J92" i="18"/>
  <c r="J93" i="18"/>
  <c r="J94" i="18"/>
  <c r="J95" i="18"/>
  <c r="J96" i="18"/>
  <c r="J97" i="18"/>
  <c r="J98" i="18"/>
  <c r="J99" i="18"/>
  <c r="J100" i="18"/>
  <c r="J101" i="18"/>
  <c r="J102" i="18"/>
  <c r="J103" i="18"/>
  <c r="J104" i="18"/>
  <c r="J105" i="18"/>
  <c r="J106" i="18"/>
  <c r="J107" i="18"/>
  <c r="J108" i="18"/>
  <c r="J109" i="18"/>
  <c r="J110" i="18"/>
  <c r="J111" i="18"/>
  <c r="J112" i="18"/>
  <c r="J113" i="18"/>
  <c r="J26" i="18"/>
  <c r="J36" i="17"/>
  <c r="J37" i="17"/>
  <c r="J38" i="17"/>
  <c r="J39" i="17"/>
  <c r="J40" i="17"/>
  <c r="J41" i="17"/>
  <c r="J42" i="17"/>
  <c r="J43" i="17"/>
  <c r="J44" i="17"/>
  <c r="J45" i="17"/>
  <c r="J46" i="17"/>
  <c r="J47" i="17"/>
  <c r="J48" i="17"/>
  <c r="J49" i="17"/>
  <c r="J50" i="17"/>
  <c r="J51" i="17"/>
  <c r="J52" i="17"/>
  <c r="J53" i="17"/>
  <c r="J54" i="17"/>
  <c r="J55" i="17"/>
  <c r="J56" i="17"/>
  <c r="J57" i="17"/>
  <c r="J58" i="17"/>
  <c r="J59" i="17"/>
  <c r="J60" i="17"/>
  <c r="J61" i="17"/>
  <c r="J62" i="17"/>
  <c r="J63" i="17"/>
  <c r="J64" i="17"/>
  <c r="J65" i="17"/>
  <c r="J66" i="17"/>
  <c r="J67" i="17"/>
  <c r="J68" i="17"/>
  <c r="J69" i="17"/>
  <c r="J70" i="17"/>
  <c r="J71" i="17"/>
  <c r="J72" i="17"/>
  <c r="J73" i="17"/>
  <c r="J74" i="17"/>
  <c r="J75" i="17"/>
  <c r="J76" i="17"/>
  <c r="J77" i="17"/>
  <c r="J78" i="17"/>
  <c r="J79" i="17"/>
  <c r="J80" i="17"/>
  <c r="J81" i="17"/>
  <c r="J82" i="17"/>
  <c r="J83" i="17"/>
  <c r="J84" i="17"/>
  <c r="J85" i="17"/>
  <c r="J86" i="17"/>
  <c r="J87" i="17"/>
  <c r="J88" i="17"/>
  <c r="J89" i="17"/>
  <c r="J90" i="17"/>
  <c r="J91" i="17"/>
  <c r="J92" i="17"/>
  <c r="J93" i="17"/>
  <c r="J94" i="17"/>
  <c r="J95" i="17"/>
  <c r="J96" i="17"/>
  <c r="J97" i="17"/>
  <c r="J98" i="17"/>
  <c r="J99" i="17"/>
  <c r="J100" i="17"/>
  <c r="J101" i="17"/>
  <c r="J102" i="17"/>
  <c r="J103" i="17"/>
  <c r="J104" i="17"/>
  <c r="J105" i="17"/>
  <c r="J106" i="17"/>
  <c r="J107" i="17"/>
  <c r="J108" i="17"/>
  <c r="J109" i="17"/>
  <c r="J110" i="17"/>
  <c r="J111" i="17"/>
  <c r="J112" i="17"/>
  <c r="J113" i="17"/>
  <c r="J114" i="17"/>
  <c r="J115" i="17"/>
  <c r="J116" i="17"/>
  <c r="J117" i="17"/>
  <c r="J118" i="17"/>
  <c r="J119" i="17"/>
  <c r="J120" i="17"/>
  <c r="J121" i="17"/>
  <c r="J122" i="17"/>
  <c r="J123" i="17"/>
  <c r="J124" i="17"/>
  <c r="J125" i="17"/>
  <c r="J126" i="17"/>
  <c r="J127" i="17"/>
  <c r="J128" i="17"/>
  <c r="J129" i="17"/>
  <c r="J130" i="17"/>
  <c r="J131" i="17"/>
  <c r="J132" i="17"/>
  <c r="J133" i="17"/>
  <c r="J134" i="17"/>
  <c r="J135" i="17"/>
  <c r="J136" i="17"/>
  <c r="J137" i="17"/>
  <c r="J138" i="17"/>
  <c r="J139" i="17"/>
  <c r="J140" i="17"/>
  <c r="J141" i="17"/>
  <c r="J142" i="17"/>
  <c r="J143" i="17"/>
  <c r="J144" i="17"/>
  <c r="J145" i="17"/>
  <c r="J146" i="17"/>
  <c r="J147" i="17"/>
  <c r="J148" i="17"/>
  <c r="J149" i="17"/>
  <c r="J150" i="17"/>
  <c r="J151" i="17"/>
  <c r="J152" i="17"/>
  <c r="J153" i="17"/>
  <c r="J154" i="17"/>
  <c r="J155" i="17"/>
  <c r="J156" i="17"/>
  <c r="J157" i="17"/>
  <c r="J158" i="17"/>
  <c r="J159" i="17"/>
  <c r="J160" i="17"/>
  <c r="J161" i="17"/>
  <c r="J162" i="17"/>
  <c r="J163" i="17"/>
  <c r="J164" i="17"/>
  <c r="J165" i="17"/>
  <c r="J166" i="17"/>
  <c r="J167" i="17"/>
  <c r="J168" i="17"/>
  <c r="J169" i="17"/>
  <c r="J170" i="17"/>
  <c r="J171" i="17"/>
  <c r="J172" i="17"/>
  <c r="J173" i="17"/>
  <c r="J174" i="17"/>
  <c r="J175" i="17"/>
  <c r="J176" i="17"/>
  <c r="J177" i="17"/>
  <c r="J178" i="17"/>
  <c r="J179" i="17"/>
  <c r="J180" i="17"/>
  <c r="J181" i="17"/>
  <c r="J182" i="17"/>
  <c r="J183" i="17"/>
  <c r="J184" i="17"/>
  <c r="J185" i="17"/>
  <c r="J186" i="17"/>
  <c r="J187" i="17"/>
  <c r="J188" i="17"/>
  <c r="J189" i="17"/>
  <c r="J190" i="17"/>
  <c r="J191" i="17"/>
  <c r="J192" i="17"/>
  <c r="J193" i="17"/>
  <c r="J194" i="17"/>
  <c r="J195" i="17"/>
  <c r="J196" i="17"/>
  <c r="J197" i="17"/>
  <c r="J198" i="17"/>
  <c r="J199" i="17"/>
  <c r="J200" i="17"/>
  <c r="J201" i="17"/>
  <c r="J202" i="17"/>
  <c r="J203" i="17"/>
  <c r="J204" i="17"/>
  <c r="J205" i="17"/>
  <c r="J206" i="17"/>
  <c r="J207" i="17"/>
  <c r="J208" i="17"/>
  <c r="J209" i="17"/>
  <c r="J210" i="17"/>
  <c r="J211" i="17"/>
  <c r="J212" i="17"/>
  <c r="J213" i="17"/>
  <c r="J214" i="17"/>
  <c r="J215" i="17"/>
  <c r="J216" i="17"/>
  <c r="J217" i="17"/>
  <c r="J218" i="17"/>
  <c r="J219" i="17"/>
  <c r="J220" i="17"/>
  <c r="J221" i="17"/>
  <c r="J222" i="17"/>
  <c r="J223" i="17"/>
  <c r="J224" i="17"/>
  <c r="J225" i="17"/>
  <c r="J226" i="17"/>
  <c r="J227" i="17"/>
  <c r="J228" i="17"/>
  <c r="J229" i="17"/>
  <c r="J230" i="17"/>
  <c r="J231" i="17"/>
  <c r="J232" i="17"/>
  <c r="J233" i="17"/>
  <c r="J234" i="17"/>
  <c r="J235" i="17"/>
  <c r="J236" i="17"/>
  <c r="J237" i="17"/>
  <c r="J238" i="17"/>
  <c r="J239" i="17"/>
  <c r="J240" i="17"/>
  <c r="J241" i="17"/>
  <c r="J242" i="17"/>
  <c r="J243" i="17"/>
  <c r="J244" i="17"/>
  <c r="J245" i="17"/>
  <c r="J246" i="17"/>
  <c r="J247" i="17"/>
  <c r="J248" i="17"/>
  <c r="J249" i="17"/>
  <c r="J250" i="17"/>
  <c r="J251" i="17"/>
  <c r="J252" i="17"/>
  <c r="J253" i="17"/>
  <c r="J254" i="17"/>
  <c r="J255" i="17"/>
  <c r="J256" i="17"/>
  <c r="J257" i="17"/>
  <c r="J258" i="17"/>
  <c r="J259" i="17"/>
  <c r="J260" i="17"/>
  <c r="J261" i="17"/>
  <c r="J262" i="17"/>
  <c r="J263" i="17"/>
  <c r="J264" i="17"/>
  <c r="J265" i="17"/>
  <c r="J266" i="17"/>
  <c r="J267" i="17"/>
  <c r="J268" i="17"/>
  <c r="J269" i="17"/>
  <c r="J270" i="17"/>
  <c r="J271" i="17"/>
  <c r="J272" i="17"/>
  <c r="J273" i="17"/>
  <c r="J274" i="17"/>
  <c r="J275" i="17"/>
  <c r="J276" i="17"/>
  <c r="J277" i="17"/>
  <c r="J278" i="17"/>
  <c r="J279" i="17"/>
  <c r="J280" i="17"/>
  <c r="J281" i="17"/>
  <c r="J282" i="17"/>
  <c r="J283" i="17"/>
  <c r="J284" i="17"/>
  <c r="J285" i="17"/>
  <c r="J286" i="17"/>
  <c r="J287" i="17"/>
  <c r="J288" i="17"/>
  <c r="J289" i="17"/>
  <c r="J290" i="17"/>
  <c r="J291" i="17"/>
  <c r="J292" i="17"/>
  <c r="J293" i="17"/>
  <c r="J294" i="17"/>
  <c r="J295" i="17"/>
  <c r="J296" i="17"/>
  <c r="J297" i="17"/>
  <c r="J298" i="17"/>
  <c r="J299" i="17"/>
  <c r="J300" i="17"/>
  <c r="J301" i="17"/>
  <c r="J302" i="17"/>
  <c r="J303" i="17"/>
  <c r="J304" i="17"/>
  <c r="J305" i="17"/>
  <c r="J306" i="17"/>
  <c r="J307" i="17"/>
  <c r="J308" i="17"/>
  <c r="J309" i="17"/>
  <c r="J310" i="17"/>
  <c r="J311" i="17"/>
  <c r="J312" i="17"/>
  <c r="J313" i="17"/>
  <c r="J314" i="17"/>
  <c r="J315" i="17"/>
  <c r="J316" i="17"/>
  <c r="J317" i="17"/>
  <c r="J318" i="17"/>
  <c r="J319" i="17"/>
  <c r="J320" i="17"/>
  <c r="J321" i="17"/>
  <c r="J322" i="17"/>
  <c r="J323" i="17"/>
  <c r="J324" i="17"/>
  <c r="J325" i="17"/>
  <c r="J326" i="17"/>
  <c r="J327" i="17"/>
  <c r="J328" i="17"/>
  <c r="J329" i="17"/>
  <c r="J330" i="17"/>
  <c r="J331" i="17"/>
  <c r="J332" i="17"/>
  <c r="J333" i="17"/>
  <c r="J334" i="17"/>
  <c r="J335" i="17"/>
  <c r="J336" i="17"/>
  <c r="J337" i="17"/>
  <c r="J338" i="17"/>
  <c r="J339" i="17"/>
  <c r="J340" i="17"/>
  <c r="J341" i="17"/>
  <c r="J342" i="17"/>
  <c r="J343" i="17"/>
  <c r="J344" i="17"/>
  <c r="J345" i="17"/>
  <c r="J346" i="17"/>
  <c r="J347" i="17"/>
  <c r="J348" i="17"/>
  <c r="J349" i="17"/>
  <c r="J350" i="17"/>
  <c r="J351" i="17"/>
  <c r="J352" i="17"/>
  <c r="J353" i="17"/>
  <c r="J354" i="17"/>
  <c r="J355" i="17"/>
  <c r="J356" i="17"/>
  <c r="J357" i="17"/>
  <c r="J358" i="17"/>
  <c r="J359" i="17"/>
  <c r="J360" i="17"/>
  <c r="J361" i="17"/>
  <c r="J362" i="17"/>
  <c r="J363" i="17"/>
  <c r="J364" i="17"/>
  <c r="J365" i="17"/>
  <c r="J366" i="17"/>
  <c r="J367" i="17"/>
  <c r="J368" i="17"/>
  <c r="J369" i="17"/>
  <c r="J370" i="17"/>
  <c r="J371" i="17"/>
  <c r="J372" i="17"/>
  <c r="J373" i="17"/>
  <c r="J374" i="17"/>
  <c r="J375" i="17"/>
  <c r="J376" i="17"/>
  <c r="J377" i="17"/>
  <c r="J378" i="17"/>
  <c r="J379" i="17"/>
  <c r="J380" i="17"/>
  <c r="J381" i="17"/>
  <c r="J382" i="17"/>
  <c r="J383" i="17"/>
  <c r="J384" i="17"/>
  <c r="J385" i="17"/>
  <c r="J386" i="17"/>
  <c r="J387" i="17"/>
  <c r="J388" i="17"/>
  <c r="J389" i="17"/>
  <c r="J390" i="17"/>
  <c r="J391" i="17"/>
  <c r="J392" i="17"/>
  <c r="J393" i="17"/>
  <c r="J394" i="17"/>
  <c r="J395" i="17"/>
  <c r="J396" i="17"/>
  <c r="J397" i="17"/>
  <c r="J398" i="17"/>
  <c r="J399" i="17"/>
  <c r="J400" i="17"/>
  <c r="J401" i="17"/>
  <c r="J402" i="17"/>
  <c r="J403" i="17"/>
  <c r="J404" i="17"/>
  <c r="J405" i="17"/>
  <c r="J406" i="17"/>
  <c r="J407" i="17"/>
  <c r="J408" i="17"/>
  <c r="J409" i="17"/>
  <c r="J410" i="17"/>
  <c r="J411" i="17"/>
  <c r="J412" i="17"/>
  <c r="J413" i="17"/>
  <c r="J414" i="17"/>
  <c r="J415" i="17"/>
  <c r="J416" i="17"/>
  <c r="J417" i="17"/>
  <c r="J418" i="17"/>
  <c r="J419" i="17"/>
  <c r="J420" i="17"/>
  <c r="J421" i="17"/>
  <c r="J422" i="17"/>
  <c r="J423" i="17"/>
  <c r="J424" i="17"/>
  <c r="J425" i="17"/>
  <c r="J426" i="17"/>
  <c r="J427" i="17"/>
  <c r="J428" i="17"/>
  <c r="J429" i="17"/>
  <c r="J430" i="17"/>
  <c r="J431" i="17"/>
  <c r="J432" i="17"/>
  <c r="J433" i="17"/>
  <c r="J434" i="17"/>
  <c r="J435" i="17"/>
  <c r="J436" i="17"/>
  <c r="J437" i="17"/>
  <c r="J438" i="17"/>
  <c r="J439" i="17"/>
  <c r="J440" i="17"/>
  <c r="J441" i="17"/>
  <c r="J442" i="17"/>
  <c r="J443" i="17"/>
  <c r="J444" i="17"/>
  <c r="J445" i="17"/>
  <c r="J446" i="17"/>
  <c r="J447" i="17"/>
  <c r="J448" i="17"/>
  <c r="J449" i="17"/>
  <c r="J450" i="17"/>
  <c r="J451" i="17"/>
  <c r="J452" i="17"/>
  <c r="J453" i="17"/>
  <c r="J454" i="17"/>
  <c r="J455" i="17"/>
  <c r="J456" i="17"/>
  <c r="J457" i="17"/>
  <c r="J458" i="17"/>
  <c r="J459" i="17"/>
  <c r="J460" i="17"/>
  <c r="J461" i="17"/>
  <c r="J462" i="17"/>
  <c r="J463" i="17"/>
  <c r="J464" i="17"/>
  <c r="J465" i="17"/>
  <c r="J466" i="17"/>
  <c r="J467" i="17"/>
  <c r="J468" i="17"/>
  <c r="J469" i="17"/>
  <c r="J470" i="17"/>
  <c r="J471" i="17"/>
  <c r="J472" i="17"/>
  <c r="J473" i="17"/>
  <c r="J474" i="17"/>
  <c r="J475" i="17"/>
  <c r="J476" i="17"/>
  <c r="J477" i="17"/>
  <c r="J478" i="17"/>
  <c r="J479" i="17"/>
  <c r="J480" i="17"/>
  <c r="J481" i="17"/>
  <c r="J482" i="17"/>
  <c r="J483" i="17"/>
  <c r="J484" i="17"/>
  <c r="J485" i="17"/>
  <c r="J486" i="17"/>
  <c r="J487" i="17"/>
  <c r="J488" i="17"/>
  <c r="J489" i="17"/>
  <c r="J490" i="17"/>
  <c r="J491" i="17"/>
  <c r="J492" i="17"/>
  <c r="J493" i="17"/>
  <c r="J494" i="17"/>
  <c r="J495" i="17"/>
  <c r="J496" i="17"/>
  <c r="J497" i="17"/>
  <c r="J498" i="17"/>
  <c r="J499" i="17"/>
  <c r="J500" i="17"/>
  <c r="J501" i="17"/>
  <c r="J502" i="17"/>
  <c r="J503" i="17"/>
  <c r="J504" i="17"/>
  <c r="J505" i="17"/>
  <c r="J506" i="17"/>
  <c r="J507" i="17"/>
  <c r="J508" i="17"/>
  <c r="J509" i="17"/>
  <c r="J510" i="17"/>
  <c r="J511" i="17"/>
  <c r="J512" i="17"/>
  <c r="J513" i="17"/>
  <c r="J514" i="17"/>
  <c r="J515" i="17"/>
  <c r="J516" i="17"/>
  <c r="J517" i="17"/>
  <c r="J518" i="17"/>
  <c r="J519" i="17"/>
  <c r="J520" i="17"/>
  <c r="J521" i="17"/>
  <c r="J522" i="17"/>
  <c r="J523" i="17"/>
  <c r="J524" i="17"/>
  <c r="J525" i="17"/>
  <c r="J526" i="17"/>
  <c r="J527" i="17"/>
  <c r="J528" i="17"/>
  <c r="J529" i="17"/>
  <c r="J530" i="17"/>
  <c r="J531" i="17"/>
  <c r="J35" i="17"/>
  <c r="J29" i="16"/>
  <c r="J30" i="16"/>
  <c r="J31" i="16"/>
  <c r="J32" i="16"/>
  <c r="J33" i="16"/>
  <c r="J34" i="16"/>
  <c r="J35" i="16"/>
  <c r="J36" i="16"/>
  <c r="J37" i="16"/>
  <c r="J38" i="16"/>
  <c r="J39" i="16"/>
  <c r="J40" i="16"/>
  <c r="J41" i="16"/>
  <c r="J42" i="16"/>
  <c r="J43" i="16"/>
  <c r="J44" i="16"/>
  <c r="J45" i="16"/>
  <c r="J46" i="16"/>
  <c r="J47" i="16"/>
  <c r="J48" i="16"/>
  <c r="J49" i="16"/>
  <c r="J50" i="16"/>
  <c r="J51" i="16"/>
  <c r="J52" i="16"/>
  <c r="J53" i="16"/>
  <c r="J54" i="16"/>
  <c r="J55" i="16"/>
  <c r="J56" i="16"/>
  <c r="J57" i="16"/>
  <c r="J58" i="16"/>
  <c r="J59" i="16"/>
  <c r="J60" i="16"/>
  <c r="J61" i="16"/>
  <c r="J62" i="16"/>
  <c r="J63" i="16"/>
  <c r="J64" i="16"/>
  <c r="J65" i="16"/>
  <c r="J66" i="16"/>
  <c r="J67" i="16"/>
  <c r="J68" i="16"/>
  <c r="J69" i="16"/>
  <c r="J70" i="16"/>
  <c r="J71" i="16"/>
  <c r="J72" i="16"/>
  <c r="J73" i="16"/>
  <c r="J74" i="16"/>
  <c r="J75" i="16"/>
  <c r="J76" i="16"/>
  <c r="J77" i="16"/>
  <c r="J78" i="16"/>
  <c r="J79" i="16"/>
  <c r="J80" i="16"/>
  <c r="J81" i="16"/>
  <c r="J82" i="16"/>
  <c r="J83" i="16"/>
  <c r="J84" i="16"/>
  <c r="J85" i="16"/>
  <c r="J86" i="16"/>
  <c r="J87" i="16"/>
  <c r="J88" i="16"/>
  <c r="J89" i="16"/>
  <c r="J90" i="16"/>
  <c r="J91" i="16"/>
  <c r="J92" i="16"/>
  <c r="J93" i="16"/>
  <c r="J94" i="16"/>
  <c r="J95" i="16"/>
  <c r="J96" i="16"/>
  <c r="J97" i="16"/>
  <c r="J98" i="16"/>
  <c r="J99" i="16"/>
  <c r="J100" i="16"/>
  <c r="J101" i="16"/>
  <c r="J102" i="16"/>
  <c r="J103" i="16"/>
  <c r="J104" i="16"/>
  <c r="J105" i="16"/>
  <c r="J106" i="16"/>
  <c r="J107" i="16"/>
  <c r="J108" i="16"/>
  <c r="J109" i="16"/>
  <c r="J110" i="16"/>
  <c r="J111" i="16"/>
  <c r="J112" i="16"/>
  <c r="J113" i="16"/>
  <c r="J114" i="16"/>
  <c r="J115" i="16"/>
  <c r="J116" i="16"/>
  <c r="J117" i="16"/>
  <c r="J118" i="16"/>
  <c r="J119" i="16"/>
  <c r="J120" i="16"/>
  <c r="J121" i="16"/>
  <c r="J122" i="16"/>
  <c r="J123" i="16"/>
  <c r="J124" i="16"/>
  <c r="J125" i="16"/>
  <c r="J126" i="16"/>
  <c r="J127" i="16"/>
  <c r="J128" i="16"/>
  <c r="J129" i="16"/>
  <c r="J130" i="16"/>
  <c r="J131" i="16"/>
  <c r="J132" i="16"/>
  <c r="J133" i="16"/>
  <c r="J134" i="16"/>
  <c r="J135" i="16"/>
  <c r="J136" i="16"/>
  <c r="J137" i="16"/>
  <c r="J138" i="16"/>
  <c r="J139" i="16"/>
  <c r="J140" i="16"/>
  <c r="J141" i="16"/>
  <c r="J142" i="16"/>
  <c r="J143" i="16"/>
  <c r="J144" i="16"/>
  <c r="J145" i="16"/>
  <c r="J146" i="16"/>
  <c r="J147" i="16"/>
  <c r="J148" i="16"/>
  <c r="J149" i="16"/>
  <c r="J150" i="16"/>
  <c r="J151" i="16"/>
  <c r="J152" i="16"/>
  <c r="J153" i="16"/>
  <c r="J154" i="16"/>
  <c r="J155" i="16"/>
  <c r="J156" i="16"/>
  <c r="J157" i="16"/>
  <c r="J158" i="16"/>
  <c r="J159" i="16"/>
  <c r="J160" i="16"/>
  <c r="J161" i="16"/>
  <c r="J162" i="16"/>
  <c r="J163" i="16"/>
  <c r="J164" i="16"/>
  <c r="J165" i="16"/>
  <c r="J166" i="16"/>
  <c r="J167" i="16"/>
  <c r="J168" i="16"/>
  <c r="J169" i="16"/>
  <c r="J170" i="16"/>
  <c r="J171" i="16"/>
  <c r="J172" i="16"/>
  <c r="J173" i="16"/>
  <c r="J174" i="16"/>
  <c r="J175" i="16"/>
  <c r="J176" i="16"/>
  <c r="J177" i="16"/>
  <c r="J178" i="16"/>
  <c r="J179" i="16"/>
  <c r="J180" i="16"/>
  <c r="J181" i="16"/>
  <c r="J182" i="16"/>
  <c r="J183" i="16"/>
  <c r="J184" i="16"/>
  <c r="J185" i="16"/>
  <c r="J186" i="16"/>
  <c r="J187" i="16"/>
  <c r="J188" i="16"/>
  <c r="J189" i="16"/>
  <c r="J190" i="16"/>
  <c r="J191" i="16"/>
  <c r="J192" i="16"/>
  <c r="J193" i="16"/>
  <c r="J194" i="16"/>
  <c r="J195" i="16"/>
  <c r="J196" i="16"/>
  <c r="J197" i="16"/>
  <c r="J198" i="16"/>
  <c r="J199" i="16"/>
  <c r="J200" i="16"/>
  <c r="J201" i="16"/>
  <c r="J202" i="16"/>
  <c r="J203" i="16"/>
  <c r="J204" i="16"/>
  <c r="J205" i="16"/>
  <c r="J206" i="16"/>
  <c r="J207" i="16"/>
  <c r="J208" i="16"/>
  <c r="J209" i="16"/>
  <c r="J210" i="16"/>
  <c r="J211" i="16"/>
  <c r="J212" i="16"/>
  <c r="J213" i="16"/>
  <c r="J214" i="16"/>
  <c r="J215" i="16"/>
  <c r="J216" i="16"/>
  <c r="J217" i="16"/>
  <c r="J218" i="16"/>
  <c r="J219" i="16"/>
  <c r="J220" i="16"/>
  <c r="J221" i="16"/>
  <c r="J222" i="16"/>
  <c r="J223" i="16"/>
  <c r="J224" i="16"/>
  <c r="J225" i="16"/>
  <c r="J226" i="16"/>
  <c r="J227" i="16"/>
  <c r="J228" i="16"/>
  <c r="J229" i="16"/>
  <c r="J230" i="16"/>
  <c r="J231" i="16"/>
  <c r="J232" i="16"/>
  <c r="J233" i="16"/>
  <c r="J234" i="16"/>
  <c r="J235" i="16"/>
  <c r="J236" i="16"/>
  <c r="J237" i="16"/>
  <c r="J238" i="16"/>
  <c r="J239" i="16"/>
  <c r="J240" i="16"/>
  <c r="J241" i="16"/>
  <c r="J242" i="16"/>
  <c r="J243" i="16"/>
  <c r="J244" i="16"/>
  <c r="J245" i="16"/>
  <c r="J246" i="16"/>
  <c r="J247" i="16"/>
  <c r="J248" i="16"/>
  <c r="J249" i="16"/>
  <c r="J250" i="16"/>
  <c r="J251" i="16"/>
  <c r="J252" i="16"/>
  <c r="J253" i="16"/>
  <c r="J254" i="16"/>
  <c r="J255" i="16"/>
  <c r="J256" i="16"/>
  <c r="J257" i="16"/>
  <c r="J258" i="16"/>
  <c r="J259" i="16"/>
  <c r="J260" i="16"/>
  <c r="J261" i="16"/>
  <c r="J262" i="16"/>
  <c r="J263" i="16"/>
  <c r="J264" i="16"/>
  <c r="J265" i="16"/>
  <c r="J266" i="16"/>
  <c r="J267" i="16"/>
  <c r="J268" i="16"/>
  <c r="J269" i="16"/>
  <c r="J270" i="16"/>
  <c r="J271" i="16"/>
  <c r="J28" i="16"/>
  <c r="J831" i="15"/>
  <c r="J42" i="15"/>
  <c r="J43" i="15"/>
  <c r="J44" i="15"/>
  <c r="J45" i="15"/>
  <c r="J46" i="15"/>
  <c r="J47" i="15"/>
  <c r="J48" i="15"/>
  <c r="J49" i="15"/>
  <c r="J50" i="15"/>
  <c r="J51" i="15"/>
  <c r="J52" i="15"/>
  <c r="J53" i="15"/>
  <c r="J54" i="15"/>
  <c r="J55" i="15"/>
  <c r="J56" i="15"/>
  <c r="J57" i="15"/>
  <c r="J58" i="15"/>
  <c r="J59" i="15"/>
  <c r="J60" i="15"/>
  <c r="J61" i="15"/>
  <c r="J62" i="15"/>
  <c r="J63" i="15"/>
  <c r="J64" i="15"/>
  <c r="J65" i="15"/>
  <c r="J66" i="15"/>
  <c r="J67" i="15"/>
  <c r="J68" i="15"/>
  <c r="J69" i="15"/>
  <c r="J70" i="15"/>
  <c r="J71" i="15"/>
  <c r="J72" i="15"/>
  <c r="J73" i="15"/>
  <c r="J74" i="15"/>
  <c r="J75" i="15"/>
  <c r="J76" i="15"/>
  <c r="J77" i="15"/>
  <c r="J78" i="15"/>
  <c r="J79" i="15"/>
  <c r="J80" i="15"/>
  <c r="J81" i="15"/>
  <c r="J82" i="15"/>
  <c r="J83" i="15"/>
  <c r="J84" i="15"/>
  <c r="J85" i="15"/>
  <c r="J86" i="15"/>
  <c r="J87" i="15"/>
  <c r="J88" i="15"/>
  <c r="J89" i="15"/>
  <c r="J90" i="15"/>
  <c r="J91" i="15"/>
  <c r="J92" i="15"/>
  <c r="J93" i="15"/>
  <c r="J94" i="15"/>
  <c r="J95" i="15"/>
  <c r="J96" i="15"/>
  <c r="J97" i="15"/>
  <c r="J98" i="15"/>
  <c r="J99" i="15"/>
  <c r="J100" i="15"/>
  <c r="J101" i="15"/>
  <c r="J102" i="15"/>
  <c r="J103" i="15"/>
  <c r="J104" i="15"/>
  <c r="J105" i="15"/>
  <c r="J106" i="15"/>
  <c r="J107" i="15"/>
  <c r="J108" i="15"/>
  <c r="J109" i="15"/>
  <c r="J110" i="15"/>
  <c r="J111" i="15"/>
  <c r="J112" i="15"/>
  <c r="J113" i="15"/>
  <c r="J114" i="15"/>
  <c r="J115" i="15"/>
  <c r="J116" i="15"/>
  <c r="J117" i="15"/>
  <c r="J118" i="15"/>
  <c r="J119" i="15"/>
  <c r="J120" i="15"/>
  <c r="J121" i="15"/>
  <c r="J122" i="15"/>
  <c r="J123" i="15"/>
  <c r="J124" i="15"/>
  <c r="J125" i="15"/>
  <c r="J126" i="15"/>
  <c r="J127" i="15"/>
  <c r="J128" i="15"/>
  <c r="J129" i="15"/>
  <c r="J130" i="15"/>
  <c r="J131" i="15"/>
  <c r="J132" i="15"/>
  <c r="J133" i="15"/>
  <c r="J134" i="15"/>
  <c r="J135" i="15"/>
  <c r="J136" i="15"/>
  <c r="J137" i="15"/>
  <c r="J138" i="15"/>
  <c r="J139" i="15"/>
  <c r="J140" i="15"/>
  <c r="J141" i="15"/>
  <c r="J142" i="15"/>
  <c r="J143" i="15"/>
  <c r="J144" i="15"/>
  <c r="J145" i="15"/>
  <c r="J146" i="15"/>
  <c r="J147" i="15"/>
  <c r="J148" i="15"/>
  <c r="J149" i="15"/>
  <c r="J150" i="15"/>
  <c r="J151" i="15"/>
  <c r="J152" i="15"/>
  <c r="J153" i="15"/>
  <c r="J154" i="15"/>
  <c r="J155" i="15"/>
  <c r="J156" i="15"/>
  <c r="J157" i="15"/>
  <c r="J158" i="15"/>
  <c r="J159" i="15"/>
  <c r="J160" i="15"/>
  <c r="J161" i="15"/>
  <c r="J162" i="15"/>
  <c r="J163" i="15"/>
  <c r="J164" i="15"/>
  <c r="J165" i="15"/>
  <c r="J166" i="15"/>
  <c r="J167" i="15"/>
  <c r="J168" i="15"/>
  <c r="J169" i="15"/>
  <c r="J170" i="15"/>
  <c r="J171" i="15"/>
  <c r="J172" i="15"/>
  <c r="J173" i="15"/>
  <c r="J174" i="15"/>
  <c r="J175" i="15"/>
  <c r="J176" i="15"/>
  <c r="J177" i="15"/>
  <c r="J178" i="15"/>
  <c r="J179" i="15"/>
  <c r="J180" i="15"/>
  <c r="J181" i="15"/>
  <c r="J182" i="15"/>
  <c r="J183" i="15"/>
  <c r="J184" i="15"/>
  <c r="J185" i="15"/>
  <c r="J186" i="15"/>
  <c r="J187" i="15"/>
  <c r="J188" i="15"/>
  <c r="J189" i="15"/>
  <c r="J190" i="15"/>
  <c r="J191" i="15"/>
  <c r="J192" i="15"/>
  <c r="J193" i="15"/>
  <c r="J194" i="15"/>
  <c r="J195" i="15"/>
  <c r="J196" i="15"/>
  <c r="J197" i="15"/>
  <c r="J198" i="15"/>
  <c r="J199" i="15"/>
  <c r="J200" i="15"/>
  <c r="J201" i="15"/>
  <c r="J202" i="15"/>
  <c r="J203" i="15"/>
  <c r="J204" i="15"/>
  <c r="J205" i="15"/>
  <c r="J206" i="15"/>
  <c r="J207" i="15"/>
  <c r="J208" i="15"/>
  <c r="J209" i="15"/>
  <c r="J210" i="15"/>
  <c r="J211" i="15"/>
  <c r="J212" i="15"/>
  <c r="J213" i="15"/>
  <c r="J214" i="15"/>
  <c r="J215" i="15"/>
  <c r="J216" i="15"/>
  <c r="J217" i="15"/>
  <c r="J218" i="15"/>
  <c r="J219" i="15"/>
  <c r="J220" i="15"/>
  <c r="J221" i="15"/>
  <c r="J222" i="15"/>
  <c r="J223" i="15"/>
  <c r="J224" i="15"/>
  <c r="J225" i="15"/>
  <c r="J226" i="15"/>
  <c r="J227" i="15"/>
  <c r="J228" i="15"/>
  <c r="J229" i="15"/>
  <c r="J230" i="15"/>
  <c r="J231" i="15"/>
  <c r="J232" i="15"/>
  <c r="J233" i="15"/>
  <c r="J234" i="15"/>
  <c r="J235" i="15"/>
  <c r="J236" i="15"/>
  <c r="J237" i="15"/>
  <c r="J238" i="15"/>
  <c r="J239" i="15"/>
  <c r="J240" i="15"/>
  <c r="J241" i="15"/>
  <c r="J242" i="15"/>
  <c r="J243" i="15"/>
  <c r="J244" i="15"/>
  <c r="J245" i="15"/>
  <c r="J246" i="15"/>
  <c r="J247" i="15"/>
  <c r="J248" i="15"/>
  <c r="J249" i="15"/>
  <c r="J250" i="15"/>
  <c r="J251" i="15"/>
  <c r="J252" i="15"/>
  <c r="J253" i="15"/>
  <c r="J254" i="15"/>
  <c r="J255" i="15"/>
  <c r="J256" i="15"/>
  <c r="J257" i="15"/>
  <c r="J258" i="15"/>
  <c r="J259" i="15"/>
  <c r="J260" i="15"/>
  <c r="J261" i="15"/>
  <c r="J262" i="15"/>
  <c r="J263" i="15"/>
  <c r="J264" i="15"/>
  <c r="J265" i="15"/>
  <c r="J266" i="15"/>
  <c r="J267" i="15"/>
  <c r="J268" i="15"/>
  <c r="J269" i="15"/>
  <c r="J270" i="15"/>
  <c r="J271" i="15"/>
  <c r="J272" i="15"/>
  <c r="J273" i="15"/>
  <c r="J274" i="15"/>
  <c r="J275" i="15"/>
  <c r="J276" i="15"/>
  <c r="J277" i="15"/>
  <c r="J278" i="15"/>
  <c r="J279" i="15"/>
  <c r="J280" i="15"/>
  <c r="J281" i="15"/>
  <c r="J282" i="15"/>
  <c r="J283" i="15"/>
  <c r="J284" i="15"/>
  <c r="J285" i="15"/>
  <c r="J286" i="15"/>
  <c r="J287" i="15"/>
  <c r="J288" i="15"/>
  <c r="J289" i="15"/>
  <c r="J290" i="15"/>
  <c r="J291" i="15"/>
  <c r="J292" i="15"/>
  <c r="J293" i="15"/>
  <c r="J294" i="15"/>
  <c r="J295" i="15"/>
  <c r="J296" i="15"/>
  <c r="J297" i="15"/>
  <c r="J298" i="15"/>
  <c r="J299" i="15"/>
  <c r="J300" i="15"/>
  <c r="J301" i="15"/>
  <c r="J302" i="15"/>
  <c r="J303" i="15"/>
  <c r="J304" i="15"/>
  <c r="J305" i="15"/>
  <c r="J306" i="15"/>
  <c r="J307" i="15"/>
  <c r="J308" i="15"/>
  <c r="J309" i="15"/>
  <c r="J310" i="15"/>
  <c r="J311" i="15"/>
  <c r="J312" i="15"/>
  <c r="J313" i="15"/>
  <c r="J314" i="15"/>
  <c r="J315" i="15"/>
  <c r="J316" i="15"/>
  <c r="J317" i="15"/>
  <c r="J318" i="15"/>
  <c r="J319" i="15"/>
  <c r="J320" i="15"/>
  <c r="J321" i="15"/>
  <c r="J322" i="15"/>
  <c r="J323" i="15"/>
  <c r="J324" i="15"/>
  <c r="J325" i="15"/>
  <c r="J326" i="15"/>
  <c r="J327" i="15"/>
  <c r="J328" i="15"/>
  <c r="J329" i="15"/>
  <c r="J330" i="15"/>
  <c r="J331" i="15"/>
  <c r="J332" i="15"/>
  <c r="J333" i="15"/>
  <c r="J334" i="15"/>
  <c r="J335" i="15"/>
  <c r="J336" i="15"/>
  <c r="J337" i="15"/>
  <c r="J338" i="15"/>
  <c r="J339" i="15"/>
  <c r="J340" i="15"/>
  <c r="J341" i="15"/>
  <c r="J342" i="15"/>
  <c r="J343" i="15"/>
  <c r="J344" i="15"/>
  <c r="J345" i="15"/>
  <c r="J346" i="15"/>
  <c r="J347" i="15"/>
  <c r="J348" i="15"/>
  <c r="J349" i="15"/>
  <c r="J350" i="15"/>
  <c r="J351" i="15"/>
  <c r="J352" i="15"/>
  <c r="J353" i="15"/>
  <c r="J354" i="15"/>
  <c r="J355" i="15"/>
  <c r="J356" i="15"/>
  <c r="J357" i="15"/>
  <c r="J358" i="15"/>
  <c r="J359" i="15"/>
  <c r="J360" i="15"/>
  <c r="J361" i="15"/>
  <c r="J362" i="15"/>
  <c r="J363" i="15"/>
  <c r="J364" i="15"/>
  <c r="J365" i="15"/>
  <c r="J366" i="15"/>
  <c r="J367" i="15"/>
  <c r="J368" i="15"/>
  <c r="J369" i="15"/>
  <c r="J370" i="15"/>
  <c r="J371" i="15"/>
  <c r="J372" i="15"/>
  <c r="J373" i="15"/>
  <c r="J374" i="15"/>
  <c r="J375" i="15"/>
  <c r="J376" i="15"/>
  <c r="J377" i="15"/>
  <c r="J378" i="15"/>
  <c r="J379" i="15"/>
  <c r="J380" i="15"/>
  <c r="J381" i="15"/>
  <c r="J382" i="15"/>
  <c r="J383" i="15"/>
  <c r="J384" i="15"/>
  <c r="J385" i="15"/>
  <c r="J386" i="15"/>
  <c r="J387" i="15"/>
  <c r="J388" i="15"/>
  <c r="J389" i="15"/>
  <c r="J390" i="15"/>
  <c r="J391" i="15"/>
  <c r="J392" i="15"/>
  <c r="J393" i="15"/>
  <c r="J394" i="15"/>
  <c r="J395" i="15"/>
  <c r="J396" i="15"/>
  <c r="J397" i="15"/>
  <c r="J398" i="15"/>
  <c r="J399" i="15"/>
  <c r="J400" i="15"/>
  <c r="J401" i="15"/>
  <c r="J402" i="15"/>
  <c r="J403" i="15"/>
  <c r="J404" i="15"/>
  <c r="J405" i="15"/>
  <c r="J406" i="15"/>
  <c r="J407" i="15"/>
  <c r="J408" i="15"/>
  <c r="J409" i="15"/>
  <c r="J410" i="15"/>
  <c r="J411" i="15"/>
  <c r="J412" i="15"/>
  <c r="J413" i="15"/>
  <c r="J414" i="15"/>
  <c r="J415" i="15"/>
  <c r="J416" i="15"/>
  <c r="J417" i="15"/>
  <c r="J418" i="15"/>
  <c r="J419" i="15"/>
  <c r="J420" i="15"/>
  <c r="J421" i="15"/>
  <c r="J422" i="15"/>
  <c r="J423" i="15"/>
  <c r="J424" i="15"/>
  <c r="J425" i="15"/>
  <c r="J426" i="15"/>
  <c r="J427" i="15"/>
  <c r="J428" i="15"/>
  <c r="J429" i="15"/>
  <c r="J430" i="15"/>
  <c r="J431" i="15"/>
  <c r="J432" i="15"/>
  <c r="J433" i="15"/>
  <c r="J434" i="15"/>
  <c r="J435" i="15"/>
  <c r="J436" i="15"/>
  <c r="J437" i="15"/>
  <c r="J438" i="15"/>
  <c r="J439" i="15"/>
  <c r="J440" i="15"/>
  <c r="J441" i="15"/>
  <c r="J442" i="15"/>
  <c r="J443" i="15"/>
  <c r="J444" i="15"/>
  <c r="J445" i="15"/>
  <c r="J446" i="15"/>
  <c r="J447" i="15"/>
  <c r="J448" i="15"/>
  <c r="J449" i="15"/>
  <c r="J450" i="15"/>
  <c r="J451" i="15"/>
  <c r="J452" i="15"/>
  <c r="J453" i="15"/>
  <c r="J454" i="15"/>
  <c r="J455" i="15"/>
  <c r="J456" i="15"/>
  <c r="J457" i="15"/>
  <c r="J458" i="15"/>
  <c r="J459" i="15"/>
  <c r="J460" i="15"/>
  <c r="J461" i="15"/>
  <c r="J462" i="15"/>
  <c r="J463" i="15"/>
  <c r="J464" i="15"/>
  <c r="J465" i="15"/>
  <c r="J466" i="15"/>
  <c r="J467" i="15"/>
  <c r="J468" i="15"/>
  <c r="J469" i="15"/>
  <c r="J470" i="15"/>
  <c r="J471" i="15"/>
  <c r="J472" i="15"/>
  <c r="J473" i="15"/>
  <c r="J474" i="15"/>
  <c r="J475" i="15"/>
  <c r="J476" i="15"/>
  <c r="J477" i="15"/>
  <c r="J478" i="15"/>
  <c r="J479" i="15"/>
  <c r="J480" i="15"/>
  <c r="J481" i="15"/>
  <c r="J482" i="15"/>
  <c r="J483" i="15"/>
  <c r="J484" i="15"/>
  <c r="J485" i="15"/>
  <c r="J486" i="15"/>
  <c r="J487" i="15"/>
  <c r="J488" i="15"/>
  <c r="J489" i="15"/>
  <c r="J490" i="15"/>
  <c r="J491" i="15"/>
  <c r="J492" i="15"/>
  <c r="J493" i="15"/>
  <c r="J494" i="15"/>
  <c r="J495" i="15"/>
  <c r="J496" i="15"/>
  <c r="J497" i="15"/>
  <c r="J498" i="15"/>
  <c r="J499" i="15"/>
  <c r="J500" i="15"/>
  <c r="J501" i="15"/>
  <c r="J502" i="15"/>
  <c r="J503" i="15"/>
  <c r="J504" i="15"/>
  <c r="J505" i="15"/>
  <c r="J506" i="15"/>
  <c r="J507" i="15"/>
  <c r="J508" i="15"/>
  <c r="J509" i="15"/>
  <c r="J510" i="15"/>
  <c r="J511" i="15"/>
  <c r="J512" i="15"/>
  <c r="J513" i="15"/>
  <c r="J514" i="15"/>
  <c r="J515" i="15"/>
  <c r="J516" i="15"/>
  <c r="J517" i="15"/>
  <c r="J518" i="15"/>
  <c r="J519" i="15"/>
  <c r="J520" i="15"/>
  <c r="J521" i="15"/>
  <c r="J522" i="15"/>
  <c r="J523" i="15"/>
  <c r="J524" i="15"/>
  <c r="J525" i="15"/>
  <c r="J526" i="15"/>
  <c r="J527" i="15"/>
  <c r="J528" i="15"/>
  <c r="J529" i="15"/>
  <c r="J530" i="15"/>
  <c r="J531" i="15"/>
  <c r="J532" i="15"/>
  <c r="J533" i="15"/>
  <c r="J534" i="15"/>
  <c r="J535" i="15"/>
  <c r="J536" i="15"/>
  <c r="J537" i="15"/>
  <c r="J538" i="15"/>
  <c r="J539" i="15"/>
  <c r="J540" i="15"/>
  <c r="J541" i="15"/>
  <c r="J542" i="15"/>
  <c r="J543" i="15"/>
  <c r="J544" i="15"/>
  <c r="J545" i="15"/>
  <c r="J546" i="15"/>
  <c r="J547" i="15"/>
  <c r="J548" i="15"/>
  <c r="J549" i="15"/>
  <c r="J550" i="15"/>
  <c r="J551" i="15"/>
  <c r="J552" i="15"/>
  <c r="J553" i="15"/>
  <c r="J554" i="15"/>
  <c r="J555" i="15"/>
  <c r="J556" i="15"/>
  <c r="J557" i="15"/>
  <c r="J558" i="15"/>
  <c r="J559" i="15"/>
  <c r="J560" i="15"/>
  <c r="J561" i="15"/>
  <c r="J562" i="15"/>
  <c r="J563" i="15"/>
  <c r="J564" i="15"/>
  <c r="J565" i="15"/>
  <c r="J566" i="15"/>
  <c r="J567" i="15"/>
  <c r="J568" i="15"/>
  <c r="J569" i="15"/>
  <c r="J570" i="15"/>
  <c r="J571" i="15"/>
  <c r="J572" i="15"/>
  <c r="J573" i="15"/>
  <c r="J574" i="15"/>
  <c r="J575" i="15"/>
  <c r="J576" i="15"/>
  <c r="J577" i="15"/>
  <c r="J578" i="15"/>
  <c r="J579" i="15"/>
  <c r="J580" i="15"/>
  <c r="J581" i="15"/>
  <c r="J582" i="15"/>
  <c r="J583" i="15"/>
  <c r="J584" i="15"/>
  <c r="J585" i="15"/>
  <c r="J586" i="15"/>
  <c r="J587" i="15"/>
  <c r="J588" i="15"/>
  <c r="J589" i="15"/>
  <c r="J590" i="15"/>
  <c r="J591" i="15"/>
  <c r="J592" i="15"/>
  <c r="J593" i="15"/>
  <c r="J594" i="15"/>
  <c r="J595" i="15"/>
  <c r="J596" i="15"/>
  <c r="J597" i="15"/>
  <c r="J598" i="15"/>
  <c r="J599" i="15"/>
  <c r="J600" i="15"/>
  <c r="J601" i="15"/>
  <c r="J602" i="15"/>
  <c r="J603" i="15"/>
  <c r="J604" i="15"/>
  <c r="J605" i="15"/>
  <c r="J606" i="15"/>
  <c r="J607" i="15"/>
  <c r="J608" i="15"/>
  <c r="J609" i="15"/>
  <c r="J610" i="15"/>
  <c r="J611" i="15"/>
  <c r="J612" i="15"/>
  <c r="J613" i="15"/>
  <c r="J614" i="15"/>
  <c r="J615" i="15"/>
  <c r="J616" i="15"/>
  <c r="J617" i="15"/>
  <c r="J618" i="15"/>
  <c r="J619" i="15"/>
  <c r="J620" i="15"/>
  <c r="J621" i="15"/>
  <c r="J622" i="15"/>
  <c r="J623" i="15"/>
  <c r="J624" i="15"/>
  <c r="J625" i="15"/>
  <c r="J626" i="15"/>
  <c r="J627" i="15"/>
  <c r="J628" i="15"/>
  <c r="J629" i="15"/>
  <c r="J630" i="15"/>
  <c r="J631" i="15"/>
  <c r="J632" i="15"/>
  <c r="J633" i="15"/>
  <c r="J634" i="15"/>
  <c r="J635" i="15"/>
  <c r="J636" i="15"/>
  <c r="J637" i="15"/>
  <c r="J638" i="15"/>
  <c r="J639" i="15"/>
  <c r="J640" i="15"/>
  <c r="J641" i="15"/>
  <c r="J642" i="15"/>
  <c r="J643" i="15"/>
  <c r="J644" i="15"/>
  <c r="J645" i="15"/>
  <c r="J646" i="15"/>
  <c r="J647" i="15"/>
  <c r="J648" i="15"/>
  <c r="J649" i="15"/>
  <c r="J650" i="15"/>
  <c r="J651" i="15"/>
  <c r="J652" i="15"/>
  <c r="J653" i="15"/>
  <c r="J654" i="15"/>
  <c r="J655" i="15"/>
  <c r="J656" i="15"/>
  <c r="J657" i="15"/>
  <c r="J658" i="15"/>
  <c r="J659" i="15"/>
  <c r="J660" i="15"/>
  <c r="J661" i="15"/>
  <c r="J662" i="15"/>
  <c r="J663" i="15"/>
  <c r="J664" i="15"/>
  <c r="J665" i="15"/>
  <c r="J666" i="15"/>
  <c r="J667" i="15"/>
  <c r="J668" i="15"/>
  <c r="J669" i="15"/>
  <c r="J670" i="15"/>
  <c r="J671" i="15"/>
  <c r="J672" i="15"/>
  <c r="J673" i="15"/>
  <c r="J674" i="15"/>
  <c r="J675" i="15"/>
  <c r="J676" i="15"/>
  <c r="J677" i="15"/>
  <c r="J678" i="15"/>
  <c r="J679" i="15"/>
  <c r="J680" i="15"/>
  <c r="J681" i="15"/>
  <c r="J682" i="15"/>
  <c r="J683" i="15"/>
  <c r="J684" i="15"/>
  <c r="J685" i="15"/>
  <c r="J686" i="15"/>
  <c r="J687" i="15"/>
  <c r="J688" i="15"/>
  <c r="J689" i="15"/>
  <c r="J690" i="15"/>
  <c r="J691" i="15"/>
  <c r="J692" i="15"/>
  <c r="J693" i="15"/>
  <c r="J694" i="15"/>
  <c r="J695" i="15"/>
  <c r="J696" i="15"/>
  <c r="J697" i="15"/>
  <c r="J698" i="15"/>
  <c r="J699" i="15"/>
  <c r="J700" i="15"/>
  <c r="J701" i="15"/>
  <c r="J702" i="15"/>
  <c r="J703" i="15"/>
  <c r="J704" i="15"/>
  <c r="J705" i="15"/>
  <c r="J706" i="15"/>
  <c r="J707" i="15"/>
  <c r="J708" i="15"/>
  <c r="J709" i="15"/>
  <c r="J710" i="15"/>
  <c r="J711" i="15"/>
  <c r="J712" i="15"/>
  <c r="J713" i="15"/>
  <c r="J714" i="15"/>
  <c r="J715" i="15"/>
  <c r="J716" i="15"/>
  <c r="J717" i="15"/>
  <c r="J718" i="15"/>
  <c r="J719" i="15"/>
  <c r="J720" i="15"/>
  <c r="J721" i="15"/>
  <c r="J722" i="15"/>
  <c r="J723" i="15"/>
  <c r="J724" i="15"/>
  <c r="J725" i="15"/>
  <c r="J726" i="15"/>
  <c r="J727" i="15"/>
  <c r="J728" i="15"/>
  <c r="J729" i="15"/>
  <c r="J730" i="15"/>
  <c r="J731" i="15"/>
  <c r="J732" i="15"/>
  <c r="J733" i="15"/>
  <c r="J734" i="15"/>
  <c r="J735" i="15"/>
  <c r="J736" i="15"/>
  <c r="J737" i="15"/>
  <c r="J738" i="15"/>
  <c r="J739" i="15"/>
  <c r="J740" i="15"/>
  <c r="J741" i="15"/>
  <c r="J742" i="15"/>
  <c r="J743" i="15"/>
  <c r="J744" i="15"/>
  <c r="J745" i="15"/>
  <c r="J746" i="15"/>
  <c r="J747" i="15"/>
  <c r="J748" i="15"/>
  <c r="J749" i="15"/>
  <c r="J750" i="15"/>
  <c r="J751" i="15"/>
  <c r="J752" i="15"/>
  <c r="J753" i="15"/>
  <c r="J754" i="15"/>
  <c r="J755" i="15"/>
  <c r="J756" i="15"/>
  <c r="J757" i="15"/>
  <c r="J758" i="15"/>
  <c r="J759" i="15"/>
  <c r="J760" i="15"/>
  <c r="J761" i="15"/>
  <c r="J762" i="15"/>
  <c r="J763" i="15"/>
  <c r="J764" i="15"/>
  <c r="J765" i="15"/>
  <c r="J766" i="15"/>
  <c r="J767" i="15"/>
  <c r="J768" i="15"/>
  <c r="J769" i="15"/>
  <c r="J770" i="15"/>
  <c r="J771" i="15"/>
  <c r="J772" i="15"/>
  <c r="J773" i="15"/>
  <c r="J774" i="15"/>
  <c r="J775" i="15"/>
  <c r="J776" i="15"/>
  <c r="J777" i="15"/>
  <c r="J778" i="15"/>
  <c r="J779" i="15"/>
  <c r="J780" i="15"/>
  <c r="J781" i="15"/>
  <c r="J782" i="15"/>
  <c r="J783" i="15"/>
  <c r="J784" i="15"/>
  <c r="J785" i="15"/>
  <c r="J786" i="15"/>
  <c r="J787" i="15"/>
  <c r="J788" i="15"/>
  <c r="J789" i="15"/>
  <c r="J790" i="15"/>
  <c r="J791" i="15"/>
  <c r="J792" i="15"/>
  <c r="J793" i="15"/>
  <c r="J794" i="15"/>
  <c r="J795" i="15"/>
  <c r="J796" i="15"/>
  <c r="J797" i="15"/>
  <c r="J798" i="15"/>
  <c r="J799" i="15"/>
  <c r="J800" i="15"/>
  <c r="J801" i="15"/>
  <c r="J802" i="15"/>
  <c r="J803" i="15"/>
  <c r="J804" i="15"/>
  <c r="J805" i="15"/>
  <c r="J806" i="15"/>
  <c r="J807" i="15"/>
  <c r="J808" i="15"/>
  <c r="J809" i="15"/>
  <c r="J810" i="15"/>
  <c r="J811" i="15"/>
  <c r="J812" i="15"/>
  <c r="J813" i="15"/>
  <c r="J814" i="15"/>
  <c r="J815" i="15"/>
  <c r="J816" i="15"/>
  <c r="J817" i="15"/>
  <c r="J818" i="15"/>
  <c r="J819" i="15"/>
  <c r="J820" i="15"/>
  <c r="J821" i="15"/>
  <c r="J822" i="15"/>
  <c r="J823" i="15"/>
  <c r="J824" i="15"/>
  <c r="J825" i="15"/>
  <c r="J826" i="15"/>
  <c r="J827" i="15"/>
  <c r="J828" i="15"/>
  <c r="J829" i="15"/>
  <c r="J830" i="15"/>
  <c r="J41" i="15"/>
  <c r="J38" i="14"/>
  <c r="J39" i="14"/>
  <c r="J40" i="14"/>
  <c r="J41" i="14"/>
  <c r="J42" i="14"/>
  <c r="J43" i="14"/>
  <c r="J44" i="14"/>
  <c r="J45" i="14"/>
  <c r="J46" i="14"/>
  <c r="J47" i="14"/>
  <c r="J48" i="14"/>
  <c r="J49" i="14"/>
  <c r="J50" i="14"/>
  <c r="J51" i="14"/>
  <c r="J52" i="14"/>
  <c r="J53" i="14"/>
  <c r="J54" i="14"/>
  <c r="J55" i="14"/>
  <c r="J56" i="14"/>
  <c r="J57" i="14"/>
  <c r="J58" i="14"/>
  <c r="J59" i="14"/>
  <c r="J60" i="14"/>
  <c r="J61" i="14"/>
  <c r="J62" i="14"/>
  <c r="J63" i="14"/>
  <c r="J64" i="14"/>
  <c r="J65" i="14"/>
  <c r="J66" i="14"/>
  <c r="J67" i="14"/>
  <c r="J68" i="14"/>
  <c r="J69" i="14"/>
  <c r="J70" i="14"/>
  <c r="J71" i="14"/>
  <c r="J72" i="14"/>
  <c r="J73" i="14"/>
  <c r="J74" i="14"/>
  <c r="J75" i="14"/>
  <c r="J76" i="14"/>
  <c r="J77" i="14"/>
  <c r="J78" i="14"/>
  <c r="J79" i="14"/>
  <c r="J80" i="14"/>
  <c r="J81" i="14"/>
  <c r="J82" i="14"/>
  <c r="J83" i="14"/>
  <c r="J84" i="14"/>
  <c r="J85" i="14"/>
  <c r="J86" i="14"/>
  <c r="J87" i="14"/>
  <c r="J88" i="14"/>
  <c r="J89" i="14"/>
  <c r="J90" i="14"/>
  <c r="J91" i="14"/>
  <c r="J92" i="14"/>
  <c r="J93" i="14"/>
  <c r="J94" i="14"/>
  <c r="J95" i="14"/>
  <c r="J96" i="14"/>
  <c r="J97" i="14"/>
  <c r="J98" i="14"/>
  <c r="J99" i="14"/>
  <c r="J100" i="14"/>
  <c r="J101" i="14"/>
  <c r="J102" i="14"/>
  <c r="J103" i="14"/>
  <c r="J104" i="14"/>
  <c r="J105" i="14"/>
  <c r="J106" i="14"/>
  <c r="J107" i="14"/>
  <c r="J108" i="14"/>
  <c r="J109" i="14"/>
  <c r="J110" i="14"/>
  <c r="J111" i="14"/>
  <c r="J112" i="14"/>
  <c r="J113" i="14"/>
  <c r="J114" i="14"/>
  <c r="J115" i="14"/>
  <c r="J116" i="14"/>
  <c r="J117" i="14"/>
  <c r="J118" i="14"/>
  <c r="J119" i="14"/>
  <c r="J120" i="14"/>
  <c r="J121" i="14"/>
  <c r="J122" i="14"/>
  <c r="J123" i="14"/>
  <c r="J124" i="14"/>
  <c r="J125" i="14"/>
  <c r="J126" i="14"/>
  <c r="J127" i="14"/>
  <c r="J128" i="14"/>
  <c r="J129" i="14"/>
  <c r="J130" i="14"/>
  <c r="J131" i="14"/>
  <c r="J132" i="14"/>
  <c r="J133" i="14"/>
  <c r="J134" i="14"/>
  <c r="J135" i="14"/>
  <c r="J136" i="14"/>
  <c r="J137" i="14"/>
  <c r="J138" i="14"/>
  <c r="J139" i="14"/>
  <c r="J140" i="14"/>
  <c r="J141" i="14"/>
  <c r="J142" i="14"/>
  <c r="J143" i="14"/>
  <c r="J144" i="14"/>
  <c r="J145" i="14"/>
  <c r="J146" i="14"/>
  <c r="J147" i="14"/>
  <c r="J148" i="14"/>
  <c r="J149" i="14"/>
  <c r="J150" i="14"/>
  <c r="J151" i="14"/>
  <c r="J152" i="14"/>
  <c r="J153" i="14"/>
  <c r="J154" i="14"/>
  <c r="J155" i="14"/>
  <c r="J156" i="14"/>
  <c r="J157" i="14"/>
  <c r="J158" i="14"/>
  <c r="J159" i="14"/>
  <c r="J160" i="14"/>
  <c r="J161" i="14"/>
  <c r="J162" i="14"/>
  <c r="J163" i="14"/>
  <c r="J164" i="14"/>
  <c r="J165" i="14"/>
  <c r="J166" i="14"/>
  <c r="J167" i="14"/>
  <c r="J168" i="14"/>
  <c r="J169" i="14"/>
  <c r="J172" i="14"/>
  <c r="J173" i="14"/>
  <c r="J174" i="14"/>
  <c r="J175" i="14"/>
  <c r="J176" i="14"/>
  <c r="J177" i="14"/>
  <c r="J178" i="14"/>
  <c r="J179" i="14"/>
  <c r="J180" i="14"/>
  <c r="J181" i="14"/>
  <c r="J182" i="14"/>
  <c r="J183" i="14"/>
  <c r="J184" i="14"/>
  <c r="J185" i="14"/>
  <c r="J186" i="14"/>
  <c r="J187" i="14"/>
  <c r="J188" i="14"/>
  <c r="J189" i="14"/>
  <c r="J190" i="14"/>
  <c r="J191" i="14"/>
  <c r="J192" i="14"/>
  <c r="J193" i="14"/>
  <c r="J194" i="14"/>
  <c r="J195" i="14"/>
  <c r="J196" i="14"/>
  <c r="J197" i="14"/>
  <c r="J198" i="14"/>
  <c r="J199" i="14"/>
  <c r="J200" i="14"/>
  <c r="J201" i="14"/>
  <c r="J202" i="14"/>
  <c r="J203" i="14"/>
  <c r="J204" i="14"/>
  <c r="J205" i="14"/>
  <c r="J206" i="14"/>
  <c r="J207" i="14"/>
  <c r="J208" i="14"/>
  <c r="J209" i="14"/>
  <c r="J210" i="14"/>
  <c r="J211" i="14"/>
  <c r="J212" i="14"/>
  <c r="J213" i="14"/>
  <c r="J214" i="14"/>
  <c r="J215" i="14"/>
  <c r="J216" i="14"/>
  <c r="J217" i="14"/>
  <c r="J218" i="14"/>
  <c r="J219" i="14"/>
  <c r="J220" i="14"/>
  <c r="J221" i="14"/>
  <c r="J222" i="14"/>
  <c r="J223" i="14"/>
  <c r="J224" i="14"/>
  <c r="J225" i="14"/>
  <c r="J226" i="14"/>
  <c r="J227" i="14"/>
  <c r="J228" i="14"/>
  <c r="J229" i="14"/>
  <c r="J230" i="14"/>
  <c r="J231" i="14"/>
  <c r="J232" i="14"/>
  <c r="J233" i="14"/>
  <c r="J234" i="14"/>
  <c r="J235" i="14"/>
  <c r="J236" i="14"/>
  <c r="J237" i="14"/>
  <c r="J238" i="14"/>
  <c r="J239" i="14"/>
  <c r="J240" i="14"/>
  <c r="J241" i="14"/>
  <c r="J242" i="14"/>
  <c r="J243" i="14"/>
  <c r="J244" i="14"/>
  <c r="J245" i="14"/>
  <c r="J246" i="14"/>
  <c r="J247" i="14"/>
  <c r="J248" i="14"/>
  <c r="J249" i="14"/>
  <c r="J250" i="14"/>
  <c r="J251" i="14"/>
  <c r="J252" i="14"/>
  <c r="J253" i="14"/>
  <c r="J254" i="14"/>
  <c r="J255" i="14"/>
  <c r="J256" i="14"/>
  <c r="J257" i="14"/>
  <c r="J258" i="14"/>
  <c r="J259" i="14"/>
  <c r="J260" i="14"/>
  <c r="J261" i="14"/>
  <c r="J262" i="14"/>
  <c r="J263" i="14"/>
  <c r="J264" i="14"/>
  <c r="J265" i="14"/>
  <c r="J266" i="14"/>
  <c r="J267" i="14"/>
  <c r="J268" i="14"/>
  <c r="J269" i="14"/>
  <c r="J270" i="14"/>
  <c r="J271" i="14"/>
  <c r="J272" i="14"/>
  <c r="J273" i="14"/>
  <c r="J274" i="14"/>
  <c r="J275" i="14"/>
  <c r="J276" i="14"/>
  <c r="J277" i="14"/>
  <c r="J278" i="14"/>
  <c r="J279" i="14"/>
  <c r="J280" i="14"/>
  <c r="J281" i="14"/>
  <c r="J282" i="14"/>
  <c r="J283" i="14"/>
  <c r="J284" i="14"/>
  <c r="J285" i="14"/>
  <c r="J286" i="14"/>
  <c r="J287" i="14"/>
  <c r="J288" i="14"/>
  <c r="J289" i="14"/>
  <c r="J290" i="14"/>
  <c r="J291" i="14"/>
  <c r="J292" i="14"/>
  <c r="J293" i="14"/>
  <c r="J294" i="14"/>
  <c r="J295" i="14"/>
  <c r="J296" i="14"/>
  <c r="J297" i="14"/>
  <c r="J298" i="14"/>
  <c r="J299" i="14"/>
  <c r="J300" i="14"/>
  <c r="J301" i="14"/>
  <c r="J302" i="14"/>
  <c r="J303" i="14"/>
  <c r="J304" i="14"/>
  <c r="J305" i="14"/>
  <c r="J306" i="14"/>
  <c r="J307" i="14"/>
  <c r="J308" i="14"/>
  <c r="J309" i="14"/>
  <c r="J310" i="14"/>
  <c r="J311" i="14"/>
  <c r="J312" i="14"/>
  <c r="J313" i="14"/>
  <c r="J314" i="14"/>
  <c r="J315" i="14"/>
  <c r="J316" i="14"/>
  <c r="J317" i="14"/>
  <c r="J318" i="14"/>
  <c r="J319" i="14"/>
  <c r="J320" i="14"/>
  <c r="J321" i="14"/>
  <c r="J322" i="14"/>
  <c r="J323" i="14"/>
  <c r="J324" i="14"/>
  <c r="J325" i="14"/>
  <c r="J326" i="14"/>
  <c r="J327" i="14"/>
  <c r="J328" i="14"/>
  <c r="J329" i="14"/>
  <c r="J330" i="14"/>
  <c r="J331" i="14"/>
  <c r="J332" i="14"/>
  <c r="J333" i="14"/>
  <c r="J334" i="14"/>
  <c r="J335" i="14"/>
  <c r="J336" i="14"/>
  <c r="J337" i="14"/>
  <c r="J338" i="14"/>
  <c r="J339" i="14"/>
  <c r="J340" i="14"/>
  <c r="J341" i="14"/>
  <c r="J342" i="14"/>
  <c r="J343" i="14"/>
  <c r="J344" i="14"/>
  <c r="J345" i="14"/>
  <c r="J346" i="14"/>
  <c r="J347" i="14"/>
  <c r="J348" i="14"/>
  <c r="J349" i="14"/>
  <c r="J350" i="14"/>
  <c r="J351" i="14"/>
  <c r="J352" i="14"/>
  <c r="J353" i="14"/>
  <c r="J354" i="14"/>
  <c r="J355" i="14"/>
  <c r="J356" i="14"/>
  <c r="J357" i="14"/>
  <c r="J358" i="14"/>
  <c r="J359" i="14"/>
  <c r="J360" i="14"/>
  <c r="J361" i="14"/>
  <c r="J362" i="14"/>
  <c r="J363" i="14"/>
  <c r="J364" i="14"/>
  <c r="J365" i="14"/>
  <c r="J366" i="14"/>
  <c r="J367" i="14"/>
  <c r="J368" i="14"/>
  <c r="J369" i="14"/>
  <c r="J370" i="14"/>
  <c r="J371" i="14"/>
  <c r="J372" i="14"/>
  <c r="J373" i="14"/>
  <c r="J374" i="14"/>
  <c r="J375" i="14"/>
  <c r="J376" i="14"/>
  <c r="J377" i="14"/>
  <c r="J378" i="14"/>
  <c r="J379" i="14"/>
  <c r="J380" i="14"/>
  <c r="J381" i="14"/>
  <c r="J382" i="14"/>
  <c r="J383" i="14"/>
  <c r="J384" i="14"/>
  <c r="J385" i="14"/>
  <c r="J386" i="14"/>
  <c r="J387" i="14"/>
  <c r="J388" i="14"/>
  <c r="J389" i="14"/>
  <c r="J390" i="14"/>
  <c r="J391" i="14"/>
  <c r="J392" i="14"/>
  <c r="J393" i="14"/>
  <c r="J394" i="14"/>
  <c r="J395" i="14"/>
  <c r="J396" i="14"/>
  <c r="J397" i="14"/>
  <c r="J398" i="14"/>
  <c r="J399" i="14"/>
  <c r="J400" i="14"/>
  <c r="J401" i="14"/>
  <c r="J402" i="14"/>
  <c r="J403" i="14"/>
  <c r="J404" i="14"/>
  <c r="J405" i="14"/>
  <c r="J406" i="14"/>
  <c r="J407" i="14"/>
  <c r="J408" i="14"/>
  <c r="J409" i="14"/>
  <c r="J410" i="14"/>
  <c r="J411" i="14"/>
  <c r="J412" i="14"/>
  <c r="J413" i="14"/>
  <c r="J414" i="14"/>
  <c r="J415" i="14"/>
  <c r="J416" i="14"/>
  <c r="J417" i="14"/>
  <c r="J418" i="14"/>
  <c r="J419" i="14"/>
  <c r="J420" i="14"/>
  <c r="J421" i="14"/>
  <c r="J422" i="14"/>
  <c r="J423" i="14"/>
  <c r="J424" i="14"/>
  <c r="J425" i="14"/>
  <c r="J426" i="14"/>
  <c r="J427" i="14"/>
  <c r="J428" i="14"/>
  <c r="J429" i="14"/>
  <c r="J430" i="14"/>
  <c r="J431" i="14"/>
  <c r="J432" i="14"/>
  <c r="J433" i="14"/>
  <c r="J434" i="14"/>
  <c r="J435" i="14"/>
  <c r="J436" i="14"/>
  <c r="J437" i="14"/>
  <c r="J438" i="14"/>
  <c r="J439" i="14"/>
  <c r="J440" i="14"/>
  <c r="J441" i="14"/>
  <c r="J442" i="14"/>
  <c r="J443" i="14"/>
  <c r="J444" i="14"/>
  <c r="J445" i="14"/>
  <c r="J446" i="14"/>
  <c r="J447" i="14"/>
  <c r="J448" i="14"/>
  <c r="J449" i="14"/>
  <c r="J450" i="14"/>
  <c r="J451" i="14"/>
  <c r="J452" i="14"/>
  <c r="J453" i="14"/>
  <c r="J454" i="14"/>
  <c r="J455" i="14"/>
  <c r="J456" i="14"/>
  <c r="J457" i="14"/>
  <c r="J458" i="14"/>
  <c r="J459" i="14"/>
  <c r="J460" i="14"/>
  <c r="J461" i="14"/>
  <c r="J462" i="14"/>
  <c r="J463" i="14"/>
  <c r="J464" i="14"/>
  <c r="J465" i="14"/>
  <c r="J466" i="14"/>
  <c r="J467" i="14"/>
  <c r="J468" i="14"/>
  <c r="J469" i="14"/>
  <c r="J470" i="14"/>
  <c r="J471" i="14"/>
  <c r="J472" i="14"/>
  <c r="J473" i="14"/>
  <c r="J474" i="14"/>
  <c r="J475" i="14"/>
  <c r="J476" i="14"/>
  <c r="J477" i="14"/>
  <c r="J478" i="14"/>
  <c r="J479" i="14"/>
  <c r="J480" i="14"/>
  <c r="J481" i="14"/>
  <c r="J482" i="14"/>
  <c r="J483" i="14"/>
  <c r="J484" i="14"/>
  <c r="J485" i="14"/>
  <c r="J486" i="14"/>
  <c r="J487" i="14"/>
  <c r="J488" i="14"/>
  <c r="J489" i="14"/>
  <c r="J490" i="14"/>
  <c r="J491" i="14"/>
  <c r="J492" i="14"/>
  <c r="J493" i="14"/>
  <c r="J494" i="14"/>
  <c r="J495" i="14"/>
  <c r="J496" i="14"/>
  <c r="J497" i="14"/>
  <c r="J498" i="14"/>
  <c r="J499" i="14"/>
  <c r="J500" i="14"/>
  <c r="J501" i="14"/>
  <c r="J502" i="14"/>
  <c r="J503" i="14"/>
  <c r="J504" i="14"/>
  <c r="J505" i="14"/>
  <c r="J506" i="14"/>
  <c r="J507" i="14"/>
  <c r="J508" i="14"/>
  <c r="J509" i="14"/>
  <c r="J510" i="14"/>
  <c r="J511" i="14"/>
  <c r="J512" i="14"/>
  <c r="J513" i="14"/>
  <c r="J514" i="14"/>
  <c r="J515" i="14"/>
  <c r="J516" i="14"/>
  <c r="J517" i="14"/>
  <c r="J518" i="14"/>
  <c r="J519" i="14"/>
  <c r="J520" i="14"/>
  <c r="J521" i="14"/>
  <c r="J522" i="14"/>
  <c r="J523" i="14"/>
  <c r="J524" i="14"/>
  <c r="J525" i="14"/>
  <c r="J526" i="14"/>
  <c r="J527" i="14"/>
  <c r="J528" i="14"/>
  <c r="J529" i="14"/>
  <c r="J530" i="14"/>
  <c r="J531" i="14"/>
  <c r="J532" i="14"/>
  <c r="J533" i="14"/>
  <c r="J534" i="14"/>
  <c r="J535" i="14"/>
  <c r="J536" i="14"/>
  <c r="J537" i="14"/>
  <c r="J538" i="14"/>
  <c r="J539" i="14"/>
  <c r="J540" i="14"/>
  <c r="J541" i="14"/>
  <c r="J542" i="14"/>
  <c r="J543" i="14"/>
  <c r="J544" i="14"/>
  <c r="J545" i="14"/>
  <c r="J546" i="14"/>
  <c r="J547" i="14"/>
  <c r="J548" i="14"/>
  <c r="J549" i="14"/>
  <c r="J550" i="14"/>
  <c r="J551" i="14"/>
  <c r="J552" i="14"/>
  <c r="J553" i="14"/>
  <c r="J554" i="14"/>
  <c r="J555" i="14"/>
  <c r="J556" i="14"/>
  <c r="J557" i="14"/>
  <c r="J558" i="14"/>
  <c r="J559" i="14"/>
  <c r="J560" i="14"/>
  <c r="J561" i="14"/>
  <c r="J562" i="14"/>
  <c r="J563" i="14"/>
  <c r="J564" i="14"/>
  <c r="J565" i="14"/>
  <c r="J566" i="14"/>
  <c r="J567" i="14"/>
  <c r="J568" i="14"/>
  <c r="J569" i="14"/>
  <c r="J570" i="14"/>
  <c r="J571" i="14"/>
  <c r="J572" i="14"/>
  <c r="J573" i="14"/>
  <c r="J574" i="14"/>
  <c r="J575" i="14"/>
  <c r="J576" i="14"/>
  <c r="J577" i="14"/>
  <c r="J578" i="14"/>
  <c r="J579" i="14"/>
  <c r="J580" i="14"/>
  <c r="J581" i="14"/>
  <c r="J582" i="14"/>
  <c r="J583" i="14"/>
  <c r="J584" i="14"/>
  <c r="J585" i="14"/>
  <c r="J586" i="14"/>
  <c r="J587" i="14"/>
  <c r="J588" i="14"/>
  <c r="J589" i="14"/>
  <c r="J590" i="14"/>
  <c r="J591" i="14"/>
  <c r="J592" i="14"/>
  <c r="J593" i="14"/>
  <c r="J594" i="14"/>
  <c r="J595" i="14"/>
  <c r="J596" i="14"/>
  <c r="J597" i="14"/>
  <c r="J598" i="14"/>
  <c r="J599" i="14"/>
  <c r="J600" i="14"/>
  <c r="J601" i="14"/>
  <c r="J602" i="14"/>
  <c r="J603" i="14"/>
  <c r="J604" i="14"/>
  <c r="J605" i="14"/>
  <c r="J606" i="14"/>
  <c r="J607" i="14"/>
  <c r="J608" i="14"/>
  <c r="J609" i="14"/>
  <c r="J610" i="14"/>
  <c r="J611" i="14"/>
  <c r="J612" i="14"/>
  <c r="J613" i="14"/>
  <c r="J614" i="14"/>
  <c r="J615" i="14"/>
  <c r="J616" i="14"/>
  <c r="J617" i="14"/>
  <c r="J618" i="14"/>
  <c r="J619" i="14"/>
  <c r="J620" i="14"/>
  <c r="J621" i="14"/>
  <c r="J622" i="14"/>
  <c r="J623" i="14"/>
  <c r="J624" i="14"/>
  <c r="J625" i="14"/>
  <c r="J626" i="14"/>
  <c r="J627" i="14"/>
  <c r="J628" i="14"/>
  <c r="J629" i="14"/>
  <c r="J630" i="14"/>
  <c r="J631" i="14"/>
  <c r="J632" i="14"/>
  <c r="J633" i="14"/>
  <c r="J634" i="14"/>
  <c r="J635" i="14"/>
  <c r="J636" i="14"/>
  <c r="J637" i="14"/>
  <c r="J638" i="14"/>
  <c r="J639" i="14"/>
  <c r="J640" i="14"/>
  <c r="J641" i="14"/>
  <c r="J642" i="14"/>
  <c r="J643" i="14"/>
  <c r="J644" i="14"/>
  <c r="J645" i="14"/>
  <c r="J646" i="14"/>
  <c r="J647" i="14"/>
  <c r="J648" i="14"/>
  <c r="J649" i="14"/>
  <c r="J650" i="14"/>
  <c r="J651" i="14"/>
  <c r="J652" i="14"/>
  <c r="J653" i="14"/>
  <c r="J654" i="14"/>
  <c r="J655" i="14"/>
  <c r="J656" i="14"/>
  <c r="J37" i="14"/>
  <c r="J36" i="13"/>
  <c r="J37" i="13"/>
  <c r="J38" i="13"/>
  <c r="J39" i="13"/>
  <c r="J40" i="13"/>
  <c r="J41" i="13"/>
  <c r="J42" i="13"/>
  <c r="J43" i="13"/>
  <c r="J44" i="13"/>
  <c r="J45" i="13"/>
  <c r="J46" i="13"/>
  <c r="J47" i="13"/>
  <c r="J48" i="13"/>
  <c r="J49" i="13"/>
  <c r="J50" i="13"/>
  <c r="J51" i="13"/>
  <c r="J52" i="13"/>
  <c r="J53" i="13"/>
  <c r="J54" i="13"/>
  <c r="J55" i="13"/>
  <c r="J56" i="13"/>
  <c r="J57" i="13"/>
  <c r="J58" i="13"/>
  <c r="J59" i="13"/>
  <c r="J60" i="13"/>
  <c r="J61" i="13"/>
  <c r="J62" i="13"/>
  <c r="J63" i="13"/>
  <c r="J64" i="13"/>
  <c r="J65" i="13"/>
  <c r="J66" i="13"/>
  <c r="J67" i="13"/>
  <c r="J68" i="13"/>
  <c r="J69" i="13"/>
  <c r="J70" i="13"/>
  <c r="J71" i="13"/>
  <c r="J72" i="13"/>
  <c r="J73" i="13"/>
  <c r="J74" i="13"/>
  <c r="J75" i="13"/>
  <c r="J76" i="13"/>
  <c r="J77" i="13"/>
  <c r="J78" i="13"/>
  <c r="J79" i="13"/>
  <c r="J80" i="13"/>
  <c r="J81" i="13"/>
  <c r="J82" i="13"/>
  <c r="J83" i="13"/>
  <c r="J84" i="13"/>
  <c r="J85" i="13"/>
  <c r="J86" i="13"/>
  <c r="J87" i="13"/>
  <c r="J88" i="13"/>
  <c r="J89" i="13"/>
  <c r="J90" i="13"/>
  <c r="J91" i="13"/>
  <c r="J92" i="13"/>
  <c r="J93" i="13"/>
  <c r="J94" i="13"/>
  <c r="J95" i="13"/>
  <c r="J96" i="13"/>
  <c r="J97" i="13"/>
  <c r="J98" i="13"/>
  <c r="J99" i="13"/>
  <c r="J100" i="13"/>
  <c r="J101" i="13"/>
  <c r="J102" i="13"/>
  <c r="J103" i="13"/>
  <c r="J104" i="13"/>
  <c r="J105" i="13"/>
  <c r="J106" i="13"/>
  <c r="J107" i="13"/>
  <c r="J108" i="13"/>
  <c r="J109" i="13"/>
  <c r="J110" i="13"/>
  <c r="J111" i="13"/>
  <c r="J112" i="13"/>
  <c r="J113" i="13"/>
  <c r="J114" i="13"/>
  <c r="J115" i="13"/>
  <c r="J116" i="13"/>
  <c r="J117" i="13"/>
  <c r="J118" i="13"/>
  <c r="J119" i="13"/>
  <c r="J120" i="13"/>
  <c r="J121" i="13"/>
  <c r="J122" i="13"/>
  <c r="J123" i="13"/>
  <c r="J124" i="13"/>
  <c r="J125" i="13"/>
  <c r="J126" i="13"/>
  <c r="J127" i="13"/>
  <c r="J128" i="13"/>
  <c r="J129" i="13"/>
  <c r="J130" i="13"/>
  <c r="J131" i="13"/>
  <c r="J132" i="13"/>
  <c r="J133" i="13"/>
  <c r="J134" i="13"/>
  <c r="J135" i="13"/>
  <c r="J136" i="13"/>
  <c r="J137" i="13"/>
  <c r="J138" i="13"/>
  <c r="J139" i="13"/>
  <c r="J140" i="13"/>
  <c r="J141" i="13"/>
  <c r="J142" i="13"/>
  <c r="J143" i="13"/>
  <c r="J144" i="13"/>
  <c r="J145" i="13"/>
  <c r="J146" i="13"/>
  <c r="J147" i="13"/>
  <c r="J148" i="13"/>
  <c r="J149" i="13"/>
  <c r="J150" i="13"/>
  <c r="J151" i="13"/>
  <c r="J152" i="13"/>
  <c r="J153" i="13"/>
  <c r="J154" i="13"/>
  <c r="J155" i="13"/>
  <c r="J156" i="13"/>
  <c r="J157" i="13"/>
  <c r="J158" i="13"/>
  <c r="J159" i="13"/>
  <c r="J160" i="13"/>
  <c r="J161" i="13"/>
  <c r="J162" i="13"/>
  <c r="J163" i="13"/>
  <c r="J164" i="13"/>
  <c r="J165" i="13"/>
  <c r="J166" i="13"/>
  <c r="J167" i="13"/>
  <c r="J168" i="13"/>
  <c r="J169" i="13"/>
  <c r="J170" i="13"/>
  <c r="J171" i="13"/>
  <c r="J172" i="13"/>
  <c r="J173" i="13"/>
  <c r="J174" i="13"/>
  <c r="J175" i="13"/>
  <c r="J176" i="13"/>
  <c r="J177" i="13"/>
  <c r="J178" i="13"/>
  <c r="J179" i="13"/>
  <c r="J180" i="13"/>
  <c r="J181" i="13"/>
  <c r="J182" i="13"/>
  <c r="J183" i="13"/>
  <c r="J184" i="13"/>
  <c r="J185" i="13"/>
  <c r="J186" i="13"/>
  <c r="J187" i="13"/>
  <c r="J188" i="13"/>
  <c r="J189" i="13"/>
  <c r="J190" i="13"/>
  <c r="J191" i="13"/>
  <c r="J192" i="13"/>
  <c r="J193" i="13"/>
  <c r="J194" i="13"/>
  <c r="J195" i="13"/>
  <c r="J196" i="13"/>
  <c r="J197" i="13"/>
  <c r="J198" i="13"/>
  <c r="J199" i="13"/>
  <c r="J200" i="13"/>
  <c r="J201" i="13"/>
  <c r="J202" i="13"/>
  <c r="J203" i="13"/>
  <c r="J204" i="13"/>
  <c r="J205" i="13"/>
  <c r="J206" i="13"/>
  <c r="J207" i="13"/>
  <c r="J208" i="13"/>
  <c r="J209" i="13"/>
  <c r="J210" i="13"/>
  <c r="J211" i="13"/>
  <c r="J212" i="13"/>
  <c r="J213" i="13"/>
  <c r="J214" i="13"/>
  <c r="J215" i="13"/>
  <c r="J216" i="13"/>
  <c r="J217" i="13"/>
  <c r="J218" i="13"/>
  <c r="J219" i="13"/>
  <c r="J220" i="13"/>
  <c r="J221" i="13"/>
  <c r="J222" i="13"/>
  <c r="J223" i="13"/>
  <c r="J224" i="13"/>
  <c r="J225" i="13"/>
  <c r="J226" i="13"/>
  <c r="J227" i="13"/>
  <c r="J228" i="13"/>
  <c r="J229" i="13"/>
  <c r="J230" i="13"/>
  <c r="J231" i="13"/>
  <c r="J232" i="13"/>
  <c r="J233" i="13"/>
  <c r="J234" i="13"/>
  <c r="J235" i="13"/>
  <c r="J236" i="13"/>
  <c r="J237" i="13"/>
  <c r="J238" i="13"/>
  <c r="J239" i="13"/>
  <c r="J240" i="13"/>
  <c r="J241" i="13"/>
  <c r="J242" i="13"/>
  <c r="J243" i="13"/>
  <c r="J244" i="13"/>
  <c r="J245" i="13"/>
  <c r="J246" i="13"/>
  <c r="J247" i="13"/>
  <c r="J248" i="13"/>
  <c r="J249" i="13"/>
  <c r="J250" i="13"/>
  <c r="J251" i="13"/>
  <c r="J252" i="13"/>
  <c r="J253" i="13"/>
  <c r="J254" i="13"/>
  <c r="J255" i="13"/>
  <c r="J256" i="13"/>
  <c r="J257" i="13"/>
  <c r="J258" i="13"/>
  <c r="J259" i="13"/>
  <c r="J260" i="13"/>
  <c r="J261" i="13"/>
  <c r="J262" i="13"/>
  <c r="J263" i="13"/>
  <c r="J264" i="13"/>
  <c r="J265" i="13"/>
  <c r="J266" i="13"/>
  <c r="J267" i="13"/>
  <c r="J268" i="13"/>
  <c r="J269" i="13"/>
  <c r="J270" i="13"/>
  <c r="J271" i="13"/>
  <c r="J272" i="13"/>
  <c r="J273" i="13"/>
  <c r="J274" i="13"/>
  <c r="J275" i="13"/>
  <c r="J276" i="13"/>
  <c r="J277" i="13"/>
  <c r="J278" i="13"/>
  <c r="J279" i="13"/>
  <c r="J280" i="13"/>
  <c r="J281" i="13"/>
  <c r="J282" i="13"/>
  <c r="J283" i="13"/>
  <c r="J284" i="13"/>
  <c r="J285" i="13"/>
  <c r="J286" i="13"/>
  <c r="J287" i="13"/>
  <c r="J288" i="13"/>
  <c r="J289" i="13"/>
  <c r="J290" i="13"/>
  <c r="J291" i="13"/>
  <c r="J292" i="13"/>
  <c r="J293" i="13"/>
  <c r="J294" i="13"/>
  <c r="J295" i="13"/>
  <c r="J296" i="13"/>
  <c r="J297" i="13"/>
  <c r="J298" i="13"/>
  <c r="J299" i="13"/>
  <c r="J300" i="13"/>
  <c r="J301" i="13"/>
  <c r="J302" i="13"/>
  <c r="J303" i="13"/>
  <c r="J304" i="13"/>
  <c r="J305" i="13"/>
  <c r="J306" i="13"/>
  <c r="J307" i="13"/>
  <c r="J308" i="13"/>
  <c r="J309" i="13"/>
  <c r="J310" i="13"/>
  <c r="J311" i="13"/>
  <c r="J312" i="13"/>
  <c r="J313" i="13"/>
  <c r="J314" i="13"/>
  <c r="J315" i="13"/>
  <c r="J316" i="13"/>
  <c r="J317" i="13"/>
  <c r="J318" i="13"/>
  <c r="J319" i="13"/>
  <c r="J320" i="13"/>
  <c r="J321" i="13"/>
  <c r="J322" i="13"/>
  <c r="J323" i="13"/>
  <c r="J324" i="13"/>
  <c r="J325" i="13"/>
  <c r="J326" i="13"/>
  <c r="J327" i="13"/>
  <c r="J328" i="13"/>
  <c r="J329" i="13"/>
  <c r="J330" i="13"/>
  <c r="J331" i="13"/>
  <c r="J332" i="13"/>
  <c r="J333" i="13"/>
  <c r="J334" i="13"/>
  <c r="J335" i="13"/>
  <c r="J336" i="13"/>
  <c r="J337" i="13"/>
  <c r="J338" i="13"/>
  <c r="J339" i="13"/>
  <c r="J340" i="13"/>
  <c r="J341" i="13"/>
  <c r="J342" i="13"/>
  <c r="J343" i="13"/>
  <c r="J344" i="13"/>
  <c r="J345" i="13"/>
  <c r="J346" i="13"/>
  <c r="J347" i="13"/>
  <c r="J348" i="13"/>
  <c r="J349" i="13"/>
  <c r="J350" i="13"/>
  <c r="J351" i="13"/>
  <c r="J352" i="13"/>
  <c r="J353" i="13"/>
  <c r="J354" i="13"/>
  <c r="J355" i="13"/>
  <c r="J356" i="13"/>
  <c r="J357" i="13"/>
  <c r="J358" i="13"/>
  <c r="J359" i="13"/>
  <c r="J360" i="13"/>
  <c r="J361" i="13"/>
  <c r="J362" i="13"/>
  <c r="J363" i="13"/>
  <c r="J364" i="13"/>
  <c r="J365" i="13"/>
  <c r="J366" i="13"/>
  <c r="J367" i="13"/>
  <c r="J368" i="13"/>
  <c r="J369" i="13"/>
  <c r="J370" i="13"/>
  <c r="J371" i="13"/>
  <c r="J372" i="13"/>
  <c r="J373" i="13"/>
  <c r="J374" i="13"/>
  <c r="J375" i="13"/>
  <c r="J376" i="13"/>
  <c r="J377" i="13"/>
  <c r="J378" i="13"/>
  <c r="J379" i="13"/>
  <c r="J380" i="13"/>
  <c r="J381" i="13"/>
  <c r="J382" i="13"/>
  <c r="J383" i="13"/>
  <c r="J384" i="13"/>
  <c r="J385" i="13"/>
  <c r="J386" i="13"/>
  <c r="J387" i="13"/>
  <c r="J388" i="13"/>
  <c r="J389" i="13"/>
  <c r="J390" i="13"/>
  <c r="J391" i="13"/>
  <c r="J392" i="13"/>
  <c r="J393" i="13"/>
  <c r="J394" i="13"/>
  <c r="J395" i="13"/>
  <c r="J396" i="13"/>
  <c r="J397" i="13"/>
  <c r="J398" i="13"/>
  <c r="J399" i="13"/>
  <c r="J400" i="13"/>
  <c r="J401" i="13"/>
  <c r="J402" i="13"/>
  <c r="J403" i="13"/>
  <c r="J404" i="13"/>
  <c r="J405" i="13"/>
  <c r="J406" i="13"/>
  <c r="J407" i="13"/>
  <c r="J408" i="13"/>
  <c r="J409" i="13"/>
  <c r="J410" i="13"/>
  <c r="J411" i="13"/>
  <c r="J412" i="13"/>
  <c r="J413" i="13"/>
  <c r="J414" i="13"/>
  <c r="J415" i="13"/>
  <c r="J416" i="13"/>
  <c r="J417" i="13"/>
  <c r="J418" i="13"/>
  <c r="J419" i="13"/>
  <c r="J420" i="13"/>
  <c r="J421" i="13"/>
  <c r="J422" i="13"/>
  <c r="J423" i="13"/>
  <c r="J424" i="13"/>
  <c r="J425" i="13"/>
  <c r="J426" i="13"/>
  <c r="J427" i="13"/>
  <c r="J428" i="13"/>
  <c r="J429" i="13"/>
  <c r="J430" i="13"/>
  <c r="J431" i="13"/>
  <c r="J432" i="13"/>
  <c r="J433" i="13"/>
  <c r="J434" i="13"/>
  <c r="J435" i="13"/>
  <c r="J436" i="13"/>
  <c r="J437" i="13"/>
  <c r="J438" i="13"/>
  <c r="J439" i="13"/>
  <c r="J440" i="13"/>
  <c r="J441" i="13"/>
  <c r="J442" i="13"/>
  <c r="J443" i="13"/>
  <c r="J444" i="13"/>
  <c r="J445" i="13"/>
  <c r="J446" i="13"/>
  <c r="J447" i="13"/>
  <c r="J448" i="13"/>
  <c r="J449" i="13"/>
  <c r="J450" i="13"/>
  <c r="J451" i="13"/>
  <c r="J452" i="13"/>
  <c r="J453" i="13"/>
  <c r="J454" i="13"/>
  <c r="J455" i="13"/>
  <c r="J456" i="13"/>
  <c r="J457" i="13"/>
  <c r="J458" i="13"/>
  <c r="J459" i="13"/>
  <c r="J460" i="13"/>
  <c r="J461" i="13"/>
  <c r="J462" i="13"/>
  <c r="J463" i="13"/>
  <c r="J464" i="13"/>
  <c r="J465" i="13"/>
  <c r="J466" i="13"/>
  <c r="J467" i="13"/>
  <c r="J468" i="13"/>
  <c r="J469" i="13"/>
  <c r="J470" i="13"/>
  <c r="J471" i="13"/>
  <c r="J472" i="13"/>
  <c r="J473" i="13"/>
  <c r="J474" i="13"/>
  <c r="J475" i="13"/>
  <c r="J476" i="13"/>
  <c r="J477" i="13"/>
  <c r="J478" i="13"/>
  <c r="J479" i="13"/>
  <c r="J480" i="13"/>
  <c r="J481" i="13"/>
  <c r="J482" i="13"/>
  <c r="J483" i="13"/>
  <c r="J484" i="13"/>
  <c r="J485" i="13"/>
  <c r="J486" i="13"/>
  <c r="J487" i="13"/>
  <c r="J488" i="13"/>
  <c r="J489" i="13"/>
  <c r="J490" i="13"/>
  <c r="J491" i="13"/>
  <c r="J492" i="13"/>
  <c r="J493" i="13"/>
  <c r="J494" i="13"/>
  <c r="J495" i="13"/>
  <c r="J496" i="13"/>
  <c r="J497" i="13"/>
  <c r="J498" i="13"/>
  <c r="J499" i="13"/>
  <c r="J500" i="13"/>
  <c r="J501" i="13"/>
  <c r="J502" i="13"/>
  <c r="J503" i="13"/>
  <c r="J504" i="13"/>
  <c r="J505" i="13"/>
  <c r="J506" i="13"/>
  <c r="J507" i="13"/>
  <c r="J508" i="13"/>
  <c r="J509" i="13"/>
  <c r="J510" i="13"/>
  <c r="J511" i="13"/>
  <c r="J512" i="13"/>
  <c r="J513" i="13"/>
  <c r="J514" i="13"/>
  <c r="J515" i="13"/>
  <c r="J516" i="13"/>
  <c r="J517" i="13"/>
  <c r="J518" i="13"/>
  <c r="J519" i="13"/>
  <c r="J520" i="13"/>
  <c r="J521" i="13"/>
  <c r="J522" i="13"/>
  <c r="J523" i="13"/>
  <c r="J524" i="13"/>
  <c r="J525" i="13"/>
  <c r="J526" i="13"/>
  <c r="J527" i="13"/>
  <c r="J528" i="13"/>
  <c r="J529" i="13"/>
  <c r="J530" i="13"/>
  <c r="J531" i="13"/>
  <c r="J532" i="13"/>
  <c r="J533" i="13"/>
  <c r="J534" i="13"/>
  <c r="J535" i="13"/>
  <c r="J536" i="13"/>
  <c r="J537" i="13"/>
  <c r="J538" i="13"/>
  <c r="J539" i="13"/>
  <c r="J540" i="13"/>
  <c r="J541" i="13"/>
  <c r="J542" i="13"/>
  <c r="J543" i="13"/>
  <c r="J544" i="13"/>
  <c r="J545" i="13"/>
  <c r="J546" i="13"/>
  <c r="J547" i="13"/>
  <c r="J35" i="13"/>
  <c r="C32" i="34"/>
  <c r="C33" i="34"/>
  <c r="C34" i="34"/>
  <c r="C35" i="34"/>
  <c r="C36" i="34"/>
  <c r="C37" i="34"/>
  <c r="C38" i="34"/>
  <c r="C39" i="34"/>
  <c r="C40" i="34"/>
  <c r="C41" i="34"/>
  <c r="C42" i="34"/>
  <c r="C43" i="34"/>
  <c r="C44" i="34"/>
  <c r="C45" i="34"/>
  <c r="C46" i="34"/>
  <c r="C47" i="34"/>
  <c r="C48" i="34"/>
  <c r="C49" i="34"/>
  <c r="C50" i="34"/>
  <c r="C51" i="34"/>
  <c r="C52" i="34"/>
  <c r="C53" i="34"/>
  <c r="C54" i="34"/>
  <c r="C55" i="34"/>
  <c r="C56" i="34"/>
  <c r="C57" i="34"/>
  <c r="C58" i="34"/>
  <c r="C59" i="34"/>
  <c r="C60" i="34"/>
  <c r="C61" i="34"/>
  <c r="C62" i="34"/>
  <c r="C63" i="34"/>
  <c r="C64" i="34"/>
  <c r="C65" i="34"/>
  <c r="C66" i="34"/>
  <c r="C67" i="34"/>
  <c r="C68" i="34"/>
  <c r="C69" i="34"/>
  <c r="C70" i="34"/>
  <c r="C71" i="34"/>
  <c r="C72" i="34"/>
  <c r="C73" i="34"/>
  <c r="C74" i="34"/>
  <c r="C75" i="34"/>
  <c r="C76" i="34"/>
  <c r="C77" i="34"/>
  <c r="C78" i="34"/>
  <c r="C79" i="34"/>
  <c r="C80" i="34"/>
  <c r="C81" i="34"/>
  <c r="C82" i="34"/>
  <c r="C83" i="34"/>
  <c r="C84" i="34"/>
  <c r="C85" i="34"/>
  <c r="C86" i="34"/>
  <c r="C87" i="34"/>
  <c r="C88" i="34"/>
  <c r="C89" i="34"/>
  <c r="C90" i="34"/>
  <c r="C91" i="34"/>
  <c r="C92" i="34"/>
  <c r="C93" i="34"/>
  <c r="C94" i="34"/>
  <c r="C95" i="34"/>
  <c r="C96" i="34"/>
  <c r="C97" i="34"/>
  <c r="C98" i="34"/>
  <c r="C99" i="34"/>
  <c r="C100" i="34"/>
  <c r="C101" i="34"/>
  <c r="C102" i="34"/>
  <c r="C103" i="34"/>
  <c r="C104" i="34"/>
  <c r="C105" i="34"/>
  <c r="C106" i="34"/>
  <c r="C107" i="34"/>
  <c r="C108" i="34"/>
  <c r="C109" i="34"/>
  <c r="C110" i="34"/>
  <c r="C111" i="34"/>
  <c r="C112" i="34"/>
  <c r="C113" i="34"/>
  <c r="C114" i="34"/>
  <c r="C115" i="34"/>
  <c r="C116" i="34"/>
  <c r="C117" i="34"/>
  <c r="C118" i="34"/>
  <c r="C119" i="34"/>
  <c r="C120" i="34"/>
  <c r="C121" i="34"/>
  <c r="C122" i="34"/>
  <c r="C123" i="34"/>
  <c r="C124" i="34"/>
  <c r="C125" i="34"/>
  <c r="C126" i="34"/>
  <c r="C127" i="34"/>
  <c r="C128" i="34"/>
  <c r="C129" i="34"/>
  <c r="C130" i="34"/>
  <c r="C131" i="34"/>
  <c r="C132" i="34"/>
  <c r="C133" i="34"/>
  <c r="C134" i="34"/>
  <c r="C135" i="34"/>
  <c r="C136" i="34"/>
  <c r="C137" i="34"/>
  <c r="C138" i="34"/>
  <c r="C139" i="34"/>
  <c r="C140" i="34"/>
  <c r="C141" i="34"/>
  <c r="C142" i="34"/>
  <c r="C143" i="34"/>
  <c r="C144" i="34"/>
  <c r="C145" i="34"/>
  <c r="C146" i="34"/>
  <c r="C147" i="34"/>
  <c r="C148" i="34"/>
  <c r="C149" i="34"/>
  <c r="C150" i="34"/>
  <c r="C151" i="34"/>
  <c r="C152" i="34"/>
  <c r="C153" i="34"/>
  <c r="C154" i="34"/>
  <c r="C155" i="34"/>
  <c r="C156" i="34"/>
  <c r="C157" i="34"/>
  <c r="C158" i="34"/>
  <c r="C159" i="34"/>
  <c r="C160" i="34"/>
  <c r="C161" i="34"/>
  <c r="C162" i="34"/>
  <c r="C163" i="34"/>
  <c r="C164" i="34"/>
  <c r="C165" i="34"/>
  <c r="C166" i="34"/>
  <c r="C167" i="34"/>
  <c r="C168" i="34"/>
  <c r="C169" i="34"/>
  <c r="C170" i="34"/>
  <c r="C171" i="34"/>
  <c r="C172" i="34"/>
  <c r="C173" i="34"/>
  <c r="C174" i="34"/>
  <c r="C175" i="34"/>
  <c r="C176" i="34"/>
  <c r="C177" i="34"/>
  <c r="C178" i="34"/>
  <c r="C179" i="34"/>
  <c r="C180" i="34"/>
  <c r="C181" i="34"/>
  <c r="C182" i="34"/>
  <c r="C183" i="34"/>
  <c r="C184" i="34"/>
  <c r="C185" i="34"/>
  <c r="C186" i="34"/>
  <c r="C187" i="34"/>
  <c r="C188" i="34"/>
  <c r="C189" i="34"/>
  <c r="C190" i="34"/>
  <c r="C191" i="34"/>
  <c r="C192" i="34"/>
  <c r="C193" i="34"/>
  <c r="C194" i="34"/>
  <c r="C195" i="34"/>
  <c r="C196" i="34"/>
  <c r="C197" i="34"/>
  <c r="C198" i="34"/>
  <c r="C199" i="34"/>
  <c r="C200" i="34"/>
  <c r="C201" i="34"/>
  <c r="C202" i="34"/>
  <c r="C203" i="34"/>
  <c r="C204" i="34"/>
  <c r="C205" i="34"/>
  <c r="C206" i="34"/>
  <c r="C207" i="34"/>
  <c r="C208" i="34"/>
  <c r="C209" i="34"/>
  <c r="C210" i="34"/>
  <c r="C211" i="34"/>
  <c r="C212" i="34"/>
  <c r="C213" i="34"/>
  <c r="C214" i="34"/>
  <c r="C215" i="34"/>
  <c r="C216" i="34"/>
  <c r="C217" i="34"/>
  <c r="C218" i="34"/>
  <c r="C219" i="34"/>
  <c r="C220" i="34"/>
  <c r="C221" i="34"/>
  <c r="C222" i="34"/>
  <c r="C223" i="34"/>
  <c r="C224" i="34"/>
  <c r="C225" i="34"/>
  <c r="C226" i="34"/>
  <c r="C227" i="34"/>
  <c r="C228" i="34"/>
  <c r="C229" i="34"/>
  <c r="C230" i="34"/>
  <c r="C231" i="34"/>
  <c r="C232" i="34"/>
  <c r="C233" i="34"/>
  <c r="C234" i="34"/>
  <c r="C235" i="34"/>
  <c r="C236" i="34"/>
  <c r="C237" i="34"/>
  <c r="C238" i="34"/>
  <c r="C239" i="34"/>
  <c r="C240" i="34"/>
  <c r="C241" i="34"/>
  <c r="C242" i="34"/>
  <c r="C243" i="34"/>
  <c r="C244" i="34"/>
  <c r="C245" i="34"/>
  <c r="C246" i="34"/>
  <c r="C247" i="34"/>
  <c r="C248" i="34"/>
  <c r="C249" i="34"/>
  <c r="C250" i="34"/>
  <c r="C251" i="34"/>
  <c r="C252" i="34"/>
  <c r="C253" i="34"/>
  <c r="C254" i="34"/>
  <c r="C255" i="34"/>
  <c r="C256" i="34"/>
  <c r="C257" i="34"/>
  <c r="C258" i="34"/>
  <c r="C259" i="34"/>
  <c r="C260" i="34"/>
  <c r="C261" i="34"/>
  <c r="C262" i="34"/>
  <c r="C263" i="34"/>
  <c r="C264" i="34"/>
  <c r="C265" i="34"/>
  <c r="C266" i="34"/>
  <c r="C267" i="34"/>
  <c r="C268" i="34"/>
  <c r="C269" i="34"/>
  <c r="C270" i="34"/>
  <c r="C271" i="34"/>
  <c r="C272" i="34"/>
  <c r="C273" i="34"/>
  <c r="C274" i="34"/>
  <c r="C275" i="34"/>
  <c r="C276" i="34"/>
  <c r="C277" i="34"/>
  <c r="C278" i="34"/>
  <c r="C279" i="34"/>
  <c r="C280" i="34"/>
  <c r="C281" i="34"/>
  <c r="C282" i="34"/>
  <c r="C283" i="34"/>
  <c r="C284" i="34"/>
  <c r="C285" i="34"/>
  <c r="C286" i="34"/>
  <c r="C287" i="34"/>
  <c r="C288" i="34"/>
  <c r="C289" i="34"/>
  <c r="C290" i="34"/>
  <c r="C291" i="34"/>
  <c r="C292" i="34"/>
  <c r="C293" i="34"/>
  <c r="C294" i="34"/>
  <c r="C295" i="34"/>
  <c r="C296" i="34"/>
  <c r="C297" i="34"/>
  <c r="C298" i="34"/>
  <c r="C299" i="34"/>
  <c r="C300" i="34"/>
  <c r="C301" i="34"/>
  <c r="C302" i="34"/>
  <c r="C303" i="34"/>
  <c r="C304" i="34"/>
  <c r="C305" i="34"/>
  <c r="C306" i="34"/>
  <c r="C307" i="34"/>
  <c r="C308" i="34"/>
  <c r="C309" i="34"/>
  <c r="C310" i="34"/>
  <c r="C311" i="34"/>
  <c r="C312" i="34"/>
  <c r="C313" i="34"/>
  <c r="C314" i="34"/>
  <c r="C315" i="34"/>
  <c r="C316" i="34"/>
  <c r="C317" i="34"/>
  <c r="C318" i="34"/>
  <c r="C319" i="34"/>
  <c r="C320" i="34"/>
  <c r="C321" i="34"/>
  <c r="C322" i="34"/>
  <c r="C323" i="34"/>
  <c r="C324" i="34"/>
  <c r="C325" i="34"/>
  <c r="C326" i="34"/>
  <c r="C327" i="34"/>
  <c r="C328" i="34"/>
  <c r="C329" i="34"/>
  <c r="C330" i="34"/>
  <c r="C331" i="34"/>
  <c r="C332" i="34"/>
  <c r="C333" i="34"/>
  <c r="C334" i="34"/>
  <c r="C335" i="34"/>
  <c r="C336" i="34"/>
  <c r="C337" i="34"/>
  <c r="C338" i="34"/>
  <c r="C339" i="34"/>
  <c r="C340" i="34"/>
  <c r="C341" i="34"/>
  <c r="C342" i="34"/>
  <c r="C343" i="34"/>
  <c r="C344" i="34"/>
  <c r="C345" i="34"/>
  <c r="C346" i="34"/>
  <c r="C347" i="34"/>
  <c r="C348" i="34"/>
  <c r="C349" i="34"/>
  <c r="C350" i="34"/>
  <c r="C351" i="34"/>
  <c r="C352" i="34"/>
  <c r="C353" i="34"/>
  <c r="C354" i="34"/>
  <c r="C355" i="34"/>
  <c r="C356" i="34"/>
  <c r="C357" i="34"/>
  <c r="C358" i="34"/>
  <c r="C359" i="34"/>
  <c r="C360" i="34"/>
  <c r="C361" i="34"/>
  <c r="C362" i="34"/>
  <c r="C363" i="34"/>
  <c r="C364" i="34"/>
  <c r="C365" i="34"/>
  <c r="C366" i="34"/>
  <c r="C367" i="34"/>
  <c r="C368" i="34"/>
  <c r="C369" i="34"/>
  <c r="C370" i="34"/>
  <c r="C371" i="34"/>
  <c r="C372" i="34"/>
  <c r="C373" i="34"/>
  <c r="C374" i="34"/>
  <c r="C375" i="34"/>
  <c r="C376" i="34"/>
  <c r="C377" i="34"/>
  <c r="C378" i="34"/>
  <c r="C379" i="34"/>
  <c r="C380" i="34"/>
  <c r="C381" i="34"/>
  <c r="C382" i="34"/>
  <c r="C383" i="34"/>
  <c r="C384" i="34"/>
  <c r="C385" i="34"/>
  <c r="C386" i="34"/>
  <c r="C387" i="34"/>
  <c r="C388" i="34"/>
  <c r="C389" i="34"/>
  <c r="C390" i="34"/>
  <c r="C391" i="34"/>
  <c r="C392" i="34"/>
  <c r="C393" i="34"/>
  <c r="C394" i="34"/>
  <c r="C395" i="34"/>
  <c r="C396" i="34"/>
  <c r="C397" i="34"/>
  <c r="C398" i="34"/>
  <c r="C399" i="34"/>
  <c r="C400" i="34"/>
  <c r="C401" i="34"/>
  <c r="C402" i="34"/>
  <c r="C403" i="34"/>
  <c r="C404" i="34"/>
  <c r="C31" i="34"/>
  <c r="J41" i="12"/>
  <c r="J42" i="12"/>
  <c r="J43" i="12"/>
  <c r="J44" i="12"/>
  <c r="J45" i="12"/>
  <c r="J46" i="12"/>
  <c r="J47" i="12"/>
  <c r="J48" i="12"/>
  <c r="J49" i="12"/>
  <c r="J50" i="12"/>
  <c r="J51" i="12"/>
  <c r="J52" i="12"/>
  <c r="J53" i="12"/>
  <c r="J54" i="12"/>
  <c r="J55" i="12"/>
  <c r="J56" i="12"/>
  <c r="J57" i="12"/>
  <c r="J58" i="12"/>
  <c r="J59" i="12"/>
  <c r="J60" i="12"/>
  <c r="J61" i="12"/>
  <c r="J62" i="12"/>
  <c r="J63" i="12"/>
  <c r="J64" i="12"/>
  <c r="J65" i="12"/>
  <c r="J66" i="12"/>
  <c r="J67" i="12"/>
  <c r="J68" i="12"/>
  <c r="J69" i="12"/>
  <c r="J70" i="12"/>
  <c r="J71" i="12"/>
  <c r="J72" i="12"/>
  <c r="J73" i="12"/>
  <c r="J74" i="12"/>
  <c r="J75" i="12"/>
  <c r="J76" i="12"/>
  <c r="J77" i="12"/>
  <c r="J78" i="12"/>
  <c r="J79" i="12"/>
  <c r="J80" i="12"/>
  <c r="J81" i="12"/>
  <c r="J82" i="12"/>
  <c r="J83" i="12"/>
  <c r="J84" i="12"/>
  <c r="J85" i="12"/>
  <c r="J86" i="12"/>
  <c r="J87" i="12"/>
  <c r="J88" i="12"/>
  <c r="J89" i="12"/>
  <c r="J90" i="12"/>
  <c r="J91" i="12"/>
  <c r="J92" i="12"/>
  <c r="J93" i="12"/>
  <c r="J94" i="12"/>
  <c r="J95" i="12"/>
  <c r="J96" i="12"/>
  <c r="J97" i="12"/>
  <c r="J98" i="12"/>
  <c r="J99" i="12"/>
  <c r="J100" i="12"/>
  <c r="J101" i="12"/>
  <c r="J102" i="12"/>
  <c r="J103" i="12"/>
  <c r="J104" i="12"/>
  <c r="J105" i="12"/>
  <c r="J106" i="12"/>
  <c r="J107" i="12"/>
  <c r="J108" i="12"/>
  <c r="J109" i="12"/>
  <c r="J110" i="12"/>
  <c r="J111" i="12"/>
  <c r="J112" i="12"/>
  <c r="J113" i="12"/>
  <c r="J114" i="12"/>
  <c r="J115" i="12"/>
  <c r="J116" i="12"/>
  <c r="J117" i="12"/>
  <c r="J118" i="12"/>
  <c r="J119" i="12"/>
  <c r="J120" i="12"/>
  <c r="J121" i="12"/>
  <c r="J122" i="12"/>
  <c r="J123" i="12"/>
  <c r="J124" i="12"/>
  <c r="J125" i="12"/>
  <c r="J126" i="12"/>
  <c r="J127" i="12"/>
  <c r="J128" i="12"/>
  <c r="J129" i="12"/>
  <c r="J130" i="12"/>
  <c r="J131" i="12"/>
  <c r="J132" i="12"/>
  <c r="J133" i="12"/>
  <c r="J134" i="12"/>
  <c r="J135" i="12"/>
  <c r="J136" i="12"/>
  <c r="J137" i="12"/>
  <c r="J138" i="12"/>
  <c r="J139" i="12"/>
  <c r="J140" i="12"/>
  <c r="J141" i="12"/>
  <c r="J142" i="12"/>
  <c r="J143" i="12"/>
  <c r="J144" i="12"/>
  <c r="J145" i="12"/>
  <c r="J146" i="12"/>
  <c r="J147" i="12"/>
  <c r="J148" i="12"/>
  <c r="J149" i="12"/>
  <c r="J150" i="12"/>
  <c r="J151" i="12"/>
  <c r="J152" i="12"/>
  <c r="J153" i="12"/>
  <c r="J154" i="12"/>
  <c r="J155" i="12"/>
  <c r="J156" i="12"/>
  <c r="J157" i="12"/>
  <c r="J158" i="12"/>
  <c r="J159" i="12"/>
  <c r="J160" i="12"/>
  <c r="J161" i="12"/>
  <c r="J162" i="12"/>
  <c r="J163" i="12"/>
  <c r="J164" i="12"/>
  <c r="J165" i="12"/>
  <c r="J166" i="12"/>
  <c r="J167" i="12"/>
  <c r="J168" i="12"/>
  <c r="J169" i="12"/>
  <c r="J170" i="12"/>
  <c r="J171" i="12"/>
  <c r="J172" i="12"/>
  <c r="J173" i="12"/>
  <c r="J174" i="12"/>
  <c r="J175" i="12"/>
  <c r="J176" i="12"/>
  <c r="J177" i="12"/>
  <c r="J178" i="12"/>
  <c r="J179" i="12"/>
  <c r="J180" i="12"/>
  <c r="J181" i="12"/>
  <c r="J182" i="12"/>
  <c r="J183" i="12"/>
  <c r="J184" i="12"/>
  <c r="J185" i="12"/>
  <c r="J186" i="12"/>
  <c r="J187" i="12"/>
  <c r="J188" i="12"/>
  <c r="J189" i="12"/>
  <c r="J190" i="12"/>
  <c r="J191" i="12"/>
  <c r="J192" i="12"/>
  <c r="J193" i="12"/>
  <c r="J194" i="12"/>
  <c r="J195" i="12"/>
  <c r="J196" i="12"/>
  <c r="J197" i="12"/>
  <c r="J198" i="12"/>
  <c r="J199" i="12"/>
  <c r="J200" i="12"/>
  <c r="J201" i="12"/>
  <c r="J202" i="12"/>
  <c r="J203" i="12"/>
  <c r="J204" i="12"/>
  <c r="J205" i="12"/>
  <c r="J206" i="12"/>
  <c r="J207" i="12"/>
  <c r="J208" i="12"/>
  <c r="J209" i="12"/>
  <c r="J210" i="12"/>
  <c r="J211" i="12"/>
  <c r="J212" i="12"/>
  <c r="J213" i="12"/>
  <c r="J214" i="12"/>
  <c r="J215" i="12"/>
  <c r="J216" i="12"/>
  <c r="J217" i="12"/>
  <c r="J218" i="12"/>
  <c r="J219" i="12"/>
  <c r="J220" i="12"/>
  <c r="J221" i="12"/>
  <c r="J222" i="12"/>
  <c r="J223" i="12"/>
  <c r="J224" i="12"/>
  <c r="J225" i="12"/>
  <c r="J226" i="12"/>
  <c r="J227" i="12"/>
  <c r="J228" i="12"/>
  <c r="J229" i="12"/>
  <c r="J230" i="12"/>
  <c r="J231" i="12"/>
  <c r="J232" i="12"/>
  <c r="J233" i="12"/>
  <c r="J234" i="12"/>
  <c r="J235" i="12"/>
  <c r="J236" i="12"/>
  <c r="J237" i="12"/>
  <c r="J238" i="12"/>
  <c r="J239" i="12"/>
  <c r="J240" i="12"/>
  <c r="J241" i="12"/>
  <c r="J242" i="12"/>
  <c r="J243" i="12"/>
  <c r="J244" i="12"/>
  <c r="J245" i="12"/>
  <c r="J246" i="12"/>
  <c r="J247" i="12"/>
  <c r="J248" i="12"/>
  <c r="J249" i="12"/>
  <c r="J250" i="12"/>
  <c r="J251" i="12"/>
  <c r="J252" i="12"/>
  <c r="J253" i="12"/>
  <c r="J254" i="12"/>
  <c r="J255" i="12"/>
  <c r="J256" i="12"/>
  <c r="J257" i="12"/>
  <c r="J258" i="12"/>
  <c r="J259" i="12"/>
  <c r="J260" i="12"/>
  <c r="J261" i="12"/>
  <c r="J262" i="12"/>
  <c r="J263" i="12"/>
  <c r="J264" i="12"/>
  <c r="J265" i="12"/>
  <c r="J266" i="12"/>
  <c r="J267" i="12"/>
  <c r="J268" i="12"/>
  <c r="J269" i="12"/>
  <c r="J270" i="12"/>
  <c r="J271" i="12"/>
  <c r="J272" i="12"/>
  <c r="J273" i="12"/>
  <c r="J274" i="12"/>
  <c r="J275" i="12"/>
  <c r="J276" i="12"/>
  <c r="J277" i="12"/>
  <c r="J278" i="12"/>
  <c r="J279" i="12"/>
  <c r="J280" i="12"/>
  <c r="J281" i="12"/>
  <c r="J282" i="12"/>
  <c r="J283" i="12"/>
  <c r="J284" i="12"/>
  <c r="J285" i="12"/>
  <c r="J286" i="12"/>
  <c r="J287" i="12"/>
  <c r="J288" i="12"/>
  <c r="J289" i="12"/>
  <c r="J290" i="12"/>
  <c r="J291" i="12"/>
  <c r="J292" i="12"/>
  <c r="J293" i="12"/>
  <c r="J294" i="12"/>
  <c r="J295" i="12"/>
  <c r="J296" i="12"/>
  <c r="J297" i="12"/>
  <c r="J298" i="12"/>
  <c r="J299" i="12"/>
  <c r="J300" i="12"/>
  <c r="J301" i="12"/>
  <c r="J302" i="12"/>
  <c r="J303" i="12"/>
  <c r="J304" i="12"/>
  <c r="J305" i="12"/>
  <c r="J306" i="12"/>
  <c r="J307" i="12"/>
  <c r="J308" i="12"/>
  <c r="J309" i="12"/>
  <c r="J310" i="12"/>
  <c r="J311" i="12"/>
  <c r="J312" i="12"/>
  <c r="J313" i="12"/>
  <c r="J314" i="12"/>
  <c r="J315" i="12"/>
  <c r="J316" i="12"/>
  <c r="J317" i="12"/>
  <c r="J318" i="12"/>
  <c r="J319" i="12"/>
  <c r="J320" i="12"/>
  <c r="J321" i="12"/>
  <c r="J322" i="12"/>
  <c r="J323" i="12"/>
  <c r="J324" i="12"/>
  <c r="J325" i="12"/>
  <c r="J326" i="12"/>
  <c r="J327" i="12"/>
  <c r="J328" i="12"/>
  <c r="J329" i="12"/>
  <c r="J330" i="12"/>
  <c r="J331" i="12"/>
  <c r="J332" i="12"/>
  <c r="J333" i="12"/>
  <c r="J334" i="12"/>
  <c r="J335" i="12"/>
  <c r="J336" i="12"/>
  <c r="J337" i="12"/>
  <c r="J338" i="12"/>
  <c r="J339" i="12"/>
  <c r="J340" i="12"/>
  <c r="J341" i="12"/>
  <c r="J342" i="12"/>
  <c r="J343" i="12"/>
  <c r="J344" i="12"/>
  <c r="J345" i="12"/>
  <c r="J346" i="12"/>
  <c r="J347" i="12"/>
  <c r="J348" i="12"/>
  <c r="J349" i="12"/>
  <c r="J350" i="12"/>
  <c r="J351" i="12"/>
  <c r="J352" i="12"/>
  <c r="J353" i="12"/>
  <c r="J354" i="12"/>
  <c r="J355" i="12"/>
  <c r="J356" i="12"/>
  <c r="J357" i="12"/>
  <c r="J358" i="12"/>
  <c r="J359" i="12"/>
  <c r="J360" i="12"/>
  <c r="J361" i="12"/>
  <c r="J362" i="12"/>
  <c r="J363" i="12"/>
  <c r="J364" i="12"/>
  <c r="J365" i="12"/>
  <c r="J366" i="12"/>
  <c r="J367" i="12"/>
  <c r="J368" i="12"/>
  <c r="J369" i="12"/>
  <c r="J370" i="12"/>
  <c r="J371" i="12"/>
  <c r="J372" i="12"/>
  <c r="J373" i="12"/>
  <c r="J374" i="12"/>
  <c r="J375" i="12"/>
  <c r="J376" i="12"/>
  <c r="J377" i="12"/>
  <c r="J378" i="12"/>
  <c r="J379" i="12"/>
  <c r="J380" i="12"/>
  <c r="J381" i="12"/>
  <c r="J382" i="12"/>
  <c r="J383" i="12"/>
  <c r="J384" i="12"/>
  <c r="J385" i="12"/>
  <c r="J386" i="12"/>
  <c r="J387" i="12"/>
  <c r="J388" i="12"/>
  <c r="J389" i="12"/>
  <c r="J390" i="12"/>
  <c r="J391" i="12"/>
  <c r="J392" i="12"/>
  <c r="J393" i="12"/>
  <c r="J394" i="12"/>
  <c r="J395" i="12"/>
  <c r="J396" i="12"/>
  <c r="J397" i="12"/>
  <c r="J398" i="12"/>
  <c r="J399" i="12"/>
  <c r="J400" i="12"/>
  <c r="J401" i="12"/>
  <c r="J402" i="12"/>
  <c r="J403" i="12"/>
  <c r="J404" i="12"/>
  <c r="J405" i="12"/>
  <c r="J406" i="12"/>
  <c r="J407" i="12"/>
  <c r="J408" i="12"/>
  <c r="J409" i="12"/>
  <c r="J410" i="12"/>
  <c r="J411" i="12"/>
  <c r="J412" i="12"/>
  <c r="J413" i="12"/>
  <c r="J414" i="12"/>
  <c r="J415" i="12"/>
  <c r="J416" i="12"/>
  <c r="J417" i="12"/>
  <c r="J418" i="12"/>
  <c r="J419" i="12"/>
  <c r="J420" i="12"/>
  <c r="J421" i="12"/>
  <c r="J422" i="12"/>
  <c r="J423" i="12"/>
  <c r="J424" i="12"/>
  <c r="J425" i="12"/>
  <c r="J426" i="12"/>
  <c r="J427" i="12"/>
  <c r="J428" i="12"/>
  <c r="J429" i="12"/>
  <c r="J430" i="12"/>
  <c r="J431" i="12"/>
  <c r="J432" i="12"/>
  <c r="J433" i="12"/>
  <c r="J434" i="12"/>
  <c r="J435" i="12"/>
  <c r="J436" i="12"/>
  <c r="J437" i="12"/>
  <c r="J438" i="12"/>
  <c r="J439" i="12"/>
  <c r="J440" i="12"/>
  <c r="J441" i="12"/>
  <c r="J442" i="12"/>
  <c r="J443" i="12"/>
  <c r="J444" i="12"/>
  <c r="J445" i="12"/>
  <c r="J446" i="12"/>
  <c r="J447" i="12"/>
  <c r="J448" i="12"/>
  <c r="J449" i="12"/>
  <c r="J450" i="12"/>
  <c r="J451" i="12"/>
  <c r="J452" i="12"/>
  <c r="J453" i="12"/>
  <c r="J454" i="12"/>
  <c r="J455" i="12"/>
  <c r="J456" i="12"/>
  <c r="J457" i="12"/>
  <c r="J458" i="12"/>
  <c r="J459" i="12"/>
  <c r="J460" i="12"/>
  <c r="J461" i="12"/>
  <c r="J462" i="12"/>
  <c r="J463" i="12"/>
  <c r="J464" i="12"/>
  <c r="J465" i="12"/>
  <c r="J466" i="12"/>
  <c r="J467" i="12"/>
  <c r="J468" i="12"/>
  <c r="J469" i="12"/>
  <c r="J470" i="12"/>
  <c r="J471" i="12"/>
  <c r="J472" i="12"/>
  <c r="J473" i="12"/>
  <c r="J474" i="12"/>
  <c r="J475" i="12"/>
  <c r="J476" i="12"/>
  <c r="J477" i="12"/>
  <c r="J478" i="12"/>
  <c r="J479" i="12"/>
  <c r="J480" i="12"/>
  <c r="J481" i="12"/>
  <c r="J482" i="12"/>
  <c r="J483" i="12"/>
  <c r="J484" i="12"/>
  <c r="J485" i="12"/>
  <c r="J486" i="12"/>
  <c r="J487" i="12"/>
  <c r="J488" i="12"/>
  <c r="J489" i="12"/>
  <c r="J490" i="12"/>
  <c r="J491" i="12"/>
  <c r="J492" i="12"/>
  <c r="J493" i="12"/>
  <c r="J494" i="12"/>
  <c r="J495" i="12"/>
  <c r="J496" i="12"/>
  <c r="J497" i="12"/>
  <c r="J498" i="12"/>
  <c r="J499" i="12"/>
  <c r="J500" i="12"/>
  <c r="J501" i="12"/>
  <c r="J502" i="12"/>
  <c r="J503" i="12"/>
  <c r="J504" i="12"/>
  <c r="J505" i="12"/>
  <c r="J506" i="12"/>
  <c r="J507" i="12"/>
  <c r="J508" i="12"/>
  <c r="J509" i="12"/>
  <c r="J510" i="12"/>
  <c r="J511" i="12"/>
  <c r="J512" i="12"/>
  <c r="J513" i="12"/>
  <c r="J514" i="12"/>
  <c r="J515" i="12"/>
  <c r="J516" i="12"/>
  <c r="J517" i="12"/>
  <c r="J518" i="12"/>
  <c r="J519" i="12"/>
  <c r="J520" i="12"/>
  <c r="J521" i="12"/>
  <c r="J522" i="12"/>
  <c r="J523" i="12"/>
  <c r="J524" i="12"/>
  <c r="J525" i="12"/>
  <c r="J526" i="12"/>
  <c r="J527" i="12"/>
  <c r="J528" i="12"/>
  <c r="J529" i="12"/>
  <c r="J530" i="12"/>
  <c r="J531" i="12"/>
  <c r="J532" i="12"/>
  <c r="J533" i="12"/>
  <c r="J534" i="12"/>
  <c r="J535" i="12"/>
  <c r="J536" i="12"/>
  <c r="J537" i="12"/>
  <c r="J538" i="12"/>
  <c r="J539" i="12"/>
  <c r="J540" i="12"/>
  <c r="J541" i="12"/>
  <c r="J542" i="12"/>
  <c r="J543" i="12"/>
  <c r="J544" i="12"/>
  <c r="J545" i="12"/>
  <c r="J546" i="12"/>
  <c r="J547" i="12"/>
  <c r="J548" i="12"/>
  <c r="J549" i="12"/>
  <c r="J550" i="12"/>
  <c r="J551" i="12"/>
  <c r="J552" i="12"/>
  <c r="J553" i="12"/>
  <c r="J554" i="12"/>
  <c r="J555" i="12"/>
  <c r="J556" i="12"/>
  <c r="J557" i="12"/>
  <c r="J558" i="12"/>
  <c r="J559" i="12"/>
  <c r="J560" i="12"/>
  <c r="J561" i="12"/>
  <c r="J562" i="12"/>
  <c r="J563" i="12"/>
  <c r="J564" i="12"/>
  <c r="J565" i="12"/>
  <c r="J566" i="12"/>
  <c r="J567" i="12"/>
  <c r="J568" i="12"/>
  <c r="J569" i="12"/>
  <c r="J570" i="12"/>
  <c r="J571" i="12"/>
  <c r="J572" i="12"/>
  <c r="J573" i="12"/>
  <c r="J574" i="12"/>
  <c r="J575" i="12"/>
  <c r="J576" i="12"/>
  <c r="J577" i="12"/>
  <c r="J578" i="12"/>
  <c r="J579" i="12"/>
  <c r="J580" i="12"/>
  <c r="J581" i="12"/>
  <c r="J582" i="12"/>
  <c r="J583" i="12"/>
  <c r="J584" i="12"/>
  <c r="J585" i="12"/>
  <c r="J586" i="12"/>
  <c r="J587" i="12"/>
  <c r="J588" i="12"/>
  <c r="J589" i="12"/>
  <c r="J590" i="12"/>
  <c r="J591" i="12"/>
  <c r="J592" i="12"/>
  <c r="J593" i="12"/>
  <c r="J594" i="12"/>
  <c r="J595" i="12"/>
  <c r="J596" i="12"/>
  <c r="J597" i="12"/>
  <c r="J598" i="12"/>
  <c r="J599" i="12"/>
  <c r="J600" i="12"/>
  <c r="J601" i="12"/>
  <c r="J602" i="12"/>
  <c r="J603" i="12"/>
  <c r="J604" i="12"/>
  <c r="J605" i="12"/>
  <c r="J606" i="12"/>
  <c r="J607" i="12"/>
  <c r="J608" i="12"/>
  <c r="J609" i="12"/>
  <c r="J610" i="12"/>
  <c r="J611" i="12"/>
  <c r="J612" i="12"/>
  <c r="J613" i="12"/>
  <c r="J614" i="12"/>
  <c r="J615" i="12"/>
  <c r="J616" i="12"/>
  <c r="J617" i="12"/>
  <c r="J618" i="12"/>
  <c r="J619" i="12"/>
  <c r="J620" i="12"/>
  <c r="J621" i="12"/>
  <c r="J622" i="12"/>
  <c r="J623" i="12"/>
  <c r="J624" i="12"/>
  <c r="J625" i="12"/>
  <c r="J626" i="12"/>
  <c r="J627" i="12"/>
  <c r="J628" i="12"/>
  <c r="J629" i="12"/>
  <c r="J630" i="12"/>
  <c r="J631" i="12"/>
  <c r="J632" i="12"/>
  <c r="J633" i="12"/>
  <c r="J634" i="12"/>
  <c r="J635" i="12"/>
  <c r="J636" i="12"/>
  <c r="J637" i="12"/>
  <c r="J638" i="12"/>
  <c r="J639" i="12"/>
  <c r="J640" i="12"/>
  <c r="J641" i="12"/>
  <c r="J642" i="12"/>
  <c r="J643" i="12"/>
  <c r="J644" i="12"/>
  <c r="J645" i="12"/>
  <c r="J646" i="12"/>
  <c r="J647" i="12"/>
  <c r="J648" i="12"/>
  <c r="J649" i="12"/>
  <c r="J650" i="12"/>
  <c r="J651" i="12"/>
  <c r="J652" i="12"/>
  <c r="J653" i="12"/>
  <c r="J654" i="12"/>
  <c r="J655" i="12"/>
  <c r="J656" i="12"/>
  <c r="J657" i="12"/>
  <c r="J658" i="12"/>
  <c r="J659" i="12"/>
  <c r="J660" i="12"/>
  <c r="J661" i="12"/>
  <c r="J662" i="12"/>
  <c r="J663" i="12"/>
  <c r="J664" i="12"/>
  <c r="J40" i="12"/>
  <c r="J32" i="34"/>
  <c r="J33" i="34"/>
  <c r="J34" i="34"/>
  <c r="J35" i="34"/>
  <c r="J36" i="34"/>
  <c r="J37" i="34"/>
  <c r="J38" i="34"/>
  <c r="J39" i="34"/>
  <c r="J40" i="34"/>
  <c r="J41" i="34"/>
  <c r="J42" i="34"/>
  <c r="J43" i="34"/>
  <c r="J44" i="34"/>
  <c r="J45" i="34"/>
  <c r="J46" i="34"/>
  <c r="J47" i="34"/>
  <c r="J48" i="34"/>
  <c r="J49" i="34"/>
  <c r="J50" i="34"/>
  <c r="J51" i="34"/>
  <c r="J52" i="34"/>
  <c r="J53" i="34"/>
  <c r="J54" i="34"/>
  <c r="J55" i="34"/>
  <c r="J56" i="34"/>
  <c r="J57" i="34"/>
  <c r="J58" i="34"/>
  <c r="J59" i="34"/>
  <c r="J60" i="34"/>
  <c r="J61" i="34"/>
  <c r="J62" i="34"/>
  <c r="J63" i="34"/>
  <c r="J64" i="34"/>
  <c r="J65" i="34"/>
  <c r="J66" i="34"/>
  <c r="J67" i="34"/>
  <c r="J68" i="34"/>
  <c r="J69" i="34"/>
  <c r="J70" i="34"/>
  <c r="J71" i="34"/>
  <c r="J72" i="34"/>
  <c r="J73" i="34"/>
  <c r="J74" i="34"/>
  <c r="J75" i="34"/>
  <c r="J76" i="34"/>
  <c r="J77" i="34"/>
  <c r="J78" i="34"/>
  <c r="J79" i="34"/>
  <c r="J80" i="34"/>
  <c r="J81" i="34"/>
  <c r="J82" i="34"/>
  <c r="J83" i="34"/>
  <c r="J84" i="34"/>
  <c r="J85" i="34"/>
  <c r="J86" i="34"/>
  <c r="J87" i="34"/>
  <c r="J88" i="34"/>
  <c r="J89" i="34"/>
  <c r="J90" i="34"/>
  <c r="J91" i="34"/>
  <c r="J92" i="34"/>
  <c r="J93" i="34"/>
  <c r="J94" i="34"/>
  <c r="J95" i="34"/>
  <c r="J96" i="34"/>
  <c r="J97" i="34"/>
  <c r="J98" i="34"/>
  <c r="J99" i="34"/>
  <c r="J100" i="34"/>
  <c r="J101" i="34"/>
  <c r="J102" i="34"/>
  <c r="J103" i="34"/>
  <c r="J104" i="34"/>
  <c r="J105" i="34"/>
  <c r="J106" i="34"/>
  <c r="J107" i="34"/>
  <c r="J108" i="34"/>
  <c r="J109" i="34"/>
  <c r="J110" i="34"/>
  <c r="J111" i="34"/>
  <c r="J112" i="34"/>
  <c r="J113" i="34"/>
  <c r="J114" i="34"/>
  <c r="J115" i="34"/>
  <c r="J116" i="34"/>
  <c r="J117" i="34"/>
  <c r="J118" i="34"/>
  <c r="J119" i="34"/>
  <c r="J120" i="34"/>
  <c r="J121" i="34"/>
  <c r="J122" i="34"/>
  <c r="J123" i="34"/>
  <c r="J124" i="34"/>
  <c r="J125" i="34"/>
  <c r="J126" i="34"/>
  <c r="J127" i="34"/>
  <c r="J128" i="34"/>
  <c r="J129" i="34"/>
  <c r="J130" i="34"/>
  <c r="J131" i="34"/>
  <c r="J132" i="34"/>
  <c r="J133" i="34"/>
  <c r="J134" i="34"/>
  <c r="J135" i="34"/>
  <c r="J136" i="34"/>
  <c r="J137" i="34"/>
  <c r="J138" i="34"/>
  <c r="J139" i="34"/>
  <c r="J140" i="34"/>
  <c r="J141" i="34"/>
  <c r="J142" i="34"/>
  <c r="J143" i="34"/>
  <c r="J144" i="34"/>
  <c r="J145" i="34"/>
  <c r="J146" i="34"/>
  <c r="J147" i="34"/>
  <c r="J148" i="34"/>
  <c r="J149" i="34"/>
  <c r="J150" i="34"/>
  <c r="J151" i="34"/>
  <c r="J152" i="34"/>
  <c r="J153" i="34"/>
  <c r="J154" i="34"/>
  <c r="J155" i="34"/>
  <c r="J156" i="34"/>
  <c r="J157" i="34"/>
  <c r="J158" i="34"/>
  <c r="J159" i="34"/>
  <c r="J160" i="34"/>
  <c r="J161" i="34"/>
  <c r="J162" i="34"/>
  <c r="J163" i="34"/>
  <c r="J164" i="34"/>
  <c r="J165" i="34"/>
  <c r="J166" i="34"/>
  <c r="J167" i="34"/>
  <c r="J168" i="34"/>
  <c r="J169" i="34"/>
  <c r="J170" i="34"/>
  <c r="J171" i="34"/>
  <c r="J172" i="34"/>
  <c r="J173" i="34"/>
  <c r="J174" i="34"/>
  <c r="J175" i="34"/>
  <c r="J176" i="34"/>
  <c r="J177" i="34"/>
  <c r="J178" i="34"/>
  <c r="J179" i="34"/>
  <c r="J180" i="34"/>
  <c r="J181" i="34"/>
  <c r="J182" i="34"/>
  <c r="J183" i="34"/>
  <c r="J184" i="34"/>
  <c r="J185" i="34"/>
  <c r="J186" i="34"/>
  <c r="J187" i="34"/>
  <c r="J188" i="34"/>
  <c r="J189" i="34"/>
  <c r="J190" i="34"/>
  <c r="J191" i="34"/>
  <c r="J192" i="34"/>
  <c r="J193" i="34"/>
  <c r="J194" i="34"/>
  <c r="J195" i="34"/>
  <c r="J196" i="34"/>
  <c r="J197" i="34"/>
  <c r="J198" i="34"/>
  <c r="J199" i="34"/>
  <c r="J200" i="34"/>
  <c r="J201" i="34"/>
  <c r="J202" i="34"/>
  <c r="J203" i="34"/>
  <c r="J204" i="34"/>
  <c r="J205" i="34"/>
  <c r="J206" i="34"/>
  <c r="J207" i="34"/>
  <c r="J208" i="34"/>
  <c r="J209" i="34"/>
  <c r="J210" i="34"/>
  <c r="J211" i="34"/>
  <c r="J212" i="34"/>
  <c r="J213" i="34"/>
  <c r="J214" i="34"/>
  <c r="J215" i="34"/>
  <c r="J216" i="34"/>
  <c r="J217" i="34"/>
  <c r="J218" i="34"/>
  <c r="J219" i="34"/>
  <c r="J220" i="34"/>
  <c r="J221" i="34"/>
  <c r="J222" i="34"/>
  <c r="J223" i="34"/>
  <c r="J224" i="34"/>
  <c r="J225" i="34"/>
  <c r="J226" i="34"/>
  <c r="J227" i="34"/>
  <c r="J228" i="34"/>
  <c r="J229" i="34"/>
  <c r="J230" i="34"/>
  <c r="J231" i="34"/>
  <c r="J232" i="34"/>
  <c r="J233" i="34"/>
  <c r="J234" i="34"/>
  <c r="J235" i="34"/>
  <c r="J236" i="34"/>
  <c r="J237" i="34"/>
  <c r="J238" i="34"/>
  <c r="J239" i="34"/>
  <c r="J240" i="34"/>
  <c r="J241" i="34"/>
  <c r="J242" i="34"/>
  <c r="J243" i="34"/>
  <c r="J244" i="34"/>
  <c r="J245" i="34"/>
  <c r="J247" i="34"/>
  <c r="J248" i="34"/>
  <c r="J249" i="34"/>
  <c r="J250" i="34"/>
  <c r="J251" i="34"/>
  <c r="J252" i="34"/>
  <c r="J253" i="34"/>
  <c r="J254" i="34"/>
  <c r="J255" i="34"/>
  <c r="J256" i="34"/>
  <c r="J257" i="34"/>
  <c r="J258" i="34"/>
  <c r="J259" i="34"/>
  <c r="J260" i="34"/>
  <c r="J261" i="34"/>
  <c r="J262" i="34"/>
  <c r="J263" i="34"/>
  <c r="J264" i="34"/>
  <c r="J265" i="34"/>
  <c r="J266" i="34"/>
  <c r="J267" i="34"/>
  <c r="J268" i="34"/>
  <c r="J269" i="34"/>
  <c r="J270" i="34"/>
  <c r="J271" i="34"/>
  <c r="J272" i="34"/>
  <c r="J273" i="34"/>
  <c r="J274" i="34"/>
  <c r="J275" i="34"/>
  <c r="J276" i="34"/>
  <c r="J277" i="34"/>
  <c r="J278" i="34"/>
  <c r="J279" i="34"/>
  <c r="J280" i="34"/>
  <c r="J281" i="34"/>
  <c r="J282" i="34"/>
  <c r="J283" i="34"/>
  <c r="J284" i="34"/>
  <c r="J285" i="34"/>
  <c r="J286" i="34"/>
  <c r="J287" i="34"/>
  <c r="J288" i="34"/>
  <c r="J289" i="34"/>
  <c r="J290" i="34"/>
  <c r="J291" i="34"/>
  <c r="J292" i="34"/>
  <c r="J293" i="34"/>
  <c r="J294" i="34"/>
  <c r="J295" i="34"/>
  <c r="J296" i="34"/>
  <c r="J297" i="34"/>
  <c r="J298" i="34"/>
  <c r="J299" i="34"/>
  <c r="J300" i="34"/>
  <c r="J301" i="34"/>
  <c r="J302" i="34"/>
  <c r="J303" i="34"/>
  <c r="J304" i="34"/>
  <c r="J305" i="34"/>
  <c r="J306" i="34"/>
  <c r="J307" i="34"/>
  <c r="J308" i="34"/>
  <c r="J309" i="34"/>
  <c r="J310" i="34"/>
  <c r="J311" i="34"/>
  <c r="J312" i="34"/>
  <c r="J313" i="34"/>
  <c r="J314" i="34"/>
  <c r="J315" i="34"/>
  <c r="J316" i="34"/>
  <c r="J317" i="34"/>
  <c r="J318" i="34"/>
  <c r="J319" i="34"/>
  <c r="J320" i="34"/>
  <c r="J321" i="34"/>
  <c r="J322" i="34"/>
  <c r="J323" i="34"/>
  <c r="J324" i="34"/>
  <c r="J325" i="34"/>
  <c r="J326" i="34"/>
  <c r="J327" i="34"/>
  <c r="J328" i="34"/>
  <c r="J329" i="34"/>
  <c r="J330" i="34"/>
  <c r="J331" i="34"/>
  <c r="J332" i="34"/>
  <c r="J333" i="34"/>
  <c r="J334" i="34"/>
  <c r="J335" i="34"/>
  <c r="J336" i="34"/>
  <c r="J337" i="34"/>
  <c r="J338" i="34"/>
  <c r="J339" i="34"/>
  <c r="J340" i="34"/>
  <c r="J341" i="34"/>
  <c r="J342" i="34"/>
  <c r="J343" i="34"/>
  <c r="J344" i="34"/>
  <c r="J345" i="34"/>
  <c r="J346" i="34"/>
  <c r="J347" i="34"/>
  <c r="J348" i="34"/>
  <c r="J349" i="34"/>
  <c r="J350" i="34"/>
  <c r="J351" i="34"/>
  <c r="J352" i="34"/>
  <c r="J353" i="34"/>
  <c r="J354" i="34"/>
  <c r="J355" i="34"/>
  <c r="J356" i="34"/>
  <c r="J357" i="34"/>
  <c r="J358" i="34"/>
  <c r="J359" i="34"/>
  <c r="J360" i="34"/>
  <c r="J361" i="34"/>
  <c r="J362" i="34"/>
  <c r="J363" i="34"/>
  <c r="J364" i="34"/>
  <c r="J365" i="34"/>
  <c r="J366" i="34"/>
  <c r="J367" i="34"/>
  <c r="J368" i="34"/>
  <c r="J369" i="34"/>
  <c r="J370" i="34"/>
  <c r="J371" i="34"/>
  <c r="J372" i="34"/>
  <c r="J373" i="34"/>
  <c r="J374" i="34"/>
  <c r="J375" i="34"/>
  <c r="J376" i="34"/>
  <c r="J377" i="34"/>
  <c r="J378" i="34"/>
  <c r="J379" i="34"/>
  <c r="J380" i="34"/>
  <c r="J381" i="34"/>
  <c r="J382" i="34"/>
  <c r="J383" i="34"/>
  <c r="J384" i="34"/>
  <c r="J385" i="34"/>
  <c r="J386" i="34"/>
  <c r="J387" i="34"/>
  <c r="J388" i="34"/>
  <c r="J389" i="34"/>
  <c r="J390" i="34"/>
  <c r="J391" i="34"/>
  <c r="J392" i="34"/>
  <c r="J393" i="34"/>
  <c r="J394" i="34"/>
  <c r="J395" i="34"/>
  <c r="J396" i="34"/>
  <c r="J397" i="34"/>
  <c r="J398" i="34"/>
  <c r="J399" i="34"/>
  <c r="J400" i="34"/>
  <c r="J401" i="34"/>
  <c r="J402" i="34"/>
  <c r="J403" i="34"/>
  <c r="J404" i="34"/>
  <c r="J31" i="34"/>
  <c r="J30" i="11" l="1"/>
  <c r="J31" i="11"/>
  <c r="J32" i="11"/>
  <c r="J33" i="11"/>
  <c r="J34" i="11"/>
  <c r="J35" i="11"/>
  <c r="J36" i="11"/>
  <c r="J37" i="11"/>
  <c r="J38" i="11"/>
  <c r="J39" i="11"/>
  <c r="J40" i="11"/>
  <c r="J41" i="11"/>
  <c r="J42" i="11"/>
  <c r="J43" i="11"/>
  <c r="J44" i="11"/>
  <c r="J45" i="11"/>
  <c r="J46" i="11"/>
  <c r="J47" i="11"/>
  <c r="J48" i="11"/>
  <c r="J49" i="11"/>
  <c r="J50" i="11"/>
  <c r="J51" i="11"/>
  <c r="J52" i="11"/>
  <c r="J53" i="11"/>
  <c r="J54" i="11"/>
  <c r="J55" i="11"/>
  <c r="J56" i="11"/>
  <c r="J57" i="11"/>
  <c r="J58" i="11"/>
  <c r="J59" i="11"/>
  <c r="J60" i="11"/>
  <c r="J61" i="11"/>
  <c r="J62" i="11"/>
  <c r="J63" i="11"/>
  <c r="J64" i="11"/>
  <c r="J65" i="11"/>
  <c r="J66" i="11"/>
  <c r="J67" i="11"/>
  <c r="J68" i="11"/>
  <c r="J69" i="11"/>
  <c r="J70" i="11"/>
  <c r="J71" i="11"/>
  <c r="J72" i="11"/>
  <c r="J73" i="11"/>
  <c r="J74" i="11"/>
  <c r="J75" i="11"/>
  <c r="J76" i="11"/>
  <c r="J77" i="11"/>
  <c r="J78" i="11"/>
  <c r="J79" i="11"/>
  <c r="J80" i="11"/>
  <c r="J81" i="11"/>
  <c r="J82" i="11"/>
  <c r="J83" i="11"/>
  <c r="J84" i="11"/>
  <c r="J85" i="11"/>
  <c r="J86" i="11"/>
  <c r="J87" i="11"/>
  <c r="J88" i="11"/>
  <c r="J89" i="11"/>
  <c r="J90" i="11"/>
  <c r="J91" i="11"/>
  <c r="J92" i="11"/>
  <c r="J93" i="11"/>
  <c r="J94" i="11"/>
  <c r="J95" i="11"/>
  <c r="J96" i="11"/>
  <c r="J97" i="11"/>
  <c r="J98" i="11"/>
  <c r="J99" i="11"/>
  <c r="J100" i="11"/>
  <c r="J101" i="11"/>
  <c r="J102" i="11"/>
  <c r="J103" i="11"/>
  <c r="J104" i="11"/>
  <c r="J105" i="11"/>
  <c r="J106" i="11"/>
  <c r="J107" i="11"/>
  <c r="J108" i="11"/>
  <c r="J109" i="11"/>
  <c r="J110" i="11"/>
  <c r="J111" i="11"/>
  <c r="J112" i="11"/>
  <c r="J113" i="11"/>
  <c r="J114" i="11"/>
  <c r="J115" i="11"/>
  <c r="J116" i="11"/>
  <c r="J117" i="11"/>
  <c r="J118" i="11"/>
  <c r="J119" i="11"/>
  <c r="J120" i="11"/>
  <c r="J121" i="11"/>
  <c r="J122" i="11"/>
  <c r="J123" i="11"/>
  <c r="J124" i="11"/>
  <c r="J125" i="11"/>
  <c r="J126" i="11"/>
  <c r="J127" i="11"/>
  <c r="J128" i="11"/>
  <c r="J129" i="11"/>
  <c r="J130" i="11"/>
  <c r="J131" i="11"/>
  <c r="J132" i="11"/>
  <c r="J133" i="11"/>
  <c r="J134" i="11"/>
  <c r="J135" i="11"/>
  <c r="J136" i="11"/>
  <c r="J137" i="11"/>
  <c r="J138" i="11"/>
  <c r="J139" i="11"/>
  <c r="J140" i="11"/>
  <c r="J141" i="11"/>
  <c r="J142" i="11"/>
  <c r="J143" i="11"/>
  <c r="J144" i="11"/>
  <c r="J145" i="11"/>
  <c r="J146" i="11"/>
  <c r="J147" i="11"/>
  <c r="J148" i="11"/>
  <c r="J149" i="11"/>
  <c r="J150" i="11"/>
  <c r="J151" i="11"/>
  <c r="J152" i="11"/>
  <c r="J153" i="11"/>
  <c r="J154" i="11"/>
  <c r="J155" i="11"/>
  <c r="J156" i="11"/>
  <c r="J157" i="11"/>
  <c r="J158" i="11"/>
  <c r="J159" i="11"/>
  <c r="J160" i="11"/>
  <c r="J161" i="11"/>
  <c r="J162" i="11"/>
  <c r="J163" i="11"/>
  <c r="J164" i="11"/>
  <c r="J165" i="11"/>
  <c r="J166" i="11"/>
  <c r="J167" i="11"/>
  <c r="J168" i="11"/>
  <c r="J169" i="11"/>
  <c r="J170" i="11"/>
  <c r="J171" i="11"/>
  <c r="J172" i="11"/>
  <c r="J173" i="11"/>
  <c r="J174" i="11"/>
  <c r="J175" i="11"/>
  <c r="J176" i="11"/>
  <c r="J177" i="11"/>
  <c r="J178" i="11"/>
  <c r="J179" i="11"/>
  <c r="J180" i="11"/>
  <c r="J181" i="11"/>
  <c r="J182" i="11"/>
  <c r="J183" i="11"/>
  <c r="J184" i="11"/>
  <c r="J185" i="11"/>
  <c r="J186" i="11"/>
  <c r="J187" i="11"/>
  <c r="J188" i="11"/>
  <c r="J189" i="11"/>
  <c r="J190" i="11"/>
  <c r="J191" i="11"/>
  <c r="J192" i="11"/>
  <c r="J193" i="11"/>
  <c r="J194" i="11"/>
  <c r="J195" i="11"/>
  <c r="J196" i="11"/>
  <c r="J197" i="11"/>
  <c r="J198" i="11"/>
  <c r="J199" i="11"/>
  <c r="J200" i="11"/>
  <c r="J201" i="11"/>
  <c r="J202" i="11"/>
  <c r="J203" i="11"/>
  <c r="J204" i="11"/>
  <c r="J205" i="11"/>
  <c r="J206" i="11"/>
  <c r="J207" i="11"/>
  <c r="J208" i="11"/>
  <c r="J209" i="11"/>
  <c r="J210" i="11"/>
  <c r="J211" i="11"/>
  <c r="J212" i="11"/>
  <c r="J213" i="11"/>
  <c r="J214" i="11"/>
  <c r="J215" i="11"/>
  <c r="J216" i="11"/>
  <c r="J217" i="11"/>
  <c r="J218" i="11"/>
  <c r="J219" i="11"/>
  <c r="J220" i="11"/>
  <c r="J221" i="11"/>
  <c r="J222" i="11"/>
  <c r="J223" i="11"/>
  <c r="J224" i="11"/>
  <c r="J225" i="11"/>
  <c r="J226" i="11"/>
  <c r="J227" i="11"/>
  <c r="J228" i="11"/>
  <c r="J229" i="11"/>
  <c r="J230" i="11"/>
  <c r="J231" i="11"/>
  <c r="J232" i="11"/>
  <c r="J233" i="11"/>
  <c r="J234" i="11"/>
  <c r="J235" i="11"/>
  <c r="J236" i="11"/>
  <c r="J237" i="11"/>
  <c r="J238" i="11"/>
  <c r="J239" i="11"/>
  <c r="J240" i="11"/>
  <c r="J241" i="11"/>
  <c r="J242" i="11"/>
  <c r="J243" i="11"/>
  <c r="J244" i="11"/>
  <c r="J245" i="11"/>
  <c r="J246" i="11"/>
  <c r="J247" i="11"/>
  <c r="J248" i="11"/>
  <c r="J249" i="11"/>
  <c r="J250" i="11"/>
  <c r="J251" i="11"/>
  <c r="J252" i="11"/>
  <c r="J253" i="11"/>
  <c r="J254" i="11"/>
  <c r="J255" i="11"/>
  <c r="J256" i="11"/>
  <c r="J257" i="11"/>
  <c r="J258" i="11"/>
  <c r="J259" i="11"/>
  <c r="J260" i="11"/>
  <c r="J261" i="11"/>
  <c r="J262" i="11"/>
  <c r="J263" i="11"/>
  <c r="J264" i="11"/>
  <c r="J265" i="11"/>
  <c r="J266" i="11"/>
  <c r="J267" i="11"/>
  <c r="J268" i="11"/>
  <c r="J269" i="11"/>
  <c r="J270" i="11"/>
  <c r="J271" i="11"/>
  <c r="J272" i="11"/>
  <c r="J273" i="11"/>
  <c r="J274" i="11"/>
  <c r="J275" i="11"/>
  <c r="J276" i="11"/>
  <c r="J277" i="11"/>
  <c r="J278" i="11"/>
  <c r="J279" i="11"/>
  <c r="J280" i="11"/>
  <c r="J281" i="11"/>
  <c r="J282" i="11"/>
  <c r="J283" i="11"/>
  <c r="J284" i="11"/>
  <c r="J285" i="11"/>
  <c r="J286" i="11"/>
  <c r="J287" i="11"/>
  <c r="J288" i="11"/>
  <c r="J289" i="11"/>
  <c r="J290" i="11"/>
  <c r="J291" i="11"/>
  <c r="J292" i="11"/>
  <c r="J293" i="11"/>
  <c r="J294" i="11"/>
  <c r="J295" i="11"/>
  <c r="J296" i="11"/>
  <c r="J297" i="11"/>
  <c r="J298" i="11"/>
  <c r="J299" i="11"/>
  <c r="J300" i="11"/>
  <c r="J301" i="11"/>
  <c r="J302" i="11"/>
  <c r="J303" i="11"/>
  <c r="J304" i="11"/>
  <c r="J305" i="11"/>
  <c r="J306" i="11"/>
  <c r="J307" i="11"/>
  <c r="J308" i="11"/>
  <c r="J309" i="11"/>
  <c r="J310" i="11"/>
  <c r="J311" i="11"/>
  <c r="J312" i="11"/>
  <c r="J313" i="11"/>
  <c r="J314" i="11"/>
  <c r="J315" i="11"/>
  <c r="J316" i="11"/>
  <c r="J317" i="11"/>
  <c r="J318" i="11"/>
  <c r="J319" i="11"/>
  <c r="J320" i="11"/>
  <c r="J321" i="11"/>
  <c r="J322" i="11"/>
  <c r="J323" i="11"/>
  <c r="J324" i="11"/>
  <c r="J325" i="11"/>
  <c r="J326" i="11"/>
  <c r="J327" i="11"/>
  <c r="J30" i="10"/>
  <c r="J31" i="10"/>
  <c r="J32" i="10"/>
  <c r="J33" i="10"/>
  <c r="J34" i="10"/>
  <c r="J35" i="10"/>
  <c r="J36" i="10"/>
  <c r="J37" i="10"/>
  <c r="J38" i="10"/>
  <c r="J39" i="10"/>
  <c r="J40" i="10"/>
  <c r="J41" i="10"/>
  <c r="J42" i="10"/>
  <c r="J43" i="10"/>
  <c r="J44" i="10"/>
  <c r="J45" i="10"/>
  <c r="J46" i="10"/>
  <c r="J47" i="10"/>
  <c r="J48" i="10"/>
  <c r="J49" i="10"/>
  <c r="J50" i="10"/>
  <c r="J51" i="10"/>
  <c r="J52" i="10"/>
  <c r="J53" i="10"/>
  <c r="J54" i="10"/>
  <c r="J55" i="10"/>
  <c r="J56" i="10"/>
  <c r="J57" i="10"/>
  <c r="J58" i="10"/>
  <c r="J59" i="10"/>
  <c r="J60" i="10"/>
  <c r="J61" i="10"/>
  <c r="J62" i="10"/>
  <c r="J63" i="10"/>
  <c r="J64" i="10"/>
  <c r="J65" i="10"/>
  <c r="J66" i="10"/>
  <c r="J67" i="10"/>
  <c r="J68" i="10"/>
  <c r="J69" i="10"/>
  <c r="J70" i="10"/>
  <c r="J71" i="10"/>
  <c r="J72" i="10"/>
  <c r="J73" i="10"/>
  <c r="J74" i="10"/>
  <c r="J75" i="10"/>
  <c r="J76" i="10"/>
  <c r="J77" i="10"/>
  <c r="J78" i="10"/>
  <c r="J79" i="10"/>
  <c r="J80" i="10"/>
  <c r="J81" i="10"/>
  <c r="J82" i="10"/>
  <c r="J83" i="10"/>
  <c r="J84" i="10"/>
  <c r="J85" i="10"/>
  <c r="J86" i="10"/>
  <c r="J87" i="10"/>
  <c r="J88" i="10"/>
  <c r="J89" i="10"/>
  <c r="J90" i="10"/>
  <c r="J91" i="10"/>
  <c r="J92" i="10"/>
  <c r="J93" i="10"/>
  <c r="J94" i="10"/>
  <c r="J95" i="10"/>
  <c r="J96" i="10"/>
  <c r="J97" i="10"/>
  <c r="J98" i="10"/>
  <c r="J99" i="10"/>
  <c r="J100" i="10"/>
  <c r="J101" i="10"/>
  <c r="J102" i="10"/>
  <c r="J103" i="10"/>
  <c r="J104" i="10"/>
  <c r="J105" i="10"/>
  <c r="J106" i="10"/>
  <c r="J107" i="10"/>
  <c r="J108" i="10"/>
  <c r="J109" i="10"/>
  <c r="J110" i="10"/>
  <c r="J111" i="10"/>
  <c r="J112" i="10"/>
  <c r="J113" i="10"/>
  <c r="J114" i="10"/>
  <c r="J115" i="10"/>
  <c r="J116" i="10"/>
  <c r="J117" i="10"/>
  <c r="J118" i="10"/>
  <c r="J119" i="10"/>
  <c r="J120" i="10"/>
  <c r="J121" i="10"/>
  <c r="J122" i="10"/>
  <c r="J123" i="10"/>
  <c r="J124" i="10"/>
  <c r="J125" i="10"/>
  <c r="J126" i="10"/>
  <c r="J127" i="10"/>
  <c r="J128" i="10"/>
  <c r="J129" i="10"/>
  <c r="J130" i="10"/>
  <c r="J131" i="10"/>
  <c r="J132" i="10"/>
  <c r="J133" i="10"/>
  <c r="J134" i="10"/>
  <c r="J135" i="10"/>
  <c r="J136" i="10"/>
  <c r="J137" i="10"/>
  <c r="J138" i="10"/>
  <c r="J139" i="10"/>
  <c r="J140" i="10"/>
  <c r="J141" i="10"/>
  <c r="J142" i="10"/>
  <c r="J143" i="10"/>
  <c r="J144" i="10"/>
  <c r="J145" i="10"/>
  <c r="J146" i="10"/>
  <c r="J147" i="10"/>
  <c r="J148" i="10"/>
  <c r="J149" i="10"/>
  <c r="J150" i="10"/>
  <c r="J151" i="10"/>
  <c r="J152" i="10"/>
  <c r="J153" i="10"/>
  <c r="J154" i="10"/>
  <c r="J155" i="10"/>
  <c r="J156" i="10"/>
  <c r="J157" i="10"/>
  <c r="J158" i="10"/>
  <c r="J159" i="10"/>
  <c r="J160" i="10"/>
  <c r="J161" i="10"/>
  <c r="J162" i="10"/>
  <c r="J163" i="10"/>
  <c r="J164" i="10"/>
  <c r="J165" i="10"/>
  <c r="J166" i="10"/>
  <c r="J167" i="10"/>
  <c r="J168" i="10"/>
  <c r="J169" i="10"/>
  <c r="J170" i="10"/>
  <c r="J171" i="10"/>
  <c r="J172" i="10"/>
  <c r="J173" i="10"/>
  <c r="J174" i="10"/>
  <c r="J175" i="10"/>
  <c r="J176" i="10"/>
  <c r="J177" i="10"/>
  <c r="J178" i="10"/>
  <c r="J179" i="10"/>
  <c r="J180" i="10"/>
  <c r="J181" i="10"/>
  <c r="J182" i="10"/>
  <c r="J183" i="10"/>
  <c r="J184" i="10"/>
  <c r="J185" i="10"/>
  <c r="J186" i="10"/>
  <c r="J187" i="10"/>
  <c r="J188" i="10"/>
  <c r="J189" i="10"/>
  <c r="J190" i="10"/>
  <c r="J191" i="10"/>
  <c r="J192" i="10"/>
  <c r="J193" i="10"/>
  <c r="J194" i="10"/>
  <c r="J195" i="10"/>
  <c r="J196" i="10"/>
  <c r="J197" i="10"/>
  <c r="J198" i="10"/>
  <c r="J199" i="10"/>
  <c r="J200" i="10"/>
  <c r="J201" i="10"/>
  <c r="J202" i="10"/>
  <c r="J203" i="10"/>
  <c r="J204" i="10"/>
  <c r="J205" i="10"/>
  <c r="J206" i="10"/>
  <c r="J207" i="10"/>
  <c r="J208" i="10"/>
  <c r="J209" i="10"/>
  <c r="J210" i="10"/>
  <c r="J211" i="10"/>
  <c r="J212" i="10"/>
  <c r="J213" i="10"/>
  <c r="J214" i="10"/>
  <c r="J215" i="10"/>
  <c r="J216" i="10"/>
  <c r="J217" i="10"/>
  <c r="J218" i="10"/>
  <c r="J219" i="10"/>
  <c r="J220" i="10"/>
  <c r="J221" i="10"/>
  <c r="J222" i="10"/>
  <c r="J223" i="10"/>
  <c r="J224" i="10"/>
  <c r="J225" i="10"/>
  <c r="J226" i="10"/>
  <c r="J227" i="10"/>
  <c r="J228" i="10"/>
  <c r="J229" i="10"/>
  <c r="J230" i="10"/>
  <c r="J231" i="10"/>
  <c r="J232" i="10"/>
  <c r="J233" i="10"/>
  <c r="J234" i="10"/>
  <c r="J235" i="10"/>
  <c r="J236" i="10"/>
  <c r="J237" i="10"/>
  <c r="J238" i="10"/>
  <c r="J239" i="10"/>
  <c r="J240" i="10"/>
  <c r="J241" i="10"/>
  <c r="J242" i="10"/>
  <c r="J243" i="10"/>
  <c r="J244" i="10"/>
  <c r="J245" i="10"/>
  <c r="J246" i="10"/>
  <c r="J247" i="10"/>
  <c r="J248" i="10"/>
  <c r="J249" i="10"/>
  <c r="J250" i="10"/>
  <c r="J251" i="10"/>
  <c r="J252" i="10"/>
  <c r="J253" i="10"/>
  <c r="J254" i="10"/>
  <c r="J255" i="10"/>
  <c r="J256" i="10"/>
  <c r="J257" i="10"/>
  <c r="J258" i="10"/>
  <c r="J259" i="10"/>
  <c r="J260" i="10"/>
  <c r="J261" i="10"/>
  <c r="J262" i="10"/>
  <c r="J263" i="10"/>
  <c r="J264" i="10"/>
  <c r="J265" i="10"/>
  <c r="J266" i="10"/>
  <c r="J267" i="10"/>
  <c r="J268" i="10"/>
  <c r="J269" i="10"/>
  <c r="J270" i="10"/>
  <c r="J271" i="10"/>
  <c r="J272" i="10"/>
  <c r="J273" i="10"/>
  <c r="J274" i="10"/>
  <c r="J275" i="10"/>
  <c r="J276" i="10"/>
  <c r="J277" i="10"/>
  <c r="J278" i="10"/>
  <c r="J279" i="10"/>
  <c r="J280" i="10"/>
  <c r="J281" i="10"/>
  <c r="J282" i="10"/>
  <c r="J283" i="10"/>
  <c r="J284" i="10"/>
  <c r="J285" i="10"/>
  <c r="J286" i="10"/>
  <c r="J287" i="10"/>
  <c r="J288" i="10"/>
  <c r="J289" i="10"/>
  <c r="J290" i="10"/>
  <c r="J291" i="10"/>
  <c r="J292" i="10"/>
  <c r="J293" i="10"/>
  <c r="J29" i="10"/>
  <c r="J28" i="7"/>
  <c r="J30" i="7"/>
  <c r="J31" i="7"/>
  <c r="J32" i="7"/>
  <c r="J33" i="7"/>
  <c r="J34" i="7"/>
  <c r="J35" i="7"/>
  <c r="J36" i="7"/>
  <c r="J37" i="7"/>
  <c r="J38" i="7"/>
  <c r="J39" i="7"/>
  <c r="J40" i="7"/>
  <c r="J41" i="7"/>
  <c r="J42" i="7"/>
  <c r="J43" i="7"/>
  <c r="J44" i="7"/>
  <c r="J45" i="7"/>
  <c r="J46" i="7"/>
  <c r="J47" i="7"/>
  <c r="J48" i="7"/>
  <c r="J49" i="7"/>
  <c r="J50" i="7"/>
  <c r="J51" i="7"/>
  <c r="J52" i="7"/>
  <c r="J53" i="7"/>
  <c r="J54" i="7"/>
  <c r="J55" i="7"/>
  <c r="J56" i="7"/>
  <c r="J57" i="7"/>
  <c r="J58" i="7"/>
  <c r="J59" i="7"/>
  <c r="J60" i="7"/>
  <c r="J61" i="7"/>
  <c r="J62" i="7"/>
  <c r="J65" i="7"/>
  <c r="J66" i="7"/>
  <c r="J67" i="7"/>
  <c r="J68" i="7"/>
  <c r="J69" i="7"/>
  <c r="J72" i="7"/>
  <c r="J73" i="7"/>
  <c r="J74" i="7"/>
  <c r="J75" i="7"/>
  <c r="J76" i="7"/>
  <c r="J77" i="7"/>
  <c r="J78" i="7"/>
  <c r="J79" i="7"/>
  <c r="J84" i="7"/>
  <c r="J85" i="7"/>
  <c r="J86" i="7"/>
  <c r="J87" i="7"/>
  <c r="J88" i="7"/>
  <c r="J89" i="7"/>
  <c r="J90" i="7"/>
  <c r="J125" i="7"/>
  <c r="J126" i="7"/>
  <c r="J128" i="7"/>
  <c r="J129" i="7"/>
  <c r="J130" i="7"/>
  <c r="J131" i="7"/>
  <c r="J132" i="7"/>
  <c r="J133" i="7"/>
  <c r="J134" i="7"/>
  <c r="J135" i="7"/>
  <c r="J136" i="7"/>
  <c r="J137" i="7"/>
  <c r="J138" i="7"/>
  <c r="J139" i="7"/>
  <c r="J140" i="7"/>
  <c r="J141" i="7"/>
  <c r="J142" i="7"/>
  <c r="J143" i="7"/>
  <c r="J144" i="7"/>
  <c r="J145" i="7"/>
  <c r="J146" i="7"/>
  <c r="J147" i="7"/>
  <c r="J148" i="7"/>
  <c r="J149" i="7"/>
  <c r="J150" i="7"/>
  <c r="J151" i="7"/>
  <c r="J152" i="7"/>
  <c r="J153" i="7"/>
  <c r="J154" i="7"/>
  <c r="J155" i="7"/>
  <c r="J156" i="7"/>
  <c r="J157" i="7"/>
  <c r="J158" i="7"/>
  <c r="J160" i="7"/>
  <c r="J161" i="7"/>
  <c r="J162" i="7"/>
  <c r="J163" i="7"/>
  <c r="J164" i="7"/>
  <c r="J167" i="7"/>
  <c r="J168" i="7"/>
  <c r="J169" i="7"/>
  <c r="J170" i="7"/>
  <c r="J171" i="7"/>
  <c r="J172" i="7"/>
  <c r="J173" i="7"/>
  <c r="J174" i="7"/>
  <c r="J178" i="7"/>
  <c r="J179" i="7"/>
  <c r="J180" i="7"/>
  <c r="J181" i="7"/>
  <c r="J182" i="7"/>
  <c r="J183" i="7"/>
  <c r="J184" i="7"/>
  <c r="J216" i="7"/>
  <c r="J217" i="7"/>
  <c r="J218" i="7"/>
  <c r="J219" i="7"/>
  <c r="J220" i="7"/>
  <c r="J221" i="7"/>
  <c r="J222" i="7"/>
  <c r="J223" i="7"/>
  <c r="J224" i="7"/>
  <c r="J225" i="7"/>
  <c r="J226" i="7"/>
  <c r="J227" i="7"/>
  <c r="J228" i="7"/>
  <c r="J229" i="7"/>
  <c r="J230" i="7"/>
  <c r="J231" i="7"/>
  <c r="J232" i="7"/>
  <c r="J233" i="7"/>
  <c r="J234" i="7"/>
  <c r="J235" i="7"/>
  <c r="J236" i="7"/>
  <c r="J237" i="7"/>
  <c r="J238" i="7"/>
  <c r="J239" i="7"/>
  <c r="J240" i="7"/>
  <c r="J241" i="7"/>
  <c r="J242" i="7"/>
  <c r="J243" i="7"/>
  <c r="J244" i="7"/>
  <c r="J245" i="7"/>
  <c r="J246" i="7"/>
  <c r="J247" i="7"/>
  <c r="J248" i="7"/>
  <c r="J249" i="7"/>
  <c r="J250" i="7"/>
  <c r="J251" i="7"/>
  <c r="J252" i="7"/>
  <c r="J253" i="7"/>
  <c r="J254" i="7"/>
  <c r="J255" i="7"/>
  <c r="J256" i="7"/>
  <c r="J257" i="7"/>
  <c r="J258" i="7"/>
  <c r="J259" i="7"/>
  <c r="J260" i="7"/>
  <c r="J261" i="7"/>
  <c r="J262" i="7"/>
  <c r="J265" i="7"/>
  <c r="J270" i="7"/>
  <c r="J271" i="7"/>
  <c r="J272" i="7"/>
  <c r="J273" i="7"/>
  <c r="J274" i="7"/>
  <c r="J275" i="7"/>
  <c r="J276" i="7"/>
  <c r="J277" i="7"/>
  <c r="J278" i="7"/>
  <c r="J279" i="7"/>
  <c r="J280" i="7"/>
  <c r="J281" i="7"/>
  <c r="J27" i="7"/>
  <c r="J28" i="6"/>
  <c r="J29" i="6"/>
  <c r="J30" i="6"/>
  <c r="J31" i="6"/>
  <c r="J32" i="6"/>
  <c r="J33" i="6"/>
  <c r="J34" i="6"/>
  <c r="J35" i="6"/>
  <c r="J36" i="6"/>
  <c r="J37" i="6"/>
  <c r="J38" i="6"/>
  <c r="J39" i="6"/>
  <c r="J40" i="6"/>
  <c r="J41" i="6"/>
  <c r="J43" i="6"/>
  <c r="J44" i="6"/>
  <c r="J45" i="6"/>
  <c r="J46" i="6"/>
  <c r="J47" i="6"/>
  <c r="J48" i="6"/>
  <c r="J49" i="6"/>
  <c r="J50" i="6"/>
  <c r="J51" i="6"/>
  <c r="J52" i="6"/>
  <c r="J53" i="6"/>
  <c r="J54" i="6"/>
  <c r="J55" i="6"/>
  <c r="J56" i="6"/>
  <c r="J57" i="6"/>
  <c r="J58" i="6"/>
  <c r="J59" i="6"/>
  <c r="J60" i="6"/>
  <c r="J61" i="6"/>
  <c r="J62" i="6"/>
  <c r="J63" i="6"/>
  <c r="J64" i="6"/>
  <c r="J65" i="6"/>
  <c r="J66" i="6"/>
  <c r="J67" i="6"/>
  <c r="J68" i="6"/>
  <c r="J69" i="6"/>
  <c r="J70" i="6"/>
  <c r="J71" i="6"/>
  <c r="J72" i="6"/>
  <c r="J73" i="6"/>
  <c r="J74" i="6"/>
  <c r="J75" i="6"/>
  <c r="J76" i="6"/>
  <c r="J79" i="6"/>
  <c r="J80" i="6"/>
  <c r="J81" i="6"/>
  <c r="J82" i="6"/>
  <c r="J83" i="6"/>
  <c r="J85" i="6"/>
  <c r="J86" i="6"/>
  <c r="J87" i="6"/>
  <c r="J88" i="6"/>
  <c r="J89" i="6"/>
  <c r="J90" i="6"/>
  <c r="J91" i="6"/>
  <c r="J95" i="6"/>
  <c r="J96" i="6"/>
  <c r="J104" i="6"/>
  <c r="J105" i="6"/>
  <c r="J106" i="6"/>
  <c r="J107" i="6"/>
  <c r="J108" i="6"/>
  <c r="J109" i="6"/>
  <c r="J110" i="6"/>
  <c r="J111" i="6"/>
  <c r="J112" i="6"/>
  <c r="J113" i="6"/>
  <c r="J114" i="6"/>
  <c r="J121" i="6"/>
  <c r="J122" i="6"/>
  <c r="J123" i="6"/>
  <c r="J124" i="6"/>
  <c r="J125" i="6"/>
  <c r="J126" i="6"/>
  <c r="J127" i="6"/>
  <c r="J128" i="6"/>
  <c r="J129" i="6"/>
  <c r="J130" i="6"/>
  <c r="J131" i="6"/>
  <c r="J132" i="6"/>
  <c r="J133" i="6"/>
  <c r="J134" i="6"/>
  <c r="J135" i="6"/>
  <c r="J136" i="6"/>
  <c r="J137" i="6"/>
  <c r="J138" i="6"/>
  <c r="J139" i="6"/>
  <c r="J140" i="6"/>
  <c r="J141" i="6"/>
  <c r="J142" i="6"/>
  <c r="J145" i="6"/>
  <c r="J146" i="6"/>
  <c r="J147" i="6"/>
  <c r="J150" i="6"/>
  <c r="J151" i="6"/>
  <c r="J152" i="6"/>
  <c r="J153" i="6"/>
  <c r="J154" i="6"/>
  <c r="J157" i="6"/>
  <c r="J158" i="6"/>
  <c r="J159" i="6"/>
  <c r="J160" i="6"/>
  <c r="J161" i="6"/>
  <c r="J162" i="6"/>
  <c r="J163" i="6"/>
  <c r="J164" i="6"/>
  <c r="J190" i="6"/>
  <c r="J191" i="6"/>
  <c r="J192" i="6"/>
  <c r="J193" i="6"/>
  <c r="J194" i="6"/>
  <c r="J195" i="6"/>
  <c r="J196" i="6"/>
  <c r="J197" i="6"/>
  <c r="J198" i="6"/>
  <c r="J199" i="6"/>
  <c r="J200" i="6"/>
  <c r="J201" i="6"/>
  <c r="J202" i="6"/>
  <c r="J203" i="6"/>
  <c r="J204" i="6"/>
  <c r="J205" i="6"/>
  <c r="J206" i="6"/>
  <c r="J207" i="6"/>
  <c r="J208" i="6"/>
  <c r="J209" i="6"/>
  <c r="J210" i="6"/>
  <c r="J211" i="6"/>
  <c r="J212" i="6"/>
  <c r="J213" i="6"/>
  <c r="J214" i="6"/>
  <c r="J215" i="6"/>
  <c r="J216" i="6"/>
  <c r="J217" i="6"/>
  <c r="J219" i="6"/>
  <c r="J220" i="6"/>
  <c r="J221" i="6"/>
  <c r="J222" i="6"/>
  <c r="J223" i="6"/>
  <c r="J224" i="6"/>
  <c r="J225" i="6"/>
  <c r="J226" i="6"/>
  <c r="J227" i="6"/>
  <c r="J233" i="6"/>
  <c r="J234" i="6"/>
  <c r="J235" i="6"/>
  <c r="J236" i="6"/>
  <c r="J237" i="6"/>
  <c r="J238" i="6"/>
  <c r="J239" i="6"/>
  <c r="J27" i="6"/>
  <c r="J43" i="5"/>
  <c r="J44" i="5"/>
  <c r="J45" i="5"/>
  <c r="J46" i="5"/>
  <c r="J47" i="5"/>
  <c r="J48" i="5"/>
  <c r="J49" i="5"/>
  <c r="J50" i="5"/>
  <c r="J51" i="5"/>
  <c r="J52" i="5"/>
  <c r="J53" i="5"/>
  <c r="J54" i="5"/>
  <c r="J55" i="5"/>
  <c r="J56" i="5"/>
  <c r="J57" i="5"/>
  <c r="J58" i="5"/>
  <c r="J59" i="5"/>
  <c r="J60" i="5"/>
  <c r="J61" i="5"/>
  <c r="J62" i="5"/>
  <c r="J63" i="5"/>
  <c r="J64" i="5"/>
  <c r="J65" i="5"/>
  <c r="J66" i="5"/>
  <c r="J67" i="5"/>
  <c r="J68" i="5"/>
  <c r="J69" i="5"/>
  <c r="J70" i="5"/>
  <c r="J71" i="5"/>
  <c r="J72" i="5"/>
  <c r="J73" i="5"/>
  <c r="J74" i="5"/>
  <c r="J75" i="5"/>
  <c r="J76" i="5"/>
  <c r="J77" i="5"/>
  <c r="J78" i="5"/>
  <c r="J79" i="5"/>
  <c r="J80" i="5"/>
  <c r="J81" i="5"/>
  <c r="J82" i="5"/>
  <c r="J83" i="5"/>
  <c r="J84" i="5"/>
  <c r="J85" i="5"/>
  <c r="J86" i="5"/>
  <c r="J87" i="5"/>
  <c r="J88" i="5"/>
  <c r="J89" i="5"/>
  <c r="J90" i="5"/>
  <c r="J91" i="5"/>
  <c r="J92" i="5"/>
  <c r="J93" i="5"/>
  <c r="J94" i="5"/>
  <c r="J95" i="5"/>
  <c r="J96" i="5"/>
  <c r="J97" i="5"/>
  <c r="J98" i="5"/>
  <c r="J99" i="5"/>
  <c r="J100" i="5"/>
  <c r="J101" i="5"/>
  <c r="J102" i="5"/>
  <c r="J103" i="5"/>
  <c r="J104" i="5"/>
  <c r="J105" i="5"/>
  <c r="J106" i="5"/>
  <c r="J107" i="5"/>
  <c r="J108" i="5"/>
  <c r="J109" i="5"/>
  <c r="J110" i="5"/>
  <c r="J111" i="5"/>
  <c r="J112" i="5"/>
  <c r="J113" i="5"/>
  <c r="J114" i="5"/>
  <c r="J115" i="5"/>
  <c r="J116" i="5"/>
  <c r="J117" i="5"/>
  <c r="J118" i="5"/>
  <c r="J119" i="5"/>
  <c r="J120" i="5"/>
  <c r="J121" i="5"/>
  <c r="J122" i="5"/>
  <c r="J123" i="5"/>
  <c r="J124" i="5"/>
  <c r="J125" i="5"/>
  <c r="J126" i="5"/>
  <c r="J127" i="5"/>
  <c r="J128" i="5"/>
  <c r="J129" i="5"/>
  <c r="J130" i="5"/>
  <c r="J131" i="5"/>
  <c r="J132" i="5"/>
  <c r="J133" i="5"/>
  <c r="J134" i="5"/>
  <c r="J135" i="5"/>
  <c r="J136" i="5"/>
  <c r="J137" i="5"/>
  <c r="J138" i="5"/>
  <c r="J139" i="5"/>
  <c r="J140" i="5"/>
  <c r="J141" i="5"/>
  <c r="J142" i="5"/>
  <c r="J143" i="5"/>
  <c r="J144" i="5"/>
  <c r="J145" i="5"/>
  <c r="J146" i="5"/>
  <c r="J147" i="5"/>
  <c r="J148" i="5"/>
  <c r="J149" i="5"/>
  <c r="J150" i="5"/>
  <c r="J151" i="5"/>
  <c r="J152" i="5"/>
  <c r="J153" i="5"/>
  <c r="J154" i="5"/>
  <c r="J155" i="5"/>
  <c r="J156" i="5"/>
  <c r="J157" i="5"/>
  <c r="J158" i="5"/>
  <c r="J159" i="5"/>
  <c r="J160" i="5"/>
  <c r="J161" i="5"/>
  <c r="J162" i="5"/>
  <c r="J163" i="5"/>
  <c r="J164" i="5"/>
  <c r="J165" i="5"/>
  <c r="J166" i="5"/>
  <c r="J167" i="5"/>
  <c r="J168" i="5"/>
  <c r="J169" i="5"/>
  <c r="J170" i="5"/>
  <c r="J171" i="5"/>
  <c r="J172" i="5"/>
  <c r="J173" i="5"/>
  <c r="J174" i="5"/>
  <c r="J175" i="5"/>
  <c r="J176" i="5"/>
  <c r="J177" i="5"/>
  <c r="J178" i="5"/>
  <c r="J179" i="5"/>
  <c r="J180" i="5"/>
  <c r="J181" i="5"/>
  <c r="J182" i="5"/>
  <c r="J183" i="5"/>
  <c r="J184" i="5"/>
  <c r="J185" i="5"/>
  <c r="J186" i="5"/>
  <c r="J187" i="5"/>
  <c r="J188" i="5"/>
  <c r="J189" i="5"/>
  <c r="J190" i="5"/>
  <c r="J191" i="5"/>
  <c r="J192" i="5"/>
  <c r="J193" i="5"/>
  <c r="J194" i="5"/>
  <c r="J195" i="5"/>
  <c r="J196" i="5"/>
  <c r="J197" i="5"/>
  <c r="J198" i="5"/>
  <c r="J199" i="5"/>
  <c r="J200" i="5"/>
  <c r="J201" i="5"/>
  <c r="J202" i="5"/>
  <c r="J203" i="5"/>
  <c r="J204" i="5"/>
  <c r="J205" i="5"/>
  <c r="J206" i="5"/>
  <c r="J207" i="5"/>
  <c r="J208" i="5"/>
  <c r="J209" i="5"/>
  <c r="J210" i="5"/>
  <c r="J211" i="5"/>
  <c r="J212" i="5"/>
  <c r="J213" i="5"/>
  <c r="J214" i="5"/>
  <c r="J215" i="5"/>
  <c r="J216" i="5"/>
  <c r="J217" i="5"/>
  <c r="J218" i="5"/>
  <c r="J219" i="5"/>
  <c r="J220" i="5"/>
  <c r="J221" i="5"/>
  <c r="J222" i="5"/>
  <c r="J223" i="5"/>
  <c r="J224" i="5"/>
  <c r="J225" i="5"/>
  <c r="J226" i="5"/>
  <c r="J227" i="5"/>
  <c r="J228" i="5"/>
  <c r="J229" i="5"/>
  <c r="J230" i="5"/>
  <c r="J231" i="5"/>
  <c r="J232" i="5"/>
  <c r="J233" i="5"/>
  <c r="J234" i="5"/>
  <c r="J235" i="5"/>
  <c r="J236" i="5"/>
  <c r="J237" i="5"/>
  <c r="J238" i="5"/>
  <c r="J239" i="5"/>
  <c r="J240" i="5"/>
  <c r="J241" i="5"/>
  <c r="J242" i="5"/>
  <c r="J243" i="5"/>
  <c r="J244" i="5"/>
  <c r="J245" i="5"/>
  <c r="J246" i="5"/>
  <c r="J247" i="5"/>
  <c r="J248" i="5"/>
  <c r="J249" i="5"/>
  <c r="J250" i="5"/>
  <c r="J251" i="5"/>
  <c r="J252" i="5"/>
  <c r="J253" i="5"/>
  <c r="J254" i="5"/>
  <c r="J255" i="5"/>
  <c r="J256" i="5"/>
  <c r="J257" i="5"/>
  <c r="J258" i="5"/>
  <c r="J259" i="5"/>
  <c r="J260" i="5"/>
  <c r="J261" i="5"/>
  <c r="J262" i="5"/>
  <c r="J263" i="5"/>
  <c r="J264" i="5"/>
  <c r="J265" i="5"/>
  <c r="J266" i="5"/>
  <c r="J267" i="5"/>
  <c r="J268" i="5"/>
  <c r="J269" i="5"/>
  <c r="J270" i="5"/>
  <c r="J271" i="5"/>
  <c r="J272" i="5"/>
  <c r="J273" i="5"/>
  <c r="J274" i="5"/>
  <c r="J275" i="5"/>
  <c r="J276" i="5"/>
  <c r="J277" i="5"/>
  <c r="J278" i="5"/>
  <c r="J279" i="5"/>
  <c r="J280" i="5"/>
  <c r="J281" i="5"/>
  <c r="J282" i="5"/>
  <c r="J283" i="5"/>
  <c r="J284" i="5"/>
  <c r="J285" i="5"/>
  <c r="J286" i="5"/>
  <c r="J287" i="5"/>
  <c r="J288" i="5"/>
  <c r="J289" i="5"/>
  <c r="J290" i="5"/>
  <c r="J291" i="5"/>
  <c r="J292" i="5"/>
  <c r="J293" i="5"/>
  <c r="J294" i="5"/>
  <c r="J295" i="5"/>
  <c r="J296" i="5"/>
  <c r="J297" i="5"/>
  <c r="J298" i="5"/>
  <c r="J299" i="5"/>
  <c r="J300" i="5"/>
  <c r="J301" i="5"/>
  <c r="J302" i="5"/>
  <c r="J303" i="5"/>
  <c r="J304" i="5"/>
  <c r="J305" i="5"/>
  <c r="J306" i="5"/>
  <c r="J307" i="5"/>
  <c r="J308" i="5"/>
  <c r="J309" i="5"/>
  <c r="J310" i="5"/>
  <c r="J311" i="5"/>
  <c r="J312" i="5"/>
  <c r="J313" i="5"/>
  <c r="J314" i="5"/>
  <c r="J315" i="5"/>
  <c r="J316" i="5"/>
  <c r="J317" i="5"/>
  <c r="J318" i="5"/>
  <c r="J319" i="5"/>
  <c r="J320" i="5"/>
  <c r="J321" i="5"/>
  <c r="J322" i="5"/>
  <c r="J323" i="5"/>
  <c r="J324" i="5"/>
  <c r="J325" i="5"/>
  <c r="J326" i="5"/>
  <c r="J327" i="5"/>
  <c r="J328" i="5"/>
  <c r="J329" i="5"/>
  <c r="J330" i="5"/>
  <c r="J331" i="5"/>
  <c r="J332" i="5"/>
  <c r="J333" i="5"/>
  <c r="J334" i="5"/>
  <c r="J335" i="5"/>
  <c r="J336" i="5"/>
  <c r="J337" i="5"/>
  <c r="J338" i="5"/>
  <c r="J339" i="5"/>
  <c r="J340" i="5"/>
  <c r="J341" i="5"/>
  <c r="J342" i="5"/>
  <c r="J343" i="5"/>
  <c r="J344" i="5"/>
  <c r="J345" i="5"/>
  <c r="J346" i="5"/>
  <c r="J347" i="5"/>
  <c r="J348" i="5"/>
  <c r="J349" i="5"/>
  <c r="J350" i="5"/>
  <c r="J351" i="5"/>
  <c r="J352" i="5"/>
  <c r="J353" i="5"/>
  <c r="J354" i="5"/>
  <c r="J355" i="5"/>
  <c r="J356" i="5"/>
  <c r="J357" i="5"/>
  <c r="J358" i="5"/>
  <c r="J359" i="5"/>
  <c r="J360" i="5"/>
  <c r="J361" i="5"/>
  <c r="J362" i="5"/>
  <c r="J363" i="5"/>
  <c r="J364" i="5"/>
  <c r="J365" i="5"/>
  <c r="J366" i="5"/>
  <c r="J367" i="5"/>
  <c r="J368" i="5"/>
  <c r="J369" i="5"/>
  <c r="J370" i="5"/>
  <c r="J371" i="5"/>
  <c r="J372" i="5"/>
  <c r="J373" i="5"/>
  <c r="J374" i="5"/>
  <c r="J375" i="5"/>
  <c r="J376" i="5"/>
  <c r="J377" i="5"/>
  <c r="J378" i="5"/>
  <c r="J379" i="5"/>
  <c r="J380" i="5"/>
  <c r="J381" i="5"/>
  <c r="J382" i="5"/>
  <c r="J383" i="5"/>
  <c r="J384" i="5"/>
  <c r="J385" i="5"/>
  <c r="J386" i="5"/>
  <c r="J387" i="5"/>
  <c r="J388" i="5"/>
  <c r="J389" i="5"/>
  <c r="J390" i="5"/>
  <c r="J391" i="5"/>
  <c r="J392" i="5"/>
  <c r="J393" i="5"/>
  <c r="J394" i="5"/>
  <c r="J395" i="5"/>
  <c r="J396" i="5"/>
  <c r="J397" i="5"/>
  <c r="J398" i="5"/>
  <c r="J399" i="5"/>
  <c r="J400" i="5"/>
  <c r="J401" i="5"/>
  <c r="J402" i="5"/>
  <c r="J403" i="5"/>
  <c r="J404" i="5"/>
  <c r="J405" i="5"/>
  <c r="J406" i="5"/>
  <c r="J407" i="5"/>
  <c r="J408" i="5"/>
  <c r="J409" i="5"/>
  <c r="J410" i="5"/>
  <c r="J411" i="5"/>
  <c r="J412" i="5"/>
  <c r="J413" i="5"/>
  <c r="J414" i="5"/>
  <c r="J415" i="5"/>
  <c r="J416" i="5"/>
  <c r="J417" i="5"/>
  <c r="J418" i="5"/>
  <c r="J419" i="5"/>
  <c r="J420" i="5"/>
  <c r="J421" i="5"/>
  <c r="J422" i="5"/>
  <c r="J423" i="5"/>
  <c r="J424" i="5"/>
  <c r="J425" i="5"/>
  <c r="J426" i="5"/>
  <c r="J427" i="5"/>
  <c r="J428" i="5"/>
  <c r="J429" i="5"/>
  <c r="J430" i="5"/>
  <c r="J431" i="5"/>
  <c r="J432" i="5"/>
  <c r="J433" i="5"/>
  <c r="J434" i="5"/>
  <c r="J435" i="5"/>
  <c r="J436" i="5"/>
  <c r="J437" i="5"/>
  <c r="J438" i="5"/>
  <c r="J439" i="5"/>
  <c r="J440" i="5"/>
  <c r="J441" i="5"/>
  <c r="J442" i="5"/>
  <c r="J443" i="5"/>
  <c r="J444" i="5"/>
  <c r="J445" i="5"/>
  <c r="J446" i="5"/>
  <c r="J447" i="5"/>
  <c r="J448" i="5"/>
  <c r="J449" i="5"/>
  <c r="J450" i="5"/>
  <c r="J451" i="5"/>
  <c r="J452" i="5"/>
  <c r="J453" i="5"/>
  <c r="J454" i="5"/>
  <c r="J455" i="5"/>
  <c r="J456" i="5"/>
  <c r="J457" i="5"/>
  <c r="J458" i="5"/>
  <c r="J459" i="5"/>
  <c r="J460" i="5"/>
  <c r="J461" i="5"/>
  <c r="J462" i="5"/>
  <c r="J463" i="5"/>
  <c r="J464" i="5"/>
  <c r="J465" i="5"/>
  <c r="J466" i="5"/>
  <c r="J467" i="5"/>
  <c r="J468" i="5"/>
  <c r="J469" i="5"/>
  <c r="J470" i="5"/>
  <c r="J471" i="5"/>
  <c r="J472" i="5"/>
  <c r="J473" i="5"/>
  <c r="J474" i="5"/>
  <c r="J475" i="5"/>
  <c r="J476" i="5"/>
  <c r="J477" i="5"/>
  <c r="J478" i="5"/>
  <c r="J479" i="5"/>
  <c r="J480" i="5"/>
  <c r="J481" i="5"/>
  <c r="J482" i="5"/>
  <c r="J483" i="5"/>
  <c r="J484" i="5"/>
  <c r="J485" i="5"/>
  <c r="J486" i="5"/>
  <c r="J487" i="5"/>
  <c r="J488" i="5"/>
  <c r="J489" i="5"/>
  <c r="J490" i="5"/>
  <c r="J491" i="5"/>
  <c r="J492" i="5"/>
  <c r="J493" i="5"/>
  <c r="J494" i="5"/>
  <c r="J495" i="5"/>
  <c r="J496" i="5"/>
  <c r="J497" i="5"/>
  <c r="J498" i="5"/>
  <c r="J499" i="5"/>
  <c r="J500" i="5"/>
  <c r="J501" i="5"/>
  <c r="J502" i="5"/>
  <c r="J503" i="5"/>
  <c r="J504" i="5"/>
  <c r="J505" i="5"/>
  <c r="J506" i="5"/>
  <c r="J507" i="5"/>
  <c r="J508" i="5"/>
  <c r="J509" i="5"/>
  <c r="J510" i="5"/>
  <c r="J511" i="5"/>
  <c r="J512" i="5"/>
  <c r="J513" i="5"/>
  <c r="J514" i="5"/>
  <c r="J515" i="5"/>
  <c r="J516" i="5"/>
  <c r="J517" i="5"/>
  <c r="J518" i="5"/>
  <c r="J519" i="5"/>
  <c r="J520" i="5"/>
  <c r="J521" i="5"/>
  <c r="J522" i="5"/>
  <c r="J523" i="5"/>
  <c r="J524" i="5"/>
  <c r="J525" i="5"/>
  <c r="J526" i="5"/>
  <c r="J527" i="5"/>
  <c r="J528" i="5"/>
  <c r="J529" i="5"/>
  <c r="J530" i="5"/>
  <c r="J531" i="5"/>
  <c r="J532" i="5"/>
  <c r="J533" i="5"/>
  <c r="J534" i="5"/>
  <c r="J535" i="5"/>
  <c r="J536" i="5"/>
  <c r="J537" i="5"/>
  <c r="J538" i="5"/>
  <c r="J539" i="5"/>
  <c r="J540" i="5"/>
  <c r="J541" i="5"/>
  <c r="J542" i="5"/>
  <c r="J543" i="5"/>
  <c r="J544" i="5"/>
  <c r="J545" i="5"/>
  <c r="J546" i="5"/>
  <c r="J547" i="5"/>
  <c r="J548" i="5"/>
  <c r="J549" i="5"/>
  <c r="J550" i="5"/>
  <c r="J551" i="5"/>
  <c r="J552" i="5"/>
  <c r="J553" i="5"/>
  <c r="J554" i="5"/>
  <c r="J555" i="5"/>
  <c r="J556" i="5"/>
  <c r="J557" i="5"/>
  <c r="J558" i="5"/>
  <c r="J559" i="5"/>
  <c r="J560" i="5"/>
  <c r="J561" i="5"/>
  <c r="J562" i="5"/>
  <c r="J563" i="5"/>
  <c r="J564" i="5"/>
  <c r="J565" i="5"/>
  <c r="J566" i="5"/>
  <c r="J567" i="5"/>
  <c r="J568" i="5"/>
  <c r="J569" i="5"/>
  <c r="J570" i="5"/>
  <c r="J571" i="5"/>
  <c r="J572" i="5"/>
  <c r="J573" i="5"/>
  <c r="J574" i="5"/>
  <c r="J575" i="5"/>
  <c r="J576" i="5"/>
  <c r="J577" i="5"/>
  <c r="J578" i="5"/>
  <c r="J579" i="5"/>
  <c r="J580" i="5"/>
  <c r="J581" i="5"/>
  <c r="J582" i="5"/>
  <c r="J583" i="5"/>
  <c r="J584" i="5"/>
  <c r="J585" i="5"/>
  <c r="J586" i="5"/>
  <c r="J587" i="5"/>
  <c r="J588" i="5"/>
  <c r="J589" i="5"/>
  <c r="J590" i="5"/>
  <c r="J591" i="5"/>
  <c r="J592" i="5"/>
  <c r="J593" i="5"/>
  <c r="J594" i="5"/>
  <c r="J595" i="5"/>
  <c r="J596" i="5"/>
  <c r="J597" i="5"/>
  <c r="J598" i="5"/>
  <c r="J599" i="5"/>
  <c r="J600" i="5"/>
  <c r="J601" i="5"/>
  <c r="J602" i="5"/>
  <c r="J603" i="5"/>
  <c r="J604" i="5"/>
  <c r="J605" i="5"/>
  <c r="J606" i="5"/>
  <c r="J607" i="5"/>
  <c r="J608" i="5"/>
  <c r="J609" i="5"/>
  <c r="J610" i="5"/>
  <c r="J611" i="5"/>
  <c r="J612" i="5"/>
  <c r="J613" i="5"/>
  <c r="J614" i="5"/>
  <c r="J615" i="5"/>
  <c r="J616" i="5"/>
  <c r="J617" i="5"/>
  <c r="J618" i="5"/>
  <c r="J619" i="5"/>
  <c r="J620" i="5"/>
  <c r="J621" i="5"/>
  <c r="J622" i="5"/>
  <c r="J623" i="5"/>
  <c r="J624" i="5"/>
  <c r="J625" i="5"/>
  <c r="J626" i="5"/>
  <c r="J627" i="5"/>
  <c r="J628" i="5"/>
  <c r="J629" i="5"/>
  <c r="J630" i="5"/>
  <c r="J631" i="5"/>
  <c r="J632" i="5"/>
  <c r="J633" i="5"/>
  <c r="J634" i="5"/>
  <c r="J635" i="5"/>
  <c r="J636" i="5"/>
  <c r="J637" i="5"/>
  <c r="J638" i="5"/>
  <c r="J639" i="5"/>
  <c r="J640" i="5"/>
  <c r="J641" i="5"/>
  <c r="J642" i="5"/>
  <c r="J643" i="5"/>
  <c r="J644" i="5"/>
  <c r="J645" i="5"/>
  <c r="J646" i="5"/>
  <c r="J647" i="5"/>
  <c r="J648" i="5"/>
  <c r="J649" i="5"/>
  <c r="J650" i="5"/>
  <c r="J651" i="5"/>
  <c r="J652" i="5"/>
  <c r="J653" i="5"/>
  <c r="J654" i="5"/>
  <c r="J655" i="5"/>
  <c r="J656" i="5"/>
  <c r="J657" i="5"/>
  <c r="J658" i="5"/>
  <c r="J659" i="5"/>
  <c r="J660" i="5"/>
  <c r="J661" i="5"/>
  <c r="J662" i="5"/>
  <c r="J663" i="5"/>
  <c r="J664" i="5"/>
  <c r="J665" i="5"/>
  <c r="J666" i="5"/>
  <c r="J667" i="5"/>
  <c r="J668" i="5"/>
  <c r="J669" i="5"/>
  <c r="J670" i="5"/>
  <c r="J671" i="5"/>
  <c r="J672" i="5"/>
  <c r="J673" i="5"/>
  <c r="J674" i="5"/>
  <c r="J675" i="5"/>
  <c r="J676" i="5"/>
  <c r="J677" i="5"/>
  <c r="J678" i="5"/>
  <c r="J679" i="5"/>
  <c r="J680" i="5"/>
  <c r="J681" i="5"/>
  <c r="J682" i="5"/>
  <c r="J683" i="5"/>
  <c r="J684" i="5"/>
  <c r="J685" i="5"/>
  <c r="J686" i="5"/>
  <c r="J687" i="5"/>
  <c r="J688" i="5"/>
  <c r="J689" i="5"/>
  <c r="J690" i="5"/>
  <c r="J691" i="5"/>
  <c r="J692" i="5"/>
  <c r="J693" i="5"/>
  <c r="J694" i="5"/>
  <c r="J695" i="5"/>
  <c r="J696" i="5"/>
  <c r="J697" i="5"/>
  <c r="J698" i="5"/>
  <c r="J699" i="5"/>
  <c r="J700" i="5"/>
  <c r="J701" i="5"/>
  <c r="J702" i="5"/>
  <c r="J703" i="5"/>
  <c r="J704" i="5"/>
  <c r="J705" i="5"/>
  <c r="J706" i="5"/>
  <c r="J707" i="5"/>
  <c r="J708" i="5"/>
  <c r="J709" i="5"/>
  <c r="J710" i="5"/>
  <c r="J711" i="5"/>
  <c r="J712" i="5"/>
  <c r="J713" i="5"/>
  <c r="J714" i="5"/>
  <c r="J715" i="5"/>
  <c r="J716" i="5"/>
  <c r="J717" i="5"/>
  <c r="J718" i="5"/>
  <c r="J719" i="5"/>
  <c r="J720" i="5"/>
  <c r="J721" i="5"/>
  <c r="J722" i="5"/>
  <c r="J723" i="5"/>
  <c r="J724" i="5"/>
  <c r="J725" i="5"/>
  <c r="J726" i="5"/>
  <c r="J727" i="5"/>
  <c r="J728" i="5"/>
  <c r="J729" i="5"/>
  <c r="J730" i="5"/>
  <c r="J731" i="5"/>
  <c r="J732" i="5"/>
  <c r="J733" i="5"/>
  <c r="J734" i="5"/>
  <c r="J735" i="5"/>
  <c r="J736" i="5"/>
  <c r="J737" i="5"/>
  <c r="J738" i="5"/>
  <c r="J739" i="5"/>
  <c r="J740" i="5"/>
  <c r="J741" i="5"/>
  <c r="J742" i="5"/>
  <c r="J743" i="5"/>
  <c r="J744" i="5"/>
  <c r="J745" i="5"/>
  <c r="J746" i="5"/>
  <c r="J747" i="5"/>
  <c r="J748" i="5"/>
  <c r="J749" i="5"/>
  <c r="J750" i="5"/>
  <c r="J751" i="5"/>
  <c r="J752" i="5"/>
  <c r="J753" i="5"/>
  <c r="J754" i="5"/>
  <c r="J755" i="5"/>
  <c r="J756" i="5"/>
  <c r="J757" i="5"/>
  <c r="J758" i="5"/>
  <c r="J759" i="5"/>
  <c r="J760" i="5"/>
  <c r="J761" i="5"/>
  <c r="J762" i="5"/>
  <c r="J763" i="5"/>
  <c r="J764" i="5"/>
  <c r="J765" i="5"/>
  <c r="J766" i="5"/>
  <c r="J767" i="5"/>
  <c r="J768" i="5"/>
  <c r="J769" i="5"/>
  <c r="J770" i="5"/>
  <c r="J771" i="5"/>
  <c r="J772" i="5"/>
  <c r="J773" i="5"/>
  <c r="J774" i="5"/>
  <c r="J775" i="5"/>
  <c r="J776" i="5"/>
  <c r="J777" i="5"/>
  <c r="J778" i="5"/>
  <c r="J779" i="5"/>
  <c r="J780" i="5"/>
  <c r="J781" i="5"/>
  <c r="J782" i="5"/>
  <c r="J783" i="5"/>
  <c r="J784" i="5"/>
  <c r="J785" i="5"/>
  <c r="J786" i="5"/>
  <c r="J787" i="5"/>
  <c r="J788" i="5"/>
  <c r="J789" i="5"/>
  <c r="J790" i="5"/>
  <c r="J791" i="5"/>
  <c r="J792" i="5"/>
  <c r="J793" i="5"/>
  <c r="J794" i="5"/>
  <c r="J795" i="5"/>
  <c r="J796" i="5"/>
  <c r="J797" i="5"/>
  <c r="J798" i="5"/>
  <c r="J799" i="5"/>
  <c r="J800" i="5"/>
  <c r="J42" i="5"/>
  <c r="J44" i="3"/>
  <c r="J45" i="3"/>
  <c r="J46" i="3"/>
  <c r="J47" i="3"/>
  <c r="J48" i="3"/>
  <c r="J49" i="3"/>
  <c r="J50" i="3"/>
  <c r="J51" i="3"/>
  <c r="J52" i="3"/>
  <c r="J53" i="3"/>
  <c r="J54" i="3"/>
  <c r="J55" i="3"/>
  <c r="J56" i="3"/>
  <c r="J57" i="3"/>
  <c r="J58" i="3"/>
  <c r="J59" i="3"/>
  <c r="J60" i="3"/>
  <c r="J61" i="3"/>
  <c r="J62" i="3"/>
  <c r="J63" i="3"/>
  <c r="J64" i="3"/>
  <c r="J65" i="3"/>
  <c r="J66" i="3"/>
  <c r="J67" i="3"/>
  <c r="J68" i="3"/>
  <c r="J69" i="3"/>
  <c r="J70" i="3"/>
  <c r="J71" i="3"/>
  <c r="J72" i="3"/>
  <c r="J73" i="3"/>
  <c r="J74" i="3"/>
  <c r="J75" i="3"/>
  <c r="J76" i="3"/>
  <c r="J77" i="3"/>
  <c r="J78" i="3"/>
  <c r="J79" i="3"/>
  <c r="J80" i="3"/>
  <c r="J81" i="3"/>
  <c r="J82" i="3"/>
  <c r="J83" i="3"/>
  <c r="J84" i="3"/>
  <c r="J85" i="3"/>
  <c r="J86" i="3"/>
  <c r="J87" i="3"/>
  <c r="J88" i="3"/>
  <c r="J89" i="3"/>
  <c r="J90" i="3"/>
  <c r="J91" i="3"/>
  <c r="J92" i="3"/>
  <c r="J93" i="3"/>
  <c r="J94" i="3"/>
  <c r="J95" i="3"/>
  <c r="J96" i="3"/>
  <c r="J97" i="3"/>
  <c r="J98" i="3"/>
  <c r="J99" i="3"/>
  <c r="J100" i="3"/>
  <c r="J101" i="3"/>
  <c r="J102" i="3"/>
  <c r="J103" i="3"/>
  <c r="J104" i="3"/>
  <c r="J105" i="3"/>
  <c r="J106" i="3"/>
  <c r="J107" i="3"/>
  <c r="J108" i="3"/>
  <c r="J109" i="3"/>
  <c r="J110" i="3"/>
  <c r="J111" i="3"/>
  <c r="J112" i="3"/>
  <c r="J113" i="3"/>
  <c r="J114" i="3"/>
  <c r="J115" i="3"/>
  <c r="J116" i="3"/>
  <c r="J117" i="3"/>
  <c r="J118" i="3"/>
  <c r="J119" i="3"/>
  <c r="J120" i="3"/>
  <c r="J121" i="3"/>
  <c r="J122" i="3"/>
  <c r="J123" i="3"/>
  <c r="J124" i="3"/>
  <c r="J125" i="3"/>
  <c r="J126" i="3"/>
  <c r="J127" i="3"/>
  <c r="J128" i="3"/>
  <c r="J129" i="3"/>
  <c r="J130" i="3"/>
  <c r="J131" i="3"/>
  <c r="J132" i="3"/>
  <c r="J133" i="3"/>
  <c r="J134" i="3"/>
  <c r="J135" i="3"/>
  <c r="J136" i="3"/>
  <c r="J137" i="3"/>
  <c r="J138" i="3"/>
  <c r="J139" i="3"/>
  <c r="J140" i="3"/>
  <c r="J141" i="3"/>
  <c r="J142" i="3"/>
  <c r="J143" i="3"/>
  <c r="J144" i="3"/>
  <c r="J145" i="3"/>
  <c r="J146" i="3"/>
  <c r="J147" i="3"/>
  <c r="J148" i="3"/>
  <c r="J149" i="3"/>
  <c r="J150" i="3"/>
  <c r="J151" i="3"/>
  <c r="J152" i="3"/>
  <c r="J153" i="3"/>
  <c r="J154" i="3"/>
  <c r="J155" i="3"/>
  <c r="J156" i="3"/>
  <c r="J157" i="3"/>
  <c r="J158" i="3"/>
  <c r="J159" i="3"/>
  <c r="J160" i="3"/>
  <c r="J161" i="3"/>
  <c r="J162" i="3"/>
  <c r="J163" i="3"/>
  <c r="J164" i="3"/>
  <c r="J165" i="3"/>
  <c r="J166" i="3"/>
  <c r="J167" i="3"/>
  <c r="J168" i="3"/>
  <c r="J169" i="3"/>
  <c r="J170" i="3"/>
  <c r="J171" i="3"/>
  <c r="J172" i="3"/>
  <c r="J173" i="3"/>
  <c r="J174" i="3"/>
  <c r="J175" i="3"/>
  <c r="J176" i="3"/>
  <c r="J177" i="3"/>
  <c r="J178" i="3"/>
  <c r="J179" i="3"/>
  <c r="J180" i="3"/>
  <c r="J181" i="3"/>
  <c r="J182" i="3"/>
  <c r="J183" i="3"/>
  <c r="J184" i="3"/>
  <c r="J185" i="3"/>
  <c r="J186" i="3"/>
  <c r="J187" i="3"/>
  <c r="J188" i="3"/>
  <c r="J189" i="3"/>
  <c r="J190" i="3"/>
  <c r="J191" i="3"/>
  <c r="J192" i="3"/>
  <c r="J193" i="3"/>
  <c r="J194" i="3"/>
  <c r="J195" i="3"/>
  <c r="J196" i="3"/>
  <c r="J197" i="3"/>
  <c r="J198" i="3"/>
  <c r="J199" i="3"/>
  <c r="J200" i="3"/>
  <c r="J201" i="3"/>
  <c r="J202" i="3"/>
  <c r="J203" i="3"/>
  <c r="J204" i="3"/>
  <c r="J205" i="3"/>
  <c r="J206" i="3"/>
  <c r="J207" i="3"/>
  <c r="J208" i="3"/>
  <c r="J209" i="3"/>
  <c r="J210" i="3"/>
  <c r="J211" i="3"/>
  <c r="J212" i="3"/>
  <c r="J213" i="3"/>
  <c r="J214" i="3"/>
  <c r="J215" i="3"/>
  <c r="J216" i="3"/>
  <c r="J217" i="3"/>
  <c r="J218" i="3"/>
  <c r="J219" i="3"/>
  <c r="J220" i="3"/>
  <c r="J221" i="3"/>
  <c r="J222" i="3"/>
  <c r="J223" i="3"/>
  <c r="J224" i="3"/>
  <c r="J225" i="3"/>
  <c r="J226" i="3"/>
  <c r="J227" i="3"/>
  <c r="J228" i="3"/>
  <c r="J229" i="3"/>
  <c r="J230" i="3"/>
  <c r="J231" i="3"/>
  <c r="J232" i="3"/>
  <c r="J233" i="3"/>
  <c r="J234" i="3"/>
  <c r="J235" i="3"/>
  <c r="J236" i="3"/>
  <c r="J237" i="3"/>
  <c r="J238" i="3"/>
  <c r="J239" i="3"/>
  <c r="J240" i="3"/>
  <c r="J241" i="3"/>
  <c r="J242" i="3"/>
  <c r="J243" i="3"/>
  <c r="J244" i="3"/>
  <c r="J245" i="3"/>
  <c r="J246" i="3"/>
  <c r="J247" i="3"/>
  <c r="J248" i="3"/>
  <c r="J249" i="3"/>
  <c r="J250" i="3"/>
  <c r="J251" i="3"/>
  <c r="J252" i="3"/>
  <c r="J253" i="3"/>
  <c r="J254" i="3"/>
  <c r="J255" i="3"/>
  <c r="J256" i="3"/>
  <c r="J257" i="3"/>
  <c r="J258" i="3"/>
  <c r="J259" i="3"/>
  <c r="J260" i="3"/>
  <c r="J261" i="3"/>
  <c r="J262" i="3"/>
  <c r="J263" i="3"/>
  <c r="J264" i="3"/>
  <c r="J265" i="3"/>
  <c r="J266" i="3"/>
  <c r="J267" i="3"/>
  <c r="J268" i="3"/>
  <c r="J269" i="3"/>
  <c r="J270" i="3"/>
  <c r="J271" i="3"/>
  <c r="J272" i="3"/>
  <c r="J273" i="3"/>
  <c r="J274" i="3"/>
  <c r="J275" i="3"/>
  <c r="J276" i="3"/>
  <c r="J277" i="3"/>
  <c r="J278" i="3"/>
  <c r="J279" i="3"/>
  <c r="J280" i="3"/>
  <c r="J281" i="3"/>
  <c r="J282" i="3"/>
  <c r="J283" i="3"/>
  <c r="J284" i="3"/>
  <c r="J285" i="3"/>
  <c r="J286" i="3"/>
  <c r="J287" i="3"/>
  <c r="J288" i="3"/>
  <c r="J289" i="3"/>
  <c r="J290" i="3"/>
  <c r="J291" i="3"/>
  <c r="J292" i="3"/>
  <c r="J293" i="3"/>
  <c r="J294" i="3"/>
  <c r="J295" i="3"/>
  <c r="J296" i="3"/>
  <c r="J297" i="3"/>
  <c r="J298" i="3"/>
  <c r="J299" i="3"/>
  <c r="J300" i="3"/>
  <c r="J301" i="3"/>
  <c r="J302" i="3"/>
  <c r="J303" i="3"/>
  <c r="J304" i="3"/>
  <c r="J305" i="3"/>
  <c r="J306" i="3"/>
  <c r="J307" i="3"/>
  <c r="J308" i="3"/>
  <c r="J309" i="3"/>
  <c r="J310" i="3"/>
  <c r="J311" i="3"/>
  <c r="J312" i="3"/>
  <c r="J313" i="3"/>
  <c r="J314" i="3"/>
  <c r="J315" i="3"/>
  <c r="J316" i="3"/>
  <c r="J317" i="3"/>
  <c r="J318" i="3"/>
  <c r="J319" i="3"/>
  <c r="J320" i="3"/>
  <c r="J321" i="3"/>
  <c r="J322" i="3"/>
  <c r="J323" i="3"/>
  <c r="J324" i="3"/>
  <c r="J325" i="3"/>
  <c r="J326" i="3"/>
  <c r="J327" i="3"/>
  <c r="J328" i="3"/>
  <c r="J329" i="3"/>
  <c r="J330" i="3"/>
  <c r="J331" i="3"/>
  <c r="J332" i="3"/>
  <c r="J333" i="3"/>
  <c r="J334" i="3"/>
  <c r="J335" i="3"/>
  <c r="J336" i="3"/>
  <c r="J337" i="3"/>
  <c r="J338" i="3"/>
  <c r="J339" i="3"/>
  <c r="J340" i="3"/>
  <c r="J341" i="3"/>
  <c r="J342" i="3"/>
  <c r="J343" i="3"/>
  <c r="J344" i="3"/>
  <c r="J345" i="3"/>
  <c r="J346" i="3"/>
  <c r="J347" i="3"/>
  <c r="J348" i="3"/>
  <c r="J349" i="3"/>
  <c r="J350" i="3"/>
  <c r="J351" i="3"/>
  <c r="J352" i="3"/>
  <c r="J353" i="3"/>
  <c r="J354" i="3"/>
  <c r="J355" i="3"/>
  <c r="J356" i="3"/>
  <c r="J357" i="3"/>
  <c r="J358" i="3"/>
  <c r="J359" i="3"/>
  <c r="J360" i="3"/>
  <c r="J361" i="3"/>
  <c r="J362" i="3"/>
  <c r="J363" i="3"/>
  <c r="J364" i="3"/>
  <c r="J365" i="3"/>
  <c r="J366" i="3"/>
  <c r="J367" i="3"/>
  <c r="J368" i="3"/>
  <c r="J369" i="3"/>
  <c r="J370" i="3"/>
  <c r="J371" i="3"/>
  <c r="J372" i="3"/>
  <c r="J373" i="3"/>
  <c r="J374" i="3"/>
  <c r="J375" i="3"/>
  <c r="J376" i="3"/>
  <c r="J377" i="3"/>
  <c r="J378" i="3"/>
  <c r="J379" i="3"/>
  <c r="J380" i="3"/>
  <c r="J381" i="3"/>
  <c r="J382" i="3"/>
  <c r="J383" i="3"/>
  <c r="J384" i="3"/>
  <c r="J385" i="3"/>
  <c r="J386" i="3"/>
  <c r="J387" i="3"/>
  <c r="J388" i="3"/>
  <c r="J389" i="3"/>
  <c r="J390" i="3"/>
  <c r="J391" i="3"/>
  <c r="J392" i="3"/>
  <c r="J393" i="3"/>
  <c r="J394" i="3"/>
  <c r="J395" i="3"/>
  <c r="J396" i="3"/>
  <c r="J397" i="3"/>
  <c r="J398" i="3"/>
  <c r="J399" i="3"/>
  <c r="J400" i="3"/>
  <c r="J401" i="3"/>
  <c r="J402" i="3"/>
  <c r="J403" i="3"/>
  <c r="J404" i="3"/>
  <c r="J405" i="3"/>
  <c r="J406" i="3"/>
  <c r="J407" i="3"/>
  <c r="J408" i="3"/>
  <c r="J409" i="3"/>
  <c r="J410" i="3"/>
  <c r="J411" i="3"/>
  <c r="J412" i="3"/>
  <c r="J413" i="3"/>
  <c r="J414" i="3"/>
  <c r="J415" i="3"/>
  <c r="J416" i="3"/>
  <c r="J417" i="3"/>
  <c r="J418" i="3"/>
  <c r="J419" i="3"/>
  <c r="J420" i="3"/>
  <c r="J421" i="3"/>
  <c r="J422" i="3"/>
  <c r="J423" i="3"/>
  <c r="J424" i="3"/>
  <c r="J425" i="3"/>
  <c r="J426" i="3"/>
  <c r="J427" i="3"/>
  <c r="J428" i="3"/>
  <c r="J429" i="3"/>
  <c r="J430" i="3"/>
  <c r="J431" i="3"/>
  <c r="J432" i="3"/>
  <c r="J433" i="3"/>
  <c r="J434" i="3"/>
  <c r="J435" i="3"/>
  <c r="J436" i="3"/>
  <c r="J437" i="3"/>
  <c r="J438" i="3"/>
  <c r="J439" i="3"/>
  <c r="J440" i="3"/>
  <c r="J441" i="3"/>
  <c r="J442" i="3"/>
  <c r="J443" i="3"/>
  <c r="J444" i="3"/>
  <c r="J445" i="3"/>
  <c r="J446" i="3"/>
  <c r="J447" i="3"/>
  <c r="J448" i="3"/>
  <c r="J449" i="3"/>
  <c r="J450" i="3"/>
  <c r="J451" i="3"/>
  <c r="J452" i="3"/>
  <c r="J453" i="3"/>
  <c r="J454" i="3"/>
  <c r="J455" i="3"/>
  <c r="J456" i="3"/>
  <c r="J457" i="3"/>
  <c r="J458" i="3"/>
  <c r="J459" i="3"/>
  <c r="J460" i="3"/>
  <c r="J461" i="3"/>
  <c r="J462" i="3"/>
  <c r="J463" i="3"/>
  <c r="J464" i="3"/>
  <c r="J465" i="3"/>
  <c r="J466" i="3"/>
  <c r="J467" i="3"/>
  <c r="J468" i="3"/>
  <c r="J469" i="3"/>
  <c r="J470" i="3"/>
  <c r="J471" i="3"/>
  <c r="J472" i="3"/>
  <c r="J473" i="3"/>
  <c r="J474" i="3"/>
  <c r="J475" i="3"/>
  <c r="J476" i="3"/>
  <c r="J477" i="3"/>
  <c r="J478" i="3"/>
  <c r="J479" i="3"/>
  <c r="J480" i="3"/>
  <c r="J481" i="3"/>
  <c r="J482" i="3"/>
  <c r="J483" i="3"/>
  <c r="J484" i="3"/>
  <c r="J485" i="3"/>
  <c r="J486" i="3"/>
  <c r="J487" i="3"/>
  <c r="J488" i="3"/>
  <c r="J489" i="3"/>
  <c r="J490" i="3"/>
  <c r="J491" i="3"/>
  <c r="J492" i="3"/>
  <c r="J493" i="3"/>
  <c r="J494" i="3"/>
  <c r="J495" i="3"/>
  <c r="J496" i="3"/>
  <c r="J497" i="3"/>
  <c r="J498" i="3"/>
  <c r="J499" i="3"/>
  <c r="J500" i="3"/>
  <c r="J501" i="3"/>
  <c r="J502" i="3"/>
  <c r="J503" i="3"/>
  <c r="J504" i="3"/>
  <c r="J505" i="3"/>
  <c r="J506" i="3"/>
  <c r="J507" i="3"/>
  <c r="J508" i="3"/>
  <c r="J509" i="3"/>
  <c r="J510" i="3"/>
  <c r="J511" i="3"/>
  <c r="J512" i="3"/>
  <c r="J513" i="3"/>
  <c r="J514" i="3"/>
  <c r="J515" i="3"/>
  <c r="J516" i="3"/>
  <c r="J517" i="3"/>
  <c r="J518" i="3"/>
  <c r="J519" i="3"/>
  <c r="J520" i="3"/>
  <c r="J521" i="3"/>
  <c r="J522" i="3"/>
  <c r="J523" i="3"/>
  <c r="J524" i="3"/>
  <c r="J525" i="3"/>
  <c r="J526" i="3"/>
  <c r="J527" i="3"/>
  <c r="J528" i="3"/>
  <c r="J529" i="3"/>
  <c r="J530" i="3"/>
  <c r="J531" i="3"/>
  <c r="J532" i="3"/>
  <c r="J533" i="3"/>
  <c r="J534" i="3"/>
  <c r="J535" i="3"/>
  <c r="J536" i="3"/>
  <c r="J537" i="3"/>
  <c r="J538" i="3"/>
  <c r="J539" i="3"/>
  <c r="J540" i="3"/>
  <c r="J541" i="3"/>
  <c r="J542" i="3"/>
  <c r="J543" i="3"/>
  <c r="J544" i="3"/>
  <c r="J545" i="3"/>
  <c r="J546" i="3"/>
  <c r="J547" i="3"/>
  <c r="J548" i="3"/>
  <c r="J549" i="3"/>
  <c r="J550" i="3"/>
  <c r="J551" i="3"/>
  <c r="J552" i="3"/>
  <c r="J553" i="3"/>
  <c r="J554" i="3"/>
  <c r="J555" i="3"/>
  <c r="J556" i="3"/>
  <c r="J557" i="3"/>
  <c r="J558" i="3"/>
  <c r="J559" i="3"/>
  <c r="J560" i="3"/>
  <c r="J561" i="3"/>
  <c r="J562" i="3"/>
  <c r="J563" i="3"/>
  <c r="J564" i="3"/>
  <c r="J565" i="3"/>
  <c r="J566" i="3"/>
  <c r="J567" i="3"/>
  <c r="J568" i="3"/>
  <c r="J569" i="3"/>
  <c r="J570" i="3"/>
  <c r="J571" i="3"/>
  <c r="J572" i="3"/>
  <c r="J573" i="3"/>
  <c r="J574" i="3"/>
  <c r="J575" i="3"/>
  <c r="J576" i="3"/>
  <c r="J577" i="3"/>
  <c r="J578" i="3"/>
  <c r="J579" i="3"/>
  <c r="J580" i="3"/>
  <c r="J581" i="3"/>
  <c r="J582" i="3"/>
  <c r="J583" i="3"/>
  <c r="J584" i="3"/>
  <c r="J585" i="3"/>
  <c r="J586" i="3"/>
  <c r="J587" i="3"/>
  <c r="J588" i="3"/>
  <c r="J589" i="3"/>
  <c r="J590" i="3"/>
  <c r="J591" i="3"/>
  <c r="J592" i="3"/>
  <c r="J593" i="3"/>
  <c r="J594" i="3"/>
  <c r="J595" i="3"/>
  <c r="J596" i="3"/>
  <c r="J597" i="3"/>
  <c r="J598" i="3"/>
  <c r="J599" i="3"/>
  <c r="J600" i="3"/>
  <c r="J601" i="3"/>
  <c r="J602" i="3"/>
  <c r="J603" i="3"/>
  <c r="J604" i="3"/>
  <c r="J605" i="3"/>
  <c r="J606" i="3"/>
  <c r="J607" i="3"/>
  <c r="J608" i="3"/>
  <c r="J609" i="3"/>
  <c r="J610" i="3"/>
  <c r="J611" i="3"/>
  <c r="J612" i="3"/>
  <c r="J613" i="3"/>
  <c r="J614" i="3"/>
  <c r="J615" i="3"/>
  <c r="J616" i="3"/>
  <c r="J617" i="3"/>
  <c r="J618" i="3"/>
  <c r="J619" i="3"/>
  <c r="J620" i="3"/>
  <c r="J621" i="3"/>
  <c r="J622" i="3"/>
  <c r="J623" i="3"/>
  <c r="J624" i="3"/>
  <c r="J625" i="3"/>
  <c r="J626" i="3"/>
  <c r="J627" i="3"/>
  <c r="J628" i="3"/>
  <c r="J629" i="3"/>
  <c r="J630" i="3"/>
  <c r="J631" i="3"/>
  <c r="J632" i="3"/>
  <c r="J633" i="3"/>
  <c r="J634" i="3"/>
  <c r="J635" i="3"/>
  <c r="J636" i="3"/>
  <c r="J637" i="3"/>
  <c r="J638" i="3"/>
  <c r="J639" i="3"/>
  <c r="J640" i="3"/>
  <c r="J641" i="3"/>
  <c r="J642" i="3"/>
  <c r="J643" i="3"/>
  <c r="J644" i="3"/>
  <c r="J645" i="3"/>
  <c r="J646" i="3"/>
  <c r="J647" i="3"/>
  <c r="J648" i="3"/>
  <c r="J649" i="3"/>
  <c r="J650" i="3"/>
  <c r="J651" i="3"/>
  <c r="J652" i="3"/>
  <c r="J653" i="3"/>
  <c r="J654" i="3"/>
  <c r="J655" i="3"/>
  <c r="J656" i="3"/>
  <c r="J657" i="3"/>
  <c r="J658" i="3"/>
  <c r="J659" i="3"/>
  <c r="J660" i="3"/>
  <c r="J661" i="3"/>
  <c r="J662" i="3"/>
  <c r="J663" i="3"/>
  <c r="J664" i="3"/>
  <c r="J665" i="3"/>
  <c r="J666" i="3"/>
  <c r="J667" i="3"/>
  <c r="J668" i="3"/>
  <c r="J669" i="3"/>
  <c r="J670" i="3"/>
  <c r="J671" i="3"/>
  <c r="J672" i="3"/>
  <c r="J673" i="3"/>
  <c r="J674" i="3"/>
  <c r="J675" i="3"/>
  <c r="J676" i="3"/>
  <c r="J677" i="3"/>
  <c r="J678" i="3"/>
  <c r="J679" i="3"/>
  <c r="J680" i="3"/>
  <c r="J681" i="3"/>
  <c r="J682" i="3"/>
  <c r="J683" i="3"/>
  <c r="J684" i="3"/>
  <c r="J685" i="3"/>
  <c r="J686" i="3"/>
  <c r="J687" i="3"/>
  <c r="J688" i="3"/>
  <c r="J689" i="3"/>
  <c r="J690" i="3"/>
  <c r="J691" i="3"/>
  <c r="J692" i="3"/>
  <c r="J693" i="3"/>
  <c r="J694" i="3"/>
  <c r="J695" i="3"/>
  <c r="J696" i="3"/>
  <c r="J697" i="3"/>
  <c r="J698" i="3"/>
  <c r="J699" i="3"/>
  <c r="J700" i="3"/>
  <c r="J701" i="3"/>
  <c r="J702" i="3"/>
  <c r="J703" i="3"/>
  <c r="J704" i="3"/>
  <c r="J705" i="3"/>
  <c r="J706" i="3"/>
  <c r="J707" i="3"/>
  <c r="J708" i="3"/>
  <c r="J709" i="3"/>
  <c r="J710" i="3"/>
  <c r="J711" i="3"/>
  <c r="J712" i="3"/>
  <c r="J713" i="3"/>
  <c r="J714" i="3"/>
  <c r="J715" i="3"/>
  <c r="J716" i="3"/>
  <c r="J717" i="3"/>
  <c r="J718" i="3"/>
  <c r="J719" i="3"/>
  <c r="J720" i="3"/>
  <c r="J721" i="3"/>
  <c r="J722" i="3"/>
  <c r="J723" i="3"/>
  <c r="J724" i="3"/>
  <c r="J725" i="3"/>
  <c r="J726" i="3"/>
  <c r="J727" i="3"/>
  <c r="J728" i="3"/>
  <c r="J729" i="3"/>
  <c r="J730" i="3"/>
  <c r="J731" i="3"/>
  <c r="J732" i="3"/>
  <c r="J733" i="3"/>
  <c r="J734" i="3"/>
  <c r="J735" i="3"/>
  <c r="J736" i="3"/>
  <c r="J737" i="3"/>
  <c r="J738" i="3"/>
  <c r="J739" i="3"/>
  <c r="J740" i="3"/>
  <c r="J741" i="3"/>
  <c r="J742" i="3"/>
  <c r="J743" i="3"/>
  <c r="J744" i="3"/>
  <c r="J745" i="3"/>
  <c r="J746" i="3"/>
  <c r="J747" i="3"/>
  <c r="J748" i="3"/>
  <c r="J749" i="3"/>
  <c r="J750" i="3"/>
  <c r="J751" i="3"/>
  <c r="J752" i="3"/>
  <c r="J753" i="3"/>
  <c r="J754" i="3"/>
  <c r="J755" i="3"/>
  <c r="J756" i="3"/>
  <c r="J757" i="3"/>
  <c r="J758" i="3"/>
  <c r="J759" i="3"/>
  <c r="J760" i="3"/>
  <c r="J761" i="3"/>
  <c r="J762" i="3"/>
  <c r="J763" i="3"/>
  <c r="J764" i="3"/>
  <c r="J765" i="3"/>
  <c r="J766" i="3"/>
  <c r="J767" i="3"/>
  <c r="J768" i="3"/>
  <c r="J769" i="3"/>
  <c r="J770" i="3"/>
  <c r="J771" i="3"/>
  <c r="J772" i="3"/>
  <c r="J773" i="3"/>
  <c r="J774" i="3"/>
  <c r="J775" i="3"/>
  <c r="J776" i="3"/>
  <c r="J777" i="3"/>
  <c r="J778" i="3"/>
  <c r="J779" i="3"/>
  <c r="J780" i="3"/>
  <c r="J781" i="3"/>
  <c r="J782" i="3"/>
  <c r="J783" i="3"/>
  <c r="J784" i="3"/>
  <c r="J785" i="3"/>
  <c r="J786" i="3"/>
  <c r="J787" i="3"/>
  <c r="J788" i="3"/>
  <c r="J789" i="3"/>
  <c r="J790" i="3"/>
  <c r="J791" i="3"/>
  <c r="J792" i="3"/>
  <c r="J793" i="3"/>
  <c r="J794" i="3"/>
  <c r="J795" i="3"/>
  <c r="J796" i="3"/>
  <c r="J797" i="3"/>
  <c r="J798" i="3"/>
  <c r="J799" i="3"/>
  <c r="J800" i="3"/>
  <c r="J801" i="3"/>
  <c r="J802" i="3"/>
  <c r="J803" i="3"/>
  <c r="J804" i="3"/>
  <c r="J805" i="3"/>
  <c r="J806" i="3"/>
  <c r="J807" i="3"/>
  <c r="J808" i="3"/>
  <c r="J809" i="3"/>
  <c r="J810" i="3"/>
  <c r="J811" i="3"/>
  <c r="J812" i="3"/>
  <c r="J813" i="3"/>
  <c r="J814" i="3"/>
  <c r="J815" i="3"/>
  <c r="J816" i="3"/>
  <c r="J817" i="3"/>
  <c r="J818" i="3"/>
  <c r="J819" i="3"/>
  <c r="J820" i="3"/>
  <c r="J821" i="3"/>
  <c r="J822" i="3"/>
  <c r="J823" i="3"/>
  <c r="J824" i="3"/>
  <c r="J825" i="3"/>
  <c r="J826" i="3"/>
  <c r="J827" i="3"/>
  <c r="J828" i="3"/>
  <c r="J829" i="3"/>
  <c r="J830" i="3"/>
  <c r="J831" i="3"/>
  <c r="J832" i="3"/>
  <c r="J833" i="3"/>
  <c r="J834" i="3"/>
  <c r="J835" i="3"/>
  <c r="J836" i="3"/>
  <c r="J837" i="3"/>
  <c r="J838" i="3"/>
  <c r="J839" i="3"/>
  <c r="J840" i="3"/>
  <c r="J841" i="3"/>
  <c r="J842" i="3"/>
  <c r="J43" i="3"/>
  <c r="J32" i="4"/>
  <c r="J33" i="4"/>
  <c r="J34" i="4"/>
  <c r="J35" i="4"/>
  <c r="J36" i="4"/>
  <c r="J37" i="4"/>
  <c r="J38" i="4"/>
  <c r="J39" i="4"/>
  <c r="J40" i="4"/>
  <c r="J41" i="4"/>
  <c r="J42" i="4"/>
  <c r="J43" i="4"/>
  <c r="J44" i="4"/>
  <c r="J45" i="4"/>
  <c r="J46" i="4"/>
  <c r="J47" i="4"/>
  <c r="J48" i="4"/>
  <c r="J49" i="4"/>
  <c r="J50" i="4"/>
  <c r="J51" i="4"/>
  <c r="J52" i="4"/>
  <c r="J53" i="4"/>
  <c r="J54" i="4"/>
  <c r="J55" i="4"/>
  <c r="J56" i="4"/>
  <c r="J57" i="4"/>
  <c r="J58" i="4"/>
  <c r="J59" i="4"/>
  <c r="J60" i="4"/>
  <c r="J61" i="4"/>
  <c r="J62" i="4"/>
  <c r="J63" i="4"/>
  <c r="J64" i="4"/>
  <c r="J65" i="4"/>
  <c r="J66" i="4"/>
  <c r="J67" i="4"/>
  <c r="J68" i="4"/>
  <c r="J69" i="4"/>
  <c r="J70" i="4"/>
  <c r="J71" i="4"/>
  <c r="J72" i="4"/>
  <c r="J73" i="4"/>
  <c r="J74" i="4"/>
  <c r="J75" i="4"/>
  <c r="J76" i="4"/>
  <c r="J77" i="4"/>
  <c r="J78" i="4"/>
  <c r="J79" i="4"/>
  <c r="J80" i="4"/>
  <c r="J81" i="4"/>
  <c r="J82" i="4"/>
  <c r="J83" i="4"/>
  <c r="J84" i="4"/>
  <c r="J85" i="4"/>
  <c r="J86" i="4"/>
  <c r="J87" i="4"/>
  <c r="J88" i="4"/>
  <c r="J89" i="4"/>
  <c r="J90" i="4"/>
  <c r="J91" i="4"/>
  <c r="J92" i="4"/>
  <c r="J93" i="4"/>
  <c r="J94" i="4"/>
  <c r="J95" i="4"/>
  <c r="J96" i="4"/>
  <c r="J97" i="4"/>
  <c r="J98" i="4"/>
  <c r="J99" i="4"/>
  <c r="J100" i="4"/>
  <c r="J101" i="4"/>
  <c r="J102" i="4"/>
  <c r="J103" i="4"/>
  <c r="J104" i="4"/>
  <c r="J105" i="4"/>
  <c r="J106" i="4"/>
  <c r="J107" i="4"/>
  <c r="J108" i="4"/>
  <c r="J109" i="4"/>
  <c r="J110" i="4"/>
  <c r="J111" i="4"/>
  <c r="J112" i="4"/>
  <c r="J113" i="4"/>
  <c r="J114" i="4"/>
  <c r="J115" i="4"/>
  <c r="J116" i="4"/>
  <c r="J117" i="4"/>
  <c r="J118" i="4"/>
  <c r="J119" i="4"/>
  <c r="J120" i="4"/>
  <c r="J121" i="4"/>
  <c r="J122" i="4"/>
  <c r="J123" i="4"/>
  <c r="J124" i="4"/>
  <c r="J125" i="4"/>
  <c r="J126" i="4"/>
  <c r="J127" i="4"/>
  <c r="J128" i="4"/>
  <c r="J129" i="4"/>
  <c r="J130" i="4"/>
  <c r="J131" i="4"/>
  <c r="J132" i="4"/>
  <c r="J133" i="4"/>
  <c r="J134" i="4"/>
  <c r="J135" i="4"/>
  <c r="J136" i="4"/>
  <c r="J137" i="4"/>
  <c r="J138" i="4"/>
  <c r="J139" i="4"/>
  <c r="J140" i="4"/>
  <c r="J141" i="4"/>
  <c r="J142" i="4"/>
  <c r="J143" i="4"/>
  <c r="J144" i="4"/>
  <c r="J145" i="4"/>
  <c r="J146" i="4"/>
  <c r="J147" i="4"/>
  <c r="J148" i="4"/>
  <c r="J149" i="4"/>
  <c r="J150" i="4"/>
  <c r="J151" i="4"/>
  <c r="J152" i="4"/>
  <c r="J153" i="4"/>
  <c r="J154" i="4"/>
  <c r="J155" i="4"/>
  <c r="J156" i="4"/>
  <c r="J157" i="4"/>
  <c r="J158" i="4"/>
  <c r="J159" i="4"/>
  <c r="J160" i="4"/>
  <c r="J161" i="4"/>
  <c r="J162" i="4"/>
  <c r="J163" i="4"/>
  <c r="J164" i="4"/>
  <c r="J165" i="4"/>
  <c r="J166" i="4"/>
  <c r="J167" i="4"/>
  <c r="J168" i="4"/>
  <c r="J169" i="4"/>
  <c r="J170" i="4"/>
  <c r="J171" i="4"/>
  <c r="J172" i="4"/>
  <c r="J173" i="4"/>
  <c r="J174" i="4"/>
  <c r="J175" i="4"/>
  <c r="J176" i="4"/>
  <c r="J177" i="4"/>
  <c r="J178" i="4"/>
  <c r="J179" i="4"/>
  <c r="J180" i="4"/>
  <c r="J181" i="4"/>
  <c r="J182" i="4"/>
  <c r="J183" i="4"/>
  <c r="J184" i="4"/>
  <c r="J185" i="4"/>
  <c r="J186" i="4"/>
  <c r="J187" i="4"/>
  <c r="J188" i="4"/>
  <c r="J189" i="4"/>
  <c r="J190" i="4"/>
  <c r="J191" i="4"/>
  <c r="J192" i="4"/>
  <c r="J193" i="4"/>
  <c r="J194" i="4"/>
  <c r="J195" i="4"/>
  <c r="J196" i="4"/>
  <c r="J197" i="4"/>
  <c r="J198" i="4"/>
  <c r="J199" i="4"/>
  <c r="J200" i="4"/>
  <c r="J201" i="4"/>
  <c r="J202" i="4"/>
  <c r="J203" i="4"/>
  <c r="J204" i="4"/>
  <c r="J205" i="4"/>
  <c r="J206" i="4"/>
  <c r="J207" i="4"/>
  <c r="J208" i="4"/>
  <c r="J209" i="4"/>
  <c r="J210" i="4"/>
  <c r="J211" i="4"/>
  <c r="J212" i="4"/>
  <c r="J213" i="4"/>
  <c r="J214" i="4"/>
  <c r="J215" i="4"/>
  <c r="J216" i="4"/>
  <c r="J217" i="4"/>
  <c r="J218" i="4"/>
  <c r="J219" i="4"/>
  <c r="J220" i="4"/>
  <c r="J221" i="4"/>
  <c r="J222" i="4"/>
  <c r="J223" i="4"/>
  <c r="J224" i="4"/>
  <c r="J225" i="4"/>
  <c r="J226" i="4"/>
  <c r="J227" i="4"/>
  <c r="J228" i="4"/>
  <c r="J229" i="4"/>
  <c r="J230" i="4"/>
  <c r="J231" i="4"/>
  <c r="J232" i="4"/>
  <c r="J233" i="4"/>
  <c r="J234" i="4"/>
  <c r="J235" i="4"/>
  <c r="J236" i="4"/>
  <c r="J237" i="4"/>
  <c r="J238" i="4"/>
  <c r="J239" i="4"/>
  <c r="J240" i="4"/>
  <c r="J241" i="4"/>
  <c r="J242" i="4"/>
  <c r="J243" i="4"/>
  <c r="J244" i="4"/>
  <c r="J245" i="4"/>
  <c r="J246" i="4"/>
  <c r="J247" i="4"/>
  <c r="J248" i="4"/>
  <c r="J249" i="4"/>
  <c r="J250" i="4"/>
  <c r="J251" i="4"/>
  <c r="J252" i="4"/>
  <c r="J253" i="4"/>
  <c r="J254" i="4"/>
  <c r="J255" i="4"/>
  <c r="J256" i="4"/>
  <c r="J257" i="4"/>
  <c r="J258" i="4"/>
  <c r="J259" i="4"/>
  <c r="J260" i="4"/>
  <c r="J261" i="4"/>
  <c r="J262" i="4"/>
  <c r="J263" i="4"/>
  <c r="J264" i="4"/>
  <c r="J265" i="4"/>
  <c r="J266" i="4"/>
  <c r="J267" i="4"/>
  <c r="J268" i="4"/>
  <c r="J269" i="4"/>
  <c r="J270" i="4"/>
  <c r="J271" i="4"/>
  <c r="J272" i="4"/>
  <c r="J273" i="4"/>
  <c r="J274" i="4"/>
  <c r="J275" i="4"/>
  <c r="J276" i="4"/>
  <c r="J277" i="4"/>
  <c r="J278" i="4"/>
  <c r="J279" i="4"/>
  <c r="J280" i="4"/>
  <c r="J281" i="4"/>
  <c r="J282" i="4"/>
  <c r="J283" i="4"/>
  <c r="J284" i="4"/>
  <c r="J285" i="4"/>
  <c r="J286" i="4"/>
  <c r="J287" i="4"/>
  <c r="J288" i="4"/>
  <c r="J289" i="4"/>
  <c r="J290" i="4"/>
  <c r="J291" i="4"/>
  <c r="J292" i="4"/>
  <c r="J293" i="4"/>
  <c r="J294" i="4"/>
  <c r="J295" i="4"/>
  <c r="J296" i="4"/>
  <c r="J297" i="4"/>
  <c r="J298" i="4"/>
  <c r="J299" i="4"/>
  <c r="J300" i="4"/>
  <c r="J301" i="4"/>
  <c r="J302" i="4"/>
  <c r="J303" i="4"/>
  <c r="J304" i="4"/>
  <c r="J305" i="4"/>
  <c r="J306" i="4"/>
  <c r="J307" i="4"/>
  <c r="J308" i="4"/>
  <c r="J309" i="4"/>
  <c r="J310" i="4"/>
  <c r="J311" i="4"/>
  <c r="J312" i="4"/>
  <c r="J313" i="4"/>
  <c r="J314" i="4"/>
  <c r="J315" i="4"/>
  <c r="J316" i="4"/>
  <c r="J317" i="4"/>
  <c r="J318" i="4"/>
  <c r="J319" i="4"/>
  <c r="J320" i="4"/>
  <c r="J321" i="4"/>
  <c r="J322" i="4"/>
  <c r="J323" i="4"/>
  <c r="J324" i="4"/>
  <c r="J325" i="4"/>
  <c r="J326" i="4"/>
  <c r="J327" i="4"/>
  <c r="J328" i="4"/>
  <c r="J329" i="4"/>
  <c r="J330" i="4"/>
  <c r="J331" i="4"/>
  <c r="J332" i="4"/>
  <c r="J333" i="4"/>
  <c r="J334" i="4"/>
  <c r="J335" i="4"/>
  <c r="J336" i="4"/>
  <c r="J337" i="4"/>
  <c r="J338" i="4"/>
  <c r="J339" i="4"/>
  <c r="J340" i="4"/>
  <c r="J341" i="4"/>
  <c r="J342" i="4"/>
  <c r="J343" i="4"/>
  <c r="J344" i="4"/>
  <c r="J345" i="4"/>
  <c r="J346" i="4"/>
  <c r="J347" i="4"/>
  <c r="J348" i="4"/>
  <c r="J349" i="4"/>
  <c r="J350" i="4"/>
  <c r="J351" i="4"/>
  <c r="J352" i="4"/>
  <c r="J353" i="4"/>
  <c r="J354" i="4"/>
  <c r="J355" i="4"/>
  <c r="J356" i="4"/>
  <c r="J357" i="4"/>
  <c r="J358" i="4"/>
  <c r="J359" i="4"/>
  <c r="J360" i="4"/>
  <c r="J361" i="4"/>
  <c r="J362" i="4"/>
  <c r="J363" i="4"/>
  <c r="J364" i="4"/>
  <c r="J365" i="4"/>
  <c r="J366" i="4"/>
  <c r="J367" i="4"/>
  <c r="J368" i="4"/>
  <c r="J369" i="4"/>
  <c r="J370" i="4"/>
  <c r="J371" i="4"/>
  <c r="J372" i="4"/>
  <c r="J373" i="4"/>
  <c r="J374" i="4"/>
  <c r="J375" i="4"/>
  <c r="J376" i="4"/>
  <c r="J377" i="4"/>
  <c r="J378" i="4"/>
  <c r="J379" i="4"/>
  <c r="J380" i="4"/>
  <c r="J381" i="4"/>
  <c r="J382" i="4"/>
  <c r="J383" i="4"/>
  <c r="J384" i="4"/>
  <c r="J385" i="4"/>
  <c r="J386" i="4"/>
  <c r="J387" i="4"/>
  <c r="J388" i="4"/>
  <c r="J389" i="4"/>
  <c r="J390" i="4"/>
  <c r="J391" i="4"/>
  <c r="J392" i="4"/>
  <c r="J393" i="4"/>
  <c r="J394" i="4"/>
  <c r="J395" i="4"/>
  <c r="J396" i="4"/>
  <c r="J31" i="4"/>
  <c r="K28" i="7" l="1"/>
  <c r="K30" i="7"/>
  <c r="K31" i="7"/>
  <c r="K32" i="7"/>
  <c r="K33" i="7"/>
  <c r="K34" i="7"/>
  <c r="K35" i="7"/>
  <c r="K36" i="7"/>
  <c r="K37" i="7"/>
  <c r="K38" i="7"/>
  <c r="K39" i="7"/>
  <c r="K40" i="7"/>
  <c r="K41" i="7"/>
  <c r="K42" i="7"/>
  <c r="K43" i="7"/>
  <c r="K44" i="7"/>
  <c r="K45" i="7"/>
  <c r="K46" i="7"/>
  <c r="K47" i="7"/>
  <c r="K48" i="7"/>
  <c r="K49" i="7"/>
  <c r="K50" i="7"/>
  <c r="K51" i="7"/>
  <c r="K52" i="7"/>
  <c r="K53" i="7"/>
  <c r="K54" i="7"/>
  <c r="K55" i="7"/>
  <c r="K56" i="7"/>
  <c r="K57" i="7"/>
  <c r="K58" i="7"/>
  <c r="K59" i="7"/>
  <c r="K60" i="7"/>
  <c r="K61" i="7"/>
  <c r="K62" i="7"/>
  <c r="K65" i="7"/>
  <c r="K66" i="7"/>
  <c r="K67" i="7"/>
  <c r="K68" i="7"/>
  <c r="K69" i="7"/>
  <c r="K72" i="7"/>
  <c r="K73" i="7"/>
  <c r="K74" i="7"/>
  <c r="K75" i="7"/>
  <c r="K76" i="7"/>
  <c r="K77" i="7"/>
  <c r="K78" i="7"/>
  <c r="K79" i="7"/>
  <c r="K84" i="7"/>
  <c r="K85" i="7"/>
  <c r="K86" i="7"/>
  <c r="K87" i="7"/>
  <c r="K88" i="7"/>
  <c r="K89" i="7"/>
  <c r="K90" i="7"/>
  <c r="K125" i="7"/>
  <c r="K126" i="7"/>
  <c r="K128" i="7"/>
  <c r="K129" i="7"/>
  <c r="K130" i="7"/>
  <c r="K131" i="7"/>
  <c r="K132" i="7"/>
  <c r="K133" i="7"/>
  <c r="K134" i="7"/>
  <c r="K135" i="7"/>
  <c r="K136" i="7"/>
  <c r="K138" i="7"/>
  <c r="K139" i="7"/>
  <c r="K140" i="7"/>
  <c r="K141" i="7"/>
  <c r="K142" i="7"/>
  <c r="K143" i="7"/>
  <c r="K144" i="7"/>
  <c r="K145" i="7"/>
  <c r="K146" i="7"/>
  <c r="K147" i="7"/>
  <c r="K148" i="7"/>
  <c r="K150" i="7"/>
  <c r="K151" i="7"/>
  <c r="K152" i="7"/>
  <c r="K153" i="7"/>
  <c r="K154" i="7"/>
  <c r="K155" i="7"/>
  <c r="K156" i="7"/>
  <c r="K157" i="7"/>
  <c r="K158" i="7"/>
  <c r="K160" i="7"/>
  <c r="K161" i="7"/>
  <c r="K162" i="7"/>
  <c r="K163" i="7"/>
  <c r="K164" i="7"/>
  <c r="K167" i="7"/>
  <c r="K168" i="7"/>
  <c r="K169" i="7"/>
  <c r="K170" i="7"/>
  <c r="K171" i="7"/>
  <c r="K172" i="7"/>
  <c r="K173" i="7"/>
  <c r="K174" i="7"/>
  <c r="K178" i="7"/>
  <c r="K179" i="7"/>
  <c r="K180" i="7"/>
  <c r="K181" i="7"/>
  <c r="K182" i="7"/>
  <c r="K183" i="7"/>
  <c r="K184" i="7"/>
  <c r="K216" i="7"/>
  <c r="K217" i="7"/>
  <c r="K218" i="7"/>
  <c r="K219" i="7"/>
  <c r="K220" i="7"/>
  <c r="K221" i="7"/>
  <c r="K222" i="7"/>
  <c r="K223" i="7"/>
  <c r="K224" i="7"/>
  <c r="K225" i="7"/>
  <c r="K226" i="7"/>
  <c r="K227" i="7"/>
  <c r="K228" i="7"/>
  <c r="K229" i="7"/>
  <c r="K230" i="7"/>
  <c r="K231" i="7"/>
  <c r="K232" i="7"/>
  <c r="K233" i="7"/>
  <c r="K234" i="7"/>
  <c r="K235" i="7"/>
  <c r="K236" i="7"/>
  <c r="K237" i="7"/>
  <c r="K238" i="7"/>
  <c r="K239" i="7"/>
  <c r="K240" i="7"/>
  <c r="K241" i="7"/>
  <c r="K242" i="7"/>
  <c r="K243" i="7"/>
  <c r="K244" i="7"/>
  <c r="K245" i="7"/>
  <c r="K246" i="7"/>
  <c r="K247" i="7"/>
  <c r="K248" i="7"/>
  <c r="K249" i="7"/>
  <c r="K250" i="7"/>
  <c r="K251" i="7"/>
  <c r="K252" i="7"/>
  <c r="K253" i="7"/>
  <c r="K254" i="7"/>
  <c r="K255" i="7"/>
  <c r="K256" i="7"/>
  <c r="K257" i="7"/>
  <c r="K258" i="7"/>
  <c r="K259" i="7"/>
  <c r="K260" i="7"/>
  <c r="K261" i="7"/>
  <c r="K262" i="7"/>
  <c r="K265" i="7"/>
  <c r="K270" i="7"/>
  <c r="K271" i="7"/>
  <c r="K272" i="7"/>
  <c r="K273" i="7"/>
  <c r="K274" i="7"/>
  <c r="K275" i="7"/>
  <c r="K276" i="7"/>
  <c r="K277" i="7"/>
  <c r="K278" i="7"/>
  <c r="K279" i="7"/>
  <c r="K280" i="7"/>
  <c r="K281" i="7"/>
  <c r="K29" i="7"/>
  <c r="K63" i="7"/>
  <c r="K64" i="7"/>
  <c r="K70" i="7"/>
  <c r="K71" i="7"/>
  <c r="K80" i="7"/>
  <c r="K81" i="7"/>
  <c r="K82" i="7"/>
  <c r="K83" i="7"/>
  <c r="K91" i="7"/>
  <c r="K92" i="7"/>
  <c r="K93" i="7"/>
  <c r="K94" i="7"/>
  <c r="K95" i="7"/>
  <c r="K96" i="7"/>
  <c r="K97" i="7"/>
  <c r="K98" i="7"/>
  <c r="K99" i="7"/>
  <c r="K100" i="7"/>
  <c r="K101" i="7"/>
  <c r="K102" i="7"/>
  <c r="K103" i="7"/>
  <c r="K104" i="7"/>
  <c r="K105" i="7"/>
  <c r="K106" i="7"/>
  <c r="K107" i="7"/>
  <c r="K108" i="7"/>
  <c r="K109" i="7"/>
  <c r="K110" i="7"/>
  <c r="K111" i="7"/>
  <c r="K112" i="7"/>
  <c r="K113" i="7"/>
  <c r="K114" i="7"/>
  <c r="K115" i="7"/>
  <c r="K116" i="7"/>
  <c r="K117" i="7"/>
  <c r="K118" i="7"/>
  <c r="K119" i="7"/>
  <c r="K120" i="7"/>
  <c r="K121" i="7"/>
  <c r="K122" i="7"/>
  <c r="K123" i="7"/>
  <c r="K124" i="7"/>
  <c r="K127" i="7"/>
  <c r="K137" i="7"/>
  <c r="K149" i="7"/>
  <c r="K159" i="7"/>
  <c r="K165" i="7"/>
  <c r="K166" i="7"/>
  <c r="K175" i="7"/>
  <c r="K176" i="7"/>
  <c r="K177" i="7"/>
  <c r="K185" i="7"/>
  <c r="K186" i="7"/>
  <c r="K187" i="7"/>
  <c r="K188" i="7"/>
  <c r="K189" i="7"/>
  <c r="K190" i="7"/>
  <c r="K191" i="7"/>
  <c r="K192" i="7"/>
  <c r="K193" i="7"/>
  <c r="K194" i="7"/>
  <c r="K195" i="7"/>
  <c r="K196" i="7"/>
  <c r="K197" i="7"/>
  <c r="K198" i="7"/>
  <c r="K199" i="7"/>
  <c r="K200" i="7"/>
  <c r="K201" i="7"/>
  <c r="K202" i="7"/>
  <c r="K203" i="7"/>
  <c r="K204" i="7"/>
  <c r="K205" i="7"/>
  <c r="K206" i="7"/>
  <c r="K207" i="7"/>
  <c r="K208" i="7"/>
  <c r="K209" i="7"/>
  <c r="K210" i="7"/>
  <c r="K211" i="7"/>
  <c r="K212" i="7"/>
  <c r="K213" i="7"/>
  <c r="K214" i="7"/>
  <c r="K215" i="7"/>
  <c r="K263" i="7"/>
  <c r="K264" i="7"/>
  <c r="K266" i="7"/>
  <c r="K267" i="7"/>
  <c r="K268" i="7"/>
  <c r="K269" i="7"/>
  <c r="K282" i="7"/>
  <c r="K27" i="7"/>
  <c r="C27" i="6"/>
  <c r="K27" i="6"/>
  <c r="K28" i="6"/>
  <c r="K29" i="6"/>
  <c r="K30" i="6"/>
  <c r="K31" i="6"/>
  <c r="K32" i="6"/>
  <c r="K33" i="6"/>
  <c r="K34" i="6"/>
  <c r="K35" i="6"/>
  <c r="K36" i="6"/>
  <c r="K37" i="6"/>
  <c r="K38" i="6"/>
  <c r="K39" i="6"/>
  <c r="K40" i="6"/>
  <c r="K41" i="6"/>
  <c r="K42" i="6"/>
  <c r="K43" i="6"/>
  <c r="K44" i="6"/>
  <c r="K45" i="6"/>
  <c r="K46" i="6"/>
  <c r="K47" i="6"/>
  <c r="K48" i="6"/>
  <c r="K49" i="6"/>
  <c r="K50" i="6"/>
  <c r="K51" i="6"/>
  <c r="K52" i="6"/>
  <c r="K53" i="6"/>
  <c r="K54" i="6"/>
  <c r="K55" i="6"/>
  <c r="K56" i="6"/>
  <c r="K57" i="6"/>
  <c r="K58" i="6"/>
  <c r="K59" i="6"/>
  <c r="K60" i="6"/>
  <c r="K61" i="6"/>
  <c r="K62" i="6"/>
  <c r="K63" i="6"/>
  <c r="K64" i="6"/>
  <c r="K65" i="6"/>
  <c r="K66" i="6"/>
  <c r="K67" i="6"/>
  <c r="K68" i="6"/>
  <c r="K69" i="6"/>
  <c r="K70" i="6"/>
  <c r="K71" i="6"/>
  <c r="K72" i="6"/>
  <c r="K73" i="6"/>
  <c r="K74" i="6"/>
  <c r="K75" i="6"/>
  <c r="K76" i="6"/>
  <c r="K77" i="6"/>
  <c r="K78" i="6"/>
  <c r="K79" i="6"/>
  <c r="K80" i="6"/>
  <c r="K81" i="6"/>
  <c r="K82" i="6"/>
  <c r="K83" i="6"/>
  <c r="K84" i="6"/>
  <c r="K85" i="6"/>
  <c r="K86" i="6"/>
  <c r="K87" i="6"/>
  <c r="K88" i="6"/>
  <c r="K89" i="6"/>
  <c r="K90" i="6"/>
  <c r="K91" i="6"/>
  <c r="K92" i="6"/>
  <c r="K93" i="6"/>
  <c r="K94" i="6"/>
  <c r="K95" i="6"/>
  <c r="K96" i="6"/>
  <c r="K97" i="6"/>
  <c r="K98" i="6"/>
  <c r="K99" i="6"/>
  <c r="K100" i="6"/>
  <c r="K101" i="6"/>
  <c r="K102" i="6"/>
  <c r="K103" i="6"/>
  <c r="K104" i="6"/>
  <c r="K105" i="6"/>
  <c r="K106" i="6"/>
  <c r="K107" i="6"/>
  <c r="K108" i="6"/>
  <c r="K109" i="6"/>
  <c r="K110" i="6"/>
  <c r="K111" i="6"/>
  <c r="K112" i="6"/>
  <c r="K113" i="6"/>
  <c r="K114" i="6"/>
  <c r="K115" i="6"/>
  <c r="K116" i="6"/>
  <c r="K117" i="6"/>
  <c r="K118" i="6"/>
  <c r="K119" i="6"/>
  <c r="K120" i="6"/>
  <c r="K121" i="6"/>
  <c r="K122" i="6"/>
  <c r="K123" i="6"/>
  <c r="K124" i="6"/>
  <c r="K125" i="6"/>
  <c r="K126" i="6"/>
  <c r="K127" i="6"/>
  <c r="K128" i="6"/>
  <c r="K129" i="6"/>
  <c r="K130" i="6"/>
  <c r="K131" i="6"/>
  <c r="K132" i="6"/>
  <c r="K133" i="6"/>
  <c r="K134" i="6"/>
  <c r="K135" i="6"/>
  <c r="K136" i="6"/>
  <c r="K137" i="6"/>
  <c r="K138" i="6"/>
  <c r="K139" i="6"/>
  <c r="K140" i="6"/>
  <c r="K141" i="6"/>
  <c r="K142" i="6"/>
  <c r="K143" i="6"/>
  <c r="K144" i="6"/>
  <c r="K145" i="6"/>
  <c r="K146" i="6"/>
  <c r="K147" i="6"/>
  <c r="K148" i="6"/>
  <c r="K149" i="6"/>
  <c r="K150" i="6"/>
  <c r="K151" i="6"/>
  <c r="K152" i="6"/>
  <c r="K153" i="6"/>
  <c r="K154" i="6"/>
  <c r="K155" i="6"/>
  <c r="K156" i="6"/>
  <c r="K157" i="6"/>
  <c r="K158" i="6"/>
  <c r="K159" i="6"/>
  <c r="K160" i="6"/>
  <c r="K161" i="6"/>
  <c r="K162" i="6"/>
  <c r="K163" i="6"/>
  <c r="K164" i="6"/>
  <c r="K165" i="6"/>
  <c r="K166" i="6"/>
  <c r="K167" i="6"/>
  <c r="K168" i="6"/>
  <c r="K169" i="6"/>
  <c r="K170" i="6"/>
  <c r="K171" i="6"/>
  <c r="K172" i="6"/>
  <c r="K173" i="6"/>
  <c r="K174" i="6"/>
  <c r="K175" i="6"/>
  <c r="K176" i="6"/>
  <c r="K177" i="6"/>
  <c r="K178" i="6"/>
  <c r="K179" i="6"/>
  <c r="K180" i="6"/>
  <c r="K181" i="6"/>
  <c r="K182" i="6"/>
  <c r="K183" i="6"/>
  <c r="K184" i="6"/>
  <c r="K185" i="6"/>
  <c r="K186" i="6"/>
  <c r="K187" i="6"/>
  <c r="K188" i="6"/>
  <c r="K189" i="6"/>
  <c r="K190" i="6"/>
  <c r="K191" i="6"/>
  <c r="K192" i="6"/>
  <c r="K193" i="6"/>
  <c r="K194" i="6"/>
  <c r="K195" i="6"/>
  <c r="K196" i="6"/>
  <c r="K197" i="6"/>
  <c r="K198" i="6"/>
  <c r="K199" i="6"/>
  <c r="K200" i="6"/>
  <c r="K201" i="6"/>
  <c r="K202" i="6"/>
  <c r="K203" i="6"/>
  <c r="K204" i="6"/>
  <c r="K205" i="6"/>
  <c r="K206" i="6"/>
  <c r="K207" i="6"/>
  <c r="K208" i="6"/>
  <c r="K209" i="6"/>
  <c r="K210" i="6"/>
  <c r="K211" i="6"/>
  <c r="K212" i="6"/>
  <c r="K213" i="6"/>
  <c r="K214" i="6"/>
  <c r="K215" i="6"/>
  <c r="K216" i="6"/>
  <c r="K217" i="6"/>
  <c r="K218" i="6"/>
  <c r="K219" i="6"/>
  <c r="K220" i="6"/>
  <c r="K221" i="6"/>
  <c r="K222" i="6"/>
  <c r="K223" i="6"/>
  <c r="K224" i="6"/>
  <c r="K225" i="6"/>
  <c r="K226" i="6"/>
  <c r="K227" i="6"/>
  <c r="K228" i="6"/>
  <c r="K229" i="6"/>
  <c r="K230" i="6"/>
  <c r="K231" i="6"/>
  <c r="K232" i="6"/>
  <c r="K233" i="6"/>
  <c r="K234" i="6"/>
  <c r="K235" i="6"/>
  <c r="K236" i="6"/>
  <c r="K237" i="6"/>
  <c r="K238" i="6"/>
  <c r="K239" i="6"/>
  <c r="K240" i="6"/>
  <c r="K241" i="6"/>
  <c r="C28" i="6"/>
  <c r="C29" i="6"/>
  <c r="C30" i="6"/>
  <c r="C31" i="6"/>
  <c r="C32" i="6"/>
  <c r="C33" i="6"/>
  <c r="C34" i="6"/>
  <c r="C35" i="6"/>
  <c r="C36" i="6"/>
  <c r="C37" i="6"/>
  <c r="C38" i="6"/>
  <c r="C39" i="6"/>
  <c r="C40" i="6"/>
  <c r="C41" i="6"/>
  <c r="C42" i="6"/>
  <c r="C43" i="6"/>
  <c r="C44" i="6"/>
  <c r="C45" i="6"/>
  <c r="C46" i="6"/>
  <c r="C47" i="6"/>
  <c r="C48" i="6"/>
  <c r="C49" i="6"/>
  <c r="C50" i="6"/>
  <c r="C51" i="6"/>
  <c r="C52" i="6"/>
  <c r="C53" i="6"/>
  <c r="C54" i="6"/>
  <c r="C55" i="6"/>
  <c r="C56" i="6"/>
  <c r="C57" i="6"/>
  <c r="C58" i="6"/>
  <c r="C59" i="6"/>
  <c r="C60" i="6"/>
  <c r="C61" i="6"/>
  <c r="C62" i="6"/>
  <c r="C63" i="6"/>
  <c r="C64" i="6"/>
  <c r="C65" i="6"/>
  <c r="C66" i="6"/>
  <c r="C67" i="6"/>
  <c r="C68" i="6"/>
  <c r="C69" i="6"/>
  <c r="C70" i="6"/>
  <c r="C71" i="6"/>
  <c r="C72" i="6"/>
  <c r="C73" i="6"/>
  <c r="C74" i="6"/>
  <c r="C75" i="6"/>
  <c r="C76" i="6"/>
  <c r="C77" i="6"/>
  <c r="C78" i="6"/>
  <c r="C79" i="6"/>
  <c r="C80" i="6"/>
  <c r="C81" i="6"/>
  <c r="C82" i="6"/>
  <c r="C83" i="6"/>
  <c r="C84" i="6"/>
  <c r="C85" i="6"/>
  <c r="C86" i="6"/>
  <c r="C87" i="6"/>
  <c r="C88" i="6"/>
  <c r="C89" i="6"/>
  <c r="C90" i="6"/>
  <c r="C91" i="6"/>
  <c r="C92" i="6"/>
  <c r="C93" i="6"/>
  <c r="C94" i="6"/>
  <c r="C95" i="6"/>
  <c r="C96" i="6"/>
  <c r="C97" i="6"/>
  <c r="C98" i="6"/>
  <c r="C99" i="6"/>
  <c r="C100" i="6"/>
  <c r="C101" i="6"/>
  <c r="C102" i="6"/>
  <c r="C103" i="6"/>
  <c r="C104" i="6"/>
  <c r="C105" i="6"/>
  <c r="C106" i="6"/>
  <c r="C107" i="6"/>
  <c r="C108" i="6"/>
  <c r="C109" i="6"/>
  <c r="C110" i="6"/>
  <c r="C111" i="6"/>
  <c r="C112" i="6"/>
  <c r="C113" i="6"/>
  <c r="C114" i="6"/>
  <c r="C115" i="6"/>
  <c r="C116" i="6"/>
  <c r="C117" i="6"/>
  <c r="C118" i="6"/>
  <c r="C119" i="6"/>
  <c r="C120" i="6"/>
  <c r="C121" i="6"/>
  <c r="C122" i="6"/>
  <c r="C123" i="6"/>
  <c r="C124" i="6"/>
  <c r="C125" i="6"/>
  <c r="C126" i="6"/>
  <c r="C127" i="6"/>
  <c r="C128" i="6"/>
  <c r="C129" i="6"/>
  <c r="C130" i="6"/>
  <c r="C131" i="6"/>
  <c r="C132" i="6"/>
  <c r="C133" i="6"/>
  <c r="C134" i="6"/>
  <c r="C135" i="6"/>
  <c r="C136" i="6"/>
  <c r="C137" i="6"/>
  <c r="C138" i="6"/>
  <c r="C139" i="6"/>
  <c r="C140" i="6"/>
  <c r="C141" i="6"/>
  <c r="C142" i="6"/>
  <c r="C143" i="6"/>
  <c r="C144" i="6"/>
  <c r="C145" i="6"/>
  <c r="C146" i="6"/>
  <c r="C147" i="6"/>
  <c r="C148" i="6"/>
  <c r="C149" i="6"/>
  <c r="C150" i="6"/>
  <c r="C151" i="6"/>
  <c r="C152" i="6"/>
  <c r="C153" i="6"/>
  <c r="C154" i="6"/>
  <c r="C155" i="6"/>
  <c r="C156" i="6"/>
  <c r="C157" i="6"/>
  <c r="C158" i="6"/>
  <c r="C159" i="6"/>
  <c r="C160" i="6"/>
  <c r="C161" i="6"/>
  <c r="C162" i="6"/>
  <c r="C163" i="6"/>
  <c r="C164" i="6"/>
  <c r="C165" i="6"/>
  <c r="C166" i="6"/>
  <c r="C167" i="6"/>
  <c r="C168" i="6"/>
  <c r="C169" i="6"/>
  <c r="C170" i="6"/>
  <c r="C171" i="6"/>
  <c r="C172" i="6"/>
  <c r="C173" i="6"/>
  <c r="C174" i="6"/>
  <c r="C175" i="6"/>
  <c r="C176" i="6"/>
  <c r="C177" i="6"/>
  <c r="C178" i="6"/>
  <c r="C179" i="6"/>
  <c r="C180" i="6"/>
  <c r="C181" i="6"/>
  <c r="C182" i="6"/>
  <c r="C183" i="6"/>
  <c r="C184" i="6"/>
  <c r="C185" i="6"/>
  <c r="C186" i="6"/>
  <c r="C187" i="6"/>
  <c r="C188" i="6"/>
  <c r="C189" i="6"/>
  <c r="C190" i="6"/>
  <c r="C191" i="6"/>
  <c r="C192" i="6"/>
  <c r="C193" i="6"/>
  <c r="C194" i="6"/>
  <c r="C195" i="6"/>
  <c r="C196" i="6"/>
  <c r="C197" i="6"/>
  <c r="C198" i="6"/>
  <c r="C199" i="6"/>
  <c r="C200" i="6"/>
  <c r="C201" i="6"/>
  <c r="C202" i="6"/>
  <c r="C203" i="6"/>
  <c r="C204" i="6"/>
  <c r="C205" i="6"/>
  <c r="C206" i="6"/>
  <c r="C207" i="6"/>
  <c r="C208" i="6"/>
  <c r="C209" i="6"/>
  <c r="C210" i="6"/>
  <c r="C211" i="6"/>
  <c r="C212" i="6"/>
  <c r="C213" i="6"/>
  <c r="C214" i="6"/>
  <c r="C215" i="6"/>
  <c r="C216" i="6"/>
  <c r="C217" i="6"/>
  <c r="C218" i="6"/>
  <c r="C219" i="6"/>
  <c r="C220" i="6"/>
  <c r="C221" i="6"/>
  <c r="C222" i="6"/>
  <c r="C223" i="6"/>
  <c r="C224" i="6"/>
  <c r="C225" i="6"/>
  <c r="C226" i="6"/>
  <c r="C227" i="6"/>
  <c r="C228" i="6"/>
  <c r="C229" i="6"/>
  <c r="C230" i="6"/>
  <c r="C231" i="6"/>
  <c r="C232" i="6"/>
  <c r="C233" i="6"/>
  <c r="C234" i="6"/>
  <c r="C235" i="6"/>
  <c r="C236" i="6"/>
  <c r="C237" i="6"/>
  <c r="C238" i="6"/>
  <c r="C239" i="6"/>
  <c r="C240" i="6"/>
  <c r="C241" i="6"/>
  <c r="K9" i="7" l="1"/>
  <c r="K10" i="6"/>
  <c r="K8" i="6"/>
  <c r="K405" i="44"/>
  <c r="K404" i="44"/>
  <c r="K400" i="44"/>
  <c r="K399" i="44"/>
  <c r="K398" i="44"/>
  <c r="K397" i="44"/>
  <c r="K396" i="44"/>
  <c r="K395" i="44"/>
  <c r="K394" i="44"/>
  <c r="K393" i="44"/>
  <c r="K392" i="44"/>
  <c r="K389" i="44"/>
  <c r="K388" i="44"/>
  <c r="K387" i="44"/>
  <c r="K386" i="44"/>
  <c r="K385" i="44"/>
  <c r="K384" i="44"/>
  <c r="K383" i="44"/>
  <c r="K382" i="44"/>
  <c r="K381" i="44"/>
  <c r="K376" i="44"/>
  <c r="K375" i="44"/>
  <c r="K374" i="44"/>
  <c r="K373" i="44"/>
  <c r="K372" i="44"/>
  <c r="K369" i="44"/>
  <c r="K368" i="44"/>
  <c r="K367" i="44"/>
  <c r="K366" i="44"/>
  <c r="K365" i="44"/>
  <c r="K364" i="44"/>
  <c r="K347" i="44"/>
  <c r="K346" i="44"/>
  <c r="K345" i="44"/>
  <c r="K344" i="44"/>
  <c r="K343" i="44"/>
  <c r="K342" i="44"/>
  <c r="K341" i="44"/>
  <c r="K340" i="44"/>
  <c r="K339" i="44"/>
  <c r="K338" i="44"/>
  <c r="K335" i="44"/>
  <c r="K334" i="44"/>
  <c r="K333" i="44"/>
  <c r="K332" i="44"/>
  <c r="K331" i="44"/>
  <c r="K330" i="44"/>
  <c r="K310" i="44"/>
  <c r="K304" i="44"/>
  <c r="K261" i="44"/>
  <c r="K236" i="44"/>
  <c r="K146" i="44"/>
  <c r="K145" i="44"/>
  <c r="K144" i="44"/>
  <c r="K143" i="44"/>
  <c r="K142" i="44"/>
  <c r="K137" i="44"/>
  <c r="K136" i="44"/>
  <c r="K135" i="44"/>
  <c r="K134" i="44"/>
  <c r="K133" i="44"/>
  <c r="K129" i="44"/>
  <c r="K128" i="44"/>
  <c r="K126" i="44"/>
  <c r="K125" i="44"/>
  <c r="K123" i="44"/>
  <c r="K122" i="44"/>
  <c r="K119" i="44"/>
  <c r="K118" i="44"/>
  <c r="K115" i="44"/>
  <c r="K114" i="44"/>
  <c r="K113" i="44"/>
  <c r="K109" i="44"/>
  <c r="K106" i="44"/>
  <c r="K102" i="44"/>
  <c r="K101" i="44"/>
  <c r="K100" i="44"/>
  <c r="K99" i="44"/>
  <c r="K98" i="44"/>
  <c r="K97" i="44"/>
  <c r="K92" i="44"/>
  <c r="K77" i="44"/>
  <c r="K69" i="44"/>
  <c r="K66" i="44"/>
  <c r="K63" i="44"/>
  <c r="K60" i="44"/>
  <c r="K59" i="44"/>
  <c r="K58" i="44"/>
  <c r="K57" i="44"/>
  <c r="K130" i="44" s="1"/>
  <c r="K8" i="44" s="1"/>
  <c r="K53" i="44"/>
  <c r="K52" i="44"/>
  <c r="K51" i="44"/>
  <c r="K50" i="44"/>
  <c r="I50" i="44"/>
  <c r="K46" i="44"/>
  <c r="K45" i="44"/>
  <c r="K44" i="44"/>
  <c r="K43" i="44"/>
  <c r="K42" i="44"/>
  <c r="K41" i="44"/>
  <c r="K40" i="44"/>
  <c r="K39" i="44"/>
  <c r="K38" i="44"/>
  <c r="K34" i="44"/>
  <c r="K33" i="44"/>
  <c r="K32" i="44"/>
  <c r="K31" i="44"/>
  <c r="K30" i="44"/>
  <c r="K29" i="44"/>
  <c r="K28" i="44"/>
  <c r="K27" i="44"/>
  <c r="K26" i="44"/>
  <c r="K22" i="44"/>
  <c r="K21" i="44"/>
  <c r="K20" i="44"/>
  <c r="K413" i="43"/>
  <c r="K412" i="43"/>
  <c r="K408" i="43"/>
  <c r="K409" i="43" s="1"/>
  <c r="K407" i="43"/>
  <c r="K406" i="43"/>
  <c r="K405" i="43"/>
  <c r="K404" i="43"/>
  <c r="K403" i="43"/>
  <c r="K402" i="43"/>
  <c r="K401" i="43"/>
  <c r="K400" i="43"/>
  <c r="K396" i="43"/>
  <c r="K395" i="43"/>
  <c r="K394" i="43"/>
  <c r="K393" i="43"/>
  <c r="K392" i="43"/>
  <c r="K391" i="43"/>
  <c r="K390" i="43"/>
  <c r="K389" i="43"/>
  <c r="K384" i="43"/>
  <c r="K383" i="43"/>
  <c r="K382" i="43"/>
  <c r="K381" i="43"/>
  <c r="K380" i="43"/>
  <c r="K377" i="43"/>
  <c r="K376" i="43"/>
  <c r="K375" i="43"/>
  <c r="K374" i="43"/>
  <c r="K373" i="43"/>
  <c r="K372" i="43"/>
  <c r="K355" i="43"/>
  <c r="K354" i="43"/>
  <c r="K353" i="43"/>
  <c r="K352" i="43"/>
  <c r="K351" i="43"/>
  <c r="K350" i="43"/>
  <c r="K349" i="43"/>
  <c r="K348" i="43"/>
  <c r="K347" i="43"/>
  <c r="K346" i="43"/>
  <c r="K343" i="43"/>
  <c r="K342" i="43"/>
  <c r="K341" i="43"/>
  <c r="K340" i="43"/>
  <c r="K339" i="43"/>
  <c r="K338" i="43"/>
  <c r="K328" i="43"/>
  <c r="K327" i="43"/>
  <c r="K326" i="43"/>
  <c r="K325" i="43"/>
  <c r="K324" i="43"/>
  <c r="K323" i="43"/>
  <c r="K322" i="43"/>
  <c r="K321" i="43"/>
  <c r="K320" i="43"/>
  <c r="K319" i="43"/>
  <c r="K315" i="43"/>
  <c r="K314" i="43"/>
  <c r="K313" i="43"/>
  <c r="K312" i="43"/>
  <c r="K308" i="43"/>
  <c r="K307" i="43"/>
  <c r="K306" i="43"/>
  <c r="K305" i="43"/>
  <c r="K304" i="43"/>
  <c r="K303" i="43"/>
  <c r="K302" i="43"/>
  <c r="K301" i="43"/>
  <c r="K300" i="43"/>
  <c r="K299" i="43"/>
  <c r="K298" i="43"/>
  <c r="K297" i="43"/>
  <c r="K296" i="43"/>
  <c r="K295" i="43"/>
  <c r="K294" i="43"/>
  <c r="K293" i="43"/>
  <c r="K292" i="43"/>
  <c r="K291" i="43"/>
  <c r="K290" i="43"/>
  <c r="K289" i="43"/>
  <c r="K288" i="43"/>
  <c r="K287" i="43"/>
  <c r="K286" i="43"/>
  <c r="K285" i="43"/>
  <c r="K284" i="43"/>
  <c r="K283" i="43"/>
  <c r="K282" i="43"/>
  <c r="K281" i="43"/>
  <c r="K280" i="43"/>
  <c r="K279" i="43"/>
  <c r="K278" i="43"/>
  <c r="K277" i="43"/>
  <c r="K276" i="43"/>
  <c r="K275" i="43"/>
  <c r="K274" i="43"/>
  <c r="K273" i="43"/>
  <c r="K272" i="43"/>
  <c r="K271" i="43"/>
  <c r="K264" i="43"/>
  <c r="K263" i="43"/>
  <c r="K262" i="43"/>
  <c r="K261" i="43"/>
  <c r="K260" i="43"/>
  <c r="K259" i="43"/>
  <c r="K258" i="43"/>
  <c r="K257" i="43"/>
  <c r="K256" i="43"/>
  <c r="K255" i="43"/>
  <c r="K254" i="43"/>
  <c r="K251" i="43"/>
  <c r="K247" i="43"/>
  <c r="K236" i="43"/>
  <c r="K213" i="43"/>
  <c r="K212" i="43"/>
  <c r="K211" i="43"/>
  <c r="K210" i="43"/>
  <c r="K209" i="43"/>
  <c r="K208" i="43"/>
  <c r="K207" i="43"/>
  <c r="K206" i="43"/>
  <c r="K205" i="43"/>
  <c r="K204" i="43"/>
  <c r="K203" i="43"/>
  <c r="K202" i="43"/>
  <c r="K201" i="43"/>
  <c r="K200" i="43"/>
  <c r="K199" i="43"/>
  <c r="K198" i="43"/>
  <c r="K197" i="43"/>
  <c r="K196" i="43"/>
  <c r="K195" i="43"/>
  <c r="K194" i="43"/>
  <c r="K193" i="43"/>
  <c r="K192" i="43"/>
  <c r="K191" i="43"/>
  <c r="K190" i="43"/>
  <c r="K189" i="43"/>
  <c r="K188" i="43"/>
  <c r="K187" i="43"/>
  <c r="K186" i="43"/>
  <c r="K166" i="43"/>
  <c r="K165" i="43"/>
  <c r="K164" i="43"/>
  <c r="K163" i="43"/>
  <c r="K162" i="43"/>
  <c r="K161" i="43"/>
  <c r="K160" i="43"/>
  <c r="K159" i="43"/>
  <c r="K152" i="43"/>
  <c r="K151" i="43"/>
  <c r="K150" i="43"/>
  <c r="K149" i="43"/>
  <c r="K148" i="43"/>
  <c r="K147" i="43"/>
  <c r="K143" i="43"/>
  <c r="K142" i="43"/>
  <c r="K141" i="43"/>
  <c r="I140" i="43"/>
  <c r="K140" i="43" s="1"/>
  <c r="I139" i="43"/>
  <c r="K139" i="43" s="1"/>
  <c r="K135" i="43"/>
  <c r="K134" i="43"/>
  <c r="K132" i="43"/>
  <c r="K131" i="43"/>
  <c r="K129" i="43"/>
  <c r="K128" i="43"/>
  <c r="K125" i="43"/>
  <c r="K124" i="43"/>
  <c r="K121" i="43"/>
  <c r="K117" i="43"/>
  <c r="K116" i="43"/>
  <c r="K115" i="43"/>
  <c r="K114" i="43"/>
  <c r="K113" i="43"/>
  <c r="K112" i="43"/>
  <c r="K88" i="43"/>
  <c r="K87" i="43"/>
  <c r="K86" i="43"/>
  <c r="K85" i="43"/>
  <c r="K84" i="43"/>
  <c r="K83" i="43"/>
  <c r="K82" i="43"/>
  <c r="K81" i="43"/>
  <c r="K80" i="43"/>
  <c r="K79" i="43"/>
  <c r="K70" i="43"/>
  <c r="K67" i="43"/>
  <c r="K64" i="43"/>
  <c r="K61" i="43"/>
  <c r="K60" i="43"/>
  <c r="K59" i="43"/>
  <c r="K58" i="43"/>
  <c r="K54" i="43"/>
  <c r="K53" i="43"/>
  <c r="K52" i="43"/>
  <c r="I51" i="43"/>
  <c r="K51" i="43" s="1"/>
  <c r="K47" i="43"/>
  <c r="K46" i="43"/>
  <c r="K45" i="43"/>
  <c r="K44" i="43"/>
  <c r="K43" i="43"/>
  <c r="K42" i="43"/>
  <c r="K41" i="43"/>
  <c r="K40" i="43"/>
  <c r="K39" i="43"/>
  <c r="K35" i="43"/>
  <c r="K34" i="43"/>
  <c r="K33" i="43"/>
  <c r="K32" i="43"/>
  <c r="K31" i="43"/>
  <c r="K30" i="43"/>
  <c r="K29" i="43"/>
  <c r="K28" i="43"/>
  <c r="K27" i="43"/>
  <c r="K26" i="43"/>
  <c r="K22" i="43"/>
  <c r="K21" i="43"/>
  <c r="K20" i="43"/>
  <c r="K405" i="42"/>
  <c r="K404" i="42"/>
  <c r="K400" i="42"/>
  <c r="K401" i="42" s="1"/>
  <c r="K399" i="42"/>
  <c r="K398" i="42"/>
  <c r="K397" i="42"/>
  <c r="K396" i="42"/>
  <c r="K395" i="42"/>
  <c r="K394" i="42"/>
  <c r="K393" i="42"/>
  <c r="K392" i="42"/>
  <c r="K388" i="42"/>
  <c r="K389" i="42" s="1"/>
  <c r="K387" i="42"/>
  <c r="K386" i="42"/>
  <c r="K385" i="42"/>
  <c r="K384" i="42"/>
  <c r="K383" i="42"/>
  <c r="K382" i="42"/>
  <c r="K381" i="42"/>
  <c r="K376" i="42"/>
  <c r="K375" i="42"/>
  <c r="K374" i="42"/>
  <c r="K373" i="42"/>
  <c r="K372" i="42"/>
  <c r="K369" i="42"/>
  <c r="K368" i="42"/>
  <c r="K367" i="42"/>
  <c r="K366" i="42"/>
  <c r="K365" i="42"/>
  <c r="K364" i="42"/>
  <c r="K346" i="42"/>
  <c r="K345" i="42"/>
  <c r="K344" i="42"/>
  <c r="K343" i="42"/>
  <c r="K342" i="42"/>
  <c r="K341" i="42"/>
  <c r="K340" i="42"/>
  <c r="K339" i="42"/>
  <c r="K338" i="42"/>
  <c r="K337" i="42"/>
  <c r="K334" i="42"/>
  <c r="K333" i="42"/>
  <c r="K332" i="42"/>
  <c r="K331" i="42"/>
  <c r="K330" i="42"/>
  <c r="K329" i="42"/>
  <c r="K319" i="42"/>
  <c r="K318" i="42"/>
  <c r="K317" i="42"/>
  <c r="K316" i="42"/>
  <c r="K315" i="42"/>
  <c r="K314" i="42"/>
  <c r="K313" i="42"/>
  <c r="K312" i="42"/>
  <c r="K311" i="42"/>
  <c r="K310" i="42"/>
  <c r="K306" i="42"/>
  <c r="K305" i="42"/>
  <c r="K304" i="42"/>
  <c r="K303" i="42"/>
  <c r="K299" i="42"/>
  <c r="K298" i="42"/>
  <c r="K297" i="42"/>
  <c r="K296" i="42"/>
  <c r="K295" i="42"/>
  <c r="K294" i="42"/>
  <c r="K293" i="42"/>
  <c r="K292" i="42"/>
  <c r="K291" i="42"/>
  <c r="K290" i="42"/>
  <c r="K289" i="42"/>
  <c r="K288" i="42"/>
  <c r="K287" i="42"/>
  <c r="K286" i="42"/>
  <c r="K285" i="42"/>
  <c r="K284" i="42"/>
  <c r="K283" i="42"/>
  <c r="K282" i="42"/>
  <c r="K281" i="42"/>
  <c r="K280" i="42"/>
  <c r="K279" i="42"/>
  <c r="K278" i="42"/>
  <c r="K277" i="42"/>
  <c r="K276" i="42"/>
  <c r="K275" i="42"/>
  <c r="K274" i="42"/>
  <c r="K273" i="42"/>
  <c r="K272" i="42"/>
  <c r="K271" i="42"/>
  <c r="K270" i="42"/>
  <c r="K269" i="42"/>
  <c r="K268" i="42"/>
  <c r="K267" i="42"/>
  <c r="K266" i="42"/>
  <c r="K265" i="42"/>
  <c r="K264" i="42"/>
  <c r="K263" i="42"/>
  <c r="K262" i="42"/>
  <c r="K255" i="42"/>
  <c r="K254" i="42"/>
  <c r="K253" i="42"/>
  <c r="K252" i="42"/>
  <c r="K250" i="42"/>
  <c r="K249" i="42"/>
  <c r="K248" i="42"/>
  <c r="K247" i="42"/>
  <c r="K246" i="42"/>
  <c r="K245" i="42"/>
  <c r="K241" i="42"/>
  <c r="K236" i="42"/>
  <c r="K225" i="42"/>
  <c r="E206" i="42"/>
  <c r="K204" i="42"/>
  <c r="K203" i="42"/>
  <c r="K202" i="42"/>
  <c r="K201" i="42"/>
  <c r="K200" i="42"/>
  <c r="K199" i="42"/>
  <c r="K198" i="42"/>
  <c r="K197" i="42"/>
  <c r="K196" i="42"/>
  <c r="K195" i="42"/>
  <c r="K194" i="42"/>
  <c r="K193" i="42"/>
  <c r="K192" i="42"/>
  <c r="K191" i="42"/>
  <c r="K190" i="42"/>
  <c r="K189" i="42"/>
  <c r="K188" i="42"/>
  <c r="K187" i="42"/>
  <c r="K186" i="42"/>
  <c r="K185" i="42"/>
  <c r="K184" i="42"/>
  <c r="K183" i="42"/>
  <c r="K182" i="42"/>
  <c r="K181" i="42"/>
  <c r="K180" i="42"/>
  <c r="K179" i="42"/>
  <c r="K178" i="42"/>
  <c r="E160" i="42"/>
  <c r="K158" i="42"/>
  <c r="K157" i="42"/>
  <c r="K156" i="42"/>
  <c r="K155" i="42"/>
  <c r="K154" i="42"/>
  <c r="K153" i="42"/>
  <c r="K152" i="42"/>
  <c r="K151" i="42"/>
  <c r="K144" i="42"/>
  <c r="K143" i="42"/>
  <c r="K142" i="42"/>
  <c r="K141" i="42"/>
  <c r="K140" i="42"/>
  <c r="K136" i="42"/>
  <c r="K135" i="42"/>
  <c r="K134" i="42"/>
  <c r="I133" i="42"/>
  <c r="K133" i="42" s="1"/>
  <c r="I132" i="42"/>
  <c r="K132" i="42" s="1"/>
  <c r="K128" i="42"/>
  <c r="K127" i="42"/>
  <c r="K125" i="42"/>
  <c r="K124" i="42"/>
  <c r="K122" i="42"/>
  <c r="K121" i="42"/>
  <c r="K118" i="42"/>
  <c r="K117" i="42"/>
  <c r="K114" i="42"/>
  <c r="K110" i="42"/>
  <c r="K109" i="42"/>
  <c r="K108" i="42"/>
  <c r="K107" i="42"/>
  <c r="K106" i="42"/>
  <c r="K105" i="42"/>
  <c r="K88" i="42"/>
  <c r="K87" i="42"/>
  <c r="K86" i="42"/>
  <c r="K85" i="42"/>
  <c r="K84" i="42"/>
  <c r="K83" i="42"/>
  <c r="K82" i="42"/>
  <c r="K81" i="42"/>
  <c r="K80" i="42"/>
  <c r="K79" i="42"/>
  <c r="K71" i="42"/>
  <c r="K68" i="42"/>
  <c r="K65" i="42"/>
  <c r="K62" i="42"/>
  <c r="K61" i="42"/>
  <c r="K60" i="42"/>
  <c r="K59" i="42"/>
  <c r="K55" i="42"/>
  <c r="K54" i="42"/>
  <c r="K53" i="42"/>
  <c r="I52" i="42"/>
  <c r="K52" i="42" s="1"/>
  <c r="K48" i="42"/>
  <c r="K47" i="42"/>
  <c r="K46" i="42"/>
  <c r="K45" i="42"/>
  <c r="K44" i="42"/>
  <c r="K43" i="42"/>
  <c r="K42" i="42"/>
  <c r="K41" i="42"/>
  <c r="K37" i="42"/>
  <c r="K36" i="42"/>
  <c r="K35" i="42"/>
  <c r="K34" i="42"/>
  <c r="K33" i="42"/>
  <c r="K32" i="42"/>
  <c r="K31" i="42"/>
  <c r="K30" i="42"/>
  <c r="K29" i="42"/>
  <c r="K28" i="42"/>
  <c r="K24" i="42"/>
  <c r="K23" i="42"/>
  <c r="K22" i="42"/>
  <c r="K11" i="42"/>
  <c r="G515" i="41"/>
  <c r="G11" i="41" s="1"/>
  <c r="G396" i="41"/>
  <c r="G9" i="41" s="1"/>
  <c r="G384" i="41"/>
  <c r="G8" i="41" s="1"/>
  <c r="G177" i="41"/>
  <c r="G7" i="41" s="1"/>
  <c r="G163" i="41"/>
  <c r="G6" i="41" s="1"/>
  <c r="G123" i="41"/>
  <c r="G5" i="41" s="1"/>
  <c r="D65" i="40"/>
  <c r="F65" i="40" s="1"/>
  <c r="D59" i="40"/>
  <c r="F59" i="40" s="1"/>
  <c r="D57" i="40"/>
  <c r="F57" i="40" s="1"/>
  <c r="D56" i="40"/>
  <c r="F56" i="40" s="1"/>
  <c r="D36" i="40"/>
  <c r="F36" i="40" s="1"/>
  <c r="D30" i="40"/>
  <c r="F30" i="40" s="1"/>
  <c r="D103" i="39"/>
  <c r="F103" i="39" s="1"/>
  <c r="D102" i="39"/>
  <c r="F102" i="39" s="1"/>
  <c r="D101" i="39"/>
  <c r="F101" i="39" s="1"/>
  <c r="D100" i="39"/>
  <c r="F100" i="39" s="1"/>
  <c r="D99" i="39"/>
  <c r="F99" i="39" s="1"/>
  <c r="D98" i="39"/>
  <c r="F98" i="39" s="1"/>
  <c r="D97" i="39"/>
  <c r="F97" i="39" s="1"/>
  <c r="D96" i="39"/>
  <c r="F96" i="39" s="1"/>
  <c r="D95" i="39"/>
  <c r="F95" i="39" s="1"/>
  <c r="D94" i="39"/>
  <c r="F94" i="39" s="1"/>
  <c r="D92" i="39"/>
  <c r="F92" i="39" s="1"/>
  <c r="D91" i="39"/>
  <c r="F91" i="39" s="1"/>
  <c r="D89" i="39"/>
  <c r="F89" i="39" s="1"/>
  <c r="D88" i="39"/>
  <c r="F88" i="39" s="1"/>
  <c r="D87" i="39"/>
  <c r="F87" i="39" s="1"/>
  <c r="F86" i="39"/>
  <c r="D69" i="39"/>
  <c r="F69" i="39" s="1"/>
  <c r="D67" i="39"/>
  <c r="D65" i="39"/>
  <c r="F65" i="39" s="1"/>
  <c r="D64" i="39"/>
  <c r="F64" i="39" s="1"/>
  <c r="D63" i="39"/>
  <c r="F63" i="39" s="1"/>
  <c r="D62" i="39"/>
  <c r="F62" i="39" s="1"/>
  <c r="D59" i="39"/>
  <c r="F59" i="39" s="1"/>
  <c r="D58" i="39"/>
  <c r="F58" i="39" s="1"/>
  <c r="D52" i="39"/>
  <c r="D45" i="39"/>
  <c r="F45" i="39" s="1"/>
  <c r="D43" i="39"/>
  <c r="F43" i="39" s="1"/>
  <c r="D41" i="39"/>
  <c r="D35" i="39"/>
  <c r="F35" i="39" s="1"/>
  <c r="D34" i="39"/>
  <c r="D39" i="39" s="1"/>
  <c r="D33" i="39"/>
  <c r="F33" i="39" s="1"/>
  <c r="F32" i="39"/>
  <c r="D30" i="39"/>
  <c r="F30" i="39" s="1"/>
  <c r="D29" i="39"/>
  <c r="D37" i="39" s="1"/>
  <c r="D28" i="39"/>
  <c r="F28" i="39" s="1"/>
  <c r="F24" i="39"/>
  <c r="F23" i="39"/>
  <c r="F436" i="38"/>
  <c r="F433" i="38"/>
  <c r="F432" i="38"/>
  <c r="F431" i="38"/>
  <c r="F430" i="38"/>
  <c r="F429" i="38"/>
  <c r="F428" i="38"/>
  <c r="F426" i="38"/>
  <c r="F424" i="38"/>
  <c r="F423" i="38"/>
  <c r="F11" i="38"/>
  <c r="F399" i="38"/>
  <c r="F10" i="38" s="1"/>
  <c r="F328" i="38"/>
  <c r="F317" i="38"/>
  <c r="F327" i="38" s="1"/>
  <c r="F303" i="38"/>
  <c r="F325" i="38" s="1"/>
  <c r="F324" i="38"/>
  <c r="F323" i="38"/>
  <c r="F267" i="38"/>
  <c r="F322" i="38" s="1"/>
  <c r="F216" i="38"/>
  <c r="F242" i="38" s="1"/>
  <c r="F321" i="38" s="1"/>
  <c r="F148" i="38"/>
  <c r="F137" i="38"/>
  <c r="F139" i="38" s="1"/>
  <c r="D101" i="38"/>
  <c r="F101" i="38" s="1"/>
  <c r="D100" i="38"/>
  <c r="F100" i="38" s="1"/>
  <c r="D99" i="38"/>
  <c r="F99" i="38" s="1"/>
  <c r="D98" i="38"/>
  <c r="F98" i="38" s="1"/>
  <c r="D97" i="38"/>
  <c r="F97" i="38" s="1"/>
  <c r="D96" i="38"/>
  <c r="F96" i="38" s="1"/>
  <c r="D95" i="38"/>
  <c r="F95" i="38" s="1"/>
  <c r="D94" i="38"/>
  <c r="F94" i="38" s="1"/>
  <c r="D93" i="38"/>
  <c r="F93" i="38" s="1"/>
  <c r="D92" i="38"/>
  <c r="F92" i="38" s="1"/>
  <c r="D90" i="38"/>
  <c r="F90" i="38" s="1"/>
  <c r="D89" i="38"/>
  <c r="F89" i="38" s="1"/>
  <c r="D86" i="38"/>
  <c r="D85" i="38"/>
  <c r="F85" i="38" s="1"/>
  <c r="D69" i="38"/>
  <c r="F69" i="38" s="1"/>
  <c r="D68" i="38"/>
  <c r="F68" i="38" s="1"/>
  <c r="D67" i="38"/>
  <c r="F67" i="38" s="1"/>
  <c r="D66" i="38"/>
  <c r="F66" i="38" s="1"/>
  <c r="D65" i="38"/>
  <c r="F65" i="38" s="1"/>
  <c r="D63" i="38"/>
  <c r="F63" i="38" s="1"/>
  <c r="D61" i="38"/>
  <c r="F61" i="38" s="1"/>
  <c r="D60" i="38"/>
  <c r="F60" i="38" s="1"/>
  <c r="D59" i="38"/>
  <c r="F59" i="38" s="1"/>
  <c r="D58" i="38"/>
  <c r="F58" i="38" s="1"/>
  <c r="D55" i="38"/>
  <c r="F55" i="38" s="1"/>
  <c r="D54" i="38"/>
  <c r="F54" i="38" s="1"/>
  <c r="D50" i="38"/>
  <c r="F50" i="38" s="1"/>
  <c r="D49" i="38"/>
  <c r="F49" i="38" s="1"/>
  <c r="F46" i="38"/>
  <c r="F45" i="38"/>
  <c r="F44" i="38"/>
  <c r="F43" i="38"/>
  <c r="D41" i="38"/>
  <c r="D42" i="38" s="1"/>
  <c r="F42" i="38" s="1"/>
  <c r="D40" i="38"/>
  <c r="F40" i="38" s="1"/>
  <c r="D38" i="38"/>
  <c r="D32" i="38"/>
  <c r="F32" i="38" s="1"/>
  <c r="D31" i="38"/>
  <c r="D30" i="38"/>
  <c r="F30" i="38" s="1"/>
  <c r="F29" i="38"/>
  <c r="D27" i="38"/>
  <c r="F27" i="38" s="1"/>
  <c r="D26" i="38"/>
  <c r="D34" i="38" s="1"/>
  <c r="F25" i="38"/>
  <c r="F21" i="38"/>
  <c r="F20" i="38"/>
  <c r="K49" i="42" l="1"/>
  <c r="K6" i="42" s="1"/>
  <c r="K54" i="44"/>
  <c r="K7" i="44" s="1"/>
  <c r="K414" i="43"/>
  <c r="K13" i="43" s="1"/>
  <c r="K385" i="43"/>
  <c r="F23" i="38"/>
  <c r="F438" i="38"/>
  <c r="K35" i="44"/>
  <c r="K5" i="44" s="1"/>
  <c r="K307" i="42"/>
  <c r="K320" i="42"/>
  <c r="K322" i="42" s="1"/>
  <c r="K377" i="42"/>
  <c r="K12" i="42" s="1"/>
  <c r="K36" i="43"/>
  <c r="K5" i="43" s="1"/>
  <c r="K12" i="43"/>
  <c r="K23" i="44"/>
  <c r="K4" i="44" s="1"/>
  <c r="K23" i="43"/>
  <c r="K4" i="43" s="1"/>
  <c r="F71" i="38"/>
  <c r="F329" i="38"/>
  <c r="F8" i="38" s="1"/>
  <c r="F12" i="38"/>
  <c r="F26" i="39"/>
  <c r="D37" i="38"/>
  <c r="K56" i="42"/>
  <c r="K7" i="42" s="1"/>
  <c r="K136" i="43"/>
  <c r="K8" i="43" s="1"/>
  <c r="D91" i="38"/>
  <c r="F91" i="38" s="1"/>
  <c r="F86" i="38"/>
  <c r="F102" i="38" s="1"/>
  <c r="K129" i="42"/>
  <c r="K8" i="42" s="1"/>
  <c r="K205" i="42"/>
  <c r="K256" i="42"/>
  <c r="D36" i="38"/>
  <c r="F31" i="38"/>
  <c r="F155" i="38"/>
  <c r="F7" i="38" s="1"/>
  <c r="F29" i="39"/>
  <c r="D40" i="39"/>
  <c r="F67" i="39"/>
  <c r="F71" i="39" s="1"/>
  <c r="K38" i="42"/>
  <c r="K5" i="42" s="1"/>
  <c r="K159" i="42"/>
  <c r="K300" i="42"/>
  <c r="K406" i="42"/>
  <c r="K13" i="42" s="1"/>
  <c r="K48" i="43"/>
  <c r="K6" i="43" s="1"/>
  <c r="K214" i="43"/>
  <c r="K265" i="43"/>
  <c r="K309" i="43"/>
  <c r="K316" i="43"/>
  <c r="K329" i="43"/>
  <c r="K47" i="44"/>
  <c r="K6" i="44" s="1"/>
  <c r="K138" i="44"/>
  <c r="K9" i="44" s="1"/>
  <c r="K401" i="44"/>
  <c r="D53" i="39"/>
  <c r="F53" i="39" s="1"/>
  <c r="F52" i="39"/>
  <c r="K25" i="42"/>
  <c r="K4" i="42" s="1"/>
  <c r="K55" i="43"/>
  <c r="K7" i="43" s="1"/>
  <c r="K144" i="43"/>
  <c r="K9" i="43" s="1"/>
  <c r="K167" i="43"/>
  <c r="K377" i="44"/>
  <c r="K12" i="44" s="1"/>
  <c r="F34" i="39"/>
  <c r="F140" i="39"/>
  <c r="F319" i="39"/>
  <c r="F320" i="39"/>
  <c r="D93" i="39"/>
  <c r="F93" i="39" s="1"/>
  <c r="F105" i="39" s="1"/>
  <c r="F318" i="39"/>
  <c r="F10" i="39"/>
  <c r="F7" i="39"/>
  <c r="G492" i="41"/>
  <c r="G10" i="41" s="1"/>
  <c r="G49" i="41"/>
  <c r="G4" i="41" s="1"/>
  <c r="F66" i="40"/>
  <c r="F7" i="40" s="1"/>
  <c r="F32" i="40"/>
  <c r="F5" i="40" s="1"/>
  <c r="F53" i="40"/>
  <c r="F6" i="40" s="1"/>
  <c r="K406" i="44"/>
  <c r="K13" i="44" s="1"/>
  <c r="K148" i="44"/>
  <c r="K10" i="44" s="1"/>
  <c r="K147" i="44"/>
  <c r="K153" i="43"/>
  <c r="K154" i="43" s="1"/>
  <c r="K10" i="43" s="1"/>
  <c r="K137" i="42"/>
  <c r="K9" i="42" s="1"/>
  <c r="K145" i="42"/>
  <c r="K146" i="42" s="1"/>
  <c r="K10" i="42" s="1"/>
  <c r="F5" i="38"/>
  <c r="F41" i="38"/>
  <c r="F26" i="38"/>
  <c r="I25" i="4"/>
  <c r="I37" i="3"/>
  <c r="I36" i="5"/>
  <c r="I21" i="6"/>
  <c r="I23" i="10"/>
  <c r="I24" i="11"/>
  <c r="I34" i="12"/>
  <c r="I29" i="13"/>
  <c r="I31" i="14"/>
  <c r="I35" i="15"/>
  <c r="I22" i="16"/>
  <c r="I25" i="34"/>
  <c r="I20" i="18"/>
  <c r="I21" i="19"/>
  <c r="C28" i="19"/>
  <c r="C29" i="19"/>
  <c r="C30" i="19"/>
  <c r="C31" i="19"/>
  <c r="C32" i="19"/>
  <c r="C33" i="19"/>
  <c r="C34" i="19"/>
  <c r="C35" i="19"/>
  <c r="C36" i="19"/>
  <c r="C37" i="19"/>
  <c r="C38" i="19"/>
  <c r="C39" i="19"/>
  <c r="C40" i="19"/>
  <c r="C41" i="19"/>
  <c r="C42" i="19"/>
  <c r="C43" i="19"/>
  <c r="C44" i="19"/>
  <c r="C45" i="19"/>
  <c r="C46" i="19"/>
  <c r="C47" i="19"/>
  <c r="C48" i="19"/>
  <c r="C49" i="19"/>
  <c r="C50" i="19"/>
  <c r="C51" i="19"/>
  <c r="C52" i="19"/>
  <c r="C53" i="19"/>
  <c r="C54" i="19"/>
  <c r="C55" i="19"/>
  <c r="C56" i="19"/>
  <c r="C57" i="19"/>
  <c r="C58" i="19"/>
  <c r="C59" i="19"/>
  <c r="C60" i="19"/>
  <c r="C61" i="19"/>
  <c r="C62" i="19"/>
  <c r="C63" i="19"/>
  <c r="C64" i="19"/>
  <c r="C65" i="19"/>
  <c r="C66" i="19"/>
  <c r="C67" i="19"/>
  <c r="C68" i="19"/>
  <c r="C69" i="19"/>
  <c r="C70" i="19"/>
  <c r="C71" i="19"/>
  <c r="C72" i="19"/>
  <c r="C73" i="19"/>
  <c r="C74" i="19"/>
  <c r="C75" i="19"/>
  <c r="C76" i="19"/>
  <c r="C77" i="19"/>
  <c r="C78" i="19"/>
  <c r="C79" i="19"/>
  <c r="C80" i="19"/>
  <c r="C81" i="19"/>
  <c r="C82" i="19"/>
  <c r="C83" i="19"/>
  <c r="C84" i="19"/>
  <c r="C85" i="19"/>
  <c r="C86" i="19"/>
  <c r="C87" i="19"/>
  <c r="C88" i="19"/>
  <c r="C89" i="19"/>
  <c r="C90" i="19"/>
  <c r="C91" i="19"/>
  <c r="C92" i="19"/>
  <c r="C93" i="19"/>
  <c r="C94" i="19"/>
  <c r="C95" i="19"/>
  <c r="C96" i="19"/>
  <c r="C97" i="19"/>
  <c r="C98" i="19"/>
  <c r="C99" i="19"/>
  <c r="C100" i="19"/>
  <c r="C101" i="19"/>
  <c r="C102" i="19"/>
  <c r="C103" i="19"/>
  <c r="C104" i="19"/>
  <c r="C105" i="19"/>
  <c r="C106" i="19"/>
  <c r="C107" i="19"/>
  <c r="C108" i="19"/>
  <c r="C109" i="19"/>
  <c r="C110" i="19"/>
  <c r="C111" i="19"/>
  <c r="C112" i="19"/>
  <c r="C113" i="19"/>
  <c r="C114" i="19"/>
  <c r="C115" i="19"/>
  <c r="C116" i="19"/>
  <c r="C117" i="19"/>
  <c r="C118" i="19"/>
  <c r="C119" i="19"/>
  <c r="C120" i="19"/>
  <c r="C121" i="19"/>
  <c r="C122" i="19"/>
  <c r="C123" i="19"/>
  <c r="C124" i="19"/>
  <c r="C125" i="19"/>
  <c r="C126" i="19"/>
  <c r="C127" i="19"/>
  <c r="C128" i="19"/>
  <c r="C129" i="19"/>
  <c r="C130" i="19"/>
  <c r="C131" i="19"/>
  <c r="C132" i="19"/>
  <c r="C133" i="19"/>
  <c r="C134" i="19"/>
  <c r="C135" i="19"/>
  <c r="C136" i="19"/>
  <c r="C137" i="19"/>
  <c r="C138" i="19"/>
  <c r="C139" i="19"/>
  <c r="C140" i="19"/>
  <c r="C141" i="19"/>
  <c r="C142" i="19"/>
  <c r="C143" i="19"/>
  <c r="C144" i="19"/>
  <c r="C145" i="19"/>
  <c r="C146" i="19"/>
  <c r="C147" i="19"/>
  <c r="C148" i="19"/>
  <c r="C149" i="19"/>
  <c r="C150" i="19"/>
  <c r="C151" i="19"/>
  <c r="C152" i="19"/>
  <c r="C153" i="19"/>
  <c r="C154" i="19"/>
  <c r="C155" i="19"/>
  <c r="C156" i="19"/>
  <c r="C157" i="19"/>
  <c r="C158" i="19"/>
  <c r="C159" i="19"/>
  <c r="C160" i="19"/>
  <c r="C161" i="19"/>
  <c r="C162" i="19"/>
  <c r="C163" i="19"/>
  <c r="C164" i="19"/>
  <c r="C165" i="19"/>
  <c r="C166" i="19"/>
  <c r="C167" i="19"/>
  <c r="C168" i="19"/>
  <c r="C169" i="19"/>
  <c r="C170" i="19"/>
  <c r="C171" i="19"/>
  <c r="C172" i="19"/>
  <c r="C173" i="19"/>
  <c r="C174" i="19"/>
  <c r="C175" i="19"/>
  <c r="C176" i="19"/>
  <c r="C177" i="19"/>
  <c r="C178" i="19"/>
  <c r="C179" i="19"/>
  <c r="C180" i="19"/>
  <c r="C181" i="19"/>
  <c r="C182" i="19"/>
  <c r="C183" i="19"/>
  <c r="C184" i="19"/>
  <c r="C185" i="19"/>
  <c r="C186" i="19"/>
  <c r="C187" i="19"/>
  <c r="C188" i="19"/>
  <c r="C189" i="19"/>
  <c r="C190" i="19"/>
  <c r="C191" i="19"/>
  <c r="C192" i="19"/>
  <c r="C193" i="19"/>
  <c r="C194" i="19"/>
  <c r="C195" i="19"/>
  <c r="C196" i="19"/>
  <c r="C197" i="19"/>
  <c r="C198" i="19"/>
  <c r="C199" i="19"/>
  <c r="C200" i="19"/>
  <c r="C201" i="19"/>
  <c r="C202" i="19"/>
  <c r="C203" i="19"/>
  <c r="C204" i="19"/>
  <c r="C205" i="19"/>
  <c r="C206" i="19"/>
  <c r="C207" i="19"/>
  <c r="C208" i="19"/>
  <c r="C209" i="19"/>
  <c r="C210" i="19"/>
  <c r="C211" i="19"/>
  <c r="C212" i="19"/>
  <c r="C27" i="19"/>
  <c r="J22" i="19"/>
  <c r="K28" i="19"/>
  <c r="K29" i="19"/>
  <c r="K30" i="19"/>
  <c r="K31" i="19"/>
  <c r="K32" i="19"/>
  <c r="K33" i="19"/>
  <c r="K34" i="19"/>
  <c r="K35" i="19"/>
  <c r="K36" i="19"/>
  <c r="K37" i="19"/>
  <c r="K38" i="19"/>
  <c r="K39" i="19"/>
  <c r="K40" i="19"/>
  <c r="K41" i="19"/>
  <c r="K42" i="19"/>
  <c r="K43" i="19"/>
  <c r="K44" i="19"/>
  <c r="K45" i="19"/>
  <c r="K46" i="19"/>
  <c r="K47" i="19"/>
  <c r="K48" i="19"/>
  <c r="K49" i="19"/>
  <c r="K50" i="19"/>
  <c r="K51" i="19"/>
  <c r="K52" i="19"/>
  <c r="K53" i="19"/>
  <c r="K54" i="19"/>
  <c r="K55" i="19"/>
  <c r="K56" i="19"/>
  <c r="K57" i="19"/>
  <c r="K58" i="19"/>
  <c r="K59" i="19"/>
  <c r="K60" i="19"/>
  <c r="K61" i="19"/>
  <c r="K62" i="19"/>
  <c r="K63" i="19"/>
  <c r="K64" i="19"/>
  <c r="K65" i="19"/>
  <c r="K66" i="19"/>
  <c r="K67" i="19"/>
  <c r="K68" i="19"/>
  <c r="K69" i="19"/>
  <c r="K70" i="19"/>
  <c r="K71" i="19"/>
  <c r="K72" i="19"/>
  <c r="K73" i="19"/>
  <c r="K74" i="19"/>
  <c r="K75" i="19"/>
  <c r="K76" i="19"/>
  <c r="K77" i="19"/>
  <c r="K78" i="19"/>
  <c r="K79" i="19"/>
  <c r="K80" i="19"/>
  <c r="K81" i="19"/>
  <c r="K82" i="19"/>
  <c r="K83" i="19"/>
  <c r="K84" i="19"/>
  <c r="K85" i="19"/>
  <c r="K86" i="19"/>
  <c r="K87" i="19"/>
  <c r="K88" i="19"/>
  <c r="K89" i="19"/>
  <c r="K90" i="19"/>
  <c r="K91" i="19"/>
  <c r="K92" i="19"/>
  <c r="K93" i="19"/>
  <c r="K94" i="19"/>
  <c r="K95" i="19"/>
  <c r="K96" i="19"/>
  <c r="K97" i="19"/>
  <c r="K98" i="19"/>
  <c r="K99" i="19"/>
  <c r="K100" i="19"/>
  <c r="K101" i="19"/>
  <c r="K102" i="19"/>
  <c r="K103" i="19"/>
  <c r="K104" i="19"/>
  <c r="K105" i="19"/>
  <c r="K106" i="19"/>
  <c r="K107" i="19"/>
  <c r="K108" i="19"/>
  <c r="K109" i="19"/>
  <c r="K110" i="19"/>
  <c r="K111" i="19"/>
  <c r="K112" i="19"/>
  <c r="K113" i="19"/>
  <c r="K114" i="19"/>
  <c r="K115" i="19"/>
  <c r="K116" i="19"/>
  <c r="K117" i="19"/>
  <c r="K118" i="19"/>
  <c r="K119" i="19"/>
  <c r="K120" i="19"/>
  <c r="K121" i="19"/>
  <c r="K122" i="19"/>
  <c r="K123" i="19"/>
  <c r="K124" i="19"/>
  <c r="K125" i="19"/>
  <c r="K126" i="19"/>
  <c r="K127" i="19"/>
  <c r="K128" i="19"/>
  <c r="K129" i="19"/>
  <c r="K130" i="19"/>
  <c r="K131" i="19"/>
  <c r="K132" i="19"/>
  <c r="K133" i="19"/>
  <c r="K134" i="19"/>
  <c r="K135" i="19"/>
  <c r="K136" i="19"/>
  <c r="K137" i="19"/>
  <c r="K138" i="19"/>
  <c r="K139" i="19"/>
  <c r="K140" i="19"/>
  <c r="K141" i="19"/>
  <c r="K142" i="19"/>
  <c r="K143" i="19"/>
  <c r="K144" i="19"/>
  <c r="K145" i="19"/>
  <c r="K146" i="19"/>
  <c r="K147" i="19"/>
  <c r="K148" i="19"/>
  <c r="K149" i="19"/>
  <c r="K150" i="19"/>
  <c r="K151" i="19"/>
  <c r="K152" i="19"/>
  <c r="K153" i="19"/>
  <c r="K154" i="19"/>
  <c r="K155" i="19"/>
  <c r="K156" i="19"/>
  <c r="K157" i="19"/>
  <c r="K158" i="19"/>
  <c r="K159" i="19"/>
  <c r="K160" i="19"/>
  <c r="K161" i="19"/>
  <c r="K162" i="19"/>
  <c r="K163" i="19"/>
  <c r="K164" i="19"/>
  <c r="K165" i="19"/>
  <c r="K166" i="19"/>
  <c r="K167" i="19"/>
  <c r="K168" i="19"/>
  <c r="K169" i="19"/>
  <c r="K170" i="19"/>
  <c r="K171" i="19"/>
  <c r="K172" i="19"/>
  <c r="K173" i="19"/>
  <c r="K174" i="19"/>
  <c r="K175" i="19"/>
  <c r="K176" i="19"/>
  <c r="K177" i="19"/>
  <c r="K178" i="19"/>
  <c r="K179" i="19"/>
  <c r="K180" i="19"/>
  <c r="K181" i="19"/>
  <c r="K182" i="19"/>
  <c r="K183" i="19"/>
  <c r="K184" i="19"/>
  <c r="K185" i="19"/>
  <c r="K186" i="19"/>
  <c r="K187" i="19"/>
  <c r="K188" i="19"/>
  <c r="K189" i="19"/>
  <c r="K190" i="19"/>
  <c r="K191" i="19"/>
  <c r="K192" i="19"/>
  <c r="K193" i="19"/>
  <c r="K194" i="19"/>
  <c r="K195" i="19"/>
  <c r="K196" i="19"/>
  <c r="K197" i="19"/>
  <c r="K198" i="19"/>
  <c r="K199" i="19"/>
  <c r="K200" i="19"/>
  <c r="K201" i="19"/>
  <c r="K202" i="19"/>
  <c r="K203" i="19"/>
  <c r="K204" i="19"/>
  <c r="K205" i="19"/>
  <c r="K206" i="19"/>
  <c r="K207" i="19"/>
  <c r="K208" i="19"/>
  <c r="K209" i="19"/>
  <c r="K210" i="19"/>
  <c r="K211" i="19"/>
  <c r="K212" i="19"/>
  <c r="K27" i="19"/>
  <c r="K27" i="18"/>
  <c r="K28" i="18"/>
  <c r="K29" i="18"/>
  <c r="K30" i="18"/>
  <c r="K31" i="18"/>
  <c r="K32" i="18"/>
  <c r="K33" i="18"/>
  <c r="K34" i="18"/>
  <c r="K35" i="18"/>
  <c r="K36" i="18"/>
  <c r="K37" i="18"/>
  <c r="K38" i="18"/>
  <c r="K39" i="18"/>
  <c r="K40" i="18"/>
  <c r="K41" i="18"/>
  <c r="K42" i="18"/>
  <c r="K43" i="18"/>
  <c r="K44" i="18"/>
  <c r="K45" i="18"/>
  <c r="K46" i="18"/>
  <c r="K47" i="18"/>
  <c r="K48" i="18"/>
  <c r="K49" i="18"/>
  <c r="K50" i="18"/>
  <c r="K51" i="18"/>
  <c r="K52" i="18"/>
  <c r="K53" i="18"/>
  <c r="K54" i="18"/>
  <c r="K55" i="18"/>
  <c r="K56" i="18"/>
  <c r="K57" i="18"/>
  <c r="K58" i="18"/>
  <c r="K59" i="18"/>
  <c r="K60" i="18"/>
  <c r="K61" i="18"/>
  <c r="K62" i="18"/>
  <c r="K63" i="18"/>
  <c r="K64" i="18"/>
  <c r="K65" i="18"/>
  <c r="K66" i="18"/>
  <c r="K67" i="18"/>
  <c r="K68" i="18"/>
  <c r="K69" i="18"/>
  <c r="K70" i="18"/>
  <c r="K71" i="18"/>
  <c r="K72" i="18"/>
  <c r="K73" i="18"/>
  <c r="K74" i="18"/>
  <c r="K75" i="18"/>
  <c r="K76" i="18"/>
  <c r="K77" i="18"/>
  <c r="K78" i="18"/>
  <c r="K79" i="18"/>
  <c r="K80" i="18"/>
  <c r="K81" i="18"/>
  <c r="K82" i="18"/>
  <c r="K83" i="18"/>
  <c r="K84" i="18"/>
  <c r="K85" i="18"/>
  <c r="K86" i="18"/>
  <c r="K87" i="18"/>
  <c r="K88" i="18"/>
  <c r="K89" i="18"/>
  <c r="K90" i="18"/>
  <c r="K91" i="18"/>
  <c r="K92" i="18"/>
  <c r="K93" i="18"/>
  <c r="K94" i="18"/>
  <c r="K95" i="18"/>
  <c r="K96" i="18"/>
  <c r="K97" i="18"/>
  <c r="K98" i="18"/>
  <c r="K99" i="18"/>
  <c r="K100" i="18"/>
  <c r="K101" i="18"/>
  <c r="K102" i="18"/>
  <c r="K103" i="18"/>
  <c r="K104" i="18"/>
  <c r="K105" i="18"/>
  <c r="K106" i="18"/>
  <c r="K107" i="18"/>
  <c r="K108" i="18"/>
  <c r="K109" i="18"/>
  <c r="K110" i="18"/>
  <c r="K111" i="18"/>
  <c r="K112" i="18"/>
  <c r="K113" i="18"/>
  <c r="K26" i="18"/>
  <c r="J21" i="18"/>
  <c r="K36" i="17"/>
  <c r="K37" i="17"/>
  <c r="K38" i="17"/>
  <c r="K39" i="17"/>
  <c r="K40" i="17"/>
  <c r="K41" i="17"/>
  <c r="K42" i="17"/>
  <c r="K43" i="17"/>
  <c r="K44" i="17"/>
  <c r="K45" i="17"/>
  <c r="K46" i="17"/>
  <c r="K47" i="17"/>
  <c r="K48" i="17"/>
  <c r="K49" i="17"/>
  <c r="K50" i="17"/>
  <c r="K51" i="17"/>
  <c r="K52" i="17"/>
  <c r="K53" i="17"/>
  <c r="K54" i="17"/>
  <c r="K55" i="17"/>
  <c r="K56" i="17"/>
  <c r="K57" i="17"/>
  <c r="K58" i="17"/>
  <c r="K59" i="17"/>
  <c r="K60" i="17"/>
  <c r="K61" i="17"/>
  <c r="K62" i="17"/>
  <c r="K63" i="17"/>
  <c r="K64" i="17"/>
  <c r="K65" i="17"/>
  <c r="K66" i="17"/>
  <c r="K67" i="17"/>
  <c r="K68" i="17"/>
  <c r="K69" i="17"/>
  <c r="K70" i="17"/>
  <c r="K71" i="17"/>
  <c r="K72" i="17"/>
  <c r="K73" i="17"/>
  <c r="K74" i="17"/>
  <c r="K75" i="17"/>
  <c r="K76" i="17"/>
  <c r="K77" i="17"/>
  <c r="K78" i="17"/>
  <c r="K79" i="17"/>
  <c r="K80" i="17"/>
  <c r="K81" i="17"/>
  <c r="K82" i="17"/>
  <c r="K83" i="17"/>
  <c r="K84" i="17"/>
  <c r="K85" i="17"/>
  <c r="K86" i="17"/>
  <c r="K87" i="17"/>
  <c r="K88" i="17"/>
  <c r="K89" i="17"/>
  <c r="K90" i="17"/>
  <c r="K91" i="17"/>
  <c r="K92" i="17"/>
  <c r="K93" i="17"/>
  <c r="K94" i="17"/>
  <c r="K95" i="17"/>
  <c r="K96" i="17"/>
  <c r="K97" i="17"/>
  <c r="K98" i="17"/>
  <c r="K99" i="17"/>
  <c r="K100" i="17"/>
  <c r="K101" i="17"/>
  <c r="K102" i="17"/>
  <c r="K103" i="17"/>
  <c r="K104" i="17"/>
  <c r="K105" i="17"/>
  <c r="K106" i="17"/>
  <c r="K107" i="17"/>
  <c r="K108" i="17"/>
  <c r="K109" i="17"/>
  <c r="K110" i="17"/>
  <c r="K111" i="17"/>
  <c r="K112" i="17"/>
  <c r="K113" i="17"/>
  <c r="K114" i="17"/>
  <c r="K115" i="17"/>
  <c r="K116" i="17"/>
  <c r="K117" i="17"/>
  <c r="K118" i="17"/>
  <c r="K119" i="17"/>
  <c r="K120" i="17"/>
  <c r="K121" i="17"/>
  <c r="K122" i="17"/>
  <c r="K123" i="17"/>
  <c r="K124" i="17"/>
  <c r="K125" i="17"/>
  <c r="K126" i="17"/>
  <c r="K127" i="17"/>
  <c r="K128" i="17"/>
  <c r="K129" i="17"/>
  <c r="K130" i="17"/>
  <c r="K131" i="17"/>
  <c r="K132" i="17"/>
  <c r="K133" i="17"/>
  <c r="K134" i="17"/>
  <c r="K135" i="17"/>
  <c r="K136" i="17"/>
  <c r="K137" i="17"/>
  <c r="K138" i="17"/>
  <c r="K139" i="17"/>
  <c r="K140" i="17"/>
  <c r="K141" i="17"/>
  <c r="K142" i="17"/>
  <c r="K143" i="17"/>
  <c r="K144" i="17"/>
  <c r="K145" i="17"/>
  <c r="K146" i="17"/>
  <c r="K147" i="17"/>
  <c r="K148" i="17"/>
  <c r="K149" i="17"/>
  <c r="K150" i="17"/>
  <c r="K151" i="17"/>
  <c r="K152" i="17"/>
  <c r="K153" i="17"/>
  <c r="K154" i="17"/>
  <c r="K155" i="17"/>
  <c r="K156" i="17"/>
  <c r="K157" i="17"/>
  <c r="K158" i="17"/>
  <c r="K159" i="17"/>
  <c r="K160" i="17"/>
  <c r="K161" i="17"/>
  <c r="K162" i="17"/>
  <c r="K163" i="17"/>
  <c r="K164" i="17"/>
  <c r="K165" i="17"/>
  <c r="K166" i="17"/>
  <c r="K167" i="17"/>
  <c r="K168" i="17"/>
  <c r="K169" i="17"/>
  <c r="K170" i="17"/>
  <c r="K171" i="17"/>
  <c r="K172" i="17"/>
  <c r="K173" i="17"/>
  <c r="K174" i="17"/>
  <c r="K175" i="17"/>
  <c r="K176" i="17"/>
  <c r="K177" i="17"/>
  <c r="K178" i="17"/>
  <c r="K179" i="17"/>
  <c r="K180" i="17"/>
  <c r="K181" i="17"/>
  <c r="K182" i="17"/>
  <c r="K183" i="17"/>
  <c r="K184" i="17"/>
  <c r="K185" i="17"/>
  <c r="K186" i="17"/>
  <c r="K187" i="17"/>
  <c r="K188" i="17"/>
  <c r="K189" i="17"/>
  <c r="K190" i="17"/>
  <c r="K191" i="17"/>
  <c r="K192" i="17"/>
  <c r="K193" i="17"/>
  <c r="K194" i="17"/>
  <c r="K195" i="17"/>
  <c r="K196" i="17"/>
  <c r="K197" i="17"/>
  <c r="K198" i="17"/>
  <c r="K199" i="17"/>
  <c r="K200" i="17"/>
  <c r="K201" i="17"/>
  <c r="K202" i="17"/>
  <c r="K203" i="17"/>
  <c r="K204" i="17"/>
  <c r="K205" i="17"/>
  <c r="K206" i="17"/>
  <c r="K207" i="17"/>
  <c r="K208" i="17"/>
  <c r="K209" i="17"/>
  <c r="K210" i="17"/>
  <c r="K211" i="17"/>
  <c r="K212" i="17"/>
  <c r="K213" i="17"/>
  <c r="K214" i="17"/>
  <c r="K215" i="17"/>
  <c r="K216" i="17"/>
  <c r="K217" i="17"/>
  <c r="K218" i="17"/>
  <c r="K219" i="17"/>
  <c r="K220" i="17"/>
  <c r="K221" i="17"/>
  <c r="K222" i="17"/>
  <c r="K223" i="17"/>
  <c r="K224" i="17"/>
  <c r="K225" i="17"/>
  <c r="K226" i="17"/>
  <c r="K227" i="17"/>
  <c r="K228" i="17"/>
  <c r="K229" i="17"/>
  <c r="K230" i="17"/>
  <c r="K231" i="17"/>
  <c r="K232" i="17"/>
  <c r="K233" i="17"/>
  <c r="K234" i="17"/>
  <c r="K235" i="17"/>
  <c r="K236" i="17"/>
  <c r="K237" i="17"/>
  <c r="K238" i="17"/>
  <c r="K239" i="17"/>
  <c r="K240" i="17"/>
  <c r="K241" i="17"/>
  <c r="K242" i="17"/>
  <c r="K243" i="17"/>
  <c r="K244" i="17"/>
  <c r="K245" i="17"/>
  <c r="K246" i="17"/>
  <c r="K247" i="17"/>
  <c r="K248" i="17"/>
  <c r="K249" i="17"/>
  <c r="K250" i="17"/>
  <c r="K251" i="17"/>
  <c r="K252" i="17"/>
  <c r="K253" i="17"/>
  <c r="K254" i="17"/>
  <c r="K255" i="17"/>
  <c r="K256" i="17"/>
  <c r="K257" i="17"/>
  <c r="K258" i="17"/>
  <c r="K259" i="17"/>
  <c r="K260" i="17"/>
  <c r="K261" i="17"/>
  <c r="K262" i="17"/>
  <c r="K263" i="17"/>
  <c r="K264" i="17"/>
  <c r="K265" i="17"/>
  <c r="K266" i="17"/>
  <c r="K267" i="17"/>
  <c r="K268" i="17"/>
  <c r="K269" i="17"/>
  <c r="K270" i="17"/>
  <c r="K271" i="17"/>
  <c r="K272" i="17"/>
  <c r="K273" i="17"/>
  <c r="K274" i="17"/>
  <c r="K275" i="17"/>
  <c r="K276" i="17"/>
  <c r="K277" i="17"/>
  <c r="K278" i="17"/>
  <c r="K279" i="17"/>
  <c r="K280" i="17"/>
  <c r="K281" i="17"/>
  <c r="K282" i="17"/>
  <c r="K283" i="17"/>
  <c r="K284" i="17"/>
  <c r="K285" i="17"/>
  <c r="K286" i="17"/>
  <c r="K287" i="17"/>
  <c r="K288" i="17"/>
  <c r="K289" i="17"/>
  <c r="K290" i="17"/>
  <c r="K291" i="17"/>
  <c r="K292" i="17"/>
  <c r="K293" i="17"/>
  <c r="K294" i="17"/>
  <c r="K295" i="17"/>
  <c r="K296" i="17"/>
  <c r="K297" i="17"/>
  <c r="K298" i="17"/>
  <c r="K299" i="17"/>
  <c r="K300" i="17"/>
  <c r="K301" i="17"/>
  <c r="K302" i="17"/>
  <c r="K303" i="17"/>
  <c r="K304" i="17"/>
  <c r="K305" i="17"/>
  <c r="K306" i="17"/>
  <c r="K307" i="17"/>
  <c r="K308" i="17"/>
  <c r="K309" i="17"/>
  <c r="K310" i="17"/>
  <c r="K311" i="17"/>
  <c r="K312" i="17"/>
  <c r="K313" i="17"/>
  <c r="K314" i="17"/>
  <c r="K315" i="17"/>
  <c r="K316" i="17"/>
  <c r="K317" i="17"/>
  <c r="K318" i="17"/>
  <c r="K319" i="17"/>
  <c r="K320" i="17"/>
  <c r="K321" i="17"/>
  <c r="K322" i="17"/>
  <c r="K323" i="17"/>
  <c r="K324" i="17"/>
  <c r="K325" i="17"/>
  <c r="K326" i="17"/>
  <c r="K327" i="17"/>
  <c r="K328" i="17"/>
  <c r="K329" i="17"/>
  <c r="K330" i="17"/>
  <c r="K331" i="17"/>
  <c r="K332" i="17"/>
  <c r="K333" i="17"/>
  <c r="K334" i="17"/>
  <c r="K335" i="17"/>
  <c r="K336" i="17"/>
  <c r="K337" i="17"/>
  <c r="K338" i="17"/>
  <c r="K339" i="17"/>
  <c r="K340" i="17"/>
  <c r="K341" i="17"/>
  <c r="K342" i="17"/>
  <c r="K343" i="17"/>
  <c r="K344" i="17"/>
  <c r="K345" i="17"/>
  <c r="K346" i="17"/>
  <c r="K347" i="17"/>
  <c r="K348" i="17"/>
  <c r="K349" i="17"/>
  <c r="K350" i="17"/>
  <c r="K351" i="17"/>
  <c r="K352" i="17"/>
  <c r="K353" i="17"/>
  <c r="K354" i="17"/>
  <c r="K355" i="17"/>
  <c r="K356" i="17"/>
  <c r="K357" i="17"/>
  <c r="K358" i="17"/>
  <c r="K359" i="17"/>
  <c r="K360" i="17"/>
  <c r="K361" i="17"/>
  <c r="K362" i="17"/>
  <c r="K363" i="17"/>
  <c r="K364" i="17"/>
  <c r="K365" i="17"/>
  <c r="K366" i="17"/>
  <c r="K367" i="17"/>
  <c r="K368" i="17"/>
  <c r="K369" i="17"/>
  <c r="K370" i="17"/>
  <c r="K371" i="17"/>
  <c r="K372" i="17"/>
  <c r="K373" i="17"/>
  <c r="K374" i="17"/>
  <c r="K375" i="17"/>
  <c r="K376" i="17"/>
  <c r="K377" i="17"/>
  <c r="K378" i="17"/>
  <c r="K379" i="17"/>
  <c r="K380" i="17"/>
  <c r="K381" i="17"/>
  <c r="K382" i="17"/>
  <c r="K383" i="17"/>
  <c r="K384" i="17"/>
  <c r="K385" i="17"/>
  <c r="K386" i="17"/>
  <c r="K387" i="17"/>
  <c r="K388" i="17"/>
  <c r="K389" i="17"/>
  <c r="K390" i="17"/>
  <c r="K391" i="17"/>
  <c r="K392" i="17"/>
  <c r="K393" i="17"/>
  <c r="K394" i="17"/>
  <c r="K395" i="17"/>
  <c r="K396" i="17"/>
  <c r="K397" i="17"/>
  <c r="K398" i="17"/>
  <c r="K399" i="17"/>
  <c r="K400" i="17"/>
  <c r="K401" i="17"/>
  <c r="K402" i="17"/>
  <c r="K403" i="17"/>
  <c r="K404" i="17"/>
  <c r="K405" i="17"/>
  <c r="K406" i="17"/>
  <c r="K407" i="17"/>
  <c r="K408" i="17"/>
  <c r="K409" i="17"/>
  <c r="K410" i="17"/>
  <c r="K411" i="17"/>
  <c r="K412" i="17"/>
  <c r="K413" i="17"/>
  <c r="K414" i="17"/>
  <c r="K415" i="17"/>
  <c r="K416" i="17"/>
  <c r="K417" i="17"/>
  <c r="K418" i="17"/>
  <c r="K419" i="17"/>
  <c r="K420" i="17"/>
  <c r="K421" i="17"/>
  <c r="K422" i="17"/>
  <c r="K423" i="17"/>
  <c r="K424" i="17"/>
  <c r="K425" i="17"/>
  <c r="K426" i="17"/>
  <c r="K427" i="17"/>
  <c r="K428" i="17"/>
  <c r="K429" i="17"/>
  <c r="K430" i="17"/>
  <c r="K431" i="17"/>
  <c r="K432" i="17"/>
  <c r="K433" i="17"/>
  <c r="K434" i="17"/>
  <c r="K435" i="17"/>
  <c r="K436" i="17"/>
  <c r="K437" i="17"/>
  <c r="K438" i="17"/>
  <c r="K439" i="17"/>
  <c r="K440" i="17"/>
  <c r="K441" i="17"/>
  <c r="K442" i="17"/>
  <c r="K443" i="17"/>
  <c r="K444" i="17"/>
  <c r="K445" i="17"/>
  <c r="K446" i="17"/>
  <c r="K447" i="17"/>
  <c r="K448" i="17"/>
  <c r="K449" i="17"/>
  <c r="K450" i="17"/>
  <c r="K451" i="17"/>
  <c r="K452" i="17"/>
  <c r="K453" i="17"/>
  <c r="K454" i="17"/>
  <c r="K455" i="17"/>
  <c r="K456" i="17"/>
  <c r="K457" i="17"/>
  <c r="K458" i="17"/>
  <c r="K459" i="17"/>
  <c r="K460" i="17"/>
  <c r="K461" i="17"/>
  <c r="K462" i="17"/>
  <c r="K463" i="17"/>
  <c r="K464" i="17"/>
  <c r="K465" i="17"/>
  <c r="K466" i="17"/>
  <c r="K467" i="17"/>
  <c r="K468" i="17"/>
  <c r="K469" i="17"/>
  <c r="K470" i="17"/>
  <c r="K471" i="17"/>
  <c r="K472" i="17"/>
  <c r="K473" i="17"/>
  <c r="K474" i="17"/>
  <c r="K475" i="17"/>
  <c r="K476" i="17"/>
  <c r="K477" i="17"/>
  <c r="K478" i="17"/>
  <c r="K479" i="17"/>
  <c r="K480" i="17"/>
  <c r="K481" i="17"/>
  <c r="K482" i="17"/>
  <c r="K483" i="17"/>
  <c r="K484" i="17"/>
  <c r="K485" i="17"/>
  <c r="K486" i="17"/>
  <c r="K487" i="17"/>
  <c r="K488" i="17"/>
  <c r="K489" i="17"/>
  <c r="K490" i="17"/>
  <c r="K491" i="17"/>
  <c r="K492" i="17"/>
  <c r="K493" i="17"/>
  <c r="K494" i="17"/>
  <c r="K495" i="17"/>
  <c r="K496" i="17"/>
  <c r="K497" i="17"/>
  <c r="K498" i="17"/>
  <c r="K499" i="17"/>
  <c r="K500" i="17"/>
  <c r="K501" i="17"/>
  <c r="K502" i="17"/>
  <c r="K503" i="17"/>
  <c r="K504" i="17"/>
  <c r="K505" i="17"/>
  <c r="K506" i="17"/>
  <c r="K507" i="17"/>
  <c r="K508" i="17"/>
  <c r="K509" i="17"/>
  <c r="K510" i="17"/>
  <c r="K511" i="17"/>
  <c r="K512" i="17"/>
  <c r="K513" i="17"/>
  <c r="K514" i="17"/>
  <c r="K515" i="17"/>
  <c r="K516" i="17"/>
  <c r="K517" i="17"/>
  <c r="K518" i="17"/>
  <c r="K519" i="17"/>
  <c r="K520" i="17"/>
  <c r="K521" i="17"/>
  <c r="K522" i="17"/>
  <c r="K523" i="17"/>
  <c r="K524" i="17"/>
  <c r="K525" i="17"/>
  <c r="K526" i="17"/>
  <c r="K527" i="17"/>
  <c r="K528" i="17"/>
  <c r="K529" i="17"/>
  <c r="K530" i="17"/>
  <c r="K531" i="17"/>
  <c r="K35" i="17"/>
  <c r="C36" i="17"/>
  <c r="C37" i="17"/>
  <c r="C38" i="17"/>
  <c r="C39" i="17"/>
  <c r="C40" i="17"/>
  <c r="C41" i="17"/>
  <c r="C42" i="17"/>
  <c r="C43" i="17"/>
  <c r="C44" i="17"/>
  <c r="C45" i="17"/>
  <c r="C46" i="17"/>
  <c r="C47" i="17"/>
  <c r="C48" i="17"/>
  <c r="C49" i="17"/>
  <c r="C50" i="17"/>
  <c r="C51" i="17"/>
  <c r="C52" i="17"/>
  <c r="C53" i="17"/>
  <c r="C54" i="17"/>
  <c r="C55" i="17"/>
  <c r="C56" i="17"/>
  <c r="C57" i="17"/>
  <c r="C58" i="17"/>
  <c r="C59" i="17"/>
  <c r="C60" i="17"/>
  <c r="C61" i="17"/>
  <c r="C62" i="17"/>
  <c r="C63" i="17"/>
  <c r="C64" i="17"/>
  <c r="C65" i="17"/>
  <c r="C66" i="17"/>
  <c r="C67" i="17"/>
  <c r="C68" i="17"/>
  <c r="C69" i="17"/>
  <c r="C70" i="17"/>
  <c r="C71" i="17"/>
  <c r="C72" i="17"/>
  <c r="C73" i="17"/>
  <c r="C74" i="17"/>
  <c r="C75" i="17"/>
  <c r="C76" i="17"/>
  <c r="C77" i="17"/>
  <c r="C78" i="17"/>
  <c r="C79" i="17"/>
  <c r="C80" i="17"/>
  <c r="C81" i="17"/>
  <c r="C82" i="17"/>
  <c r="C83" i="17"/>
  <c r="C84" i="17"/>
  <c r="C85" i="17"/>
  <c r="C86" i="17"/>
  <c r="C87" i="17"/>
  <c r="C88" i="17"/>
  <c r="C89" i="17"/>
  <c r="C90" i="17"/>
  <c r="C91" i="17"/>
  <c r="C92" i="17"/>
  <c r="C93" i="17"/>
  <c r="C94" i="17"/>
  <c r="C95" i="17"/>
  <c r="C96" i="17"/>
  <c r="C97" i="17"/>
  <c r="C98" i="17"/>
  <c r="C99" i="17"/>
  <c r="C100" i="17"/>
  <c r="C101" i="17"/>
  <c r="C102" i="17"/>
  <c r="C103" i="17"/>
  <c r="C104" i="17"/>
  <c r="C105" i="17"/>
  <c r="C106" i="17"/>
  <c r="C107" i="17"/>
  <c r="C108" i="17"/>
  <c r="C109" i="17"/>
  <c r="C110" i="17"/>
  <c r="C111" i="17"/>
  <c r="C112" i="17"/>
  <c r="C113" i="17"/>
  <c r="C114" i="17"/>
  <c r="C115" i="17"/>
  <c r="C116" i="17"/>
  <c r="C117" i="17"/>
  <c r="C118" i="17"/>
  <c r="C119" i="17"/>
  <c r="C120" i="17"/>
  <c r="C121" i="17"/>
  <c r="C122" i="17"/>
  <c r="C123" i="17"/>
  <c r="C124" i="17"/>
  <c r="C125" i="17"/>
  <c r="C126" i="17"/>
  <c r="C127" i="17"/>
  <c r="C128" i="17"/>
  <c r="C129" i="17"/>
  <c r="C130" i="17"/>
  <c r="C131" i="17"/>
  <c r="C132" i="17"/>
  <c r="C133" i="17"/>
  <c r="C134" i="17"/>
  <c r="C135" i="17"/>
  <c r="C136" i="17"/>
  <c r="C137" i="17"/>
  <c r="C138" i="17"/>
  <c r="C139" i="17"/>
  <c r="C140" i="17"/>
  <c r="C141" i="17"/>
  <c r="C142" i="17"/>
  <c r="C143" i="17"/>
  <c r="C144" i="17"/>
  <c r="C145" i="17"/>
  <c r="C146" i="17"/>
  <c r="C147" i="17"/>
  <c r="C148" i="17"/>
  <c r="C149" i="17"/>
  <c r="C150" i="17"/>
  <c r="C151" i="17"/>
  <c r="C152" i="17"/>
  <c r="C153" i="17"/>
  <c r="C154" i="17"/>
  <c r="C155" i="17"/>
  <c r="C156" i="17"/>
  <c r="C157" i="17"/>
  <c r="C158" i="17"/>
  <c r="C159" i="17"/>
  <c r="C160" i="17"/>
  <c r="C161" i="17"/>
  <c r="C162" i="17"/>
  <c r="C163" i="17"/>
  <c r="C164" i="17"/>
  <c r="C165" i="17"/>
  <c r="C166" i="17"/>
  <c r="C167" i="17"/>
  <c r="C168" i="17"/>
  <c r="C169" i="17"/>
  <c r="C170" i="17"/>
  <c r="C171" i="17"/>
  <c r="C172" i="17"/>
  <c r="C173" i="17"/>
  <c r="C174" i="17"/>
  <c r="C175" i="17"/>
  <c r="C176" i="17"/>
  <c r="C177" i="17"/>
  <c r="C178" i="17"/>
  <c r="C179" i="17"/>
  <c r="C180" i="17"/>
  <c r="C181" i="17"/>
  <c r="C182" i="17"/>
  <c r="C183" i="17"/>
  <c r="C184" i="17"/>
  <c r="C185" i="17"/>
  <c r="C186" i="17"/>
  <c r="C187" i="17"/>
  <c r="C188" i="17"/>
  <c r="C189" i="17"/>
  <c r="C190" i="17"/>
  <c r="C191" i="17"/>
  <c r="C192" i="17"/>
  <c r="C193" i="17"/>
  <c r="C194" i="17"/>
  <c r="C195" i="17"/>
  <c r="C196" i="17"/>
  <c r="C197" i="17"/>
  <c r="C198" i="17"/>
  <c r="C199" i="17"/>
  <c r="C200" i="17"/>
  <c r="C201" i="17"/>
  <c r="C202" i="17"/>
  <c r="C203" i="17"/>
  <c r="C204" i="17"/>
  <c r="C205" i="17"/>
  <c r="C206" i="17"/>
  <c r="C207" i="17"/>
  <c r="C208" i="17"/>
  <c r="C209" i="17"/>
  <c r="C210" i="17"/>
  <c r="C211" i="17"/>
  <c r="C212" i="17"/>
  <c r="C213" i="17"/>
  <c r="C214" i="17"/>
  <c r="C215" i="17"/>
  <c r="C216" i="17"/>
  <c r="C217" i="17"/>
  <c r="C218" i="17"/>
  <c r="C219" i="17"/>
  <c r="C220" i="17"/>
  <c r="C221" i="17"/>
  <c r="C222" i="17"/>
  <c r="C223" i="17"/>
  <c r="C224" i="17"/>
  <c r="C225" i="17"/>
  <c r="C226" i="17"/>
  <c r="C227" i="17"/>
  <c r="C228" i="17"/>
  <c r="C229" i="17"/>
  <c r="C230" i="17"/>
  <c r="C231" i="17"/>
  <c r="C232" i="17"/>
  <c r="C233" i="17"/>
  <c r="C234" i="17"/>
  <c r="C235" i="17"/>
  <c r="C236" i="17"/>
  <c r="C237" i="17"/>
  <c r="C238" i="17"/>
  <c r="C239" i="17"/>
  <c r="C240" i="17"/>
  <c r="C241" i="17"/>
  <c r="C242" i="17"/>
  <c r="C243" i="17"/>
  <c r="C244" i="17"/>
  <c r="C245" i="17"/>
  <c r="C246" i="17"/>
  <c r="C247" i="17"/>
  <c r="C248" i="17"/>
  <c r="C249" i="17"/>
  <c r="C250" i="17"/>
  <c r="C251" i="17"/>
  <c r="C252" i="17"/>
  <c r="C253" i="17"/>
  <c r="C254" i="17"/>
  <c r="C255" i="17"/>
  <c r="C256" i="17"/>
  <c r="C257" i="17"/>
  <c r="C258" i="17"/>
  <c r="C259" i="17"/>
  <c r="C260" i="17"/>
  <c r="C261" i="17"/>
  <c r="C262" i="17"/>
  <c r="C263" i="17"/>
  <c r="C264" i="17"/>
  <c r="C265" i="17"/>
  <c r="C266" i="17"/>
  <c r="C267" i="17"/>
  <c r="C268" i="17"/>
  <c r="C269" i="17"/>
  <c r="C270" i="17"/>
  <c r="C271" i="17"/>
  <c r="C272" i="17"/>
  <c r="C273" i="17"/>
  <c r="C274" i="17"/>
  <c r="C275" i="17"/>
  <c r="C276" i="17"/>
  <c r="C277" i="17"/>
  <c r="C278" i="17"/>
  <c r="C279" i="17"/>
  <c r="C280" i="17"/>
  <c r="C281" i="17"/>
  <c r="C282" i="17"/>
  <c r="C283" i="17"/>
  <c r="C284" i="17"/>
  <c r="C285" i="17"/>
  <c r="C286" i="17"/>
  <c r="C287" i="17"/>
  <c r="C288" i="17"/>
  <c r="C289" i="17"/>
  <c r="C290" i="17"/>
  <c r="C291" i="17"/>
  <c r="C292" i="17"/>
  <c r="C293" i="17"/>
  <c r="C294" i="17"/>
  <c r="C295" i="17"/>
  <c r="C296" i="17"/>
  <c r="C297" i="17"/>
  <c r="C298" i="17"/>
  <c r="C299" i="17"/>
  <c r="C300" i="17"/>
  <c r="C301" i="17"/>
  <c r="C302" i="17"/>
  <c r="C303" i="17"/>
  <c r="C304" i="17"/>
  <c r="C305" i="17"/>
  <c r="C306" i="17"/>
  <c r="C307" i="17"/>
  <c r="C308" i="17"/>
  <c r="C309" i="17"/>
  <c r="C310" i="17"/>
  <c r="C311" i="17"/>
  <c r="C312" i="17"/>
  <c r="C313" i="17"/>
  <c r="C314" i="17"/>
  <c r="C315" i="17"/>
  <c r="C316" i="17"/>
  <c r="C317" i="17"/>
  <c r="C318" i="17"/>
  <c r="C319" i="17"/>
  <c r="C320" i="17"/>
  <c r="C321" i="17"/>
  <c r="C322" i="17"/>
  <c r="C323" i="17"/>
  <c r="C324" i="17"/>
  <c r="C325" i="17"/>
  <c r="C326" i="17"/>
  <c r="C327" i="17"/>
  <c r="C328" i="17"/>
  <c r="C329" i="17"/>
  <c r="C330" i="17"/>
  <c r="C331" i="17"/>
  <c r="C332" i="17"/>
  <c r="C333" i="17"/>
  <c r="C334" i="17"/>
  <c r="C335" i="17"/>
  <c r="C336" i="17"/>
  <c r="C337" i="17"/>
  <c r="C338" i="17"/>
  <c r="C339" i="17"/>
  <c r="C340" i="17"/>
  <c r="C341" i="17"/>
  <c r="C342" i="17"/>
  <c r="C343" i="17"/>
  <c r="C344" i="17"/>
  <c r="C345" i="17"/>
  <c r="C346" i="17"/>
  <c r="C347" i="17"/>
  <c r="C348" i="17"/>
  <c r="C349" i="17"/>
  <c r="C350" i="17"/>
  <c r="C351" i="17"/>
  <c r="C352" i="17"/>
  <c r="C353" i="17"/>
  <c r="C354" i="17"/>
  <c r="C355" i="17"/>
  <c r="C356" i="17"/>
  <c r="C357" i="17"/>
  <c r="C358" i="17"/>
  <c r="C359" i="17"/>
  <c r="C360" i="17"/>
  <c r="C361" i="17"/>
  <c r="C362" i="17"/>
  <c r="C363" i="17"/>
  <c r="C364" i="17"/>
  <c r="C365" i="17"/>
  <c r="C366" i="17"/>
  <c r="C367" i="17"/>
  <c r="C368" i="17"/>
  <c r="C369" i="17"/>
  <c r="C370" i="17"/>
  <c r="C371" i="17"/>
  <c r="C372" i="17"/>
  <c r="C373" i="17"/>
  <c r="C374" i="17"/>
  <c r="C375" i="17"/>
  <c r="C376" i="17"/>
  <c r="C377" i="17"/>
  <c r="C378" i="17"/>
  <c r="C379" i="17"/>
  <c r="C380" i="17"/>
  <c r="C381" i="17"/>
  <c r="C382" i="17"/>
  <c r="C383" i="17"/>
  <c r="C384" i="17"/>
  <c r="C385" i="17"/>
  <c r="C386" i="17"/>
  <c r="C387" i="17"/>
  <c r="C388" i="17"/>
  <c r="C389" i="17"/>
  <c r="C390" i="17"/>
  <c r="C391" i="17"/>
  <c r="C392" i="17"/>
  <c r="C393" i="17"/>
  <c r="C394" i="17"/>
  <c r="C395" i="17"/>
  <c r="C396" i="17"/>
  <c r="C397" i="17"/>
  <c r="C398" i="17"/>
  <c r="C399" i="17"/>
  <c r="C400" i="17"/>
  <c r="C401" i="17"/>
  <c r="C402" i="17"/>
  <c r="C403" i="17"/>
  <c r="C404" i="17"/>
  <c r="C405" i="17"/>
  <c r="C406" i="17"/>
  <c r="C407" i="17"/>
  <c r="C408" i="17"/>
  <c r="C409" i="17"/>
  <c r="C410" i="17"/>
  <c r="C411" i="17"/>
  <c r="C412" i="17"/>
  <c r="C413" i="17"/>
  <c r="C414" i="17"/>
  <c r="C415" i="17"/>
  <c r="C416" i="17"/>
  <c r="C417" i="17"/>
  <c r="C418" i="17"/>
  <c r="C419" i="17"/>
  <c r="C420" i="17"/>
  <c r="C421" i="17"/>
  <c r="C422" i="17"/>
  <c r="C423" i="17"/>
  <c r="C424" i="17"/>
  <c r="C425" i="17"/>
  <c r="C426" i="17"/>
  <c r="C427" i="17"/>
  <c r="C428" i="17"/>
  <c r="C429" i="17"/>
  <c r="C430" i="17"/>
  <c r="C431" i="17"/>
  <c r="C432" i="17"/>
  <c r="C433" i="17"/>
  <c r="C434" i="17"/>
  <c r="C435" i="17"/>
  <c r="C436" i="17"/>
  <c r="C437" i="17"/>
  <c r="C438" i="17"/>
  <c r="C439" i="17"/>
  <c r="C440" i="17"/>
  <c r="C441" i="17"/>
  <c r="C442" i="17"/>
  <c r="C443" i="17"/>
  <c r="C444" i="17"/>
  <c r="C445" i="17"/>
  <c r="C446" i="17"/>
  <c r="C447" i="17"/>
  <c r="C448" i="17"/>
  <c r="C449" i="17"/>
  <c r="C450" i="17"/>
  <c r="C451" i="17"/>
  <c r="C452" i="17"/>
  <c r="C453" i="17"/>
  <c r="C454" i="17"/>
  <c r="C455" i="17"/>
  <c r="C456" i="17"/>
  <c r="C457" i="17"/>
  <c r="C458" i="17"/>
  <c r="C459" i="17"/>
  <c r="C460" i="17"/>
  <c r="C461" i="17"/>
  <c r="C462" i="17"/>
  <c r="C463" i="17"/>
  <c r="C464" i="17"/>
  <c r="C465" i="17"/>
  <c r="C466" i="17"/>
  <c r="C467" i="17"/>
  <c r="C468" i="17"/>
  <c r="C469" i="17"/>
  <c r="C470" i="17"/>
  <c r="C471" i="17"/>
  <c r="C472" i="17"/>
  <c r="C473" i="17"/>
  <c r="C474" i="17"/>
  <c r="C475" i="17"/>
  <c r="C476" i="17"/>
  <c r="C477" i="17"/>
  <c r="C478" i="17"/>
  <c r="C479" i="17"/>
  <c r="C480" i="17"/>
  <c r="C481" i="17"/>
  <c r="C482" i="17"/>
  <c r="C483" i="17"/>
  <c r="C484" i="17"/>
  <c r="C485" i="17"/>
  <c r="C486" i="17"/>
  <c r="C487" i="17"/>
  <c r="C488" i="17"/>
  <c r="C489" i="17"/>
  <c r="C490" i="17"/>
  <c r="C491" i="17"/>
  <c r="C492" i="17"/>
  <c r="C493" i="17"/>
  <c r="C494" i="17"/>
  <c r="C495" i="17"/>
  <c r="C496" i="17"/>
  <c r="C497" i="17"/>
  <c r="C498" i="17"/>
  <c r="C499" i="17"/>
  <c r="C500" i="17"/>
  <c r="C501" i="17"/>
  <c r="C502" i="17"/>
  <c r="C503" i="17"/>
  <c r="C504" i="17"/>
  <c r="C505" i="17"/>
  <c r="C506" i="17"/>
  <c r="C507" i="17"/>
  <c r="C508" i="17"/>
  <c r="C509" i="17"/>
  <c r="C510" i="17"/>
  <c r="C511" i="17"/>
  <c r="C512" i="17"/>
  <c r="C513" i="17"/>
  <c r="C514" i="17"/>
  <c r="C515" i="17"/>
  <c r="C516" i="17"/>
  <c r="C517" i="17"/>
  <c r="C518" i="17"/>
  <c r="C519" i="17"/>
  <c r="C520" i="17"/>
  <c r="C521" i="17"/>
  <c r="C522" i="17"/>
  <c r="C523" i="17"/>
  <c r="C524" i="17"/>
  <c r="C525" i="17"/>
  <c r="C526" i="17"/>
  <c r="C527" i="17"/>
  <c r="C528" i="17"/>
  <c r="C529" i="17"/>
  <c r="C530" i="17"/>
  <c r="C531" i="17"/>
  <c r="C35" i="17"/>
  <c r="I29" i="17"/>
  <c r="J30" i="17"/>
  <c r="J26" i="34"/>
  <c r="K32" i="34"/>
  <c r="K33" i="34"/>
  <c r="K34" i="34"/>
  <c r="K35" i="34"/>
  <c r="K36" i="34"/>
  <c r="K37" i="34"/>
  <c r="K38" i="34"/>
  <c r="K39" i="34"/>
  <c r="K40" i="34"/>
  <c r="K41" i="34"/>
  <c r="K42" i="34"/>
  <c r="K43" i="34"/>
  <c r="K44" i="34"/>
  <c r="K45" i="34"/>
  <c r="K46" i="34"/>
  <c r="K47" i="34"/>
  <c r="K48" i="34"/>
  <c r="K49" i="34"/>
  <c r="K50" i="34"/>
  <c r="K51" i="34"/>
  <c r="K52" i="34"/>
  <c r="K53" i="34"/>
  <c r="K54" i="34"/>
  <c r="K55" i="34"/>
  <c r="K56" i="34"/>
  <c r="K57" i="34"/>
  <c r="K58" i="34"/>
  <c r="K59" i="34"/>
  <c r="K60" i="34"/>
  <c r="K61" i="34"/>
  <c r="K62" i="34"/>
  <c r="K63" i="34"/>
  <c r="K64" i="34"/>
  <c r="K65" i="34"/>
  <c r="K66" i="34"/>
  <c r="K67" i="34"/>
  <c r="K68" i="34"/>
  <c r="K69" i="34"/>
  <c r="K70" i="34"/>
  <c r="K71" i="34"/>
  <c r="K72" i="34"/>
  <c r="K73" i="34"/>
  <c r="K74" i="34"/>
  <c r="K75" i="34"/>
  <c r="K76" i="34"/>
  <c r="K77" i="34"/>
  <c r="K78" i="34"/>
  <c r="K79" i="34"/>
  <c r="K80" i="34"/>
  <c r="K81" i="34"/>
  <c r="K82" i="34"/>
  <c r="K83" i="34"/>
  <c r="K84" i="34"/>
  <c r="K85" i="34"/>
  <c r="K86" i="34"/>
  <c r="K87" i="34"/>
  <c r="K88" i="34"/>
  <c r="K89" i="34"/>
  <c r="K90" i="34"/>
  <c r="K91" i="34"/>
  <c r="K92" i="34"/>
  <c r="K93" i="34"/>
  <c r="K94" i="34"/>
  <c r="K95" i="34"/>
  <c r="K96" i="34"/>
  <c r="K97" i="34"/>
  <c r="K98" i="34"/>
  <c r="K99" i="34"/>
  <c r="K100" i="34"/>
  <c r="K101" i="34"/>
  <c r="K102" i="34"/>
  <c r="K103" i="34"/>
  <c r="K104" i="34"/>
  <c r="K105" i="34"/>
  <c r="K106" i="34"/>
  <c r="K107" i="34"/>
  <c r="K108" i="34"/>
  <c r="K109" i="34"/>
  <c r="K110" i="34"/>
  <c r="K111" i="34"/>
  <c r="K112" i="34"/>
  <c r="K113" i="34"/>
  <c r="K114" i="34"/>
  <c r="K115" i="34"/>
  <c r="K116" i="34"/>
  <c r="K117" i="34"/>
  <c r="K118" i="34"/>
  <c r="K119" i="34"/>
  <c r="K120" i="34"/>
  <c r="K121" i="34"/>
  <c r="K122" i="34"/>
  <c r="K123" i="34"/>
  <c r="K124" i="34"/>
  <c r="K125" i="34"/>
  <c r="K126" i="34"/>
  <c r="K127" i="34"/>
  <c r="K128" i="34"/>
  <c r="K129" i="34"/>
  <c r="K130" i="34"/>
  <c r="K131" i="34"/>
  <c r="K132" i="34"/>
  <c r="K133" i="34"/>
  <c r="K134" i="34"/>
  <c r="K135" i="34"/>
  <c r="K136" i="34"/>
  <c r="K137" i="34"/>
  <c r="K138" i="34"/>
  <c r="K139" i="34"/>
  <c r="K140" i="34"/>
  <c r="K141" i="34"/>
  <c r="K142" i="34"/>
  <c r="K143" i="34"/>
  <c r="K144" i="34"/>
  <c r="K145" i="34"/>
  <c r="K146" i="34"/>
  <c r="K147" i="34"/>
  <c r="K148" i="34"/>
  <c r="K149" i="34"/>
  <c r="K150" i="34"/>
  <c r="K151" i="34"/>
  <c r="K152" i="34"/>
  <c r="K153" i="34"/>
  <c r="K154" i="34"/>
  <c r="K155" i="34"/>
  <c r="K156" i="34"/>
  <c r="K157" i="34"/>
  <c r="K158" i="34"/>
  <c r="K159" i="34"/>
  <c r="K160" i="34"/>
  <c r="K161" i="34"/>
  <c r="K162" i="34"/>
  <c r="K163" i="34"/>
  <c r="K164" i="34"/>
  <c r="K165" i="34"/>
  <c r="K166" i="34"/>
  <c r="K167" i="34"/>
  <c r="K168" i="34"/>
  <c r="K169" i="34"/>
  <c r="K170" i="34"/>
  <c r="K171" i="34"/>
  <c r="K172" i="34"/>
  <c r="K173" i="34"/>
  <c r="K174" i="34"/>
  <c r="K175" i="34"/>
  <c r="K176" i="34"/>
  <c r="K177" i="34"/>
  <c r="K178" i="34"/>
  <c r="K179" i="34"/>
  <c r="K180" i="34"/>
  <c r="K181" i="34"/>
  <c r="K182" i="34"/>
  <c r="K183" i="34"/>
  <c r="K184" i="34"/>
  <c r="K185" i="34"/>
  <c r="K186" i="34"/>
  <c r="K187" i="34"/>
  <c r="K188" i="34"/>
  <c r="K189" i="34"/>
  <c r="K190" i="34"/>
  <c r="K191" i="34"/>
  <c r="K192" i="34"/>
  <c r="K193" i="34"/>
  <c r="K194" i="34"/>
  <c r="K195" i="34"/>
  <c r="K196" i="34"/>
  <c r="K197" i="34"/>
  <c r="K198" i="34"/>
  <c r="K199" i="34"/>
  <c r="K200" i="34"/>
  <c r="K201" i="34"/>
  <c r="K202" i="34"/>
  <c r="K203" i="34"/>
  <c r="K204" i="34"/>
  <c r="K205" i="34"/>
  <c r="K206" i="34"/>
  <c r="K207" i="34"/>
  <c r="K208" i="34"/>
  <c r="K209" i="34"/>
  <c r="K210" i="34"/>
  <c r="K211" i="34"/>
  <c r="K212" i="34"/>
  <c r="K213" i="34"/>
  <c r="K214" i="34"/>
  <c r="K215" i="34"/>
  <c r="K216" i="34"/>
  <c r="K217" i="34"/>
  <c r="K218" i="34"/>
  <c r="K219" i="34"/>
  <c r="K220" i="34"/>
  <c r="K221" i="34"/>
  <c r="K222" i="34"/>
  <c r="K223" i="34"/>
  <c r="K224" i="34"/>
  <c r="K225" i="34"/>
  <c r="K226" i="34"/>
  <c r="K227" i="34"/>
  <c r="K228" i="34"/>
  <c r="K229" i="34"/>
  <c r="K230" i="34"/>
  <c r="K231" i="34"/>
  <c r="K232" i="34"/>
  <c r="K233" i="34"/>
  <c r="K234" i="34"/>
  <c r="K235" i="34"/>
  <c r="K236" i="34"/>
  <c r="K237" i="34"/>
  <c r="K238" i="34"/>
  <c r="K239" i="34"/>
  <c r="K240" i="34"/>
  <c r="K241" i="34"/>
  <c r="K242" i="34"/>
  <c r="K243" i="34"/>
  <c r="K244" i="34"/>
  <c r="K245" i="34"/>
  <c r="K246" i="34"/>
  <c r="K247" i="34"/>
  <c r="K248" i="34"/>
  <c r="K249" i="34"/>
  <c r="K250" i="34"/>
  <c r="K251" i="34"/>
  <c r="K252" i="34"/>
  <c r="K253" i="34"/>
  <c r="K254" i="34"/>
  <c r="K255" i="34"/>
  <c r="K256" i="34"/>
  <c r="K257" i="34"/>
  <c r="K258" i="34"/>
  <c r="K259" i="34"/>
  <c r="K260" i="34"/>
  <c r="K261" i="34"/>
  <c r="K262" i="34"/>
  <c r="K263" i="34"/>
  <c r="K264" i="34"/>
  <c r="K265" i="34"/>
  <c r="K266" i="34"/>
  <c r="K267" i="34"/>
  <c r="K268" i="34"/>
  <c r="K269" i="34"/>
  <c r="K270" i="34"/>
  <c r="K271" i="34"/>
  <c r="K272" i="34"/>
  <c r="K273" i="34"/>
  <c r="K274" i="34"/>
  <c r="K275" i="34"/>
  <c r="K276" i="34"/>
  <c r="K277" i="34"/>
  <c r="K278" i="34"/>
  <c r="K279" i="34"/>
  <c r="K280" i="34"/>
  <c r="K281" i="34"/>
  <c r="K282" i="34"/>
  <c r="K283" i="34"/>
  <c r="K284" i="34"/>
  <c r="K285" i="34"/>
  <c r="K286" i="34"/>
  <c r="K287" i="34"/>
  <c r="K288" i="34"/>
  <c r="K289" i="34"/>
  <c r="K290" i="34"/>
  <c r="K291" i="34"/>
  <c r="K292" i="34"/>
  <c r="K293" i="34"/>
  <c r="K294" i="34"/>
  <c r="K295" i="34"/>
  <c r="K296" i="34"/>
  <c r="K297" i="34"/>
  <c r="K298" i="34"/>
  <c r="K299" i="34"/>
  <c r="K300" i="34"/>
  <c r="K301" i="34"/>
  <c r="K302" i="34"/>
  <c r="K303" i="34"/>
  <c r="K304" i="34"/>
  <c r="K305" i="34"/>
  <c r="K306" i="34"/>
  <c r="K307" i="34"/>
  <c r="K308" i="34"/>
  <c r="K309" i="34"/>
  <c r="K310" i="34"/>
  <c r="K311" i="34"/>
  <c r="K312" i="34"/>
  <c r="K313" i="34"/>
  <c r="K314" i="34"/>
  <c r="K315" i="34"/>
  <c r="K316" i="34"/>
  <c r="K317" i="34"/>
  <c r="K318" i="34"/>
  <c r="K319" i="34"/>
  <c r="K320" i="34"/>
  <c r="K321" i="34"/>
  <c r="K322" i="34"/>
  <c r="K323" i="34"/>
  <c r="K324" i="34"/>
  <c r="K325" i="34"/>
  <c r="K326" i="34"/>
  <c r="K327" i="34"/>
  <c r="K328" i="34"/>
  <c r="K329" i="34"/>
  <c r="K330" i="34"/>
  <c r="K331" i="34"/>
  <c r="K332" i="34"/>
  <c r="K333" i="34"/>
  <c r="K334" i="34"/>
  <c r="K335" i="34"/>
  <c r="K336" i="34"/>
  <c r="K337" i="34"/>
  <c r="K338" i="34"/>
  <c r="K339" i="34"/>
  <c r="K340" i="34"/>
  <c r="K341" i="34"/>
  <c r="K342" i="34"/>
  <c r="K343" i="34"/>
  <c r="K344" i="34"/>
  <c r="K345" i="34"/>
  <c r="K346" i="34"/>
  <c r="K347" i="34"/>
  <c r="K348" i="34"/>
  <c r="K349" i="34"/>
  <c r="K350" i="34"/>
  <c r="K351" i="34"/>
  <c r="K352" i="34"/>
  <c r="K353" i="34"/>
  <c r="K354" i="34"/>
  <c r="K355" i="34"/>
  <c r="K356" i="34"/>
  <c r="K357" i="34"/>
  <c r="K358" i="34"/>
  <c r="K359" i="34"/>
  <c r="K360" i="34"/>
  <c r="K361" i="34"/>
  <c r="K362" i="34"/>
  <c r="K363" i="34"/>
  <c r="K364" i="34"/>
  <c r="K365" i="34"/>
  <c r="K366" i="34"/>
  <c r="K367" i="34"/>
  <c r="K368" i="34"/>
  <c r="K369" i="34"/>
  <c r="K370" i="34"/>
  <c r="K371" i="34"/>
  <c r="K372" i="34"/>
  <c r="K373" i="34"/>
  <c r="K374" i="34"/>
  <c r="K375" i="34"/>
  <c r="K376" i="34"/>
  <c r="K377" i="34"/>
  <c r="K378" i="34"/>
  <c r="K379" i="34"/>
  <c r="K380" i="34"/>
  <c r="K381" i="34"/>
  <c r="K382" i="34"/>
  <c r="K383" i="34"/>
  <c r="K384" i="34"/>
  <c r="K385" i="34"/>
  <c r="K386" i="34"/>
  <c r="K387" i="34"/>
  <c r="K388" i="34"/>
  <c r="K389" i="34"/>
  <c r="K390" i="34"/>
  <c r="K391" i="34"/>
  <c r="K392" i="34"/>
  <c r="K393" i="34"/>
  <c r="K394" i="34"/>
  <c r="K395" i="34"/>
  <c r="K396" i="34"/>
  <c r="K397" i="34"/>
  <c r="K398" i="34"/>
  <c r="K399" i="34"/>
  <c r="K400" i="34"/>
  <c r="K401" i="34"/>
  <c r="K402" i="34"/>
  <c r="K403" i="34"/>
  <c r="K404" i="34"/>
  <c r="K31" i="34"/>
  <c r="J23" i="16"/>
  <c r="K29" i="16"/>
  <c r="K30" i="16"/>
  <c r="K31" i="16"/>
  <c r="K32" i="16"/>
  <c r="K33" i="16"/>
  <c r="K34" i="16"/>
  <c r="K35" i="16"/>
  <c r="K36" i="16"/>
  <c r="K37" i="16"/>
  <c r="K38" i="16"/>
  <c r="K39" i="16"/>
  <c r="K40" i="16"/>
  <c r="K41" i="16"/>
  <c r="K42" i="16"/>
  <c r="K43" i="16"/>
  <c r="K44" i="16"/>
  <c r="K45" i="16"/>
  <c r="K46" i="16"/>
  <c r="K47" i="16"/>
  <c r="K48" i="16"/>
  <c r="K49" i="16"/>
  <c r="K50" i="16"/>
  <c r="K51" i="16"/>
  <c r="K52" i="16"/>
  <c r="K53" i="16"/>
  <c r="K54" i="16"/>
  <c r="K55" i="16"/>
  <c r="K56" i="16"/>
  <c r="K57" i="16"/>
  <c r="K58" i="16"/>
  <c r="K59" i="16"/>
  <c r="K60" i="16"/>
  <c r="K61" i="16"/>
  <c r="K62" i="16"/>
  <c r="K63" i="16"/>
  <c r="K64" i="16"/>
  <c r="K65" i="16"/>
  <c r="K66" i="16"/>
  <c r="K67" i="16"/>
  <c r="K68" i="16"/>
  <c r="K69" i="16"/>
  <c r="K70" i="16"/>
  <c r="K71" i="16"/>
  <c r="K72" i="16"/>
  <c r="K73" i="16"/>
  <c r="K74" i="16"/>
  <c r="K75" i="16"/>
  <c r="K76" i="16"/>
  <c r="K77" i="16"/>
  <c r="K78" i="16"/>
  <c r="K79" i="16"/>
  <c r="K80" i="16"/>
  <c r="K81" i="16"/>
  <c r="K82" i="16"/>
  <c r="K83" i="16"/>
  <c r="K84" i="16"/>
  <c r="K85" i="16"/>
  <c r="K86" i="16"/>
  <c r="K87" i="16"/>
  <c r="K88" i="16"/>
  <c r="K89" i="16"/>
  <c r="K90" i="16"/>
  <c r="K91" i="16"/>
  <c r="K92" i="16"/>
  <c r="K93" i="16"/>
  <c r="K94" i="16"/>
  <c r="K95" i="16"/>
  <c r="K96" i="16"/>
  <c r="K97" i="16"/>
  <c r="K98" i="16"/>
  <c r="K99" i="16"/>
  <c r="K100" i="16"/>
  <c r="K101" i="16"/>
  <c r="K102" i="16"/>
  <c r="K103" i="16"/>
  <c r="K104" i="16"/>
  <c r="K105" i="16"/>
  <c r="K106" i="16"/>
  <c r="K107" i="16"/>
  <c r="K108" i="16"/>
  <c r="K109" i="16"/>
  <c r="K110" i="16"/>
  <c r="K111" i="16"/>
  <c r="K112" i="16"/>
  <c r="K113" i="16"/>
  <c r="K114" i="16"/>
  <c r="K115" i="16"/>
  <c r="K116" i="16"/>
  <c r="K117" i="16"/>
  <c r="K118" i="16"/>
  <c r="K119" i="16"/>
  <c r="K120" i="16"/>
  <c r="K121" i="16"/>
  <c r="K122" i="16"/>
  <c r="K123" i="16"/>
  <c r="K124" i="16"/>
  <c r="K125" i="16"/>
  <c r="K126" i="16"/>
  <c r="K127" i="16"/>
  <c r="K128" i="16"/>
  <c r="K129" i="16"/>
  <c r="K130" i="16"/>
  <c r="K131" i="16"/>
  <c r="K132" i="16"/>
  <c r="K133" i="16"/>
  <c r="K134" i="16"/>
  <c r="K135" i="16"/>
  <c r="K136" i="16"/>
  <c r="K137" i="16"/>
  <c r="K138" i="16"/>
  <c r="K139" i="16"/>
  <c r="K140" i="16"/>
  <c r="K141" i="16"/>
  <c r="K142" i="16"/>
  <c r="K143" i="16"/>
  <c r="K144" i="16"/>
  <c r="K145" i="16"/>
  <c r="K146" i="16"/>
  <c r="K147" i="16"/>
  <c r="K148" i="16"/>
  <c r="K149" i="16"/>
  <c r="K150" i="16"/>
  <c r="K151" i="16"/>
  <c r="K152" i="16"/>
  <c r="K153" i="16"/>
  <c r="K154" i="16"/>
  <c r="K155" i="16"/>
  <c r="K156" i="16"/>
  <c r="K157" i="16"/>
  <c r="K158" i="16"/>
  <c r="K159" i="16"/>
  <c r="K160" i="16"/>
  <c r="K161" i="16"/>
  <c r="K162" i="16"/>
  <c r="K163" i="16"/>
  <c r="K164" i="16"/>
  <c r="K165" i="16"/>
  <c r="K166" i="16"/>
  <c r="K167" i="16"/>
  <c r="K168" i="16"/>
  <c r="K169" i="16"/>
  <c r="K170" i="16"/>
  <c r="K171" i="16"/>
  <c r="K172" i="16"/>
  <c r="K173" i="16"/>
  <c r="K174" i="16"/>
  <c r="K175" i="16"/>
  <c r="K176" i="16"/>
  <c r="K177" i="16"/>
  <c r="K178" i="16"/>
  <c r="K179" i="16"/>
  <c r="K180" i="16"/>
  <c r="K181" i="16"/>
  <c r="K182" i="16"/>
  <c r="K183" i="16"/>
  <c r="K184" i="16"/>
  <c r="K185" i="16"/>
  <c r="K186" i="16"/>
  <c r="K187" i="16"/>
  <c r="K188" i="16"/>
  <c r="K189" i="16"/>
  <c r="K190" i="16"/>
  <c r="K191" i="16"/>
  <c r="K192" i="16"/>
  <c r="K193" i="16"/>
  <c r="K194" i="16"/>
  <c r="K195" i="16"/>
  <c r="K196" i="16"/>
  <c r="K197" i="16"/>
  <c r="K198" i="16"/>
  <c r="K199" i="16"/>
  <c r="K200" i="16"/>
  <c r="K201" i="16"/>
  <c r="K202" i="16"/>
  <c r="K203" i="16"/>
  <c r="K204" i="16"/>
  <c r="K205" i="16"/>
  <c r="K206" i="16"/>
  <c r="K207" i="16"/>
  <c r="K208" i="16"/>
  <c r="K209" i="16"/>
  <c r="K210" i="16"/>
  <c r="K211" i="16"/>
  <c r="K212" i="16"/>
  <c r="K213" i="16"/>
  <c r="K214" i="16"/>
  <c r="K215" i="16"/>
  <c r="K216" i="16"/>
  <c r="K217" i="16"/>
  <c r="K218" i="16"/>
  <c r="K219" i="16"/>
  <c r="K220" i="16"/>
  <c r="K221" i="16"/>
  <c r="K222" i="16"/>
  <c r="K223" i="16"/>
  <c r="K224" i="16"/>
  <c r="K225" i="16"/>
  <c r="K226" i="16"/>
  <c r="K227" i="16"/>
  <c r="K228" i="16"/>
  <c r="K229" i="16"/>
  <c r="K230" i="16"/>
  <c r="K231" i="16"/>
  <c r="K232" i="16"/>
  <c r="K233" i="16"/>
  <c r="K234" i="16"/>
  <c r="K235" i="16"/>
  <c r="K236" i="16"/>
  <c r="K237" i="16"/>
  <c r="K238" i="16"/>
  <c r="K239" i="16"/>
  <c r="K240" i="16"/>
  <c r="K241" i="16"/>
  <c r="K242" i="16"/>
  <c r="K243" i="16"/>
  <c r="K244" i="16"/>
  <c r="K245" i="16"/>
  <c r="K246" i="16"/>
  <c r="K247" i="16"/>
  <c r="K248" i="16"/>
  <c r="K249" i="16"/>
  <c r="K250" i="16"/>
  <c r="K251" i="16"/>
  <c r="K252" i="16"/>
  <c r="K253" i="16"/>
  <c r="K254" i="16"/>
  <c r="K255" i="16"/>
  <c r="K256" i="16"/>
  <c r="K257" i="16"/>
  <c r="K258" i="16"/>
  <c r="K259" i="16"/>
  <c r="K260" i="16"/>
  <c r="K261" i="16"/>
  <c r="K262" i="16"/>
  <c r="K263" i="16"/>
  <c r="K264" i="16"/>
  <c r="K265" i="16"/>
  <c r="K266" i="16"/>
  <c r="K267" i="16"/>
  <c r="K268" i="16"/>
  <c r="K269" i="16"/>
  <c r="K270" i="16"/>
  <c r="K271" i="16"/>
  <c r="K28"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120" i="16"/>
  <c r="C121" i="16"/>
  <c r="C122" i="16"/>
  <c r="C123" i="16"/>
  <c r="C124" i="16"/>
  <c r="C125" i="16"/>
  <c r="C126" i="16"/>
  <c r="C127" i="16"/>
  <c r="C128" i="16"/>
  <c r="C129" i="16"/>
  <c r="C130" i="16"/>
  <c r="C131" i="16"/>
  <c r="C132" i="16"/>
  <c r="C133" i="16"/>
  <c r="C134" i="16"/>
  <c r="C135" i="16"/>
  <c r="C136" i="16"/>
  <c r="C137" i="16"/>
  <c r="C138" i="16"/>
  <c r="C139" i="16"/>
  <c r="C140" i="16"/>
  <c r="C141" i="16"/>
  <c r="C142" i="16"/>
  <c r="C143" i="16"/>
  <c r="C144" i="16"/>
  <c r="C145" i="16"/>
  <c r="C146" i="16"/>
  <c r="C147" i="16"/>
  <c r="C148" i="16"/>
  <c r="C149" i="16"/>
  <c r="C150" i="16"/>
  <c r="C151" i="16"/>
  <c r="C152" i="16"/>
  <c r="C153" i="16"/>
  <c r="C154" i="16"/>
  <c r="C155" i="16"/>
  <c r="C156" i="16"/>
  <c r="C157" i="16"/>
  <c r="C158" i="16"/>
  <c r="C159" i="16"/>
  <c r="C160" i="16"/>
  <c r="C161" i="16"/>
  <c r="C162" i="16"/>
  <c r="C163" i="16"/>
  <c r="C164" i="16"/>
  <c r="C165" i="16"/>
  <c r="C166" i="16"/>
  <c r="C167" i="16"/>
  <c r="C168" i="16"/>
  <c r="C169" i="16"/>
  <c r="C170" i="16"/>
  <c r="C171" i="16"/>
  <c r="C172" i="16"/>
  <c r="C173" i="16"/>
  <c r="C174" i="16"/>
  <c r="C175" i="16"/>
  <c r="C176" i="16"/>
  <c r="C177" i="16"/>
  <c r="C178" i="16"/>
  <c r="C179" i="16"/>
  <c r="C180" i="16"/>
  <c r="C181" i="16"/>
  <c r="C182" i="16"/>
  <c r="C183" i="16"/>
  <c r="C184" i="16"/>
  <c r="C185" i="16"/>
  <c r="C186" i="16"/>
  <c r="C187" i="16"/>
  <c r="C188" i="16"/>
  <c r="C189" i="16"/>
  <c r="C190" i="16"/>
  <c r="C191" i="16"/>
  <c r="C192" i="16"/>
  <c r="C193" i="16"/>
  <c r="C194" i="16"/>
  <c r="C195" i="16"/>
  <c r="C196" i="16"/>
  <c r="C197" i="16"/>
  <c r="C198" i="16"/>
  <c r="C199" i="16"/>
  <c r="C200" i="16"/>
  <c r="C201" i="16"/>
  <c r="C202" i="16"/>
  <c r="C203" i="16"/>
  <c r="C204" i="16"/>
  <c r="C205" i="16"/>
  <c r="C206" i="16"/>
  <c r="C207" i="16"/>
  <c r="C208" i="16"/>
  <c r="C209" i="16"/>
  <c r="C210" i="16"/>
  <c r="C211" i="16"/>
  <c r="C212" i="16"/>
  <c r="C213" i="16"/>
  <c r="C214" i="16"/>
  <c r="C215" i="16"/>
  <c r="C216" i="16"/>
  <c r="C217" i="16"/>
  <c r="C218" i="16"/>
  <c r="C219" i="16"/>
  <c r="C220" i="16"/>
  <c r="C221" i="16"/>
  <c r="C222" i="16"/>
  <c r="C223" i="16"/>
  <c r="C224" i="16"/>
  <c r="C225" i="16"/>
  <c r="C226" i="16"/>
  <c r="C227" i="16"/>
  <c r="C228" i="16"/>
  <c r="C229" i="16"/>
  <c r="C230" i="16"/>
  <c r="C231" i="16"/>
  <c r="C232" i="16"/>
  <c r="C233" i="16"/>
  <c r="C234" i="16"/>
  <c r="C235" i="16"/>
  <c r="C236" i="16"/>
  <c r="C237" i="16"/>
  <c r="C238" i="16"/>
  <c r="C239" i="16"/>
  <c r="C240" i="16"/>
  <c r="C241" i="16"/>
  <c r="C242" i="16"/>
  <c r="C243" i="16"/>
  <c r="C244" i="16"/>
  <c r="C245" i="16"/>
  <c r="C246" i="16"/>
  <c r="C247" i="16"/>
  <c r="C248" i="16"/>
  <c r="C249" i="16"/>
  <c r="C250" i="16"/>
  <c r="C251" i="16"/>
  <c r="C252" i="16"/>
  <c r="C253" i="16"/>
  <c r="C254" i="16"/>
  <c r="C255" i="16"/>
  <c r="C256" i="16"/>
  <c r="C257" i="16"/>
  <c r="C258" i="16"/>
  <c r="C259" i="16"/>
  <c r="C260" i="16"/>
  <c r="C261" i="16"/>
  <c r="C262" i="16"/>
  <c r="C263" i="16"/>
  <c r="C264" i="16"/>
  <c r="C265" i="16"/>
  <c r="C266" i="16"/>
  <c r="C267" i="16"/>
  <c r="C268" i="16"/>
  <c r="C269" i="16"/>
  <c r="C270" i="16"/>
  <c r="C271" i="16"/>
  <c r="C28" i="16"/>
  <c r="J36" i="15"/>
  <c r="K38" i="14"/>
  <c r="K39" i="14"/>
  <c r="K40" i="14"/>
  <c r="K41" i="14"/>
  <c r="K42" i="14"/>
  <c r="K43" i="14"/>
  <c r="K44" i="14"/>
  <c r="K45" i="14"/>
  <c r="K46" i="14"/>
  <c r="K47" i="14"/>
  <c r="K48" i="14"/>
  <c r="K49" i="14"/>
  <c r="K50" i="14"/>
  <c r="K51" i="14"/>
  <c r="K52" i="14"/>
  <c r="K53" i="14"/>
  <c r="K54" i="14"/>
  <c r="K55" i="14"/>
  <c r="K56" i="14"/>
  <c r="K57" i="14"/>
  <c r="K58" i="14"/>
  <c r="K59" i="14"/>
  <c r="K60" i="14"/>
  <c r="K61" i="14"/>
  <c r="K62" i="14"/>
  <c r="K63" i="14"/>
  <c r="K64" i="14"/>
  <c r="K65" i="14"/>
  <c r="K66" i="14"/>
  <c r="K67" i="14"/>
  <c r="K68" i="14"/>
  <c r="K69" i="14"/>
  <c r="K70" i="14"/>
  <c r="K71" i="14"/>
  <c r="K72" i="14"/>
  <c r="K73" i="14"/>
  <c r="K74" i="14"/>
  <c r="K75" i="14"/>
  <c r="K76" i="14"/>
  <c r="K77" i="14"/>
  <c r="K78" i="14"/>
  <c r="K79" i="14"/>
  <c r="K80" i="14"/>
  <c r="K81" i="14"/>
  <c r="K82" i="14"/>
  <c r="K83" i="14"/>
  <c r="K84" i="14"/>
  <c r="K85" i="14"/>
  <c r="K86" i="14"/>
  <c r="K87" i="14"/>
  <c r="K88" i="14"/>
  <c r="K89" i="14"/>
  <c r="K90" i="14"/>
  <c r="K91" i="14"/>
  <c r="K92" i="14"/>
  <c r="K93" i="14"/>
  <c r="K94" i="14"/>
  <c r="K95" i="14"/>
  <c r="K96" i="14"/>
  <c r="K97" i="14"/>
  <c r="K98" i="14"/>
  <c r="K99" i="14"/>
  <c r="K100" i="14"/>
  <c r="K101" i="14"/>
  <c r="K102" i="14"/>
  <c r="K103" i="14"/>
  <c r="K104" i="14"/>
  <c r="K105" i="14"/>
  <c r="K106" i="14"/>
  <c r="K107" i="14"/>
  <c r="K108" i="14"/>
  <c r="K109" i="14"/>
  <c r="K110" i="14"/>
  <c r="K111" i="14"/>
  <c r="K112" i="14"/>
  <c r="K113" i="14"/>
  <c r="K114" i="14"/>
  <c r="K115" i="14"/>
  <c r="K116" i="14"/>
  <c r="K117" i="14"/>
  <c r="K118" i="14"/>
  <c r="K119" i="14"/>
  <c r="K120" i="14"/>
  <c r="K121" i="14"/>
  <c r="K122" i="14"/>
  <c r="K123" i="14"/>
  <c r="K124" i="14"/>
  <c r="K125" i="14"/>
  <c r="K126" i="14"/>
  <c r="K127" i="14"/>
  <c r="K128" i="14"/>
  <c r="K129" i="14"/>
  <c r="K130" i="14"/>
  <c r="K131" i="14"/>
  <c r="K132" i="14"/>
  <c r="K133" i="14"/>
  <c r="K134" i="14"/>
  <c r="K135" i="14"/>
  <c r="K136" i="14"/>
  <c r="K137" i="14"/>
  <c r="K138" i="14"/>
  <c r="K139" i="14"/>
  <c r="K140" i="14"/>
  <c r="K141" i="14"/>
  <c r="K142" i="14"/>
  <c r="K143" i="14"/>
  <c r="K144" i="14"/>
  <c r="K145" i="14"/>
  <c r="K146" i="14"/>
  <c r="K147" i="14"/>
  <c r="K148" i="14"/>
  <c r="K149" i="14"/>
  <c r="K150" i="14"/>
  <c r="K151" i="14"/>
  <c r="K152" i="14"/>
  <c r="K153" i="14"/>
  <c r="K154" i="14"/>
  <c r="K155" i="14"/>
  <c r="K156" i="14"/>
  <c r="K157" i="14"/>
  <c r="K158" i="14"/>
  <c r="K159" i="14"/>
  <c r="K160" i="14"/>
  <c r="K161" i="14"/>
  <c r="K162" i="14"/>
  <c r="K163" i="14"/>
  <c r="K164" i="14"/>
  <c r="K165" i="14"/>
  <c r="K166" i="14"/>
  <c r="K167" i="14"/>
  <c r="K168" i="14"/>
  <c r="K169" i="14"/>
  <c r="K172" i="14"/>
  <c r="K173" i="14"/>
  <c r="K174" i="14"/>
  <c r="K175" i="14"/>
  <c r="K176" i="14"/>
  <c r="K177" i="14"/>
  <c r="K178" i="14"/>
  <c r="K179" i="14"/>
  <c r="K180" i="14"/>
  <c r="K181" i="14"/>
  <c r="K182" i="14"/>
  <c r="K183" i="14"/>
  <c r="K184" i="14"/>
  <c r="K185" i="14"/>
  <c r="K186" i="14"/>
  <c r="K187" i="14"/>
  <c r="K188" i="14"/>
  <c r="K189" i="14"/>
  <c r="K190" i="14"/>
  <c r="K191" i="14"/>
  <c r="K192" i="14"/>
  <c r="K193" i="14"/>
  <c r="K194" i="14"/>
  <c r="K195" i="14"/>
  <c r="K196" i="14"/>
  <c r="K197" i="14"/>
  <c r="K198" i="14"/>
  <c r="K199" i="14"/>
  <c r="K200" i="14"/>
  <c r="K201" i="14"/>
  <c r="K202" i="14"/>
  <c r="K203" i="14"/>
  <c r="K204" i="14"/>
  <c r="K205" i="14"/>
  <c r="K206" i="14"/>
  <c r="K207" i="14"/>
  <c r="K208" i="14"/>
  <c r="K209" i="14"/>
  <c r="K210" i="14"/>
  <c r="K211" i="14"/>
  <c r="K212" i="14"/>
  <c r="K213" i="14"/>
  <c r="K214" i="14"/>
  <c r="K215" i="14"/>
  <c r="K216" i="14"/>
  <c r="K217" i="14"/>
  <c r="K218" i="14"/>
  <c r="K219" i="14"/>
  <c r="K220" i="14"/>
  <c r="K221" i="14"/>
  <c r="K222" i="14"/>
  <c r="K223" i="14"/>
  <c r="K224" i="14"/>
  <c r="K225" i="14"/>
  <c r="K226" i="14"/>
  <c r="K227" i="14"/>
  <c r="K228" i="14"/>
  <c r="K229" i="14"/>
  <c r="K230" i="14"/>
  <c r="K231" i="14"/>
  <c r="K232" i="14"/>
  <c r="K233" i="14"/>
  <c r="K234" i="14"/>
  <c r="K235" i="14"/>
  <c r="K236" i="14"/>
  <c r="K237" i="14"/>
  <c r="K238" i="14"/>
  <c r="K239" i="14"/>
  <c r="K240" i="14"/>
  <c r="K241" i="14"/>
  <c r="K242" i="14"/>
  <c r="K243" i="14"/>
  <c r="K244" i="14"/>
  <c r="K245" i="14"/>
  <c r="K246" i="14"/>
  <c r="K247" i="14"/>
  <c r="K248" i="14"/>
  <c r="K249" i="14"/>
  <c r="K250" i="14"/>
  <c r="K251" i="14"/>
  <c r="K252" i="14"/>
  <c r="K253" i="14"/>
  <c r="K254" i="14"/>
  <c r="K255" i="14"/>
  <c r="K256" i="14"/>
  <c r="K257" i="14"/>
  <c r="K258" i="14"/>
  <c r="K259" i="14"/>
  <c r="K260" i="14"/>
  <c r="K261" i="14"/>
  <c r="K262" i="14"/>
  <c r="K263" i="14"/>
  <c r="K264" i="14"/>
  <c r="K265" i="14"/>
  <c r="K266" i="14"/>
  <c r="K267" i="14"/>
  <c r="K268" i="14"/>
  <c r="K269" i="14"/>
  <c r="K270" i="14"/>
  <c r="K271" i="14"/>
  <c r="K272" i="14"/>
  <c r="K273" i="14"/>
  <c r="K274" i="14"/>
  <c r="K275" i="14"/>
  <c r="K276" i="14"/>
  <c r="K277" i="14"/>
  <c r="K278" i="14"/>
  <c r="K279" i="14"/>
  <c r="K280" i="14"/>
  <c r="K281" i="14"/>
  <c r="K282" i="14"/>
  <c r="K283" i="14"/>
  <c r="K284" i="14"/>
  <c r="K285" i="14"/>
  <c r="K286" i="14"/>
  <c r="K287" i="14"/>
  <c r="K288" i="14"/>
  <c r="K289" i="14"/>
  <c r="K290" i="14"/>
  <c r="K291" i="14"/>
  <c r="K292" i="14"/>
  <c r="K293" i="14"/>
  <c r="K294" i="14"/>
  <c r="K295" i="14"/>
  <c r="K296" i="14"/>
  <c r="K297" i="14"/>
  <c r="K298" i="14"/>
  <c r="K299" i="14"/>
  <c r="K300" i="14"/>
  <c r="K301" i="14"/>
  <c r="K302" i="14"/>
  <c r="K303" i="14"/>
  <c r="K304" i="14"/>
  <c r="K305" i="14"/>
  <c r="K306" i="14"/>
  <c r="K307" i="14"/>
  <c r="K308" i="14"/>
  <c r="K309" i="14"/>
  <c r="K310" i="14"/>
  <c r="K311" i="14"/>
  <c r="K312" i="14"/>
  <c r="K313" i="14"/>
  <c r="K314" i="14"/>
  <c r="K315" i="14"/>
  <c r="K316" i="14"/>
  <c r="K317" i="14"/>
  <c r="K318" i="14"/>
  <c r="K319" i="14"/>
  <c r="K320" i="14"/>
  <c r="K321" i="14"/>
  <c r="K322" i="14"/>
  <c r="K323" i="14"/>
  <c r="K324" i="14"/>
  <c r="K325" i="14"/>
  <c r="K326" i="14"/>
  <c r="K327" i="14"/>
  <c r="K328" i="14"/>
  <c r="K329" i="14"/>
  <c r="K330" i="14"/>
  <c r="K331" i="14"/>
  <c r="K332" i="14"/>
  <c r="K333" i="14"/>
  <c r="K334" i="14"/>
  <c r="K335" i="14"/>
  <c r="K336" i="14"/>
  <c r="K337" i="14"/>
  <c r="K338" i="14"/>
  <c r="K339" i="14"/>
  <c r="K340" i="14"/>
  <c r="K341" i="14"/>
  <c r="K342" i="14"/>
  <c r="K343" i="14"/>
  <c r="K344" i="14"/>
  <c r="K345" i="14"/>
  <c r="K346" i="14"/>
  <c r="K347" i="14"/>
  <c r="K348" i="14"/>
  <c r="K349" i="14"/>
  <c r="K350" i="14"/>
  <c r="K351" i="14"/>
  <c r="K352" i="14"/>
  <c r="K353" i="14"/>
  <c r="K354" i="14"/>
  <c r="K355" i="14"/>
  <c r="K356" i="14"/>
  <c r="K357" i="14"/>
  <c r="K358" i="14"/>
  <c r="K359" i="14"/>
  <c r="K360" i="14"/>
  <c r="K361" i="14"/>
  <c r="K362" i="14"/>
  <c r="K363" i="14"/>
  <c r="K364" i="14"/>
  <c r="K365" i="14"/>
  <c r="K366" i="14"/>
  <c r="K367" i="14"/>
  <c r="K368" i="14"/>
  <c r="K369" i="14"/>
  <c r="K370" i="14"/>
  <c r="K371" i="14"/>
  <c r="K372" i="14"/>
  <c r="K373" i="14"/>
  <c r="K374" i="14"/>
  <c r="K375" i="14"/>
  <c r="K376" i="14"/>
  <c r="K377" i="14"/>
  <c r="K378" i="14"/>
  <c r="K379" i="14"/>
  <c r="K380" i="14"/>
  <c r="K381" i="14"/>
  <c r="K382" i="14"/>
  <c r="K383" i="14"/>
  <c r="K384" i="14"/>
  <c r="K385" i="14"/>
  <c r="K386" i="14"/>
  <c r="K387" i="14"/>
  <c r="K388" i="14"/>
  <c r="K389" i="14"/>
  <c r="K390" i="14"/>
  <c r="K391" i="14"/>
  <c r="K392" i="14"/>
  <c r="K393" i="14"/>
  <c r="K394" i="14"/>
  <c r="K395" i="14"/>
  <c r="K396" i="14"/>
  <c r="K397" i="14"/>
  <c r="K398" i="14"/>
  <c r="K399" i="14"/>
  <c r="K400" i="14"/>
  <c r="K401" i="14"/>
  <c r="K402" i="14"/>
  <c r="K403" i="14"/>
  <c r="K404" i="14"/>
  <c r="K405" i="14"/>
  <c r="K406" i="14"/>
  <c r="K407" i="14"/>
  <c r="K408" i="14"/>
  <c r="K409" i="14"/>
  <c r="K410" i="14"/>
  <c r="K411" i="14"/>
  <c r="K412" i="14"/>
  <c r="K413" i="14"/>
  <c r="K414" i="14"/>
  <c r="K415" i="14"/>
  <c r="K416" i="14"/>
  <c r="K417" i="14"/>
  <c r="K418" i="14"/>
  <c r="K419" i="14"/>
  <c r="K420" i="14"/>
  <c r="K421" i="14"/>
  <c r="K422" i="14"/>
  <c r="K423" i="14"/>
  <c r="K424" i="14"/>
  <c r="K425" i="14"/>
  <c r="K426" i="14"/>
  <c r="K427" i="14"/>
  <c r="K428" i="14"/>
  <c r="K429" i="14"/>
  <c r="K430" i="14"/>
  <c r="K431" i="14"/>
  <c r="K432" i="14"/>
  <c r="K433" i="14"/>
  <c r="K434" i="14"/>
  <c r="K435" i="14"/>
  <c r="K436" i="14"/>
  <c r="K437" i="14"/>
  <c r="K438" i="14"/>
  <c r="K439" i="14"/>
  <c r="K440" i="14"/>
  <c r="K441" i="14"/>
  <c r="K442" i="14"/>
  <c r="K443" i="14"/>
  <c r="K444" i="14"/>
  <c r="K445" i="14"/>
  <c r="K446" i="14"/>
  <c r="K447" i="14"/>
  <c r="K448" i="14"/>
  <c r="K449" i="14"/>
  <c r="K450" i="14"/>
  <c r="K451" i="14"/>
  <c r="K452" i="14"/>
  <c r="K453" i="14"/>
  <c r="K454" i="14"/>
  <c r="K455" i="14"/>
  <c r="K456" i="14"/>
  <c r="K457" i="14"/>
  <c r="K458" i="14"/>
  <c r="K459" i="14"/>
  <c r="K460" i="14"/>
  <c r="K461" i="14"/>
  <c r="K462" i="14"/>
  <c r="K463" i="14"/>
  <c r="K464" i="14"/>
  <c r="K465" i="14"/>
  <c r="K466" i="14"/>
  <c r="K467" i="14"/>
  <c r="K468" i="14"/>
  <c r="K469" i="14"/>
  <c r="K470" i="14"/>
  <c r="K471" i="14"/>
  <c r="K472" i="14"/>
  <c r="K473" i="14"/>
  <c r="K474" i="14"/>
  <c r="K475" i="14"/>
  <c r="K476" i="14"/>
  <c r="K477" i="14"/>
  <c r="K478" i="14"/>
  <c r="K479" i="14"/>
  <c r="K480" i="14"/>
  <c r="K481" i="14"/>
  <c r="K482" i="14"/>
  <c r="K483" i="14"/>
  <c r="K484" i="14"/>
  <c r="K485" i="14"/>
  <c r="K486" i="14"/>
  <c r="K487" i="14"/>
  <c r="K488" i="14"/>
  <c r="K489" i="14"/>
  <c r="K490" i="14"/>
  <c r="K491" i="14"/>
  <c r="K492" i="14"/>
  <c r="K493" i="14"/>
  <c r="K494" i="14"/>
  <c r="K495" i="14"/>
  <c r="K496" i="14"/>
  <c r="K497" i="14"/>
  <c r="K498" i="14"/>
  <c r="K499" i="14"/>
  <c r="K500" i="14"/>
  <c r="K501" i="14"/>
  <c r="K502" i="14"/>
  <c r="K503" i="14"/>
  <c r="K504" i="14"/>
  <c r="K505" i="14"/>
  <c r="K506" i="14"/>
  <c r="K507" i="14"/>
  <c r="K508" i="14"/>
  <c r="K509" i="14"/>
  <c r="K510" i="14"/>
  <c r="K511" i="14"/>
  <c r="K512" i="14"/>
  <c r="K513" i="14"/>
  <c r="K514" i="14"/>
  <c r="K515" i="14"/>
  <c r="K516" i="14"/>
  <c r="K517" i="14"/>
  <c r="K518" i="14"/>
  <c r="K519" i="14"/>
  <c r="K520" i="14"/>
  <c r="K521" i="14"/>
  <c r="K522" i="14"/>
  <c r="K523" i="14"/>
  <c r="K524" i="14"/>
  <c r="K525" i="14"/>
  <c r="K526" i="14"/>
  <c r="K527" i="14"/>
  <c r="K528" i="14"/>
  <c r="K529" i="14"/>
  <c r="K530" i="14"/>
  <c r="K531" i="14"/>
  <c r="K532" i="14"/>
  <c r="K533" i="14"/>
  <c r="K534" i="14"/>
  <c r="K535" i="14"/>
  <c r="K536" i="14"/>
  <c r="K537" i="14"/>
  <c r="K538" i="14"/>
  <c r="K539" i="14"/>
  <c r="K540" i="14"/>
  <c r="K541" i="14"/>
  <c r="K542" i="14"/>
  <c r="K543" i="14"/>
  <c r="K544" i="14"/>
  <c r="K545" i="14"/>
  <c r="K546" i="14"/>
  <c r="K547" i="14"/>
  <c r="K548" i="14"/>
  <c r="K549" i="14"/>
  <c r="K550" i="14"/>
  <c r="K551" i="14"/>
  <c r="K552" i="14"/>
  <c r="K553" i="14"/>
  <c r="K554" i="14"/>
  <c r="K555" i="14"/>
  <c r="K556" i="14"/>
  <c r="K557" i="14"/>
  <c r="K558" i="14"/>
  <c r="K559" i="14"/>
  <c r="K560" i="14"/>
  <c r="K561" i="14"/>
  <c r="K562" i="14"/>
  <c r="K563" i="14"/>
  <c r="K564" i="14"/>
  <c r="K565" i="14"/>
  <c r="K566" i="14"/>
  <c r="K567" i="14"/>
  <c r="K568" i="14"/>
  <c r="K569" i="14"/>
  <c r="K570" i="14"/>
  <c r="K571" i="14"/>
  <c r="K572" i="14"/>
  <c r="K573" i="14"/>
  <c r="K574" i="14"/>
  <c r="K575" i="14"/>
  <c r="K576" i="14"/>
  <c r="K577" i="14"/>
  <c r="K578" i="14"/>
  <c r="K579" i="14"/>
  <c r="K580" i="14"/>
  <c r="K581" i="14"/>
  <c r="K582" i="14"/>
  <c r="K583" i="14"/>
  <c r="K584" i="14"/>
  <c r="K585" i="14"/>
  <c r="K586" i="14"/>
  <c r="K587" i="14"/>
  <c r="K588" i="14"/>
  <c r="K589" i="14"/>
  <c r="K590" i="14"/>
  <c r="K591" i="14"/>
  <c r="K592" i="14"/>
  <c r="K593" i="14"/>
  <c r="K594" i="14"/>
  <c r="K595" i="14"/>
  <c r="K596" i="14"/>
  <c r="K597" i="14"/>
  <c r="K598" i="14"/>
  <c r="K599" i="14"/>
  <c r="K600" i="14"/>
  <c r="K601" i="14"/>
  <c r="K602" i="14"/>
  <c r="K603" i="14"/>
  <c r="K604" i="14"/>
  <c r="K605" i="14"/>
  <c r="K606" i="14"/>
  <c r="K607" i="14"/>
  <c r="K608" i="14"/>
  <c r="K609" i="14"/>
  <c r="K610" i="14"/>
  <c r="K611" i="14"/>
  <c r="K612" i="14"/>
  <c r="K613" i="14"/>
  <c r="K614" i="14"/>
  <c r="K615" i="14"/>
  <c r="K616" i="14"/>
  <c r="K617" i="14"/>
  <c r="K618" i="14"/>
  <c r="K619" i="14"/>
  <c r="K620" i="14"/>
  <c r="K621" i="14"/>
  <c r="K622" i="14"/>
  <c r="K623" i="14"/>
  <c r="K624" i="14"/>
  <c r="K625" i="14"/>
  <c r="K626" i="14"/>
  <c r="K627" i="14"/>
  <c r="K628" i="14"/>
  <c r="K629" i="14"/>
  <c r="K630" i="14"/>
  <c r="K631" i="14"/>
  <c r="K632" i="14"/>
  <c r="K633" i="14"/>
  <c r="K634" i="14"/>
  <c r="K635" i="14"/>
  <c r="K636" i="14"/>
  <c r="K637" i="14"/>
  <c r="K638" i="14"/>
  <c r="K639" i="14"/>
  <c r="K640" i="14"/>
  <c r="K641" i="14"/>
  <c r="K642" i="14"/>
  <c r="K643" i="14"/>
  <c r="K644" i="14"/>
  <c r="K645" i="14"/>
  <c r="K646" i="14"/>
  <c r="K647" i="14"/>
  <c r="K648" i="14"/>
  <c r="K649" i="14"/>
  <c r="K650" i="14"/>
  <c r="K651" i="14"/>
  <c r="K652" i="14"/>
  <c r="K653" i="14"/>
  <c r="K654" i="14"/>
  <c r="K655" i="14"/>
  <c r="K656" i="14"/>
  <c r="K37" i="14"/>
  <c r="C38" i="14"/>
  <c r="C39" i="14"/>
  <c r="C40" i="14"/>
  <c r="C41" i="14"/>
  <c r="C42" i="14"/>
  <c r="C43" i="14"/>
  <c r="C44" i="14"/>
  <c r="C45" i="14"/>
  <c r="C46" i="14"/>
  <c r="C47" i="14"/>
  <c r="C48" i="14"/>
  <c r="C49" i="14"/>
  <c r="C50" i="14"/>
  <c r="C51" i="14"/>
  <c r="C52" i="14"/>
  <c r="C53" i="14"/>
  <c r="C54" i="14"/>
  <c r="C55" i="14"/>
  <c r="C56" i="14"/>
  <c r="C57" i="14"/>
  <c r="C58" i="14"/>
  <c r="C59" i="14"/>
  <c r="C60" i="14"/>
  <c r="C61" i="14"/>
  <c r="C62" i="14"/>
  <c r="C63" i="14"/>
  <c r="C64" i="14"/>
  <c r="C65" i="14"/>
  <c r="C66" i="14"/>
  <c r="C67" i="14"/>
  <c r="C68" i="14"/>
  <c r="C69" i="14"/>
  <c r="C70" i="14"/>
  <c r="C71" i="14"/>
  <c r="C72" i="14"/>
  <c r="C73" i="14"/>
  <c r="C74" i="14"/>
  <c r="C75" i="14"/>
  <c r="C76" i="14"/>
  <c r="C77" i="14"/>
  <c r="C78" i="14"/>
  <c r="C79" i="14"/>
  <c r="C80" i="14"/>
  <c r="C81" i="14"/>
  <c r="C82" i="14"/>
  <c r="C83" i="14"/>
  <c r="C84" i="14"/>
  <c r="C85" i="14"/>
  <c r="C86" i="14"/>
  <c r="C87" i="14"/>
  <c r="C88" i="14"/>
  <c r="C89" i="14"/>
  <c r="C90" i="14"/>
  <c r="C91" i="14"/>
  <c r="C92" i="14"/>
  <c r="C93" i="14"/>
  <c r="C94" i="14"/>
  <c r="C95" i="14"/>
  <c r="C96" i="14"/>
  <c r="C97" i="14"/>
  <c r="C98" i="14"/>
  <c r="C99" i="14"/>
  <c r="C100" i="14"/>
  <c r="C101" i="14"/>
  <c r="C102" i="14"/>
  <c r="C103" i="14"/>
  <c r="C104" i="14"/>
  <c r="C105" i="14"/>
  <c r="C106" i="14"/>
  <c r="C107" i="14"/>
  <c r="C108" i="14"/>
  <c r="C109" i="14"/>
  <c r="C110" i="14"/>
  <c r="C111" i="14"/>
  <c r="C112" i="14"/>
  <c r="C113" i="14"/>
  <c r="C114" i="14"/>
  <c r="C115" i="14"/>
  <c r="C116" i="14"/>
  <c r="C117" i="14"/>
  <c r="C118" i="14"/>
  <c r="C119" i="14"/>
  <c r="C120" i="14"/>
  <c r="C121" i="14"/>
  <c r="C122" i="14"/>
  <c r="C123" i="14"/>
  <c r="C124" i="14"/>
  <c r="C125" i="14"/>
  <c r="C126" i="14"/>
  <c r="C127" i="14"/>
  <c r="C128" i="14"/>
  <c r="C129" i="14"/>
  <c r="C130" i="14"/>
  <c r="C131" i="14"/>
  <c r="C132" i="14"/>
  <c r="C133" i="14"/>
  <c r="C134" i="14"/>
  <c r="C135" i="14"/>
  <c r="C136" i="14"/>
  <c r="C137" i="14"/>
  <c r="C138" i="14"/>
  <c r="C139" i="14"/>
  <c r="C140" i="14"/>
  <c r="C141" i="14"/>
  <c r="C142" i="14"/>
  <c r="C143" i="14"/>
  <c r="C144" i="14"/>
  <c r="C145" i="14"/>
  <c r="C146" i="14"/>
  <c r="C147" i="14"/>
  <c r="C148" i="14"/>
  <c r="C149" i="14"/>
  <c r="C150" i="14"/>
  <c r="C151" i="14"/>
  <c r="C152" i="14"/>
  <c r="C153" i="14"/>
  <c r="C154" i="14"/>
  <c r="C155" i="14"/>
  <c r="C156" i="14"/>
  <c r="C157" i="14"/>
  <c r="C158" i="14"/>
  <c r="C159" i="14"/>
  <c r="C160" i="14"/>
  <c r="C161" i="14"/>
  <c r="C162" i="14"/>
  <c r="C163" i="14"/>
  <c r="C164" i="14"/>
  <c r="C165" i="14"/>
  <c r="C166" i="14"/>
  <c r="C167" i="14"/>
  <c r="C168" i="14"/>
  <c r="C169" i="14"/>
  <c r="C172" i="14"/>
  <c r="C173" i="14"/>
  <c r="C174" i="14"/>
  <c r="C175" i="14"/>
  <c r="C176" i="14"/>
  <c r="C177" i="14"/>
  <c r="C178" i="14"/>
  <c r="C179" i="14"/>
  <c r="C180" i="14"/>
  <c r="C181" i="14"/>
  <c r="C182" i="14"/>
  <c r="C183" i="14"/>
  <c r="C184" i="14"/>
  <c r="C185" i="14"/>
  <c r="C186" i="14"/>
  <c r="C187" i="14"/>
  <c r="C188" i="14"/>
  <c r="C189" i="14"/>
  <c r="C190" i="14"/>
  <c r="C191" i="14"/>
  <c r="C192" i="14"/>
  <c r="C193" i="14"/>
  <c r="C194" i="14"/>
  <c r="C195" i="14"/>
  <c r="C196" i="14"/>
  <c r="C197" i="14"/>
  <c r="C198" i="14"/>
  <c r="C199" i="14"/>
  <c r="C200" i="14"/>
  <c r="C201" i="14"/>
  <c r="C202" i="14"/>
  <c r="C203" i="14"/>
  <c r="C204" i="14"/>
  <c r="C205" i="14"/>
  <c r="C206" i="14"/>
  <c r="C207" i="14"/>
  <c r="C208" i="14"/>
  <c r="C209" i="14"/>
  <c r="C210" i="14"/>
  <c r="C211" i="14"/>
  <c r="C212" i="14"/>
  <c r="C213" i="14"/>
  <c r="C214" i="14"/>
  <c r="C215" i="14"/>
  <c r="C216" i="14"/>
  <c r="C217" i="14"/>
  <c r="C218" i="14"/>
  <c r="C219" i="14"/>
  <c r="C220" i="14"/>
  <c r="C221" i="14"/>
  <c r="C222" i="14"/>
  <c r="C223" i="14"/>
  <c r="C224" i="14"/>
  <c r="C225" i="14"/>
  <c r="C226" i="14"/>
  <c r="C227" i="14"/>
  <c r="C228" i="14"/>
  <c r="C229" i="14"/>
  <c r="C230" i="14"/>
  <c r="C231" i="14"/>
  <c r="C232" i="14"/>
  <c r="C233" i="14"/>
  <c r="C234" i="14"/>
  <c r="C235" i="14"/>
  <c r="C236" i="14"/>
  <c r="C237" i="14"/>
  <c r="C238" i="14"/>
  <c r="C239" i="14"/>
  <c r="C240" i="14"/>
  <c r="C241" i="14"/>
  <c r="C242" i="14"/>
  <c r="C243" i="14"/>
  <c r="C244" i="14"/>
  <c r="C245" i="14"/>
  <c r="C246" i="14"/>
  <c r="C247" i="14"/>
  <c r="C248" i="14"/>
  <c r="C249" i="14"/>
  <c r="C250" i="14"/>
  <c r="C251" i="14"/>
  <c r="C252" i="14"/>
  <c r="C253" i="14"/>
  <c r="C254" i="14"/>
  <c r="C255" i="14"/>
  <c r="C256" i="14"/>
  <c r="C257" i="14"/>
  <c r="C258" i="14"/>
  <c r="C259" i="14"/>
  <c r="C260" i="14"/>
  <c r="C261" i="14"/>
  <c r="C262" i="14"/>
  <c r="C263" i="14"/>
  <c r="C264" i="14"/>
  <c r="C265" i="14"/>
  <c r="C266" i="14"/>
  <c r="C267" i="14"/>
  <c r="C268" i="14"/>
  <c r="C269" i="14"/>
  <c r="C270" i="14"/>
  <c r="C271" i="14"/>
  <c r="C272" i="14"/>
  <c r="C273" i="14"/>
  <c r="C274" i="14"/>
  <c r="C275" i="14"/>
  <c r="C276" i="14"/>
  <c r="C277" i="14"/>
  <c r="C278" i="14"/>
  <c r="C279" i="14"/>
  <c r="C280" i="14"/>
  <c r="C281" i="14"/>
  <c r="C282" i="14"/>
  <c r="C283" i="14"/>
  <c r="C284" i="14"/>
  <c r="C285" i="14"/>
  <c r="C286" i="14"/>
  <c r="C287" i="14"/>
  <c r="C288" i="14"/>
  <c r="C289" i="14"/>
  <c r="C290" i="14"/>
  <c r="C291" i="14"/>
  <c r="C292" i="14"/>
  <c r="C293" i="14"/>
  <c r="C294" i="14"/>
  <c r="C295" i="14"/>
  <c r="C296" i="14"/>
  <c r="C297" i="14"/>
  <c r="C298" i="14"/>
  <c r="C299" i="14"/>
  <c r="C300" i="14"/>
  <c r="C301" i="14"/>
  <c r="C302" i="14"/>
  <c r="C303" i="14"/>
  <c r="C304" i="14"/>
  <c r="C305" i="14"/>
  <c r="C306" i="14"/>
  <c r="C307" i="14"/>
  <c r="C308" i="14"/>
  <c r="C309" i="14"/>
  <c r="C310" i="14"/>
  <c r="C311" i="14"/>
  <c r="C312" i="14"/>
  <c r="C313" i="14"/>
  <c r="C314" i="14"/>
  <c r="C315" i="14"/>
  <c r="C316" i="14"/>
  <c r="C317" i="14"/>
  <c r="C318" i="14"/>
  <c r="C319" i="14"/>
  <c r="C320" i="14"/>
  <c r="C321" i="14"/>
  <c r="C322" i="14"/>
  <c r="C323" i="14"/>
  <c r="C324" i="14"/>
  <c r="C325" i="14"/>
  <c r="C326" i="14"/>
  <c r="C327" i="14"/>
  <c r="C328" i="14"/>
  <c r="C329" i="14"/>
  <c r="C330" i="14"/>
  <c r="C331" i="14"/>
  <c r="C332" i="14"/>
  <c r="C333" i="14"/>
  <c r="C334" i="14"/>
  <c r="C335" i="14"/>
  <c r="C336" i="14"/>
  <c r="C337" i="14"/>
  <c r="C338" i="14"/>
  <c r="C339" i="14"/>
  <c r="C340" i="14"/>
  <c r="C341" i="14"/>
  <c r="C342" i="14"/>
  <c r="C343" i="14"/>
  <c r="C344" i="14"/>
  <c r="C345" i="14"/>
  <c r="C346" i="14"/>
  <c r="C347" i="14"/>
  <c r="C348" i="14"/>
  <c r="C349" i="14"/>
  <c r="C350" i="14"/>
  <c r="C351" i="14"/>
  <c r="C352" i="14"/>
  <c r="C353" i="14"/>
  <c r="C354" i="14"/>
  <c r="C355" i="14"/>
  <c r="C356" i="14"/>
  <c r="C357" i="14"/>
  <c r="C358" i="14"/>
  <c r="C359" i="14"/>
  <c r="C360" i="14"/>
  <c r="C361" i="14"/>
  <c r="C362" i="14"/>
  <c r="C363" i="14"/>
  <c r="C364" i="14"/>
  <c r="C365" i="14"/>
  <c r="C366" i="14"/>
  <c r="C367" i="14"/>
  <c r="C368" i="14"/>
  <c r="C369" i="14"/>
  <c r="C370" i="14"/>
  <c r="C371" i="14"/>
  <c r="C372" i="14"/>
  <c r="C373" i="14"/>
  <c r="C374" i="14"/>
  <c r="C375" i="14"/>
  <c r="C376" i="14"/>
  <c r="C377" i="14"/>
  <c r="C378" i="14"/>
  <c r="C379" i="14"/>
  <c r="C380" i="14"/>
  <c r="C381" i="14"/>
  <c r="C382" i="14"/>
  <c r="C383" i="14"/>
  <c r="C384" i="14"/>
  <c r="C385" i="14"/>
  <c r="C386" i="14"/>
  <c r="C387" i="14"/>
  <c r="C388" i="14"/>
  <c r="C389" i="14"/>
  <c r="C390" i="14"/>
  <c r="C391" i="14"/>
  <c r="C392" i="14"/>
  <c r="C393" i="14"/>
  <c r="C394" i="14"/>
  <c r="C395" i="14"/>
  <c r="C396" i="14"/>
  <c r="C397" i="14"/>
  <c r="C398" i="14"/>
  <c r="C399" i="14"/>
  <c r="C400" i="14"/>
  <c r="C401" i="14"/>
  <c r="C402" i="14"/>
  <c r="C403" i="14"/>
  <c r="C404" i="14"/>
  <c r="C405" i="14"/>
  <c r="C406" i="14"/>
  <c r="C407" i="14"/>
  <c r="C408" i="14"/>
  <c r="C409" i="14"/>
  <c r="C410" i="14"/>
  <c r="C411" i="14"/>
  <c r="C412" i="14"/>
  <c r="C413" i="14"/>
  <c r="C414" i="14"/>
  <c r="C415" i="14"/>
  <c r="C416" i="14"/>
  <c r="C417" i="14"/>
  <c r="C418" i="14"/>
  <c r="C419" i="14"/>
  <c r="C420" i="14"/>
  <c r="C421" i="14"/>
  <c r="C422" i="14"/>
  <c r="C423" i="14"/>
  <c r="C424" i="14"/>
  <c r="C425" i="14"/>
  <c r="C426" i="14"/>
  <c r="C427" i="14"/>
  <c r="C428" i="14"/>
  <c r="C429" i="14"/>
  <c r="C430" i="14"/>
  <c r="C431" i="14"/>
  <c r="C432" i="14"/>
  <c r="C433" i="14"/>
  <c r="C434" i="14"/>
  <c r="C435" i="14"/>
  <c r="C436" i="14"/>
  <c r="C437" i="14"/>
  <c r="C438" i="14"/>
  <c r="C439" i="14"/>
  <c r="C440" i="14"/>
  <c r="C441" i="14"/>
  <c r="C442" i="14"/>
  <c r="C443" i="14"/>
  <c r="C444" i="14"/>
  <c r="C445" i="14"/>
  <c r="C446" i="14"/>
  <c r="C447" i="14"/>
  <c r="C448" i="14"/>
  <c r="C449" i="14"/>
  <c r="C450" i="14"/>
  <c r="C451" i="14"/>
  <c r="C452" i="14"/>
  <c r="C453" i="14"/>
  <c r="C454" i="14"/>
  <c r="C455" i="14"/>
  <c r="C456" i="14"/>
  <c r="C457" i="14"/>
  <c r="C458" i="14"/>
  <c r="C459" i="14"/>
  <c r="C460" i="14"/>
  <c r="C461" i="14"/>
  <c r="C462" i="14"/>
  <c r="C463" i="14"/>
  <c r="C464" i="14"/>
  <c r="C465" i="14"/>
  <c r="C466" i="14"/>
  <c r="C467" i="14"/>
  <c r="C468" i="14"/>
  <c r="C469" i="14"/>
  <c r="C470" i="14"/>
  <c r="C471" i="14"/>
  <c r="C472" i="14"/>
  <c r="C473" i="14"/>
  <c r="C474" i="14"/>
  <c r="C475" i="14"/>
  <c r="C476" i="14"/>
  <c r="C477" i="14"/>
  <c r="C478" i="14"/>
  <c r="C479" i="14"/>
  <c r="C480" i="14"/>
  <c r="C481" i="14"/>
  <c r="C482" i="14"/>
  <c r="C483" i="14"/>
  <c r="C484" i="14"/>
  <c r="C485" i="14"/>
  <c r="C486" i="14"/>
  <c r="C487" i="14"/>
  <c r="C488" i="14"/>
  <c r="C489" i="14"/>
  <c r="C490" i="14"/>
  <c r="C491" i="14"/>
  <c r="C492" i="14"/>
  <c r="C493" i="14"/>
  <c r="C494" i="14"/>
  <c r="C495" i="14"/>
  <c r="C496" i="14"/>
  <c r="C497" i="14"/>
  <c r="C498" i="14"/>
  <c r="C499" i="14"/>
  <c r="C500" i="14"/>
  <c r="C501" i="14"/>
  <c r="C502" i="14"/>
  <c r="C503" i="14"/>
  <c r="C504" i="14"/>
  <c r="C505" i="14"/>
  <c r="C506" i="14"/>
  <c r="C507" i="14"/>
  <c r="C508" i="14"/>
  <c r="C509" i="14"/>
  <c r="C510" i="14"/>
  <c r="C511" i="14"/>
  <c r="C512" i="14"/>
  <c r="C513" i="14"/>
  <c r="C514" i="14"/>
  <c r="C515" i="14"/>
  <c r="C516" i="14"/>
  <c r="C517" i="14"/>
  <c r="C518" i="14"/>
  <c r="C519" i="14"/>
  <c r="C520" i="14"/>
  <c r="C521" i="14"/>
  <c r="C522" i="14"/>
  <c r="C523" i="14"/>
  <c r="C524" i="14"/>
  <c r="C525" i="14"/>
  <c r="C526" i="14"/>
  <c r="C527" i="14"/>
  <c r="C528" i="14"/>
  <c r="C529" i="14"/>
  <c r="C530" i="14"/>
  <c r="C531" i="14"/>
  <c r="C532" i="14"/>
  <c r="C533" i="14"/>
  <c r="C534" i="14"/>
  <c r="C535" i="14"/>
  <c r="C536" i="14"/>
  <c r="C537" i="14"/>
  <c r="C538" i="14"/>
  <c r="C539" i="14"/>
  <c r="C540" i="14"/>
  <c r="C541" i="14"/>
  <c r="C542" i="14"/>
  <c r="C543" i="14"/>
  <c r="C544" i="14"/>
  <c r="C545" i="14"/>
  <c r="C546" i="14"/>
  <c r="C547" i="14"/>
  <c r="C548" i="14"/>
  <c r="C549" i="14"/>
  <c r="C550" i="14"/>
  <c r="C551" i="14"/>
  <c r="C552" i="14"/>
  <c r="C553" i="14"/>
  <c r="C554" i="14"/>
  <c r="C555" i="14"/>
  <c r="C556" i="14"/>
  <c r="C557" i="14"/>
  <c r="C558" i="14"/>
  <c r="C559" i="14"/>
  <c r="C560" i="14"/>
  <c r="C561" i="14"/>
  <c r="C562" i="14"/>
  <c r="C563" i="14"/>
  <c r="C564" i="14"/>
  <c r="C565" i="14"/>
  <c r="C566" i="14"/>
  <c r="C567" i="14"/>
  <c r="C568" i="14"/>
  <c r="C569" i="14"/>
  <c r="C570" i="14"/>
  <c r="C571" i="14"/>
  <c r="C572" i="14"/>
  <c r="C573" i="14"/>
  <c r="C574" i="14"/>
  <c r="C575" i="14"/>
  <c r="C576" i="14"/>
  <c r="C577" i="14"/>
  <c r="C578" i="14"/>
  <c r="C579" i="14"/>
  <c r="C580" i="14"/>
  <c r="C581" i="14"/>
  <c r="C582" i="14"/>
  <c r="C583" i="14"/>
  <c r="C584" i="14"/>
  <c r="C585" i="14"/>
  <c r="C586" i="14"/>
  <c r="C587" i="14"/>
  <c r="C588" i="14"/>
  <c r="C589" i="14"/>
  <c r="C590" i="14"/>
  <c r="C591" i="14"/>
  <c r="C592" i="14"/>
  <c r="C593" i="14"/>
  <c r="C594" i="14"/>
  <c r="C595" i="14"/>
  <c r="C596" i="14"/>
  <c r="C597" i="14"/>
  <c r="C598" i="14"/>
  <c r="C599" i="14"/>
  <c r="C600" i="14"/>
  <c r="C601" i="14"/>
  <c r="C602" i="14"/>
  <c r="C603" i="14"/>
  <c r="C604" i="14"/>
  <c r="C605" i="14"/>
  <c r="C606" i="14"/>
  <c r="C607" i="14"/>
  <c r="C608" i="14"/>
  <c r="C609" i="14"/>
  <c r="C610" i="14"/>
  <c r="C611" i="14"/>
  <c r="C612" i="14"/>
  <c r="C613" i="14"/>
  <c r="C614" i="14"/>
  <c r="C615" i="14"/>
  <c r="C616" i="14"/>
  <c r="C617" i="14"/>
  <c r="C618" i="14"/>
  <c r="C619" i="14"/>
  <c r="C620" i="14"/>
  <c r="C621" i="14"/>
  <c r="C622" i="14"/>
  <c r="C623" i="14"/>
  <c r="C624" i="14"/>
  <c r="C625" i="14"/>
  <c r="C626" i="14"/>
  <c r="C627" i="14"/>
  <c r="C628" i="14"/>
  <c r="C629" i="14"/>
  <c r="C630" i="14"/>
  <c r="C631" i="14"/>
  <c r="C632" i="14"/>
  <c r="C633" i="14"/>
  <c r="C634" i="14"/>
  <c r="C635" i="14"/>
  <c r="C636" i="14"/>
  <c r="C637" i="14"/>
  <c r="C638" i="14"/>
  <c r="C639" i="14"/>
  <c r="C640" i="14"/>
  <c r="C641" i="14"/>
  <c r="C642" i="14"/>
  <c r="C643" i="14"/>
  <c r="C644" i="14"/>
  <c r="C645" i="14"/>
  <c r="C646" i="14"/>
  <c r="C647" i="14"/>
  <c r="C648" i="14"/>
  <c r="C649" i="14"/>
  <c r="C650" i="14"/>
  <c r="C651" i="14"/>
  <c r="C652" i="14"/>
  <c r="C653" i="14"/>
  <c r="C654" i="14"/>
  <c r="C655" i="14"/>
  <c r="C656" i="14"/>
  <c r="C37" i="14"/>
  <c r="K11" i="16" l="1"/>
  <c r="K9" i="18"/>
  <c r="K9" i="14"/>
  <c r="K10" i="19"/>
  <c r="K13" i="34"/>
  <c r="K15" i="17"/>
  <c r="K323" i="42"/>
  <c r="K324" i="42" s="1"/>
  <c r="K331" i="43"/>
  <c r="K332" i="43" s="1"/>
  <c r="K15" i="42"/>
  <c r="K24" i="15" s="1"/>
  <c r="D42" i="39"/>
  <c r="D36" i="39" s="1"/>
  <c r="F36" i="39" s="1"/>
  <c r="F55" i="39" s="1"/>
  <c r="F108" i="39" s="1"/>
  <c r="D39" i="38"/>
  <c r="D33" i="38" s="1"/>
  <c r="F33" i="38" s="1"/>
  <c r="F52" i="38" s="1"/>
  <c r="F104" i="38" s="1"/>
  <c r="F142" i="39"/>
  <c r="F5" i="39" s="1"/>
  <c r="F326" i="39"/>
  <c r="F8" i="39" s="1"/>
  <c r="F9" i="40"/>
  <c r="K11" i="6" s="1"/>
  <c r="G12" i="41"/>
  <c r="K11" i="7" s="1"/>
  <c r="K12" i="16"/>
  <c r="K17" i="17"/>
  <c r="K9" i="16"/>
  <c r="K10" i="16"/>
  <c r="K8" i="16"/>
  <c r="K11" i="34"/>
  <c r="K9" i="34"/>
  <c r="K12" i="34"/>
  <c r="K15" i="34"/>
  <c r="K14" i="34"/>
  <c r="K10" i="34"/>
  <c r="K8" i="34"/>
  <c r="K19" i="17"/>
  <c r="K14" i="17"/>
  <c r="K18" i="17"/>
  <c r="K9" i="17"/>
  <c r="K16" i="17"/>
  <c r="K12" i="17"/>
  <c r="K10" i="17"/>
  <c r="K13" i="17"/>
  <c r="K11" i="17"/>
  <c r="K8" i="17"/>
  <c r="K8" i="18"/>
  <c r="K8" i="19"/>
  <c r="K9" i="19"/>
  <c r="K11" i="19"/>
  <c r="K8" i="14"/>
  <c r="K42" i="15"/>
  <c r="K43" i="15"/>
  <c r="K44" i="15"/>
  <c r="K45" i="15"/>
  <c r="K46" i="15"/>
  <c r="K47" i="15"/>
  <c r="K48" i="15"/>
  <c r="K49" i="15"/>
  <c r="K50" i="15"/>
  <c r="K51" i="15"/>
  <c r="K52" i="15"/>
  <c r="K53" i="15"/>
  <c r="K54" i="15"/>
  <c r="K55" i="15"/>
  <c r="K56" i="15"/>
  <c r="K57" i="15"/>
  <c r="K58" i="15"/>
  <c r="K59" i="15"/>
  <c r="K60" i="15"/>
  <c r="K61" i="15"/>
  <c r="K62" i="15"/>
  <c r="K63" i="15"/>
  <c r="K64" i="15"/>
  <c r="K65" i="15"/>
  <c r="K66" i="15"/>
  <c r="K67" i="15"/>
  <c r="K68" i="15"/>
  <c r="K69" i="15"/>
  <c r="K70" i="15"/>
  <c r="K71" i="15"/>
  <c r="K72" i="15"/>
  <c r="K73" i="15"/>
  <c r="K74" i="15"/>
  <c r="K75" i="15"/>
  <c r="K76" i="15"/>
  <c r="K77" i="15"/>
  <c r="K78" i="15"/>
  <c r="K79" i="15"/>
  <c r="K80" i="15"/>
  <c r="K81" i="15"/>
  <c r="K82" i="15"/>
  <c r="K83" i="15"/>
  <c r="K84" i="15"/>
  <c r="K85" i="15"/>
  <c r="K86" i="15"/>
  <c r="K87" i="15"/>
  <c r="K88" i="15"/>
  <c r="K89" i="15"/>
  <c r="K90" i="15"/>
  <c r="K91" i="15"/>
  <c r="K92" i="15"/>
  <c r="K93" i="15"/>
  <c r="K94" i="15"/>
  <c r="K95" i="15"/>
  <c r="K96" i="15"/>
  <c r="K97" i="15"/>
  <c r="K98" i="15"/>
  <c r="K99" i="15"/>
  <c r="K100" i="15"/>
  <c r="K101" i="15"/>
  <c r="K102" i="15"/>
  <c r="K103" i="15"/>
  <c r="K104" i="15"/>
  <c r="K105" i="15"/>
  <c r="K106" i="15"/>
  <c r="K107" i="15"/>
  <c r="K108" i="15"/>
  <c r="K109" i="15"/>
  <c r="K110" i="15"/>
  <c r="K111" i="15"/>
  <c r="K112" i="15"/>
  <c r="K113" i="15"/>
  <c r="K114" i="15"/>
  <c r="K115" i="15"/>
  <c r="K116" i="15"/>
  <c r="K117" i="15"/>
  <c r="K118" i="15"/>
  <c r="K119" i="15"/>
  <c r="K120" i="15"/>
  <c r="K121" i="15"/>
  <c r="K122" i="15"/>
  <c r="K123" i="15"/>
  <c r="K124" i="15"/>
  <c r="K125" i="15"/>
  <c r="K126" i="15"/>
  <c r="K127" i="15"/>
  <c r="K128" i="15"/>
  <c r="K129" i="15"/>
  <c r="K130" i="15"/>
  <c r="K131" i="15"/>
  <c r="K132" i="15"/>
  <c r="K133" i="15"/>
  <c r="K134" i="15"/>
  <c r="K135" i="15"/>
  <c r="K136" i="15"/>
  <c r="K137" i="15"/>
  <c r="K138" i="15"/>
  <c r="K139" i="15"/>
  <c r="K140" i="15"/>
  <c r="K141" i="15"/>
  <c r="K142" i="15"/>
  <c r="K143" i="15"/>
  <c r="K144" i="15"/>
  <c r="K145" i="15"/>
  <c r="K146" i="15"/>
  <c r="K147" i="15"/>
  <c r="K148" i="15"/>
  <c r="K149" i="15"/>
  <c r="K150" i="15"/>
  <c r="K151" i="15"/>
  <c r="K152" i="15"/>
  <c r="K153" i="15"/>
  <c r="K154" i="15"/>
  <c r="K155" i="15"/>
  <c r="K156" i="15"/>
  <c r="K157" i="15"/>
  <c r="K158" i="15"/>
  <c r="K159" i="15"/>
  <c r="K160" i="15"/>
  <c r="K161" i="15"/>
  <c r="K162" i="15"/>
  <c r="K163" i="15"/>
  <c r="K164" i="15"/>
  <c r="K165" i="15"/>
  <c r="K166" i="15"/>
  <c r="K167" i="15"/>
  <c r="K168" i="15"/>
  <c r="K169" i="15"/>
  <c r="K170" i="15"/>
  <c r="K171" i="15"/>
  <c r="K172" i="15"/>
  <c r="K173" i="15"/>
  <c r="K174" i="15"/>
  <c r="K175" i="15"/>
  <c r="K176" i="15"/>
  <c r="K177" i="15"/>
  <c r="K178" i="15"/>
  <c r="K179" i="15"/>
  <c r="K180" i="15"/>
  <c r="K181" i="15"/>
  <c r="K182" i="15"/>
  <c r="K183" i="15"/>
  <c r="K184" i="15"/>
  <c r="K185" i="15"/>
  <c r="K186" i="15"/>
  <c r="K187" i="15"/>
  <c r="K188" i="15"/>
  <c r="K189" i="15"/>
  <c r="K190" i="15"/>
  <c r="K191" i="15"/>
  <c r="K192" i="15"/>
  <c r="K193" i="15"/>
  <c r="K194" i="15"/>
  <c r="K195" i="15"/>
  <c r="K196" i="15"/>
  <c r="K197" i="15"/>
  <c r="K198" i="15"/>
  <c r="K199" i="15"/>
  <c r="K200" i="15"/>
  <c r="K201" i="15"/>
  <c r="K202" i="15"/>
  <c r="K203" i="15"/>
  <c r="K204" i="15"/>
  <c r="K205" i="15"/>
  <c r="K206" i="15"/>
  <c r="K207" i="15"/>
  <c r="K208" i="15"/>
  <c r="K209" i="15"/>
  <c r="K210" i="15"/>
  <c r="K211" i="15"/>
  <c r="K212" i="15"/>
  <c r="K213" i="15"/>
  <c r="K214" i="15"/>
  <c r="K215" i="15"/>
  <c r="K216" i="15"/>
  <c r="K217" i="15"/>
  <c r="K218" i="15"/>
  <c r="K219" i="15"/>
  <c r="K220" i="15"/>
  <c r="K221" i="15"/>
  <c r="K222" i="15"/>
  <c r="K223" i="15"/>
  <c r="K224" i="15"/>
  <c r="K225" i="15"/>
  <c r="K226" i="15"/>
  <c r="K227" i="15"/>
  <c r="K228" i="15"/>
  <c r="K229" i="15"/>
  <c r="K230" i="15"/>
  <c r="K231" i="15"/>
  <c r="K232" i="15"/>
  <c r="K233" i="15"/>
  <c r="K234" i="15"/>
  <c r="K235" i="15"/>
  <c r="K236" i="15"/>
  <c r="K237" i="15"/>
  <c r="K238" i="15"/>
  <c r="K239" i="15"/>
  <c r="K240" i="15"/>
  <c r="K241" i="15"/>
  <c r="K242" i="15"/>
  <c r="K243" i="15"/>
  <c r="K244" i="15"/>
  <c r="K245" i="15"/>
  <c r="K246" i="15"/>
  <c r="K247" i="15"/>
  <c r="K248" i="15"/>
  <c r="K249" i="15"/>
  <c r="K250" i="15"/>
  <c r="K251" i="15"/>
  <c r="K252" i="15"/>
  <c r="K253" i="15"/>
  <c r="K254" i="15"/>
  <c r="K255" i="15"/>
  <c r="K256" i="15"/>
  <c r="K257" i="15"/>
  <c r="K258" i="15"/>
  <c r="K259" i="15"/>
  <c r="K260" i="15"/>
  <c r="K261" i="15"/>
  <c r="K262" i="15"/>
  <c r="K263" i="15"/>
  <c r="K264" i="15"/>
  <c r="K265" i="15"/>
  <c r="K266" i="15"/>
  <c r="K267" i="15"/>
  <c r="K268" i="15"/>
  <c r="K269" i="15"/>
  <c r="K270" i="15"/>
  <c r="K271" i="15"/>
  <c r="K272" i="15"/>
  <c r="K273" i="15"/>
  <c r="K274" i="15"/>
  <c r="K275" i="15"/>
  <c r="K276" i="15"/>
  <c r="K277" i="15"/>
  <c r="K278" i="15"/>
  <c r="K279" i="15"/>
  <c r="K280" i="15"/>
  <c r="K281" i="15"/>
  <c r="K282" i="15"/>
  <c r="K283" i="15"/>
  <c r="K284" i="15"/>
  <c r="K285" i="15"/>
  <c r="K286" i="15"/>
  <c r="K287" i="15"/>
  <c r="K288" i="15"/>
  <c r="K289" i="15"/>
  <c r="K290" i="15"/>
  <c r="K291" i="15"/>
  <c r="K292" i="15"/>
  <c r="K293" i="15"/>
  <c r="K294" i="15"/>
  <c r="K295" i="15"/>
  <c r="K296" i="15"/>
  <c r="K297" i="15"/>
  <c r="K298" i="15"/>
  <c r="K299" i="15"/>
  <c r="K300" i="15"/>
  <c r="K301" i="15"/>
  <c r="K302" i="15"/>
  <c r="K303" i="15"/>
  <c r="K304" i="15"/>
  <c r="K305" i="15"/>
  <c r="K306" i="15"/>
  <c r="K307" i="15"/>
  <c r="K308" i="15"/>
  <c r="K309" i="15"/>
  <c r="K310" i="15"/>
  <c r="K311" i="15"/>
  <c r="K312" i="15"/>
  <c r="K313" i="15"/>
  <c r="K314" i="15"/>
  <c r="K315" i="15"/>
  <c r="K316" i="15"/>
  <c r="K317" i="15"/>
  <c r="K318" i="15"/>
  <c r="K319" i="15"/>
  <c r="K320" i="15"/>
  <c r="K321" i="15"/>
  <c r="K322" i="15"/>
  <c r="K323" i="15"/>
  <c r="K324" i="15"/>
  <c r="K325" i="15"/>
  <c r="K326" i="15"/>
  <c r="K327" i="15"/>
  <c r="K328" i="15"/>
  <c r="K329" i="15"/>
  <c r="K330" i="15"/>
  <c r="K331" i="15"/>
  <c r="K332" i="15"/>
  <c r="K333" i="15"/>
  <c r="K334" i="15"/>
  <c r="K335" i="15"/>
  <c r="K336" i="15"/>
  <c r="K337" i="15"/>
  <c r="K338" i="15"/>
  <c r="K339" i="15"/>
  <c r="K340" i="15"/>
  <c r="K341" i="15"/>
  <c r="K342" i="15"/>
  <c r="K343" i="15"/>
  <c r="K344" i="15"/>
  <c r="K345" i="15"/>
  <c r="K346" i="15"/>
  <c r="K347" i="15"/>
  <c r="K348" i="15"/>
  <c r="K349" i="15"/>
  <c r="K350" i="15"/>
  <c r="K351" i="15"/>
  <c r="K352" i="15"/>
  <c r="K353" i="15"/>
  <c r="K354" i="15"/>
  <c r="K355" i="15"/>
  <c r="K356" i="15"/>
  <c r="K357" i="15"/>
  <c r="K358" i="15"/>
  <c r="K359" i="15"/>
  <c r="K360" i="15"/>
  <c r="K361" i="15"/>
  <c r="K362" i="15"/>
  <c r="K363" i="15"/>
  <c r="K364" i="15"/>
  <c r="K365" i="15"/>
  <c r="K366" i="15"/>
  <c r="K367" i="15"/>
  <c r="K368" i="15"/>
  <c r="K369" i="15"/>
  <c r="K370" i="15"/>
  <c r="K371" i="15"/>
  <c r="K372" i="15"/>
  <c r="K373" i="15"/>
  <c r="K374" i="15"/>
  <c r="K375" i="15"/>
  <c r="K376" i="15"/>
  <c r="K377" i="15"/>
  <c r="K378" i="15"/>
  <c r="K379" i="15"/>
  <c r="K380" i="15"/>
  <c r="K381" i="15"/>
  <c r="K382" i="15"/>
  <c r="K383" i="15"/>
  <c r="K384" i="15"/>
  <c r="K385" i="15"/>
  <c r="K386" i="15"/>
  <c r="K387" i="15"/>
  <c r="K388" i="15"/>
  <c r="K389" i="15"/>
  <c r="K390" i="15"/>
  <c r="K391" i="15"/>
  <c r="K392" i="15"/>
  <c r="K393" i="15"/>
  <c r="K394" i="15"/>
  <c r="K395" i="15"/>
  <c r="K396" i="15"/>
  <c r="K397" i="15"/>
  <c r="K398" i="15"/>
  <c r="K399" i="15"/>
  <c r="K400" i="15"/>
  <c r="K401" i="15"/>
  <c r="K402" i="15"/>
  <c r="K403" i="15"/>
  <c r="K404" i="15"/>
  <c r="K405" i="15"/>
  <c r="K406" i="15"/>
  <c r="K407" i="15"/>
  <c r="K408" i="15"/>
  <c r="K409" i="15"/>
  <c r="K410" i="15"/>
  <c r="K411" i="15"/>
  <c r="K412" i="15"/>
  <c r="K413" i="15"/>
  <c r="K414" i="15"/>
  <c r="K415" i="15"/>
  <c r="K416" i="15"/>
  <c r="K417" i="15"/>
  <c r="K418" i="15"/>
  <c r="K419" i="15"/>
  <c r="K420" i="15"/>
  <c r="K421" i="15"/>
  <c r="K422" i="15"/>
  <c r="K423" i="15"/>
  <c r="K424" i="15"/>
  <c r="K425" i="15"/>
  <c r="K426" i="15"/>
  <c r="K427" i="15"/>
  <c r="K428" i="15"/>
  <c r="K429" i="15"/>
  <c r="K430" i="15"/>
  <c r="K431" i="15"/>
  <c r="K432" i="15"/>
  <c r="K433" i="15"/>
  <c r="K434" i="15"/>
  <c r="K435" i="15"/>
  <c r="K436" i="15"/>
  <c r="K437" i="15"/>
  <c r="K438" i="15"/>
  <c r="K439" i="15"/>
  <c r="K440" i="15"/>
  <c r="K441" i="15"/>
  <c r="K442" i="15"/>
  <c r="K443" i="15"/>
  <c r="K444" i="15"/>
  <c r="K445" i="15"/>
  <c r="K446" i="15"/>
  <c r="K447" i="15"/>
  <c r="K448" i="15"/>
  <c r="K449" i="15"/>
  <c r="K450" i="15"/>
  <c r="K451" i="15"/>
  <c r="K452" i="15"/>
  <c r="K453" i="15"/>
  <c r="K454" i="15"/>
  <c r="K455" i="15"/>
  <c r="K456" i="15"/>
  <c r="K457" i="15"/>
  <c r="K458" i="15"/>
  <c r="K459" i="15"/>
  <c r="K460" i="15"/>
  <c r="K461" i="15"/>
  <c r="K462" i="15"/>
  <c r="K463" i="15"/>
  <c r="K464" i="15"/>
  <c r="K465" i="15"/>
  <c r="K466" i="15"/>
  <c r="K467" i="15"/>
  <c r="K468" i="15"/>
  <c r="K469" i="15"/>
  <c r="K470" i="15"/>
  <c r="K471" i="15"/>
  <c r="K472" i="15"/>
  <c r="K473" i="15"/>
  <c r="K474" i="15"/>
  <c r="K475" i="15"/>
  <c r="K476" i="15"/>
  <c r="K477" i="15"/>
  <c r="K478" i="15"/>
  <c r="K479" i="15"/>
  <c r="K480" i="15"/>
  <c r="K481" i="15"/>
  <c r="K482" i="15"/>
  <c r="K483" i="15"/>
  <c r="K484" i="15"/>
  <c r="K485" i="15"/>
  <c r="K486" i="15"/>
  <c r="K487" i="15"/>
  <c r="K488" i="15"/>
  <c r="K489" i="15"/>
  <c r="K490" i="15"/>
  <c r="K491" i="15"/>
  <c r="K492" i="15"/>
  <c r="K493" i="15"/>
  <c r="K494" i="15"/>
  <c r="K495" i="15"/>
  <c r="K496" i="15"/>
  <c r="K497" i="15"/>
  <c r="K498" i="15"/>
  <c r="K499" i="15"/>
  <c r="K500" i="15"/>
  <c r="K501" i="15"/>
  <c r="K502" i="15"/>
  <c r="K503" i="15"/>
  <c r="K504" i="15"/>
  <c r="K505" i="15"/>
  <c r="K506" i="15"/>
  <c r="K507" i="15"/>
  <c r="K508" i="15"/>
  <c r="K509" i="15"/>
  <c r="K510" i="15"/>
  <c r="K511" i="15"/>
  <c r="K512" i="15"/>
  <c r="K513" i="15"/>
  <c r="K514" i="15"/>
  <c r="K515" i="15"/>
  <c r="K516" i="15"/>
  <c r="K517" i="15"/>
  <c r="K518" i="15"/>
  <c r="K519" i="15"/>
  <c r="K520" i="15"/>
  <c r="K521" i="15"/>
  <c r="K522" i="15"/>
  <c r="K523" i="15"/>
  <c r="K524" i="15"/>
  <c r="K525" i="15"/>
  <c r="K526" i="15"/>
  <c r="K527" i="15"/>
  <c r="K528" i="15"/>
  <c r="K529" i="15"/>
  <c r="K530" i="15"/>
  <c r="K531" i="15"/>
  <c r="K532" i="15"/>
  <c r="K533" i="15"/>
  <c r="K534" i="15"/>
  <c r="K535" i="15"/>
  <c r="K536" i="15"/>
  <c r="K537" i="15"/>
  <c r="K538" i="15"/>
  <c r="K539" i="15"/>
  <c r="K540" i="15"/>
  <c r="K541" i="15"/>
  <c r="K542" i="15"/>
  <c r="K543" i="15"/>
  <c r="K544" i="15"/>
  <c r="K545" i="15"/>
  <c r="K546" i="15"/>
  <c r="K547" i="15"/>
  <c r="K548" i="15"/>
  <c r="K549" i="15"/>
  <c r="K550" i="15"/>
  <c r="K551" i="15"/>
  <c r="K552" i="15"/>
  <c r="K553" i="15"/>
  <c r="K554" i="15"/>
  <c r="K555" i="15"/>
  <c r="K556" i="15"/>
  <c r="K557" i="15"/>
  <c r="K558" i="15"/>
  <c r="K559" i="15"/>
  <c r="K560" i="15"/>
  <c r="K561" i="15"/>
  <c r="K562" i="15"/>
  <c r="K563" i="15"/>
  <c r="K564" i="15"/>
  <c r="K565" i="15"/>
  <c r="K566" i="15"/>
  <c r="K567" i="15"/>
  <c r="K568" i="15"/>
  <c r="K569" i="15"/>
  <c r="K570" i="15"/>
  <c r="K571" i="15"/>
  <c r="K572" i="15"/>
  <c r="K573" i="15"/>
  <c r="K574" i="15"/>
  <c r="K575" i="15"/>
  <c r="K576" i="15"/>
  <c r="K577" i="15"/>
  <c r="K578" i="15"/>
  <c r="K579" i="15"/>
  <c r="K580" i="15"/>
  <c r="K581" i="15"/>
  <c r="K582" i="15"/>
  <c r="K583" i="15"/>
  <c r="K584" i="15"/>
  <c r="K585" i="15"/>
  <c r="K586" i="15"/>
  <c r="K587" i="15"/>
  <c r="K588" i="15"/>
  <c r="K589" i="15"/>
  <c r="K590" i="15"/>
  <c r="K591" i="15"/>
  <c r="K592" i="15"/>
  <c r="K593" i="15"/>
  <c r="K594" i="15"/>
  <c r="K595" i="15"/>
  <c r="K596" i="15"/>
  <c r="K597" i="15"/>
  <c r="K598" i="15"/>
  <c r="K599" i="15"/>
  <c r="K600" i="15"/>
  <c r="K601" i="15"/>
  <c r="K602" i="15"/>
  <c r="K603" i="15"/>
  <c r="K604" i="15"/>
  <c r="K605" i="15"/>
  <c r="K606" i="15"/>
  <c r="K607" i="15"/>
  <c r="K608" i="15"/>
  <c r="K609" i="15"/>
  <c r="K610" i="15"/>
  <c r="K611" i="15"/>
  <c r="K612" i="15"/>
  <c r="K613" i="15"/>
  <c r="K614" i="15"/>
  <c r="K615" i="15"/>
  <c r="K616" i="15"/>
  <c r="K617" i="15"/>
  <c r="K618" i="15"/>
  <c r="K619" i="15"/>
  <c r="K620" i="15"/>
  <c r="K621" i="15"/>
  <c r="K622" i="15"/>
  <c r="K623" i="15"/>
  <c r="K624" i="15"/>
  <c r="K625" i="15"/>
  <c r="K626" i="15"/>
  <c r="K627" i="15"/>
  <c r="K628" i="15"/>
  <c r="K629" i="15"/>
  <c r="K630" i="15"/>
  <c r="K631" i="15"/>
  <c r="K632" i="15"/>
  <c r="K633" i="15"/>
  <c r="K634" i="15"/>
  <c r="K635" i="15"/>
  <c r="K636" i="15"/>
  <c r="K637" i="15"/>
  <c r="K638" i="15"/>
  <c r="K639" i="15"/>
  <c r="K640" i="15"/>
  <c r="K641" i="15"/>
  <c r="K642" i="15"/>
  <c r="K643" i="15"/>
  <c r="K644" i="15"/>
  <c r="K645" i="15"/>
  <c r="K646" i="15"/>
  <c r="K647" i="15"/>
  <c r="K648" i="15"/>
  <c r="K649" i="15"/>
  <c r="K650" i="15"/>
  <c r="K651" i="15"/>
  <c r="K652" i="15"/>
  <c r="K653" i="15"/>
  <c r="K654" i="15"/>
  <c r="K655" i="15"/>
  <c r="K656" i="15"/>
  <c r="K657" i="15"/>
  <c r="K658" i="15"/>
  <c r="K659" i="15"/>
  <c r="K660" i="15"/>
  <c r="K661" i="15"/>
  <c r="K662" i="15"/>
  <c r="K663" i="15"/>
  <c r="K664" i="15"/>
  <c r="K665" i="15"/>
  <c r="K666" i="15"/>
  <c r="K667" i="15"/>
  <c r="K668" i="15"/>
  <c r="K669" i="15"/>
  <c r="K670" i="15"/>
  <c r="K671" i="15"/>
  <c r="K672" i="15"/>
  <c r="K673" i="15"/>
  <c r="K674" i="15"/>
  <c r="K675" i="15"/>
  <c r="K676" i="15"/>
  <c r="K677" i="15"/>
  <c r="K678" i="15"/>
  <c r="K679" i="15"/>
  <c r="K680" i="15"/>
  <c r="K681" i="15"/>
  <c r="K682" i="15"/>
  <c r="K683" i="15"/>
  <c r="K684" i="15"/>
  <c r="K685" i="15"/>
  <c r="K686" i="15"/>
  <c r="K687" i="15"/>
  <c r="K688" i="15"/>
  <c r="K689" i="15"/>
  <c r="K690" i="15"/>
  <c r="K691" i="15"/>
  <c r="K692" i="15"/>
  <c r="K693" i="15"/>
  <c r="K694" i="15"/>
  <c r="K695" i="15"/>
  <c r="K696" i="15"/>
  <c r="K697" i="15"/>
  <c r="K698" i="15"/>
  <c r="K699" i="15"/>
  <c r="K700" i="15"/>
  <c r="K701" i="15"/>
  <c r="K702" i="15"/>
  <c r="K703" i="15"/>
  <c r="K704" i="15"/>
  <c r="K705" i="15"/>
  <c r="K706" i="15"/>
  <c r="K707" i="15"/>
  <c r="K708" i="15"/>
  <c r="K709" i="15"/>
  <c r="K710" i="15"/>
  <c r="K711" i="15"/>
  <c r="K712" i="15"/>
  <c r="K713" i="15"/>
  <c r="K714" i="15"/>
  <c r="K715" i="15"/>
  <c r="K716" i="15"/>
  <c r="K717" i="15"/>
  <c r="K718" i="15"/>
  <c r="K719" i="15"/>
  <c r="K720" i="15"/>
  <c r="K721" i="15"/>
  <c r="K722" i="15"/>
  <c r="K723" i="15"/>
  <c r="K724" i="15"/>
  <c r="K725" i="15"/>
  <c r="K726" i="15"/>
  <c r="K727" i="15"/>
  <c r="K728" i="15"/>
  <c r="K729" i="15"/>
  <c r="K730" i="15"/>
  <c r="K731" i="15"/>
  <c r="K732" i="15"/>
  <c r="K733" i="15"/>
  <c r="K734" i="15"/>
  <c r="K735" i="15"/>
  <c r="K736" i="15"/>
  <c r="K737" i="15"/>
  <c r="K738" i="15"/>
  <c r="K739" i="15"/>
  <c r="K740" i="15"/>
  <c r="K741" i="15"/>
  <c r="K742" i="15"/>
  <c r="K743" i="15"/>
  <c r="K744" i="15"/>
  <c r="K745" i="15"/>
  <c r="K746" i="15"/>
  <c r="K747" i="15"/>
  <c r="K748" i="15"/>
  <c r="K749" i="15"/>
  <c r="K750" i="15"/>
  <c r="K751" i="15"/>
  <c r="K752" i="15"/>
  <c r="K753" i="15"/>
  <c r="K754" i="15"/>
  <c r="K755" i="15"/>
  <c r="K756" i="15"/>
  <c r="K757" i="15"/>
  <c r="K758" i="15"/>
  <c r="K759" i="15"/>
  <c r="K760" i="15"/>
  <c r="K761" i="15"/>
  <c r="K762" i="15"/>
  <c r="K763" i="15"/>
  <c r="K764" i="15"/>
  <c r="K765" i="15"/>
  <c r="K766" i="15"/>
  <c r="K767" i="15"/>
  <c r="K768" i="15"/>
  <c r="K769" i="15"/>
  <c r="K770" i="15"/>
  <c r="K771" i="15"/>
  <c r="K772" i="15"/>
  <c r="K773" i="15"/>
  <c r="K774" i="15"/>
  <c r="K775" i="15"/>
  <c r="K776" i="15"/>
  <c r="K777" i="15"/>
  <c r="K778" i="15"/>
  <c r="K779" i="15"/>
  <c r="K780" i="15"/>
  <c r="K781" i="15"/>
  <c r="K782" i="15"/>
  <c r="K783" i="15"/>
  <c r="K784" i="15"/>
  <c r="K785" i="15"/>
  <c r="K786" i="15"/>
  <c r="K787" i="15"/>
  <c r="K788" i="15"/>
  <c r="K789" i="15"/>
  <c r="K790" i="15"/>
  <c r="K791" i="15"/>
  <c r="K792" i="15"/>
  <c r="K793" i="15"/>
  <c r="K794" i="15"/>
  <c r="K795" i="15"/>
  <c r="K796" i="15"/>
  <c r="K797" i="15"/>
  <c r="K798" i="15"/>
  <c r="K799" i="15"/>
  <c r="K800" i="15"/>
  <c r="K801" i="15"/>
  <c r="K802" i="15"/>
  <c r="K803" i="15"/>
  <c r="K804" i="15"/>
  <c r="K805" i="15"/>
  <c r="K806" i="15"/>
  <c r="K807" i="15"/>
  <c r="K808" i="15"/>
  <c r="K809" i="15"/>
  <c r="K810" i="15"/>
  <c r="K811" i="15"/>
  <c r="K812" i="15"/>
  <c r="K813" i="15"/>
  <c r="K814" i="15"/>
  <c r="K815" i="15"/>
  <c r="K816" i="15"/>
  <c r="K817" i="15"/>
  <c r="K818" i="15"/>
  <c r="K819" i="15"/>
  <c r="K820" i="15"/>
  <c r="K821" i="15"/>
  <c r="K822" i="15"/>
  <c r="K823" i="15"/>
  <c r="K824" i="15"/>
  <c r="K825" i="15"/>
  <c r="K826" i="15"/>
  <c r="K827" i="15"/>
  <c r="K828" i="15"/>
  <c r="K829" i="15"/>
  <c r="K830" i="15"/>
  <c r="K831" i="15"/>
  <c r="K41" i="15"/>
  <c r="J32" i="14"/>
  <c r="K19" i="14"/>
  <c r="K10" i="14"/>
  <c r="K11" i="14"/>
  <c r="K12" i="14"/>
  <c r="K13" i="14"/>
  <c r="K14" i="14"/>
  <c r="K15" i="14"/>
  <c r="K16" i="14"/>
  <c r="K17" i="14"/>
  <c r="K18" i="14"/>
  <c r="K24" i="13"/>
  <c r="C36" i="13"/>
  <c r="C37" i="13"/>
  <c r="C38" i="13"/>
  <c r="C39" i="13"/>
  <c r="C40" i="13"/>
  <c r="C41" i="13"/>
  <c r="C42" i="13"/>
  <c r="C43" i="13"/>
  <c r="C44" i="13"/>
  <c r="C45" i="13"/>
  <c r="C46" i="13"/>
  <c r="C47" i="13"/>
  <c r="C48" i="13"/>
  <c r="C49" i="13"/>
  <c r="C50" i="13"/>
  <c r="C51" i="13"/>
  <c r="C52" i="13"/>
  <c r="C53" i="13"/>
  <c r="C54" i="13"/>
  <c r="C55" i="13"/>
  <c r="C56" i="13"/>
  <c r="C57" i="13"/>
  <c r="C58" i="13"/>
  <c r="C59" i="13"/>
  <c r="C60" i="13"/>
  <c r="C61" i="13"/>
  <c r="C62" i="13"/>
  <c r="C63" i="13"/>
  <c r="C64" i="13"/>
  <c r="C65" i="13"/>
  <c r="C66" i="13"/>
  <c r="C67" i="13"/>
  <c r="C68" i="13"/>
  <c r="C69" i="13"/>
  <c r="C70" i="13"/>
  <c r="C71" i="13"/>
  <c r="C72" i="13"/>
  <c r="C73" i="13"/>
  <c r="C74" i="13"/>
  <c r="C75" i="13"/>
  <c r="C76" i="13"/>
  <c r="C77" i="13"/>
  <c r="C78" i="13"/>
  <c r="C79" i="13"/>
  <c r="C80" i="13"/>
  <c r="C81" i="13"/>
  <c r="C82" i="13"/>
  <c r="C83" i="13"/>
  <c r="C84" i="13"/>
  <c r="C85" i="13"/>
  <c r="C86" i="13"/>
  <c r="C87" i="13"/>
  <c r="C88" i="13"/>
  <c r="C89" i="13"/>
  <c r="C90" i="13"/>
  <c r="C91" i="13"/>
  <c r="C92" i="13"/>
  <c r="C93" i="13"/>
  <c r="C94" i="13"/>
  <c r="C95" i="13"/>
  <c r="C96" i="13"/>
  <c r="C97" i="13"/>
  <c r="C98" i="13"/>
  <c r="C99" i="13"/>
  <c r="C100" i="13"/>
  <c r="C101" i="13"/>
  <c r="C102" i="13"/>
  <c r="C103" i="13"/>
  <c r="C104" i="13"/>
  <c r="C105" i="13"/>
  <c r="C106" i="13"/>
  <c r="C107" i="13"/>
  <c r="C108" i="13"/>
  <c r="C109" i="13"/>
  <c r="C110" i="13"/>
  <c r="C111" i="13"/>
  <c r="C112" i="13"/>
  <c r="C113" i="13"/>
  <c r="C114" i="13"/>
  <c r="C115" i="13"/>
  <c r="C116" i="13"/>
  <c r="C117" i="13"/>
  <c r="C118" i="13"/>
  <c r="C119" i="13"/>
  <c r="C120" i="13"/>
  <c r="C121" i="13"/>
  <c r="C122" i="13"/>
  <c r="C123" i="13"/>
  <c r="C124" i="13"/>
  <c r="C125" i="13"/>
  <c r="C126" i="13"/>
  <c r="C127" i="13"/>
  <c r="C128" i="13"/>
  <c r="C129" i="13"/>
  <c r="C130" i="13"/>
  <c r="C131" i="13"/>
  <c r="C132" i="13"/>
  <c r="C133" i="13"/>
  <c r="C134" i="13"/>
  <c r="C135" i="13"/>
  <c r="C136" i="13"/>
  <c r="C137" i="13"/>
  <c r="C138" i="13"/>
  <c r="C139" i="13"/>
  <c r="C140" i="13"/>
  <c r="C141" i="13"/>
  <c r="C142" i="13"/>
  <c r="C143" i="13"/>
  <c r="C144" i="13"/>
  <c r="C145" i="13"/>
  <c r="C146" i="13"/>
  <c r="C147" i="13"/>
  <c r="C148" i="13"/>
  <c r="C149" i="13"/>
  <c r="C150" i="13"/>
  <c r="C151" i="13"/>
  <c r="C152" i="13"/>
  <c r="C153" i="13"/>
  <c r="C154" i="13"/>
  <c r="C155" i="13"/>
  <c r="C156" i="13"/>
  <c r="C157" i="13"/>
  <c r="C158" i="13"/>
  <c r="C159" i="13"/>
  <c r="C160" i="13"/>
  <c r="C161" i="13"/>
  <c r="C162" i="13"/>
  <c r="C163" i="13"/>
  <c r="C164" i="13"/>
  <c r="C165" i="13"/>
  <c r="C166" i="13"/>
  <c r="C167" i="13"/>
  <c r="C168" i="13"/>
  <c r="C169" i="13"/>
  <c r="C170" i="13"/>
  <c r="C171" i="13"/>
  <c r="C172" i="13"/>
  <c r="C173" i="13"/>
  <c r="C174" i="13"/>
  <c r="C175" i="13"/>
  <c r="C176" i="13"/>
  <c r="C177" i="13"/>
  <c r="C178" i="13"/>
  <c r="C179" i="13"/>
  <c r="C180" i="13"/>
  <c r="C181" i="13"/>
  <c r="C182" i="13"/>
  <c r="C183" i="13"/>
  <c r="C184" i="13"/>
  <c r="C185" i="13"/>
  <c r="C186" i="13"/>
  <c r="C187" i="13"/>
  <c r="C188" i="13"/>
  <c r="C189" i="13"/>
  <c r="C190" i="13"/>
  <c r="C191" i="13"/>
  <c r="C192" i="13"/>
  <c r="C193" i="13"/>
  <c r="C194" i="13"/>
  <c r="C195" i="13"/>
  <c r="C196" i="13"/>
  <c r="C197" i="13"/>
  <c r="C198" i="13"/>
  <c r="C199" i="13"/>
  <c r="C200" i="13"/>
  <c r="C201" i="13"/>
  <c r="C202" i="13"/>
  <c r="C203" i="13"/>
  <c r="C204" i="13"/>
  <c r="C205" i="13"/>
  <c r="C206" i="13"/>
  <c r="C207" i="13"/>
  <c r="C208" i="13"/>
  <c r="C209" i="13"/>
  <c r="C210" i="13"/>
  <c r="C211" i="13"/>
  <c r="C212" i="13"/>
  <c r="C213" i="13"/>
  <c r="C214" i="13"/>
  <c r="C215" i="13"/>
  <c r="C216" i="13"/>
  <c r="C217" i="13"/>
  <c r="C218" i="13"/>
  <c r="C219" i="13"/>
  <c r="C220" i="13"/>
  <c r="C221" i="13"/>
  <c r="C222" i="13"/>
  <c r="C223" i="13"/>
  <c r="C224" i="13"/>
  <c r="C225" i="13"/>
  <c r="C226" i="13"/>
  <c r="C227" i="13"/>
  <c r="C228" i="13"/>
  <c r="C229" i="13"/>
  <c r="C230" i="13"/>
  <c r="C231" i="13"/>
  <c r="C232" i="13"/>
  <c r="C233" i="13"/>
  <c r="C234" i="13"/>
  <c r="C235" i="13"/>
  <c r="C236" i="13"/>
  <c r="C237" i="13"/>
  <c r="C238" i="13"/>
  <c r="C239" i="13"/>
  <c r="C240" i="13"/>
  <c r="C241" i="13"/>
  <c r="C242" i="13"/>
  <c r="C243" i="13"/>
  <c r="C244" i="13"/>
  <c r="C245" i="13"/>
  <c r="C246" i="13"/>
  <c r="C247" i="13"/>
  <c r="C248" i="13"/>
  <c r="C249" i="13"/>
  <c r="C250" i="13"/>
  <c r="C251" i="13"/>
  <c r="C252" i="13"/>
  <c r="C253" i="13"/>
  <c r="C254" i="13"/>
  <c r="C255" i="13"/>
  <c r="C256" i="13"/>
  <c r="C257" i="13"/>
  <c r="C258" i="13"/>
  <c r="C259" i="13"/>
  <c r="C260" i="13"/>
  <c r="C261" i="13"/>
  <c r="C262" i="13"/>
  <c r="C263" i="13"/>
  <c r="C264" i="13"/>
  <c r="C265" i="13"/>
  <c r="C266" i="13"/>
  <c r="C267" i="13"/>
  <c r="C268" i="13"/>
  <c r="C269" i="13"/>
  <c r="C270" i="13"/>
  <c r="C271" i="13"/>
  <c r="C272" i="13"/>
  <c r="C273" i="13"/>
  <c r="C274" i="13"/>
  <c r="C275" i="13"/>
  <c r="C276" i="13"/>
  <c r="C277" i="13"/>
  <c r="C278" i="13"/>
  <c r="C279" i="13"/>
  <c r="C280" i="13"/>
  <c r="C281" i="13"/>
  <c r="C282" i="13"/>
  <c r="C283" i="13"/>
  <c r="C284" i="13"/>
  <c r="C285" i="13"/>
  <c r="C286" i="13"/>
  <c r="C287" i="13"/>
  <c r="C288" i="13"/>
  <c r="C289" i="13"/>
  <c r="C290" i="13"/>
  <c r="C291" i="13"/>
  <c r="C292" i="13"/>
  <c r="C293" i="13"/>
  <c r="C294" i="13"/>
  <c r="C295" i="13"/>
  <c r="C296" i="13"/>
  <c r="C297" i="13"/>
  <c r="C298" i="13"/>
  <c r="C299" i="13"/>
  <c r="C300" i="13"/>
  <c r="C301" i="13"/>
  <c r="C302" i="13"/>
  <c r="C303" i="13"/>
  <c r="C304" i="13"/>
  <c r="C305" i="13"/>
  <c r="C306" i="13"/>
  <c r="C307" i="13"/>
  <c r="C308" i="13"/>
  <c r="C309" i="13"/>
  <c r="C310" i="13"/>
  <c r="C311" i="13"/>
  <c r="C312" i="13"/>
  <c r="C313" i="13"/>
  <c r="C314" i="13"/>
  <c r="C315" i="13"/>
  <c r="C316" i="13"/>
  <c r="C317" i="13"/>
  <c r="C318" i="13"/>
  <c r="C319" i="13"/>
  <c r="C320" i="13"/>
  <c r="C321" i="13"/>
  <c r="C322" i="13"/>
  <c r="C323" i="13"/>
  <c r="C324" i="13"/>
  <c r="C325" i="13"/>
  <c r="C326" i="13"/>
  <c r="C327" i="13"/>
  <c r="C328" i="13"/>
  <c r="C329" i="13"/>
  <c r="C330" i="13"/>
  <c r="C331" i="13"/>
  <c r="C332" i="13"/>
  <c r="C333" i="13"/>
  <c r="C334" i="13"/>
  <c r="C335" i="13"/>
  <c r="C336" i="13"/>
  <c r="C337" i="13"/>
  <c r="C338" i="13"/>
  <c r="C339" i="13"/>
  <c r="C340" i="13"/>
  <c r="C341" i="13"/>
  <c r="C342" i="13"/>
  <c r="C343" i="13"/>
  <c r="C344" i="13"/>
  <c r="C345" i="13"/>
  <c r="C346" i="13"/>
  <c r="C347" i="13"/>
  <c r="C348" i="13"/>
  <c r="C349" i="13"/>
  <c r="C350" i="13"/>
  <c r="C351" i="13"/>
  <c r="C352" i="13"/>
  <c r="C353" i="13"/>
  <c r="C354" i="13"/>
  <c r="C355" i="13"/>
  <c r="C356" i="13"/>
  <c r="C357" i="13"/>
  <c r="C358" i="13"/>
  <c r="C359" i="13"/>
  <c r="C360" i="13"/>
  <c r="C361" i="13"/>
  <c r="C362" i="13"/>
  <c r="C363" i="13"/>
  <c r="C364" i="13"/>
  <c r="C365" i="13"/>
  <c r="C366" i="13"/>
  <c r="C367" i="13"/>
  <c r="C368" i="13"/>
  <c r="C369" i="13"/>
  <c r="C370" i="13"/>
  <c r="C371" i="13"/>
  <c r="C372" i="13"/>
  <c r="C373" i="13"/>
  <c r="C374" i="13"/>
  <c r="C375" i="13"/>
  <c r="C376" i="13"/>
  <c r="C377" i="13"/>
  <c r="C378" i="13"/>
  <c r="C379" i="13"/>
  <c r="C380" i="13"/>
  <c r="C381" i="13"/>
  <c r="C382" i="13"/>
  <c r="C383" i="13"/>
  <c r="C384" i="13"/>
  <c r="C385" i="13"/>
  <c r="C386" i="13"/>
  <c r="C387" i="13"/>
  <c r="C388" i="13"/>
  <c r="C389" i="13"/>
  <c r="C390" i="13"/>
  <c r="C391" i="13"/>
  <c r="C392" i="13"/>
  <c r="C393" i="13"/>
  <c r="C394" i="13"/>
  <c r="C395" i="13"/>
  <c r="C396" i="13"/>
  <c r="C397" i="13"/>
  <c r="C398" i="13"/>
  <c r="C399" i="13"/>
  <c r="C400" i="13"/>
  <c r="C401" i="13"/>
  <c r="C402" i="13"/>
  <c r="C403" i="13"/>
  <c r="C404" i="13"/>
  <c r="C405" i="13"/>
  <c r="C406" i="13"/>
  <c r="C407" i="13"/>
  <c r="C408" i="13"/>
  <c r="C409" i="13"/>
  <c r="C410" i="13"/>
  <c r="C411" i="13"/>
  <c r="C412" i="13"/>
  <c r="C413" i="13"/>
  <c r="C414" i="13"/>
  <c r="C415" i="13"/>
  <c r="C416" i="13"/>
  <c r="C417" i="13"/>
  <c r="C418" i="13"/>
  <c r="C419" i="13"/>
  <c r="C420" i="13"/>
  <c r="C421" i="13"/>
  <c r="C422" i="13"/>
  <c r="C423" i="13"/>
  <c r="C424" i="13"/>
  <c r="C425" i="13"/>
  <c r="C426" i="13"/>
  <c r="C427" i="13"/>
  <c r="C428" i="13"/>
  <c r="C429" i="13"/>
  <c r="C430" i="13"/>
  <c r="C431" i="13"/>
  <c r="C432" i="13"/>
  <c r="C433" i="13"/>
  <c r="C434" i="13"/>
  <c r="C435" i="13"/>
  <c r="C436" i="13"/>
  <c r="C437" i="13"/>
  <c r="C438" i="13"/>
  <c r="C439" i="13"/>
  <c r="C440" i="13"/>
  <c r="C441" i="13"/>
  <c r="C442" i="13"/>
  <c r="C443" i="13"/>
  <c r="C444" i="13"/>
  <c r="C445" i="13"/>
  <c r="C446" i="13"/>
  <c r="C447" i="13"/>
  <c r="C448" i="13"/>
  <c r="C449" i="13"/>
  <c r="C450" i="13"/>
  <c r="C451" i="13"/>
  <c r="C452" i="13"/>
  <c r="C453" i="13"/>
  <c r="C454" i="13"/>
  <c r="C455" i="13"/>
  <c r="C456" i="13"/>
  <c r="C457" i="13"/>
  <c r="C458" i="13"/>
  <c r="C459" i="13"/>
  <c r="C460" i="13"/>
  <c r="C461" i="13"/>
  <c r="C462" i="13"/>
  <c r="C463" i="13"/>
  <c r="C464" i="13"/>
  <c r="C465" i="13"/>
  <c r="C466" i="13"/>
  <c r="C467" i="13"/>
  <c r="C468" i="13"/>
  <c r="C469" i="13"/>
  <c r="C470" i="13"/>
  <c r="C471" i="13"/>
  <c r="C472" i="13"/>
  <c r="C473" i="13"/>
  <c r="C474" i="13"/>
  <c r="C475" i="13"/>
  <c r="C476" i="13"/>
  <c r="C477" i="13"/>
  <c r="C478" i="13"/>
  <c r="C479" i="13"/>
  <c r="C480" i="13"/>
  <c r="C481" i="13"/>
  <c r="C482" i="13"/>
  <c r="C483" i="13"/>
  <c r="C484" i="13"/>
  <c r="C485" i="13"/>
  <c r="C486" i="13"/>
  <c r="C487" i="13"/>
  <c r="C488" i="13"/>
  <c r="C489" i="13"/>
  <c r="C490" i="13"/>
  <c r="C491" i="13"/>
  <c r="C492" i="13"/>
  <c r="C493" i="13"/>
  <c r="C494" i="13"/>
  <c r="C495" i="13"/>
  <c r="C496" i="13"/>
  <c r="C497" i="13"/>
  <c r="C498" i="13"/>
  <c r="C499" i="13"/>
  <c r="C500" i="13"/>
  <c r="C501" i="13"/>
  <c r="C502" i="13"/>
  <c r="C503" i="13"/>
  <c r="C504" i="13"/>
  <c r="C505" i="13"/>
  <c r="C506" i="13"/>
  <c r="C507" i="13"/>
  <c r="C508" i="13"/>
  <c r="C509" i="13"/>
  <c r="C510" i="13"/>
  <c r="C511" i="13"/>
  <c r="C512" i="13"/>
  <c r="C513" i="13"/>
  <c r="C514" i="13"/>
  <c r="C515" i="13"/>
  <c r="C516" i="13"/>
  <c r="C517" i="13"/>
  <c r="C518" i="13"/>
  <c r="C519" i="13"/>
  <c r="C520" i="13"/>
  <c r="C521" i="13"/>
  <c r="C522" i="13"/>
  <c r="C523" i="13"/>
  <c r="C524" i="13"/>
  <c r="C525" i="13"/>
  <c r="C526" i="13"/>
  <c r="C527" i="13"/>
  <c r="C528" i="13"/>
  <c r="C529" i="13"/>
  <c r="C530" i="13"/>
  <c r="C531" i="13"/>
  <c r="C532" i="13"/>
  <c r="C533" i="13"/>
  <c r="C534" i="13"/>
  <c r="C535" i="13"/>
  <c r="C536" i="13"/>
  <c r="C537" i="13"/>
  <c r="C538" i="13"/>
  <c r="C539" i="13"/>
  <c r="C540" i="13"/>
  <c r="C541" i="13"/>
  <c r="C542" i="13"/>
  <c r="C543" i="13"/>
  <c r="C544" i="13"/>
  <c r="C545" i="13"/>
  <c r="C546" i="13"/>
  <c r="C547" i="13"/>
  <c r="C35" i="13"/>
  <c r="K29" i="13"/>
  <c r="J30" i="13"/>
  <c r="K36" i="13"/>
  <c r="K37" i="13"/>
  <c r="K38" i="13"/>
  <c r="K39" i="13"/>
  <c r="K40" i="13"/>
  <c r="K41" i="13"/>
  <c r="K42" i="13"/>
  <c r="K43" i="13"/>
  <c r="K44" i="13"/>
  <c r="K45" i="13"/>
  <c r="K46" i="13"/>
  <c r="K47" i="13"/>
  <c r="K48" i="13"/>
  <c r="K49" i="13"/>
  <c r="K50" i="13"/>
  <c r="K51" i="13"/>
  <c r="K52" i="13"/>
  <c r="K53" i="13"/>
  <c r="K54" i="13"/>
  <c r="K55" i="13"/>
  <c r="K56" i="13"/>
  <c r="K57" i="13"/>
  <c r="K58" i="13"/>
  <c r="K59" i="13"/>
  <c r="K60" i="13"/>
  <c r="K61" i="13"/>
  <c r="K62" i="13"/>
  <c r="K63" i="13"/>
  <c r="K64" i="13"/>
  <c r="K65" i="13"/>
  <c r="K66" i="13"/>
  <c r="K67" i="13"/>
  <c r="K68" i="13"/>
  <c r="K69" i="13"/>
  <c r="K70" i="13"/>
  <c r="K71" i="13"/>
  <c r="K72" i="13"/>
  <c r="K73" i="13"/>
  <c r="K74" i="13"/>
  <c r="K75" i="13"/>
  <c r="K76" i="13"/>
  <c r="K77" i="13"/>
  <c r="K78" i="13"/>
  <c r="K79" i="13"/>
  <c r="K80" i="13"/>
  <c r="K81" i="13"/>
  <c r="K82" i="13"/>
  <c r="K83" i="13"/>
  <c r="K84" i="13"/>
  <c r="K85" i="13"/>
  <c r="K86" i="13"/>
  <c r="K87" i="13"/>
  <c r="K88" i="13"/>
  <c r="K89" i="13"/>
  <c r="K90" i="13"/>
  <c r="K91" i="13"/>
  <c r="K92" i="13"/>
  <c r="K93" i="13"/>
  <c r="K94" i="13"/>
  <c r="K95" i="13"/>
  <c r="K96" i="13"/>
  <c r="K97" i="13"/>
  <c r="K98" i="13"/>
  <c r="K99" i="13"/>
  <c r="K100" i="13"/>
  <c r="K101" i="13"/>
  <c r="K102" i="13"/>
  <c r="K103" i="13"/>
  <c r="K104" i="13"/>
  <c r="K105" i="13"/>
  <c r="K106" i="13"/>
  <c r="K107" i="13"/>
  <c r="K108" i="13"/>
  <c r="K109" i="13"/>
  <c r="K110" i="13"/>
  <c r="K111" i="13"/>
  <c r="K112" i="13"/>
  <c r="K113" i="13"/>
  <c r="K114" i="13"/>
  <c r="K115" i="13"/>
  <c r="K116" i="13"/>
  <c r="K117" i="13"/>
  <c r="K118" i="13"/>
  <c r="K119" i="13"/>
  <c r="K120" i="13"/>
  <c r="K121" i="13"/>
  <c r="K122" i="13"/>
  <c r="K123" i="13"/>
  <c r="K124" i="13"/>
  <c r="K125" i="13"/>
  <c r="K126" i="13"/>
  <c r="K127" i="13"/>
  <c r="K128" i="13"/>
  <c r="K129" i="13"/>
  <c r="K130" i="13"/>
  <c r="K131" i="13"/>
  <c r="K132" i="13"/>
  <c r="K133" i="13"/>
  <c r="K134" i="13"/>
  <c r="K135" i="13"/>
  <c r="K136" i="13"/>
  <c r="K137" i="13"/>
  <c r="K138" i="13"/>
  <c r="K139" i="13"/>
  <c r="K140" i="13"/>
  <c r="K141" i="13"/>
  <c r="K142" i="13"/>
  <c r="K143" i="13"/>
  <c r="K144" i="13"/>
  <c r="K145" i="13"/>
  <c r="K146" i="13"/>
  <c r="K147" i="13"/>
  <c r="K148" i="13"/>
  <c r="K149" i="13"/>
  <c r="K150" i="13"/>
  <c r="K151" i="13"/>
  <c r="K152" i="13"/>
  <c r="K153" i="13"/>
  <c r="K154" i="13"/>
  <c r="K155" i="13"/>
  <c r="K156" i="13"/>
  <c r="K157" i="13"/>
  <c r="K158" i="13"/>
  <c r="K159" i="13"/>
  <c r="K160" i="13"/>
  <c r="K161" i="13"/>
  <c r="K162" i="13"/>
  <c r="K163" i="13"/>
  <c r="K164" i="13"/>
  <c r="K165" i="13"/>
  <c r="K166" i="13"/>
  <c r="K167" i="13"/>
  <c r="K168" i="13"/>
  <c r="K169" i="13"/>
  <c r="K170" i="13"/>
  <c r="K171" i="13"/>
  <c r="K172" i="13"/>
  <c r="K173" i="13"/>
  <c r="K174" i="13"/>
  <c r="K175" i="13"/>
  <c r="K176" i="13"/>
  <c r="K177" i="13"/>
  <c r="K178" i="13"/>
  <c r="K179" i="13"/>
  <c r="K180" i="13"/>
  <c r="K181" i="13"/>
  <c r="K182" i="13"/>
  <c r="K183" i="13"/>
  <c r="K184" i="13"/>
  <c r="K185" i="13"/>
  <c r="K186" i="13"/>
  <c r="K187" i="13"/>
  <c r="K188" i="13"/>
  <c r="K189" i="13"/>
  <c r="K190" i="13"/>
  <c r="K191" i="13"/>
  <c r="K192" i="13"/>
  <c r="K193" i="13"/>
  <c r="K194" i="13"/>
  <c r="K195" i="13"/>
  <c r="K196" i="13"/>
  <c r="K197" i="13"/>
  <c r="K198" i="13"/>
  <c r="K199" i="13"/>
  <c r="K200" i="13"/>
  <c r="K201" i="13"/>
  <c r="K202" i="13"/>
  <c r="K203" i="13"/>
  <c r="K204" i="13"/>
  <c r="K205" i="13"/>
  <c r="K206" i="13"/>
  <c r="K207" i="13"/>
  <c r="K208" i="13"/>
  <c r="K209" i="13"/>
  <c r="K210" i="13"/>
  <c r="K211" i="13"/>
  <c r="K212" i="13"/>
  <c r="K213" i="13"/>
  <c r="K214" i="13"/>
  <c r="K215" i="13"/>
  <c r="K216" i="13"/>
  <c r="K217" i="13"/>
  <c r="K218" i="13"/>
  <c r="K219" i="13"/>
  <c r="K220" i="13"/>
  <c r="K221" i="13"/>
  <c r="K222" i="13"/>
  <c r="K223" i="13"/>
  <c r="K224" i="13"/>
  <c r="K225" i="13"/>
  <c r="K226" i="13"/>
  <c r="K227" i="13"/>
  <c r="K228" i="13"/>
  <c r="K229" i="13"/>
  <c r="K230" i="13"/>
  <c r="K231" i="13"/>
  <c r="K232" i="13"/>
  <c r="K233" i="13"/>
  <c r="K234" i="13"/>
  <c r="K235" i="13"/>
  <c r="K236" i="13"/>
  <c r="K237" i="13"/>
  <c r="K238" i="13"/>
  <c r="K239" i="13"/>
  <c r="K240" i="13"/>
  <c r="K241" i="13"/>
  <c r="K242" i="13"/>
  <c r="K243" i="13"/>
  <c r="K244" i="13"/>
  <c r="K245" i="13"/>
  <c r="K246" i="13"/>
  <c r="K247" i="13"/>
  <c r="K248" i="13"/>
  <c r="K249" i="13"/>
  <c r="K250" i="13"/>
  <c r="K251" i="13"/>
  <c r="K252" i="13"/>
  <c r="K253" i="13"/>
  <c r="K254" i="13"/>
  <c r="K255" i="13"/>
  <c r="K256" i="13"/>
  <c r="K257" i="13"/>
  <c r="K258" i="13"/>
  <c r="K259" i="13"/>
  <c r="K260" i="13"/>
  <c r="K261" i="13"/>
  <c r="K262" i="13"/>
  <c r="K263" i="13"/>
  <c r="K264" i="13"/>
  <c r="K265" i="13"/>
  <c r="K266" i="13"/>
  <c r="K267" i="13"/>
  <c r="K268" i="13"/>
  <c r="K269" i="13"/>
  <c r="K270" i="13"/>
  <c r="K271" i="13"/>
  <c r="K272" i="13"/>
  <c r="K273" i="13"/>
  <c r="K274" i="13"/>
  <c r="K275" i="13"/>
  <c r="K276" i="13"/>
  <c r="K277" i="13"/>
  <c r="K278" i="13"/>
  <c r="K279" i="13"/>
  <c r="K280" i="13"/>
  <c r="K281" i="13"/>
  <c r="K282" i="13"/>
  <c r="K283" i="13"/>
  <c r="K284" i="13"/>
  <c r="K285" i="13"/>
  <c r="K286" i="13"/>
  <c r="K287" i="13"/>
  <c r="K288" i="13"/>
  <c r="K289" i="13"/>
  <c r="K290" i="13"/>
  <c r="K291" i="13"/>
  <c r="K292" i="13"/>
  <c r="K293" i="13"/>
  <c r="K294" i="13"/>
  <c r="K295" i="13"/>
  <c r="K296" i="13"/>
  <c r="K297" i="13"/>
  <c r="K298" i="13"/>
  <c r="K299" i="13"/>
  <c r="K300" i="13"/>
  <c r="K301" i="13"/>
  <c r="K302" i="13"/>
  <c r="K303" i="13"/>
  <c r="K304" i="13"/>
  <c r="K305" i="13"/>
  <c r="K306" i="13"/>
  <c r="K307" i="13"/>
  <c r="K308" i="13"/>
  <c r="K309" i="13"/>
  <c r="K310" i="13"/>
  <c r="K311" i="13"/>
  <c r="K312" i="13"/>
  <c r="K313" i="13"/>
  <c r="K314" i="13"/>
  <c r="K315" i="13"/>
  <c r="K316" i="13"/>
  <c r="K317" i="13"/>
  <c r="K318" i="13"/>
  <c r="K319" i="13"/>
  <c r="K320" i="13"/>
  <c r="K321" i="13"/>
  <c r="K322" i="13"/>
  <c r="K323" i="13"/>
  <c r="K324" i="13"/>
  <c r="K325" i="13"/>
  <c r="K326" i="13"/>
  <c r="K327" i="13"/>
  <c r="K328" i="13"/>
  <c r="K329" i="13"/>
  <c r="K330" i="13"/>
  <c r="K331" i="13"/>
  <c r="K332" i="13"/>
  <c r="K333" i="13"/>
  <c r="K334" i="13"/>
  <c r="K335" i="13"/>
  <c r="K336" i="13"/>
  <c r="K337" i="13"/>
  <c r="K338" i="13"/>
  <c r="K339" i="13"/>
  <c r="K340" i="13"/>
  <c r="K341" i="13"/>
  <c r="K342" i="13"/>
  <c r="K343" i="13"/>
  <c r="K344" i="13"/>
  <c r="K345" i="13"/>
  <c r="K346" i="13"/>
  <c r="K347" i="13"/>
  <c r="K348" i="13"/>
  <c r="K349" i="13"/>
  <c r="K350" i="13"/>
  <c r="K351" i="13"/>
  <c r="K352" i="13"/>
  <c r="K353" i="13"/>
  <c r="K354" i="13"/>
  <c r="K355" i="13"/>
  <c r="K356" i="13"/>
  <c r="K357" i="13"/>
  <c r="K358" i="13"/>
  <c r="K359" i="13"/>
  <c r="K360" i="13"/>
  <c r="K361" i="13"/>
  <c r="K362" i="13"/>
  <c r="K363" i="13"/>
  <c r="K364" i="13"/>
  <c r="K365" i="13"/>
  <c r="K366" i="13"/>
  <c r="K367" i="13"/>
  <c r="K368" i="13"/>
  <c r="K369" i="13"/>
  <c r="K370" i="13"/>
  <c r="K371" i="13"/>
  <c r="K372" i="13"/>
  <c r="K373" i="13"/>
  <c r="K374" i="13"/>
  <c r="K375" i="13"/>
  <c r="K376" i="13"/>
  <c r="K377" i="13"/>
  <c r="K378" i="13"/>
  <c r="K379" i="13"/>
  <c r="K380" i="13"/>
  <c r="K381" i="13"/>
  <c r="K382" i="13"/>
  <c r="K383" i="13"/>
  <c r="K384" i="13"/>
  <c r="K385" i="13"/>
  <c r="K386" i="13"/>
  <c r="K387" i="13"/>
  <c r="K388" i="13"/>
  <c r="K389" i="13"/>
  <c r="K390" i="13"/>
  <c r="K391" i="13"/>
  <c r="K392" i="13"/>
  <c r="K393" i="13"/>
  <c r="K394" i="13"/>
  <c r="K395" i="13"/>
  <c r="K396" i="13"/>
  <c r="K397" i="13"/>
  <c r="K398" i="13"/>
  <c r="K399" i="13"/>
  <c r="K400" i="13"/>
  <c r="K401" i="13"/>
  <c r="K402" i="13"/>
  <c r="K403" i="13"/>
  <c r="K404" i="13"/>
  <c r="K405" i="13"/>
  <c r="K406" i="13"/>
  <c r="K407" i="13"/>
  <c r="K408" i="13"/>
  <c r="K409" i="13"/>
  <c r="K410" i="13"/>
  <c r="K411" i="13"/>
  <c r="K412" i="13"/>
  <c r="K413" i="13"/>
  <c r="K414" i="13"/>
  <c r="K415" i="13"/>
  <c r="K416" i="13"/>
  <c r="K417" i="13"/>
  <c r="K418" i="13"/>
  <c r="K419" i="13"/>
  <c r="K420" i="13"/>
  <c r="K421" i="13"/>
  <c r="K422" i="13"/>
  <c r="K423" i="13"/>
  <c r="K424" i="13"/>
  <c r="K425" i="13"/>
  <c r="K426" i="13"/>
  <c r="K427" i="13"/>
  <c r="K428" i="13"/>
  <c r="K429" i="13"/>
  <c r="K430" i="13"/>
  <c r="K431" i="13"/>
  <c r="K432" i="13"/>
  <c r="K433" i="13"/>
  <c r="K434" i="13"/>
  <c r="K435" i="13"/>
  <c r="K436" i="13"/>
  <c r="K437" i="13"/>
  <c r="K438" i="13"/>
  <c r="K439" i="13"/>
  <c r="K440" i="13"/>
  <c r="K441" i="13"/>
  <c r="K442" i="13"/>
  <c r="K443" i="13"/>
  <c r="K444" i="13"/>
  <c r="K445" i="13"/>
  <c r="K446" i="13"/>
  <c r="K447" i="13"/>
  <c r="K448" i="13"/>
  <c r="K449" i="13"/>
  <c r="K450" i="13"/>
  <c r="K451" i="13"/>
  <c r="K452" i="13"/>
  <c r="K453" i="13"/>
  <c r="K454" i="13"/>
  <c r="K455" i="13"/>
  <c r="K456" i="13"/>
  <c r="K457" i="13"/>
  <c r="K458" i="13"/>
  <c r="K459" i="13"/>
  <c r="K460" i="13"/>
  <c r="K461" i="13"/>
  <c r="K462" i="13"/>
  <c r="K463" i="13"/>
  <c r="K464" i="13"/>
  <c r="K465" i="13"/>
  <c r="K466" i="13"/>
  <c r="K467" i="13"/>
  <c r="K468" i="13"/>
  <c r="K469" i="13"/>
  <c r="K470" i="13"/>
  <c r="K471" i="13"/>
  <c r="K472" i="13"/>
  <c r="K473" i="13"/>
  <c r="K474" i="13"/>
  <c r="K475" i="13"/>
  <c r="K476" i="13"/>
  <c r="K477" i="13"/>
  <c r="K478" i="13"/>
  <c r="K479" i="13"/>
  <c r="K480" i="13"/>
  <c r="K481" i="13"/>
  <c r="K482" i="13"/>
  <c r="K483" i="13"/>
  <c r="K484" i="13"/>
  <c r="K485" i="13"/>
  <c r="K486" i="13"/>
  <c r="K487" i="13"/>
  <c r="K488" i="13"/>
  <c r="K489" i="13"/>
  <c r="K490" i="13"/>
  <c r="K491" i="13"/>
  <c r="K492" i="13"/>
  <c r="K493" i="13"/>
  <c r="K494" i="13"/>
  <c r="K495" i="13"/>
  <c r="K496" i="13"/>
  <c r="K497" i="13"/>
  <c r="K498" i="13"/>
  <c r="K499" i="13"/>
  <c r="K500" i="13"/>
  <c r="K501" i="13"/>
  <c r="K502" i="13"/>
  <c r="K503" i="13"/>
  <c r="K504" i="13"/>
  <c r="K505" i="13"/>
  <c r="K506" i="13"/>
  <c r="K507" i="13"/>
  <c r="K508" i="13"/>
  <c r="K509" i="13"/>
  <c r="K510" i="13"/>
  <c r="K511" i="13"/>
  <c r="K512" i="13"/>
  <c r="K513" i="13"/>
  <c r="K514" i="13"/>
  <c r="K515" i="13"/>
  <c r="K516" i="13"/>
  <c r="K517" i="13"/>
  <c r="K518" i="13"/>
  <c r="K519" i="13"/>
  <c r="K520" i="13"/>
  <c r="K521" i="13"/>
  <c r="K522" i="13"/>
  <c r="K523" i="13"/>
  <c r="K524" i="13"/>
  <c r="K525" i="13"/>
  <c r="K526" i="13"/>
  <c r="K527" i="13"/>
  <c r="K528" i="13"/>
  <c r="K529" i="13"/>
  <c r="K530" i="13"/>
  <c r="K531" i="13"/>
  <c r="K532" i="13"/>
  <c r="K533" i="13"/>
  <c r="K534" i="13"/>
  <c r="K535" i="13"/>
  <c r="K536" i="13"/>
  <c r="K537" i="13"/>
  <c r="K538" i="13"/>
  <c r="K539" i="13"/>
  <c r="K540" i="13"/>
  <c r="K541" i="13"/>
  <c r="K542" i="13"/>
  <c r="K543" i="13"/>
  <c r="K544" i="13"/>
  <c r="K545" i="13"/>
  <c r="K546" i="13"/>
  <c r="K547" i="13"/>
  <c r="K35" i="13"/>
  <c r="J35" i="12"/>
  <c r="K41" i="12"/>
  <c r="K42" i="12"/>
  <c r="K43" i="12"/>
  <c r="K44" i="12"/>
  <c r="K45" i="12"/>
  <c r="K46" i="12"/>
  <c r="K47" i="12"/>
  <c r="K48" i="12"/>
  <c r="K49" i="12"/>
  <c r="K50" i="12"/>
  <c r="K51" i="12"/>
  <c r="K52" i="12"/>
  <c r="K53" i="12"/>
  <c r="K54" i="12"/>
  <c r="K55" i="12"/>
  <c r="K56" i="12"/>
  <c r="K57" i="12"/>
  <c r="K58" i="12"/>
  <c r="K59" i="12"/>
  <c r="K60" i="12"/>
  <c r="K61" i="12"/>
  <c r="K62" i="12"/>
  <c r="K63" i="12"/>
  <c r="K64" i="12"/>
  <c r="K65" i="12"/>
  <c r="K66" i="12"/>
  <c r="K67" i="12"/>
  <c r="K68" i="12"/>
  <c r="K69" i="12"/>
  <c r="K70" i="12"/>
  <c r="K71" i="12"/>
  <c r="K72" i="12"/>
  <c r="K73" i="12"/>
  <c r="K74" i="12"/>
  <c r="K75" i="12"/>
  <c r="K76" i="12"/>
  <c r="K77" i="12"/>
  <c r="K78" i="12"/>
  <c r="K79" i="12"/>
  <c r="K80" i="12"/>
  <c r="K81" i="12"/>
  <c r="K82" i="12"/>
  <c r="K83" i="12"/>
  <c r="K84" i="12"/>
  <c r="K85" i="12"/>
  <c r="K86" i="12"/>
  <c r="K87" i="12"/>
  <c r="K88" i="12"/>
  <c r="K89" i="12"/>
  <c r="K90" i="12"/>
  <c r="K91" i="12"/>
  <c r="K92" i="12"/>
  <c r="K93" i="12"/>
  <c r="K94" i="12"/>
  <c r="K95" i="12"/>
  <c r="K96" i="12"/>
  <c r="K97" i="12"/>
  <c r="K98" i="12"/>
  <c r="K99" i="12"/>
  <c r="K100" i="12"/>
  <c r="K101" i="12"/>
  <c r="K102" i="12"/>
  <c r="K103" i="12"/>
  <c r="K104" i="12"/>
  <c r="K105" i="12"/>
  <c r="K106" i="12"/>
  <c r="K107" i="12"/>
  <c r="K108" i="12"/>
  <c r="K109" i="12"/>
  <c r="K110" i="12"/>
  <c r="K111" i="12"/>
  <c r="K112" i="12"/>
  <c r="K113" i="12"/>
  <c r="K114" i="12"/>
  <c r="K115" i="12"/>
  <c r="K116" i="12"/>
  <c r="K117" i="12"/>
  <c r="K118" i="12"/>
  <c r="K119" i="12"/>
  <c r="K120" i="12"/>
  <c r="K121" i="12"/>
  <c r="K122" i="12"/>
  <c r="K123" i="12"/>
  <c r="K124" i="12"/>
  <c r="K125" i="12"/>
  <c r="K126" i="12"/>
  <c r="K127" i="12"/>
  <c r="K128" i="12"/>
  <c r="K129" i="12"/>
  <c r="K130" i="12"/>
  <c r="K131" i="12"/>
  <c r="K132" i="12"/>
  <c r="K133" i="12"/>
  <c r="K134" i="12"/>
  <c r="K135" i="12"/>
  <c r="K136" i="12"/>
  <c r="K137" i="12"/>
  <c r="K138" i="12"/>
  <c r="K139" i="12"/>
  <c r="K140" i="12"/>
  <c r="K141" i="12"/>
  <c r="K142" i="12"/>
  <c r="K143" i="12"/>
  <c r="K144" i="12"/>
  <c r="K145" i="12"/>
  <c r="K146" i="12"/>
  <c r="K147" i="12"/>
  <c r="K148" i="12"/>
  <c r="K149" i="12"/>
  <c r="K150" i="12"/>
  <c r="K151" i="12"/>
  <c r="K152" i="12"/>
  <c r="K153" i="12"/>
  <c r="K154" i="12"/>
  <c r="K155" i="12"/>
  <c r="K156" i="12"/>
  <c r="K157" i="12"/>
  <c r="K158" i="12"/>
  <c r="K159" i="12"/>
  <c r="K160" i="12"/>
  <c r="K161" i="12"/>
  <c r="K162" i="12"/>
  <c r="K163" i="12"/>
  <c r="K164" i="12"/>
  <c r="K165" i="12"/>
  <c r="K166" i="12"/>
  <c r="K167" i="12"/>
  <c r="K168" i="12"/>
  <c r="K169" i="12"/>
  <c r="K170" i="12"/>
  <c r="K171" i="12"/>
  <c r="K172" i="12"/>
  <c r="K173" i="12"/>
  <c r="K174" i="12"/>
  <c r="K175" i="12"/>
  <c r="K176" i="12"/>
  <c r="K177" i="12"/>
  <c r="K178" i="12"/>
  <c r="K179" i="12"/>
  <c r="K180" i="12"/>
  <c r="K181" i="12"/>
  <c r="K182" i="12"/>
  <c r="K183" i="12"/>
  <c r="K184" i="12"/>
  <c r="K185" i="12"/>
  <c r="K186" i="12"/>
  <c r="K187" i="12"/>
  <c r="K188" i="12"/>
  <c r="K189" i="12"/>
  <c r="K190" i="12"/>
  <c r="K191" i="12"/>
  <c r="K192" i="12"/>
  <c r="K193" i="12"/>
  <c r="K194" i="12"/>
  <c r="K195" i="12"/>
  <c r="K196" i="12"/>
  <c r="K197" i="12"/>
  <c r="K198" i="12"/>
  <c r="K199" i="12"/>
  <c r="K200" i="12"/>
  <c r="K201" i="12"/>
  <c r="K202" i="12"/>
  <c r="K203" i="12"/>
  <c r="K204" i="12"/>
  <c r="K205" i="12"/>
  <c r="K206" i="12"/>
  <c r="K207" i="12"/>
  <c r="K208" i="12"/>
  <c r="K209" i="12"/>
  <c r="K210" i="12"/>
  <c r="K211" i="12"/>
  <c r="K212" i="12"/>
  <c r="K213" i="12"/>
  <c r="K214" i="12"/>
  <c r="K215" i="12"/>
  <c r="K216" i="12"/>
  <c r="K217" i="12"/>
  <c r="K218" i="12"/>
  <c r="K219" i="12"/>
  <c r="K220" i="12"/>
  <c r="K221" i="12"/>
  <c r="K222" i="12"/>
  <c r="K223" i="12"/>
  <c r="K224" i="12"/>
  <c r="K225" i="12"/>
  <c r="K226" i="12"/>
  <c r="K227" i="12"/>
  <c r="K228" i="12"/>
  <c r="K229" i="12"/>
  <c r="K230" i="12"/>
  <c r="K231" i="12"/>
  <c r="K232" i="12"/>
  <c r="K233" i="12"/>
  <c r="K234" i="12"/>
  <c r="K235" i="12"/>
  <c r="K236" i="12"/>
  <c r="K237" i="12"/>
  <c r="K238" i="12"/>
  <c r="K239" i="12"/>
  <c r="K240" i="12"/>
  <c r="K241" i="12"/>
  <c r="K242" i="12"/>
  <c r="K243" i="12"/>
  <c r="K244" i="12"/>
  <c r="K245" i="12"/>
  <c r="K246" i="12"/>
  <c r="K247" i="12"/>
  <c r="K248" i="12"/>
  <c r="K249" i="12"/>
  <c r="K250" i="12"/>
  <c r="K251" i="12"/>
  <c r="K252" i="12"/>
  <c r="K253" i="12"/>
  <c r="K254" i="12"/>
  <c r="K255" i="12"/>
  <c r="K256" i="12"/>
  <c r="K257" i="12"/>
  <c r="K258" i="12"/>
  <c r="K259" i="12"/>
  <c r="K260" i="12"/>
  <c r="K261" i="12"/>
  <c r="K262" i="12"/>
  <c r="K263" i="12"/>
  <c r="K264" i="12"/>
  <c r="K265" i="12"/>
  <c r="K266" i="12"/>
  <c r="K267" i="12"/>
  <c r="K268" i="12"/>
  <c r="K269" i="12"/>
  <c r="K270" i="12"/>
  <c r="K271" i="12"/>
  <c r="K272" i="12"/>
  <c r="K273" i="12"/>
  <c r="K274" i="12"/>
  <c r="K275" i="12"/>
  <c r="K276" i="12"/>
  <c r="K277" i="12"/>
  <c r="K278" i="12"/>
  <c r="K279" i="12"/>
  <c r="K280" i="12"/>
  <c r="K281" i="12"/>
  <c r="K282" i="12"/>
  <c r="K283" i="12"/>
  <c r="K284" i="12"/>
  <c r="K285" i="12"/>
  <c r="K286" i="12"/>
  <c r="K287" i="12"/>
  <c r="K288" i="12"/>
  <c r="K289" i="12"/>
  <c r="K290" i="12"/>
  <c r="K291" i="12"/>
  <c r="K292" i="12"/>
  <c r="K293" i="12"/>
  <c r="K294" i="12"/>
  <c r="K295" i="12"/>
  <c r="K296" i="12"/>
  <c r="K297" i="12"/>
  <c r="K298" i="12"/>
  <c r="K299" i="12"/>
  <c r="K300" i="12"/>
  <c r="K301" i="12"/>
  <c r="K302" i="12"/>
  <c r="K303" i="12"/>
  <c r="K304" i="12"/>
  <c r="K305" i="12"/>
  <c r="K306" i="12"/>
  <c r="K307" i="12"/>
  <c r="K308" i="12"/>
  <c r="K309" i="12"/>
  <c r="K310" i="12"/>
  <c r="K311" i="12"/>
  <c r="K312" i="12"/>
  <c r="K313" i="12"/>
  <c r="K314" i="12"/>
  <c r="K315" i="12"/>
  <c r="K316" i="12"/>
  <c r="K317" i="12"/>
  <c r="K318" i="12"/>
  <c r="K319" i="12"/>
  <c r="K320" i="12"/>
  <c r="K321" i="12"/>
  <c r="K322" i="12"/>
  <c r="K323" i="12"/>
  <c r="K324" i="12"/>
  <c r="K325" i="12"/>
  <c r="K326" i="12"/>
  <c r="K327" i="12"/>
  <c r="K328" i="12"/>
  <c r="K329" i="12"/>
  <c r="K330" i="12"/>
  <c r="K331" i="12"/>
  <c r="K332" i="12"/>
  <c r="K333" i="12"/>
  <c r="K334" i="12"/>
  <c r="K335" i="12"/>
  <c r="K336" i="12"/>
  <c r="K337" i="12"/>
  <c r="K338" i="12"/>
  <c r="K339" i="12"/>
  <c r="K340" i="12"/>
  <c r="K341" i="12"/>
  <c r="K342" i="12"/>
  <c r="K343" i="12"/>
  <c r="K344" i="12"/>
  <c r="K345" i="12"/>
  <c r="K346" i="12"/>
  <c r="K347" i="12"/>
  <c r="K348" i="12"/>
  <c r="K349" i="12"/>
  <c r="K350" i="12"/>
  <c r="K351" i="12"/>
  <c r="K352" i="12"/>
  <c r="K353" i="12"/>
  <c r="K354" i="12"/>
  <c r="K355" i="12"/>
  <c r="K356" i="12"/>
  <c r="K357" i="12"/>
  <c r="K358" i="12"/>
  <c r="K359" i="12"/>
  <c r="K360" i="12"/>
  <c r="K361" i="12"/>
  <c r="K362" i="12"/>
  <c r="K363" i="12"/>
  <c r="K364" i="12"/>
  <c r="K365" i="12"/>
  <c r="K366" i="12"/>
  <c r="K367" i="12"/>
  <c r="K368" i="12"/>
  <c r="K369" i="12"/>
  <c r="K370" i="12"/>
  <c r="K371" i="12"/>
  <c r="K372" i="12"/>
  <c r="K373" i="12"/>
  <c r="K374" i="12"/>
  <c r="K375" i="12"/>
  <c r="K376" i="12"/>
  <c r="K377" i="12"/>
  <c r="K378" i="12"/>
  <c r="K379" i="12"/>
  <c r="K380" i="12"/>
  <c r="K381" i="12"/>
  <c r="K382" i="12"/>
  <c r="K383" i="12"/>
  <c r="K384" i="12"/>
  <c r="K385" i="12"/>
  <c r="K386" i="12"/>
  <c r="K387" i="12"/>
  <c r="K388" i="12"/>
  <c r="K389" i="12"/>
  <c r="K390" i="12"/>
  <c r="K391" i="12"/>
  <c r="K392" i="12"/>
  <c r="K393" i="12"/>
  <c r="K394" i="12"/>
  <c r="K395" i="12"/>
  <c r="K396" i="12"/>
  <c r="K397" i="12"/>
  <c r="K398" i="12"/>
  <c r="K399" i="12"/>
  <c r="K400" i="12"/>
  <c r="K401" i="12"/>
  <c r="K402" i="12"/>
  <c r="K403" i="12"/>
  <c r="K404" i="12"/>
  <c r="K405" i="12"/>
  <c r="K406" i="12"/>
  <c r="K407" i="12"/>
  <c r="K408" i="12"/>
  <c r="K409" i="12"/>
  <c r="K410" i="12"/>
  <c r="K411" i="12"/>
  <c r="K412" i="12"/>
  <c r="K413" i="12"/>
  <c r="K414" i="12"/>
  <c r="K415" i="12"/>
  <c r="K416" i="12"/>
  <c r="K417" i="12"/>
  <c r="K418" i="12"/>
  <c r="K419" i="12"/>
  <c r="K420" i="12"/>
  <c r="K421" i="12"/>
  <c r="K422" i="12"/>
  <c r="K423" i="12"/>
  <c r="K424" i="12"/>
  <c r="K425" i="12"/>
  <c r="K426" i="12"/>
  <c r="K427" i="12"/>
  <c r="K428" i="12"/>
  <c r="K429" i="12"/>
  <c r="K430" i="12"/>
  <c r="K431" i="12"/>
  <c r="K432" i="12"/>
  <c r="K433" i="12"/>
  <c r="K434" i="12"/>
  <c r="K435" i="12"/>
  <c r="K436" i="12"/>
  <c r="K437" i="12"/>
  <c r="K438" i="12"/>
  <c r="K439" i="12"/>
  <c r="K440" i="12"/>
  <c r="K441" i="12"/>
  <c r="K442" i="12"/>
  <c r="K443" i="12"/>
  <c r="K444" i="12"/>
  <c r="K445" i="12"/>
  <c r="K446" i="12"/>
  <c r="K447" i="12"/>
  <c r="K448" i="12"/>
  <c r="K449" i="12"/>
  <c r="K450" i="12"/>
  <c r="K451" i="12"/>
  <c r="K452" i="12"/>
  <c r="K453" i="12"/>
  <c r="K454" i="12"/>
  <c r="K455" i="12"/>
  <c r="K456" i="12"/>
  <c r="K457" i="12"/>
  <c r="K458" i="12"/>
  <c r="K459" i="12"/>
  <c r="K460" i="12"/>
  <c r="K461" i="12"/>
  <c r="K462" i="12"/>
  <c r="K463" i="12"/>
  <c r="K464" i="12"/>
  <c r="K465" i="12"/>
  <c r="K466" i="12"/>
  <c r="K467" i="12"/>
  <c r="K468" i="12"/>
  <c r="K469" i="12"/>
  <c r="K470" i="12"/>
  <c r="K471" i="12"/>
  <c r="K472" i="12"/>
  <c r="K473" i="12"/>
  <c r="K474" i="12"/>
  <c r="K475" i="12"/>
  <c r="K476" i="12"/>
  <c r="K477" i="12"/>
  <c r="K478" i="12"/>
  <c r="K479" i="12"/>
  <c r="K480" i="12"/>
  <c r="K481" i="12"/>
  <c r="K482" i="12"/>
  <c r="K483" i="12"/>
  <c r="K484" i="12"/>
  <c r="K485" i="12"/>
  <c r="K486" i="12"/>
  <c r="K487" i="12"/>
  <c r="K488" i="12"/>
  <c r="K489" i="12"/>
  <c r="K490" i="12"/>
  <c r="K491" i="12"/>
  <c r="K492" i="12"/>
  <c r="K493" i="12"/>
  <c r="K494" i="12"/>
  <c r="K495" i="12"/>
  <c r="K496" i="12"/>
  <c r="K497" i="12"/>
  <c r="K498" i="12"/>
  <c r="K499" i="12"/>
  <c r="K500" i="12"/>
  <c r="K501" i="12"/>
  <c r="K502" i="12"/>
  <c r="K503" i="12"/>
  <c r="K504" i="12"/>
  <c r="K505" i="12"/>
  <c r="K506" i="12"/>
  <c r="K507" i="12"/>
  <c r="K508" i="12"/>
  <c r="K509" i="12"/>
  <c r="K510" i="12"/>
  <c r="K511" i="12"/>
  <c r="K512" i="12"/>
  <c r="K513" i="12"/>
  <c r="K514" i="12"/>
  <c r="K515" i="12"/>
  <c r="K516" i="12"/>
  <c r="K517" i="12"/>
  <c r="K518" i="12"/>
  <c r="K519" i="12"/>
  <c r="K520" i="12"/>
  <c r="K521" i="12"/>
  <c r="K522" i="12"/>
  <c r="K523" i="12"/>
  <c r="K524" i="12"/>
  <c r="K525" i="12"/>
  <c r="K526" i="12"/>
  <c r="K527" i="12"/>
  <c r="K528" i="12"/>
  <c r="K529" i="12"/>
  <c r="K530" i="12"/>
  <c r="K531" i="12"/>
  <c r="K532" i="12"/>
  <c r="K533" i="12"/>
  <c r="K534" i="12"/>
  <c r="K535" i="12"/>
  <c r="K536" i="12"/>
  <c r="K537" i="12"/>
  <c r="K538" i="12"/>
  <c r="K539" i="12"/>
  <c r="K540" i="12"/>
  <c r="K541" i="12"/>
  <c r="K542" i="12"/>
  <c r="K543" i="12"/>
  <c r="K544" i="12"/>
  <c r="K545" i="12"/>
  <c r="K546" i="12"/>
  <c r="K547" i="12"/>
  <c r="K548" i="12"/>
  <c r="K549" i="12"/>
  <c r="K550" i="12"/>
  <c r="K551" i="12"/>
  <c r="K552" i="12"/>
  <c r="K553" i="12"/>
  <c r="K554" i="12"/>
  <c r="K555" i="12"/>
  <c r="K556" i="12"/>
  <c r="K557" i="12"/>
  <c r="K558" i="12"/>
  <c r="K559" i="12"/>
  <c r="K560" i="12"/>
  <c r="K561" i="12"/>
  <c r="K562" i="12"/>
  <c r="K563" i="12"/>
  <c r="K564" i="12"/>
  <c r="K565" i="12"/>
  <c r="K566" i="12"/>
  <c r="K567" i="12"/>
  <c r="K568" i="12"/>
  <c r="K569" i="12"/>
  <c r="K570" i="12"/>
  <c r="K571" i="12"/>
  <c r="K572" i="12"/>
  <c r="K573" i="12"/>
  <c r="K574" i="12"/>
  <c r="K575" i="12"/>
  <c r="K576" i="12"/>
  <c r="K577" i="12"/>
  <c r="K578" i="12"/>
  <c r="K579" i="12"/>
  <c r="K580" i="12"/>
  <c r="K581" i="12"/>
  <c r="K582" i="12"/>
  <c r="K583" i="12"/>
  <c r="K584" i="12"/>
  <c r="K585" i="12"/>
  <c r="K586" i="12"/>
  <c r="K587" i="12"/>
  <c r="K588" i="12"/>
  <c r="K589" i="12"/>
  <c r="K590" i="12"/>
  <c r="K591" i="12"/>
  <c r="K592" i="12"/>
  <c r="K593" i="12"/>
  <c r="K594" i="12"/>
  <c r="K595" i="12"/>
  <c r="K596" i="12"/>
  <c r="K597" i="12"/>
  <c r="K598" i="12"/>
  <c r="K599" i="12"/>
  <c r="K600" i="12"/>
  <c r="K601" i="12"/>
  <c r="K602" i="12"/>
  <c r="K603" i="12"/>
  <c r="K604" i="12"/>
  <c r="K605" i="12"/>
  <c r="K606" i="12"/>
  <c r="K607" i="12"/>
  <c r="K608" i="12"/>
  <c r="K609" i="12"/>
  <c r="K610" i="12"/>
  <c r="K611" i="12"/>
  <c r="K612" i="12"/>
  <c r="K613" i="12"/>
  <c r="K614" i="12"/>
  <c r="K615" i="12"/>
  <c r="K616" i="12"/>
  <c r="K617" i="12"/>
  <c r="K618" i="12"/>
  <c r="K619" i="12"/>
  <c r="K620" i="12"/>
  <c r="K621" i="12"/>
  <c r="K622" i="12"/>
  <c r="K623" i="12"/>
  <c r="K624" i="12"/>
  <c r="K625" i="12"/>
  <c r="K626" i="12"/>
  <c r="K627" i="12"/>
  <c r="K628" i="12"/>
  <c r="K629" i="12"/>
  <c r="K630" i="12"/>
  <c r="K631" i="12"/>
  <c r="K632" i="12"/>
  <c r="K633" i="12"/>
  <c r="K634" i="12"/>
  <c r="K635" i="12"/>
  <c r="K636" i="12"/>
  <c r="K637" i="12"/>
  <c r="K638" i="12"/>
  <c r="K639" i="12"/>
  <c r="K640" i="12"/>
  <c r="K641" i="12"/>
  <c r="K642" i="12"/>
  <c r="K643" i="12"/>
  <c r="K644" i="12"/>
  <c r="K645" i="12"/>
  <c r="K646" i="12"/>
  <c r="K647" i="12"/>
  <c r="K648" i="12"/>
  <c r="K649" i="12"/>
  <c r="K650" i="12"/>
  <c r="K651" i="12"/>
  <c r="K652" i="12"/>
  <c r="K653" i="12"/>
  <c r="K654" i="12"/>
  <c r="K655" i="12"/>
  <c r="K656" i="12"/>
  <c r="K657" i="12"/>
  <c r="K658" i="12"/>
  <c r="K659" i="12"/>
  <c r="K660" i="12"/>
  <c r="K661" i="12"/>
  <c r="K662" i="12"/>
  <c r="K663" i="12"/>
  <c r="K664" i="12"/>
  <c r="K40" i="12"/>
  <c r="C41" i="12"/>
  <c r="C42" i="12"/>
  <c r="C43" i="12"/>
  <c r="C44" i="12"/>
  <c r="C45" i="12"/>
  <c r="C46" i="12"/>
  <c r="C47" i="12"/>
  <c r="C48" i="12"/>
  <c r="C49" i="12"/>
  <c r="C50" i="12"/>
  <c r="C51" i="12"/>
  <c r="C52" i="12"/>
  <c r="C53" i="12"/>
  <c r="C54" i="12"/>
  <c r="C55" i="12"/>
  <c r="C56" i="12"/>
  <c r="C57" i="12"/>
  <c r="C58" i="12"/>
  <c r="C59" i="12"/>
  <c r="C60" i="12"/>
  <c r="C61" i="12"/>
  <c r="C62" i="12"/>
  <c r="C63" i="12"/>
  <c r="C64" i="12"/>
  <c r="C65" i="12"/>
  <c r="C66" i="12"/>
  <c r="C67" i="12"/>
  <c r="C68" i="12"/>
  <c r="C69" i="12"/>
  <c r="C70" i="12"/>
  <c r="C71" i="12"/>
  <c r="C72" i="12"/>
  <c r="C73" i="12"/>
  <c r="C74" i="12"/>
  <c r="C75" i="12"/>
  <c r="C76" i="12"/>
  <c r="C77" i="12"/>
  <c r="C78" i="12"/>
  <c r="C79" i="12"/>
  <c r="C80" i="12"/>
  <c r="C81" i="12"/>
  <c r="C82" i="12"/>
  <c r="C83" i="12"/>
  <c r="C84" i="12"/>
  <c r="C85" i="12"/>
  <c r="C86" i="12"/>
  <c r="C87" i="12"/>
  <c r="C88" i="12"/>
  <c r="C89" i="12"/>
  <c r="C90" i="12"/>
  <c r="C91" i="12"/>
  <c r="C92" i="12"/>
  <c r="C93" i="12"/>
  <c r="C94" i="12"/>
  <c r="C95" i="12"/>
  <c r="C96" i="12"/>
  <c r="C97" i="12"/>
  <c r="C98" i="12"/>
  <c r="C99" i="12"/>
  <c r="C100" i="12"/>
  <c r="C101" i="12"/>
  <c r="C102" i="12"/>
  <c r="C103" i="12"/>
  <c r="C104" i="12"/>
  <c r="C105" i="12"/>
  <c r="C106" i="12"/>
  <c r="C107" i="12"/>
  <c r="C108" i="12"/>
  <c r="C109" i="12"/>
  <c r="C110" i="12"/>
  <c r="C111" i="12"/>
  <c r="C112" i="12"/>
  <c r="C113" i="12"/>
  <c r="C114" i="12"/>
  <c r="C115" i="12"/>
  <c r="C116" i="12"/>
  <c r="C117" i="12"/>
  <c r="C118" i="12"/>
  <c r="C119" i="12"/>
  <c r="C120" i="12"/>
  <c r="C121" i="12"/>
  <c r="C122" i="12"/>
  <c r="C123" i="12"/>
  <c r="C124" i="12"/>
  <c r="C125" i="12"/>
  <c r="C126" i="12"/>
  <c r="C127" i="12"/>
  <c r="C128" i="12"/>
  <c r="C129" i="12"/>
  <c r="C130" i="12"/>
  <c r="C131" i="12"/>
  <c r="C132" i="12"/>
  <c r="C133" i="12"/>
  <c r="C134" i="12"/>
  <c r="C135" i="12"/>
  <c r="C136" i="12"/>
  <c r="C137" i="12"/>
  <c r="C138" i="12"/>
  <c r="C139" i="12"/>
  <c r="C140" i="12"/>
  <c r="C141" i="12"/>
  <c r="C142" i="12"/>
  <c r="C143" i="12"/>
  <c r="C144" i="12"/>
  <c r="C145" i="12"/>
  <c r="C146" i="12"/>
  <c r="C147" i="12"/>
  <c r="C148" i="12"/>
  <c r="C149" i="12"/>
  <c r="C150" i="12"/>
  <c r="C151" i="12"/>
  <c r="C152" i="12"/>
  <c r="C153" i="12"/>
  <c r="C154" i="12"/>
  <c r="C155" i="12"/>
  <c r="C156" i="12"/>
  <c r="C157" i="12"/>
  <c r="C158" i="12"/>
  <c r="C159" i="12"/>
  <c r="C160" i="12"/>
  <c r="C161" i="12"/>
  <c r="C162" i="12"/>
  <c r="C163" i="12"/>
  <c r="C164" i="12"/>
  <c r="C165" i="12"/>
  <c r="C166" i="12"/>
  <c r="C167" i="12"/>
  <c r="C168" i="12"/>
  <c r="C169" i="12"/>
  <c r="C170" i="12"/>
  <c r="C171" i="12"/>
  <c r="C172" i="12"/>
  <c r="C173" i="12"/>
  <c r="C174" i="12"/>
  <c r="C175" i="12"/>
  <c r="C176" i="12"/>
  <c r="C177" i="12"/>
  <c r="C178" i="12"/>
  <c r="C179" i="12"/>
  <c r="C180" i="12"/>
  <c r="C181" i="12"/>
  <c r="C182" i="12"/>
  <c r="C183" i="12"/>
  <c r="C184" i="12"/>
  <c r="C185" i="12"/>
  <c r="C186" i="12"/>
  <c r="C187" i="12"/>
  <c r="C188" i="12"/>
  <c r="C189" i="12"/>
  <c r="C190" i="12"/>
  <c r="C191" i="12"/>
  <c r="C192" i="12"/>
  <c r="C193" i="12"/>
  <c r="C194" i="12"/>
  <c r="C195" i="12"/>
  <c r="C196" i="12"/>
  <c r="C197" i="12"/>
  <c r="C198" i="12"/>
  <c r="C199" i="12"/>
  <c r="C200" i="12"/>
  <c r="C201" i="12"/>
  <c r="C202" i="12"/>
  <c r="C203" i="12"/>
  <c r="C204" i="12"/>
  <c r="C205" i="12"/>
  <c r="C206" i="12"/>
  <c r="C207" i="12"/>
  <c r="C208" i="12"/>
  <c r="C209" i="12"/>
  <c r="C210" i="12"/>
  <c r="C211" i="12"/>
  <c r="C212" i="12"/>
  <c r="C213" i="12"/>
  <c r="C214" i="12"/>
  <c r="C215" i="12"/>
  <c r="C216" i="12"/>
  <c r="C217" i="12"/>
  <c r="C218" i="12"/>
  <c r="C219" i="12"/>
  <c r="C220" i="12"/>
  <c r="C221" i="12"/>
  <c r="C222" i="12"/>
  <c r="C223" i="12"/>
  <c r="C224" i="12"/>
  <c r="C225" i="12"/>
  <c r="C226" i="12"/>
  <c r="C227" i="12"/>
  <c r="C228" i="12"/>
  <c r="C229" i="12"/>
  <c r="C230" i="12"/>
  <c r="C231" i="12"/>
  <c r="C232" i="12"/>
  <c r="C233" i="12"/>
  <c r="C234" i="12"/>
  <c r="C235" i="12"/>
  <c r="C236" i="12"/>
  <c r="C237" i="12"/>
  <c r="C238" i="12"/>
  <c r="C239" i="12"/>
  <c r="C240" i="12"/>
  <c r="C241" i="12"/>
  <c r="C242" i="12"/>
  <c r="C243" i="12"/>
  <c r="C244" i="12"/>
  <c r="C245" i="12"/>
  <c r="C246" i="12"/>
  <c r="C247" i="12"/>
  <c r="C248" i="12"/>
  <c r="C249" i="12"/>
  <c r="C250" i="12"/>
  <c r="C251" i="12"/>
  <c r="C252" i="12"/>
  <c r="C253" i="12"/>
  <c r="C254" i="12"/>
  <c r="C255" i="12"/>
  <c r="C256" i="12"/>
  <c r="C257" i="12"/>
  <c r="C258" i="12"/>
  <c r="C259" i="12"/>
  <c r="C260" i="12"/>
  <c r="C261" i="12"/>
  <c r="C262" i="12"/>
  <c r="C263" i="12"/>
  <c r="C264" i="12"/>
  <c r="C265" i="12"/>
  <c r="C266" i="12"/>
  <c r="C267" i="12"/>
  <c r="C268" i="12"/>
  <c r="C269" i="12"/>
  <c r="C270" i="12"/>
  <c r="C271" i="12"/>
  <c r="C272" i="12"/>
  <c r="C273" i="12"/>
  <c r="C274" i="12"/>
  <c r="C275" i="12"/>
  <c r="C276" i="12"/>
  <c r="C277" i="12"/>
  <c r="C278" i="12"/>
  <c r="C279" i="12"/>
  <c r="C280" i="12"/>
  <c r="C281" i="12"/>
  <c r="C282" i="12"/>
  <c r="C283" i="12"/>
  <c r="C284" i="12"/>
  <c r="C285" i="12"/>
  <c r="C286" i="12"/>
  <c r="C287" i="12"/>
  <c r="C288" i="12"/>
  <c r="C289" i="12"/>
  <c r="C290" i="12"/>
  <c r="C291" i="12"/>
  <c r="C292" i="12"/>
  <c r="C293" i="12"/>
  <c r="C294" i="12"/>
  <c r="C295" i="12"/>
  <c r="C296" i="12"/>
  <c r="C297" i="12"/>
  <c r="C298" i="12"/>
  <c r="C299" i="12"/>
  <c r="C300" i="12"/>
  <c r="C301" i="12"/>
  <c r="C302" i="12"/>
  <c r="C303" i="12"/>
  <c r="C304" i="12"/>
  <c r="C305" i="12"/>
  <c r="C306" i="12"/>
  <c r="C307" i="12"/>
  <c r="C308" i="12"/>
  <c r="C309" i="12"/>
  <c r="C310" i="12"/>
  <c r="C311" i="12"/>
  <c r="C312" i="12"/>
  <c r="C313" i="12"/>
  <c r="C314" i="12"/>
  <c r="C315" i="12"/>
  <c r="C316" i="12"/>
  <c r="C317" i="12"/>
  <c r="C318" i="12"/>
  <c r="C319" i="12"/>
  <c r="C320" i="12"/>
  <c r="C321" i="12"/>
  <c r="C322" i="12"/>
  <c r="C323" i="12"/>
  <c r="C324" i="12"/>
  <c r="C325" i="12"/>
  <c r="C326" i="12"/>
  <c r="C327" i="12"/>
  <c r="C328" i="12"/>
  <c r="C329" i="12"/>
  <c r="C330" i="12"/>
  <c r="C331" i="12"/>
  <c r="C332" i="12"/>
  <c r="C333" i="12"/>
  <c r="C334" i="12"/>
  <c r="C335" i="12"/>
  <c r="C336" i="12"/>
  <c r="C337" i="12"/>
  <c r="C338" i="12"/>
  <c r="C339" i="12"/>
  <c r="C340" i="12"/>
  <c r="C341" i="12"/>
  <c r="C342" i="12"/>
  <c r="C343" i="12"/>
  <c r="C344" i="12"/>
  <c r="C345" i="12"/>
  <c r="C346" i="12"/>
  <c r="C347" i="12"/>
  <c r="C348" i="12"/>
  <c r="C349" i="12"/>
  <c r="C350" i="12"/>
  <c r="C351" i="12"/>
  <c r="C352" i="12"/>
  <c r="C353" i="12"/>
  <c r="C354" i="12"/>
  <c r="C355" i="12"/>
  <c r="C356" i="12"/>
  <c r="C357" i="12"/>
  <c r="C358" i="12"/>
  <c r="C359" i="12"/>
  <c r="C360" i="12"/>
  <c r="C361" i="12"/>
  <c r="C362" i="12"/>
  <c r="C363" i="12"/>
  <c r="C364" i="12"/>
  <c r="C365" i="12"/>
  <c r="C366" i="12"/>
  <c r="C367" i="12"/>
  <c r="C368" i="12"/>
  <c r="C369" i="12"/>
  <c r="C370" i="12"/>
  <c r="C371" i="12"/>
  <c r="C372" i="12"/>
  <c r="C373" i="12"/>
  <c r="C374" i="12"/>
  <c r="C375" i="12"/>
  <c r="C376" i="12"/>
  <c r="C377" i="12"/>
  <c r="C378" i="12"/>
  <c r="C379" i="12"/>
  <c r="C380" i="12"/>
  <c r="C381" i="12"/>
  <c r="C382" i="12"/>
  <c r="C383" i="12"/>
  <c r="C384" i="12"/>
  <c r="C385" i="12"/>
  <c r="C386" i="12"/>
  <c r="C387" i="12"/>
  <c r="C388" i="12"/>
  <c r="C389" i="12"/>
  <c r="C390" i="12"/>
  <c r="C391" i="12"/>
  <c r="C392" i="12"/>
  <c r="C393" i="12"/>
  <c r="C394" i="12"/>
  <c r="C395" i="12"/>
  <c r="C396" i="12"/>
  <c r="C397" i="12"/>
  <c r="C398" i="12"/>
  <c r="C399" i="12"/>
  <c r="C400" i="12"/>
  <c r="C401" i="12"/>
  <c r="C402" i="12"/>
  <c r="C403" i="12"/>
  <c r="C404" i="12"/>
  <c r="C405" i="12"/>
  <c r="C406" i="12"/>
  <c r="C407" i="12"/>
  <c r="C408" i="12"/>
  <c r="C409" i="12"/>
  <c r="C410" i="12"/>
  <c r="C411" i="12"/>
  <c r="C412" i="12"/>
  <c r="C413" i="12"/>
  <c r="C414" i="12"/>
  <c r="C415" i="12"/>
  <c r="C416" i="12"/>
  <c r="C417" i="12"/>
  <c r="C418" i="12"/>
  <c r="C419" i="12"/>
  <c r="C420" i="12"/>
  <c r="C421" i="12"/>
  <c r="C422" i="12"/>
  <c r="C423" i="12"/>
  <c r="C424" i="12"/>
  <c r="C425" i="12"/>
  <c r="C426" i="12"/>
  <c r="C427" i="12"/>
  <c r="C428" i="12"/>
  <c r="C429" i="12"/>
  <c r="C430" i="12"/>
  <c r="C431" i="12"/>
  <c r="C432" i="12"/>
  <c r="C433" i="12"/>
  <c r="C434" i="12"/>
  <c r="C435" i="12"/>
  <c r="C436" i="12"/>
  <c r="C437" i="12"/>
  <c r="C438" i="12"/>
  <c r="C439" i="12"/>
  <c r="C440" i="12"/>
  <c r="C441" i="12"/>
  <c r="C442" i="12"/>
  <c r="C443" i="12"/>
  <c r="C444" i="12"/>
  <c r="C445" i="12"/>
  <c r="C446" i="12"/>
  <c r="C447" i="12"/>
  <c r="C448" i="12"/>
  <c r="C449" i="12"/>
  <c r="C450" i="12"/>
  <c r="C451" i="12"/>
  <c r="C452" i="12"/>
  <c r="C453" i="12"/>
  <c r="C454" i="12"/>
  <c r="C455" i="12"/>
  <c r="C456" i="12"/>
  <c r="C457" i="12"/>
  <c r="C458" i="12"/>
  <c r="C459" i="12"/>
  <c r="C460" i="12"/>
  <c r="C461" i="12"/>
  <c r="C462" i="12"/>
  <c r="C463" i="12"/>
  <c r="C464" i="12"/>
  <c r="C465" i="12"/>
  <c r="C466" i="12"/>
  <c r="C467" i="12"/>
  <c r="C468" i="12"/>
  <c r="C469" i="12"/>
  <c r="C470" i="12"/>
  <c r="C471" i="12"/>
  <c r="C472" i="12"/>
  <c r="C473" i="12"/>
  <c r="C474" i="12"/>
  <c r="C475" i="12"/>
  <c r="C476" i="12"/>
  <c r="C477" i="12"/>
  <c r="C478" i="12"/>
  <c r="C479" i="12"/>
  <c r="C480" i="12"/>
  <c r="C481" i="12"/>
  <c r="C482" i="12"/>
  <c r="C483" i="12"/>
  <c r="C484" i="12"/>
  <c r="C485" i="12"/>
  <c r="C486" i="12"/>
  <c r="C487" i="12"/>
  <c r="C488" i="12"/>
  <c r="C489" i="12"/>
  <c r="C490" i="12"/>
  <c r="C491" i="12"/>
  <c r="C492" i="12"/>
  <c r="C493" i="12"/>
  <c r="C494" i="12"/>
  <c r="C495" i="12"/>
  <c r="C496" i="12"/>
  <c r="C497" i="12"/>
  <c r="C498" i="12"/>
  <c r="C499" i="12"/>
  <c r="C500" i="12"/>
  <c r="C501" i="12"/>
  <c r="C502" i="12"/>
  <c r="C503" i="12"/>
  <c r="C504" i="12"/>
  <c r="C505" i="12"/>
  <c r="C506" i="12"/>
  <c r="C507" i="12"/>
  <c r="C508" i="12"/>
  <c r="C509" i="12"/>
  <c r="C510" i="12"/>
  <c r="C511" i="12"/>
  <c r="C512" i="12"/>
  <c r="C513" i="12"/>
  <c r="C514" i="12"/>
  <c r="C515" i="12"/>
  <c r="C516" i="12"/>
  <c r="C517" i="12"/>
  <c r="C518" i="12"/>
  <c r="C519" i="12"/>
  <c r="C520" i="12"/>
  <c r="C521" i="12"/>
  <c r="C522" i="12"/>
  <c r="C523" i="12"/>
  <c r="C524" i="12"/>
  <c r="C525" i="12"/>
  <c r="C526" i="12"/>
  <c r="C527" i="12"/>
  <c r="C528" i="12"/>
  <c r="C529" i="12"/>
  <c r="C530" i="12"/>
  <c r="C531" i="12"/>
  <c r="C532" i="12"/>
  <c r="C533" i="12"/>
  <c r="C534" i="12"/>
  <c r="C535" i="12"/>
  <c r="C536" i="12"/>
  <c r="C537" i="12"/>
  <c r="C538" i="12"/>
  <c r="C539" i="12"/>
  <c r="C540" i="12"/>
  <c r="C541" i="12"/>
  <c r="C542" i="12"/>
  <c r="C543" i="12"/>
  <c r="C544" i="12"/>
  <c r="C545" i="12"/>
  <c r="C546" i="12"/>
  <c r="C547" i="12"/>
  <c r="C548" i="12"/>
  <c r="C549" i="12"/>
  <c r="C550" i="12"/>
  <c r="C551" i="12"/>
  <c r="C552" i="12"/>
  <c r="C553" i="12"/>
  <c r="C554" i="12"/>
  <c r="C555" i="12"/>
  <c r="C556" i="12"/>
  <c r="C557" i="12"/>
  <c r="C558" i="12"/>
  <c r="C559" i="12"/>
  <c r="C560" i="12"/>
  <c r="C561" i="12"/>
  <c r="C562" i="12"/>
  <c r="C563" i="12"/>
  <c r="C564" i="12"/>
  <c r="C565" i="12"/>
  <c r="C566" i="12"/>
  <c r="C567" i="12"/>
  <c r="C568" i="12"/>
  <c r="C569" i="12"/>
  <c r="C570" i="12"/>
  <c r="C571" i="12"/>
  <c r="C572" i="12"/>
  <c r="C573" i="12"/>
  <c r="C574" i="12"/>
  <c r="C575" i="12"/>
  <c r="C576" i="12"/>
  <c r="C577" i="12"/>
  <c r="C578" i="12"/>
  <c r="C579" i="12"/>
  <c r="C580" i="12"/>
  <c r="C581" i="12"/>
  <c r="C582" i="12"/>
  <c r="C583" i="12"/>
  <c r="C584" i="12"/>
  <c r="C585" i="12"/>
  <c r="C586" i="12"/>
  <c r="C587" i="12"/>
  <c r="C588" i="12"/>
  <c r="C589" i="12"/>
  <c r="C590" i="12"/>
  <c r="C591" i="12"/>
  <c r="C592" i="12"/>
  <c r="C593" i="12"/>
  <c r="C594" i="12"/>
  <c r="C595" i="12"/>
  <c r="C596" i="12"/>
  <c r="C597" i="12"/>
  <c r="C598" i="12"/>
  <c r="C599" i="12"/>
  <c r="C600" i="12"/>
  <c r="C601" i="12"/>
  <c r="C602" i="12"/>
  <c r="C603" i="12"/>
  <c r="C604" i="12"/>
  <c r="C605" i="12"/>
  <c r="C606" i="12"/>
  <c r="C607" i="12"/>
  <c r="C608" i="12"/>
  <c r="C609" i="12"/>
  <c r="C610" i="12"/>
  <c r="C611" i="12"/>
  <c r="C612" i="12"/>
  <c r="C613" i="12"/>
  <c r="C614" i="12"/>
  <c r="C615" i="12"/>
  <c r="C616" i="12"/>
  <c r="C617" i="12"/>
  <c r="C618" i="12"/>
  <c r="C619" i="12"/>
  <c r="C620" i="12"/>
  <c r="C621" i="12"/>
  <c r="C622" i="12"/>
  <c r="C623" i="12"/>
  <c r="C624" i="12"/>
  <c r="C625" i="12"/>
  <c r="C626" i="12"/>
  <c r="C627" i="12"/>
  <c r="C628" i="12"/>
  <c r="C629" i="12"/>
  <c r="C630" i="12"/>
  <c r="C631" i="12"/>
  <c r="C632" i="12"/>
  <c r="C633" i="12"/>
  <c r="C634" i="12"/>
  <c r="C635" i="12"/>
  <c r="C636" i="12"/>
  <c r="C637" i="12"/>
  <c r="C638" i="12"/>
  <c r="C639" i="12"/>
  <c r="C640" i="12"/>
  <c r="C641" i="12"/>
  <c r="C642" i="12"/>
  <c r="C643" i="12"/>
  <c r="C644" i="12"/>
  <c r="C645" i="12"/>
  <c r="C646" i="12"/>
  <c r="C647" i="12"/>
  <c r="C648" i="12"/>
  <c r="C649" i="12"/>
  <c r="C650" i="12"/>
  <c r="C651" i="12"/>
  <c r="C652" i="12"/>
  <c r="C653" i="12"/>
  <c r="C654" i="12"/>
  <c r="C655" i="12"/>
  <c r="C656" i="12"/>
  <c r="C657" i="12"/>
  <c r="C658" i="12"/>
  <c r="C659" i="12"/>
  <c r="C660" i="12"/>
  <c r="C661" i="12"/>
  <c r="C662" i="12"/>
  <c r="C663" i="12"/>
  <c r="C664" i="12"/>
  <c r="C40" i="12"/>
  <c r="J25" i="11"/>
  <c r="K30" i="11"/>
  <c r="K31" i="11"/>
  <c r="K32" i="11"/>
  <c r="K33" i="11"/>
  <c r="K34" i="11"/>
  <c r="K35" i="11"/>
  <c r="K36" i="11"/>
  <c r="K37" i="11"/>
  <c r="K38" i="11"/>
  <c r="K39" i="11"/>
  <c r="K40" i="11"/>
  <c r="K41" i="11"/>
  <c r="K42" i="11"/>
  <c r="K43" i="11"/>
  <c r="K44" i="11"/>
  <c r="K45" i="11"/>
  <c r="K46" i="11"/>
  <c r="K47" i="11"/>
  <c r="K48" i="11"/>
  <c r="K49" i="11"/>
  <c r="K50" i="11"/>
  <c r="K51" i="11"/>
  <c r="K52" i="11"/>
  <c r="K53" i="11"/>
  <c r="K54" i="11"/>
  <c r="K55" i="11"/>
  <c r="K56" i="11"/>
  <c r="K57" i="11"/>
  <c r="K58" i="11"/>
  <c r="K59" i="11"/>
  <c r="K60" i="11"/>
  <c r="K61" i="11"/>
  <c r="K62" i="11"/>
  <c r="K63" i="11"/>
  <c r="K64" i="11"/>
  <c r="K65" i="11"/>
  <c r="K66" i="11"/>
  <c r="K67" i="11"/>
  <c r="K68" i="11"/>
  <c r="K69" i="11"/>
  <c r="K70" i="11"/>
  <c r="K71" i="11"/>
  <c r="K72" i="11"/>
  <c r="K73" i="11"/>
  <c r="K74" i="11"/>
  <c r="K75" i="11"/>
  <c r="K76" i="11"/>
  <c r="K77" i="11"/>
  <c r="K78" i="11"/>
  <c r="K79" i="11"/>
  <c r="K80" i="11"/>
  <c r="K81" i="11"/>
  <c r="K82" i="11"/>
  <c r="K83" i="11"/>
  <c r="K84" i="11"/>
  <c r="K85" i="11"/>
  <c r="K86" i="11"/>
  <c r="K87" i="11"/>
  <c r="K88" i="11"/>
  <c r="K89" i="11"/>
  <c r="K90" i="11"/>
  <c r="K91" i="11"/>
  <c r="K92" i="11"/>
  <c r="K93" i="11"/>
  <c r="K94" i="11"/>
  <c r="K95" i="11"/>
  <c r="K96" i="11"/>
  <c r="K97" i="11"/>
  <c r="K98" i="11"/>
  <c r="K99" i="11"/>
  <c r="K100" i="11"/>
  <c r="K101" i="11"/>
  <c r="K102" i="11"/>
  <c r="K103" i="11"/>
  <c r="K104" i="11"/>
  <c r="K105" i="11"/>
  <c r="K106" i="11"/>
  <c r="K107" i="11"/>
  <c r="K108" i="11"/>
  <c r="K109" i="11"/>
  <c r="K110" i="11"/>
  <c r="K111" i="11"/>
  <c r="K112" i="11"/>
  <c r="K113" i="11"/>
  <c r="K114" i="11"/>
  <c r="K115" i="11"/>
  <c r="K116" i="11"/>
  <c r="K117" i="11"/>
  <c r="K118" i="11"/>
  <c r="K119" i="11"/>
  <c r="K120" i="11"/>
  <c r="K121" i="11"/>
  <c r="K122" i="11"/>
  <c r="K123" i="11"/>
  <c r="K124" i="11"/>
  <c r="K125" i="11"/>
  <c r="K126" i="11"/>
  <c r="K127" i="11"/>
  <c r="K128" i="11"/>
  <c r="K129" i="11"/>
  <c r="K130" i="11"/>
  <c r="K131" i="11"/>
  <c r="K132" i="11"/>
  <c r="K133" i="11"/>
  <c r="K134" i="11"/>
  <c r="K135" i="11"/>
  <c r="K136" i="11"/>
  <c r="K137" i="11"/>
  <c r="K138" i="11"/>
  <c r="K139" i="11"/>
  <c r="K140" i="11"/>
  <c r="K141" i="11"/>
  <c r="K142" i="11"/>
  <c r="K143" i="11"/>
  <c r="K144" i="11"/>
  <c r="K145" i="11"/>
  <c r="K146" i="11"/>
  <c r="K147" i="11"/>
  <c r="K148" i="11"/>
  <c r="K149" i="11"/>
  <c r="K150" i="11"/>
  <c r="K151" i="11"/>
  <c r="K152" i="11"/>
  <c r="K153" i="11"/>
  <c r="K154" i="11"/>
  <c r="K155" i="11"/>
  <c r="K156" i="11"/>
  <c r="K157" i="11"/>
  <c r="K158" i="11"/>
  <c r="K159" i="11"/>
  <c r="K160" i="11"/>
  <c r="K161" i="11"/>
  <c r="K162" i="11"/>
  <c r="K163" i="11"/>
  <c r="K164" i="11"/>
  <c r="K165" i="11"/>
  <c r="K166" i="11"/>
  <c r="K167" i="11"/>
  <c r="K168" i="11"/>
  <c r="K169" i="11"/>
  <c r="K170" i="11"/>
  <c r="K171" i="11"/>
  <c r="K172" i="11"/>
  <c r="K173" i="11"/>
  <c r="K174" i="11"/>
  <c r="K175" i="11"/>
  <c r="K176" i="11"/>
  <c r="K177" i="11"/>
  <c r="K178" i="11"/>
  <c r="K179" i="11"/>
  <c r="K180" i="11"/>
  <c r="K181" i="11"/>
  <c r="K182" i="11"/>
  <c r="K183" i="11"/>
  <c r="K184" i="11"/>
  <c r="K185" i="11"/>
  <c r="K186" i="11"/>
  <c r="K187" i="11"/>
  <c r="K188" i="11"/>
  <c r="K189" i="11"/>
  <c r="K190" i="11"/>
  <c r="K191" i="11"/>
  <c r="K192" i="11"/>
  <c r="K193" i="11"/>
  <c r="K194" i="11"/>
  <c r="K195" i="11"/>
  <c r="K196" i="11"/>
  <c r="K197" i="11"/>
  <c r="K198" i="11"/>
  <c r="K199" i="11"/>
  <c r="K200" i="11"/>
  <c r="K201" i="11"/>
  <c r="K202" i="11"/>
  <c r="K203" i="11"/>
  <c r="K204" i="11"/>
  <c r="K205" i="11"/>
  <c r="K206" i="11"/>
  <c r="K207" i="11"/>
  <c r="K208" i="11"/>
  <c r="K209" i="11"/>
  <c r="K210" i="11"/>
  <c r="K211" i="11"/>
  <c r="K212" i="11"/>
  <c r="K213" i="11"/>
  <c r="K214" i="11"/>
  <c r="K215" i="11"/>
  <c r="K216" i="11"/>
  <c r="K217" i="11"/>
  <c r="K218" i="11"/>
  <c r="K219" i="11"/>
  <c r="K220" i="11"/>
  <c r="K221" i="11"/>
  <c r="K222" i="11"/>
  <c r="K223" i="11"/>
  <c r="K224" i="11"/>
  <c r="K225" i="11"/>
  <c r="K226" i="11"/>
  <c r="K227" i="11"/>
  <c r="K228" i="11"/>
  <c r="K229" i="11"/>
  <c r="K230" i="11"/>
  <c r="K231" i="11"/>
  <c r="K232" i="11"/>
  <c r="K233" i="11"/>
  <c r="K234" i="11"/>
  <c r="K235" i="11"/>
  <c r="K236" i="11"/>
  <c r="K237" i="11"/>
  <c r="K238" i="11"/>
  <c r="K239" i="11"/>
  <c r="K240" i="11"/>
  <c r="K241" i="11"/>
  <c r="K242" i="11"/>
  <c r="K243" i="11"/>
  <c r="K244" i="11"/>
  <c r="K245" i="11"/>
  <c r="K246" i="11"/>
  <c r="K247" i="11"/>
  <c r="K248" i="11"/>
  <c r="K249" i="11"/>
  <c r="K250" i="11"/>
  <c r="K251" i="11"/>
  <c r="K252" i="11"/>
  <c r="K253" i="11"/>
  <c r="K254" i="11"/>
  <c r="K255" i="11"/>
  <c r="K256" i="11"/>
  <c r="K257" i="11"/>
  <c r="K258" i="11"/>
  <c r="K259" i="11"/>
  <c r="K260" i="11"/>
  <c r="K261" i="11"/>
  <c r="K262" i="11"/>
  <c r="K263" i="11"/>
  <c r="K264" i="11"/>
  <c r="K265" i="11"/>
  <c r="K266" i="11"/>
  <c r="K267" i="11"/>
  <c r="K268" i="11"/>
  <c r="K269" i="11"/>
  <c r="K270" i="11"/>
  <c r="K271" i="11"/>
  <c r="K272" i="11"/>
  <c r="K273" i="11"/>
  <c r="K274" i="11"/>
  <c r="K275" i="11"/>
  <c r="K276" i="11"/>
  <c r="K277" i="11"/>
  <c r="K278" i="11"/>
  <c r="K279" i="11"/>
  <c r="K280" i="11"/>
  <c r="K281" i="11"/>
  <c r="K282" i="11"/>
  <c r="K283" i="11"/>
  <c r="K284" i="11"/>
  <c r="K285" i="11"/>
  <c r="K286" i="11"/>
  <c r="K287" i="11"/>
  <c r="K288" i="11"/>
  <c r="K289" i="11"/>
  <c r="K290" i="11"/>
  <c r="K291" i="11"/>
  <c r="K292" i="11"/>
  <c r="K293" i="11"/>
  <c r="K294" i="11"/>
  <c r="K295" i="11"/>
  <c r="K296" i="11"/>
  <c r="K297" i="11"/>
  <c r="K298" i="11"/>
  <c r="K299" i="11"/>
  <c r="K300" i="11"/>
  <c r="K301" i="11"/>
  <c r="K302" i="11"/>
  <c r="K303" i="11"/>
  <c r="K304" i="11"/>
  <c r="K305" i="11"/>
  <c r="K306" i="11"/>
  <c r="K307" i="11"/>
  <c r="K308" i="11"/>
  <c r="K309" i="11"/>
  <c r="K310" i="11"/>
  <c r="K311" i="11"/>
  <c r="K312" i="11"/>
  <c r="K313" i="11"/>
  <c r="K314" i="11"/>
  <c r="K315" i="11"/>
  <c r="K316" i="11"/>
  <c r="K317" i="11"/>
  <c r="K318" i="11"/>
  <c r="K319" i="11"/>
  <c r="K320" i="11"/>
  <c r="K321" i="11"/>
  <c r="K322" i="11"/>
  <c r="K323" i="11"/>
  <c r="K324" i="11"/>
  <c r="K325" i="11"/>
  <c r="K326" i="11"/>
  <c r="K327" i="11"/>
  <c r="C30" i="11"/>
  <c r="C31" i="11"/>
  <c r="C32" i="11"/>
  <c r="C33" i="11"/>
  <c r="C34" i="11"/>
  <c r="C35" i="11"/>
  <c r="C36" i="11"/>
  <c r="C37" i="11"/>
  <c r="C38" i="11"/>
  <c r="C39" i="11"/>
  <c r="C40" i="11"/>
  <c r="C41" i="11"/>
  <c r="C42" i="11"/>
  <c r="C43" i="11"/>
  <c r="C44" i="11"/>
  <c r="C45" i="11"/>
  <c r="C46" i="11"/>
  <c r="C47" i="11"/>
  <c r="C48" i="11"/>
  <c r="C49" i="11"/>
  <c r="C50" i="11"/>
  <c r="C51" i="11"/>
  <c r="C52" i="11"/>
  <c r="C53" i="11"/>
  <c r="C54" i="11"/>
  <c r="C55" i="11"/>
  <c r="C56" i="11"/>
  <c r="C57" i="11"/>
  <c r="C58" i="11"/>
  <c r="C59" i="11"/>
  <c r="C60" i="11"/>
  <c r="C61" i="11"/>
  <c r="C62" i="11"/>
  <c r="C63" i="11"/>
  <c r="C64" i="11"/>
  <c r="C65" i="11"/>
  <c r="C66" i="11"/>
  <c r="C67" i="11"/>
  <c r="C68" i="11"/>
  <c r="C69" i="11"/>
  <c r="C70" i="11"/>
  <c r="C71" i="11"/>
  <c r="C72" i="11"/>
  <c r="C73" i="11"/>
  <c r="C74" i="11"/>
  <c r="C75" i="11"/>
  <c r="C76" i="11"/>
  <c r="C77" i="11"/>
  <c r="C78" i="11"/>
  <c r="C79" i="11"/>
  <c r="C80" i="11"/>
  <c r="C81" i="11"/>
  <c r="C82" i="11"/>
  <c r="C83" i="11"/>
  <c r="C84" i="11"/>
  <c r="C85" i="11"/>
  <c r="C86" i="11"/>
  <c r="C87" i="11"/>
  <c r="C88" i="11"/>
  <c r="C89" i="11"/>
  <c r="C90" i="11"/>
  <c r="C91" i="11"/>
  <c r="C92" i="11"/>
  <c r="C93" i="11"/>
  <c r="C94" i="11"/>
  <c r="C95" i="11"/>
  <c r="C96" i="11"/>
  <c r="C97" i="11"/>
  <c r="C98" i="11"/>
  <c r="C99" i="11"/>
  <c r="C100" i="11"/>
  <c r="C101" i="11"/>
  <c r="C102" i="11"/>
  <c r="C103" i="11"/>
  <c r="C104" i="11"/>
  <c r="C105" i="11"/>
  <c r="C106" i="11"/>
  <c r="C107" i="11"/>
  <c r="C108" i="11"/>
  <c r="C109" i="11"/>
  <c r="C110" i="11"/>
  <c r="C111" i="11"/>
  <c r="C112" i="11"/>
  <c r="C113" i="11"/>
  <c r="C114" i="11"/>
  <c r="C115" i="11"/>
  <c r="C116" i="11"/>
  <c r="C117" i="11"/>
  <c r="C118" i="11"/>
  <c r="C119" i="11"/>
  <c r="C120" i="11"/>
  <c r="C121" i="11"/>
  <c r="C122" i="11"/>
  <c r="C123" i="11"/>
  <c r="C124" i="11"/>
  <c r="C125" i="11"/>
  <c r="C126" i="11"/>
  <c r="C127" i="11"/>
  <c r="C128" i="11"/>
  <c r="C129" i="11"/>
  <c r="C130" i="11"/>
  <c r="C131" i="11"/>
  <c r="C132" i="11"/>
  <c r="C133" i="11"/>
  <c r="C134" i="11"/>
  <c r="C135" i="11"/>
  <c r="C136" i="11"/>
  <c r="C137" i="11"/>
  <c r="C138" i="11"/>
  <c r="C139" i="11"/>
  <c r="C140" i="11"/>
  <c r="C141" i="11"/>
  <c r="C142" i="11"/>
  <c r="C143" i="11"/>
  <c r="C144" i="11"/>
  <c r="C145" i="11"/>
  <c r="C146" i="11"/>
  <c r="C147" i="11"/>
  <c r="C148" i="11"/>
  <c r="C149" i="11"/>
  <c r="C150" i="11"/>
  <c r="C151" i="11"/>
  <c r="C152" i="11"/>
  <c r="C153" i="11"/>
  <c r="C154" i="11"/>
  <c r="C155" i="11"/>
  <c r="C156" i="11"/>
  <c r="C157" i="11"/>
  <c r="C158" i="11"/>
  <c r="C159" i="11"/>
  <c r="C160" i="11"/>
  <c r="C161" i="11"/>
  <c r="C162" i="11"/>
  <c r="C163" i="11"/>
  <c r="C164" i="11"/>
  <c r="C165" i="11"/>
  <c r="C166" i="11"/>
  <c r="C167" i="11"/>
  <c r="C168" i="11"/>
  <c r="C169" i="11"/>
  <c r="C170" i="11"/>
  <c r="C171" i="11"/>
  <c r="C172" i="11"/>
  <c r="C173" i="11"/>
  <c r="C174" i="11"/>
  <c r="C175" i="11"/>
  <c r="C176" i="11"/>
  <c r="C177" i="11"/>
  <c r="C178" i="11"/>
  <c r="C179" i="11"/>
  <c r="C180" i="11"/>
  <c r="C181" i="11"/>
  <c r="C182" i="11"/>
  <c r="C183" i="11"/>
  <c r="C184" i="11"/>
  <c r="C185" i="11"/>
  <c r="C186" i="11"/>
  <c r="C187" i="11"/>
  <c r="C188" i="11"/>
  <c r="C189" i="11"/>
  <c r="C190" i="11"/>
  <c r="C191" i="11"/>
  <c r="C192" i="11"/>
  <c r="C193" i="11"/>
  <c r="C194" i="11"/>
  <c r="C195" i="11"/>
  <c r="C196" i="11"/>
  <c r="C197" i="11"/>
  <c r="C198" i="11"/>
  <c r="C199" i="11"/>
  <c r="C200" i="11"/>
  <c r="C201" i="11"/>
  <c r="C202" i="11"/>
  <c r="C203" i="11"/>
  <c r="C204" i="11"/>
  <c r="C205" i="11"/>
  <c r="C206" i="11"/>
  <c r="C207" i="11"/>
  <c r="C208" i="11"/>
  <c r="C209" i="11"/>
  <c r="C210" i="11"/>
  <c r="C211" i="11"/>
  <c r="C212" i="11"/>
  <c r="C213" i="11"/>
  <c r="C214" i="11"/>
  <c r="C215" i="11"/>
  <c r="C216" i="11"/>
  <c r="C217" i="11"/>
  <c r="C218" i="11"/>
  <c r="C219" i="11"/>
  <c r="C220" i="11"/>
  <c r="C221" i="11"/>
  <c r="C222" i="11"/>
  <c r="C223" i="11"/>
  <c r="C224" i="11"/>
  <c r="C225" i="11"/>
  <c r="C226" i="11"/>
  <c r="C227" i="11"/>
  <c r="C228" i="11"/>
  <c r="C229" i="11"/>
  <c r="C230" i="11"/>
  <c r="C231" i="11"/>
  <c r="C232" i="11"/>
  <c r="C233" i="11"/>
  <c r="C234" i="11"/>
  <c r="C235" i="11"/>
  <c r="C236" i="11"/>
  <c r="C237" i="11"/>
  <c r="C238" i="11"/>
  <c r="C239" i="11"/>
  <c r="C240" i="11"/>
  <c r="C241" i="11"/>
  <c r="C242" i="11"/>
  <c r="C243" i="11"/>
  <c r="C244" i="11"/>
  <c r="C245" i="11"/>
  <c r="C246" i="11"/>
  <c r="C247" i="11"/>
  <c r="C248" i="11"/>
  <c r="C249" i="11"/>
  <c r="C250" i="11"/>
  <c r="C251" i="11"/>
  <c r="C252" i="11"/>
  <c r="C253" i="11"/>
  <c r="C254" i="11"/>
  <c r="C255" i="11"/>
  <c r="C256" i="11"/>
  <c r="C257" i="11"/>
  <c r="C258" i="11"/>
  <c r="C259" i="11"/>
  <c r="C260" i="11"/>
  <c r="C261" i="11"/>
  <c r="C262" i="11"/>
  <c r="C263" i="11"/>
  <c r="C264" i="11"/>
  <c r="C265" i="11"/>
  <c r="C266" i="11"/>
  <c r="C267" i="11"/>
  <c r="C268" i="11"/>
  <c r="C269" i="11"/>
  <c r="C270" i="11"/>
  <c r="C271" i="11"/>
  <c r="C272" i="11"/>
  <c r="C273" i="11"/>
  <c r="C274" i="11"/>
  <c r="C275" i="11"/>
  <c r="C276" i="11"/>
  <c r="C277" i="11"/>
  <c r="C278" i="11"/>
  <c r="C279" i="11"/>
  <c r="C280" i="11"/>
  <c r="C281" i="11"/>
  <c r="C282" i="11"/>
  <c r="C283" i="11"/>
  <c r="C284" i="11"/>
  <c r="C285" i="11"/>
  <c r="C286" i="11"/>
  <c r="C287" i="11"/>
  <c r="C288" i="11"/>
  <c r="C289" i="11"/>
  <c r="C290" i="11"/>
  <c r="C291" i="11"/>
  <c r="C292" i="11"/>
  <c r="C293" i="11"/>
  <c r="C294" i="11"/>
  <c r="C295" i="11"/>
  <c r="C296" i="11"/>
  <c r="C297" i="11"/>
  <c r="C298" i="11"/>
  <c r="C299" i="11"/>
  <c r="C300" i="11"/>
  <c r="C301" i="11"/>
  <c r="C302" i="11"/>
  <c r="C303" i="11"/>
  <c r="C304" i="11"/>
  <c r="C305" i="11"/>
  <c r="C306" i="11"/>
  <c r="C307" i="11"/>
  <c r="C308" i="11"/>
  <c r="C309" i="11"/>
  <c r="C310" i="11"/>
  <c r="C311" i="11"/>
  <c r="C312" i="11"/>
  <c r="C313" i="11"/>
  <c r="C314" i="11"/>
  <c r="C315" i="11"/>
  <c r="C316" i="11"/>
  <c r="C317" i="11"/>
  <c r="C318" i="11"/>
  <c r="C319" i="11"/>
  <c r="C320" i="11"/>
  <c r="C321" i="11"/>
  <c r="C322" i="11"/>
  <c r="C323" i="11"/>
  <c r="C324" i="11"/>
  <c r="C325" i="11"/>
  <c r="C326" i="11"/>
  <c r="C327" i="11"/>
  <c r="J24" i="10"/>
  <c r="K30" i="10"/>
  <c r="K31" i="10"/>
  <c r="K32" i="10"/>
  <c r="K33" i="10"/>
  <c r="K34" i="10"/>
  <c r="K35" i="10"/>
  <c r="K36" i="10"/>
  <c r="K37" i="10"/>
  <c r="K38" i="10"/>
  <c r="K39" i="10"/>
  <c r="K40" i="10"/>
  <c r="K41" i="10"/>
  <c r="K42" i="10"/>
  <c r="K43" i="10"/>
  <c r="K44" i="10"/>
  <c r="K45" i="10"/>
  <c r="K46" i="10"/>
  <c r="K47" i="10"/>
  <c r="K48" i="10"/>
  <c r="K49" i="10"/>
  <c r="K50" i="10"/>
  <c r="K51" i="10"/>
  <c r="K52" i="10"/>
  <c r="K53" i="10"/>
  <c r="K54" i="10"/>
  <c r="K55" i="10"/>
  <c r="K56" i="10"/>
  <c r="K57" i="10"/>
  <c r="K58" i="10"/>
  <c r="K59" i="10"/>
  <c r="K60" i="10"/>
  <c r="K61" i="10"/>
  <c r="K62" i="10"/>
  <c r="K63" i="10"/>
  <c r="K64" i="10"/>
  <c r="K65" i="10"/>
  <c r="K66" i="10"/>
  <c r="K67" i="10"/>
  <c r="K68" i="10"/>
  <c r="K69" i="10"/>
  <c r="K70" i="10"/>
  <c r="K71" i="10"/>
  <c r="K72" i="10"/>
  <c r="K73" i="10"/>
  <c r="K74" i="10"/>
  <c r="K75" i="10"/>
  <c r="K76" i="10"/>
  <c r="K77" i="10"/>
  <c r="K78" i="10"/>
  <c r="K79" i="10"/>
  <c r="K80" i="10"/>
  <c r="K81" i="10"/>
  <c r="K82" i="10"/>
  <c r="K83" i="10"/>
  <c r="K84" i="10"/>
  <c r="K85" i="10"/>
  <c r="K86" i="10"/>
  <c r="K87" i="10"/>
  <c r="K88" i="10"/>
  <c r="K89" i="10"/>
  <c r="K90" i="10"/>
  <c r="K91" i="10"/>
  <c r="K92" i="10"/>
  <c r="K93" i="10"/>
  <c r="K94" i="10"/>
  <c r="K95" i="10"/>
  <c r="K96" i="10"/>
  <c r="K97" i="10"/>
  <c r="K98" i="10"/>
  <c r="K99" i="10"/>
  <c r="K100" i="10"/>
  <c r="K101" i="10"/>
  <c r="K102" i="10"/>
  <c r="K103" i="10"/>
  <c r="K104" i="10"/>
  <c r="K105" i="10"/>
  <c r="K106" i="10"/>
  <c r="K107" i="10"/>
  <c r="K108" i="10"/>
  <c r="K109" i="10"/>
  <c r="K110" i="10"/>
  <c r="K111" i="10"/>
  <c r="K112" i="10"/>
  <c r="K113" i="10"/>
  <c r="K114" i="10"/>
  <c r="K115" i="10"/>
  <c r="K116" i="10"/>
  <c r="K117" i="10"/>
  <c r="K118" i="10"/>
  <c r="K119" i="10"/>
  <c r="K120" i="10"/>
  <c r="K121" i="10"/>
  <c r="K122" i="10"/>
  <c r="K123" i="10"/>
  <c r="K124" i="10"/>
  <c r="K125" i="10"/>
  <c r="K126" i="10"/>
  <c r="K127" i="10"/>
  <c r="K128" i="10"/>
  <c r="K129" i="10"/>
  <c r="K130" i="10"/>
  <c r="K131" i="10"/>
  <c r="K132" i="10"/>
  <c r="K133" i="10"/>
  <c r="K134" i="10"/>
  <c r="K135" i="10"/>
  <c r="K136" i="10"/>
  <c r="K137" i="10"/>
  <c r="K138" i="10"/>
  <c r="K139" i="10"/>
  <c r="K140" i="10"/>
  <c r="K141" i="10"/>
  <c r="K142" i="10"/>
  <c r="K143" i="10"/>
  <c r="K144" i="10"/>
  <c r="K145" i="10"/>
  <c r="K146" i="10"/>
  <c r="K147" i="10"/>
  <c r="K148" i="10"/>
  <c r="K149" i="10"/>
  <c r="K150" i="10"/>
  <c r="K151" i="10"/>
  <c r="K152" i="10"/>
  <c r="K153" i="10"/>
  <c r="K154" i="10"/>
  <c r="K155" i="10"/>
  <c r="K156" i="10"/>
  <c r="K157" i="10"/>
  <c r="K158" i="10"/>
  <c r="K159" i="10"/>
  <c r="K160" i="10"/>
  <c r="K161" i="10"/>
  <c r="K162" i="10"/>
  <c r="K163" i="10"/>
  <c r="K164" i="10"/>
  <c r="K165" i="10"/>
  <c r="K166" i="10"/>
  <c r="K167" i="10"/>
  <c r="K168" i="10"/>
  <c r="K169" i="10"/>
  <c r="K170" i="10"/>
  <c r="K171" i="10"/>
  <c r="K172" i="10"/>
  <c r="K173" i="10"/>
  <c r="K174" i="10"/>
  <c r="K175" i="10"/>
  <c r="K176" i="10"/>
  <c r="K177" i="10"/>
  <c r="K178" i="10"/>
  <c r="K179" i="10"/>
  <c r="K180" i="10"/>
  <c r="K181" i="10"/>
  <c r="K182" i="10"/>
  <c r="K183" i="10"/>
  <c r="K184" i="10"/>
  <c r="K185" i="10"/>
  <c r="K186" i="10"/>
  <c r="K187" i="10"/>
  <c r="K188" i="10"/>
  <c r="K189" i="10"/>
  <c r="K190" i="10"/>
  <c r="K191" i="10"/>
  <c r="K192" i="10"/>
  <c r="K193" i="10"/>
  <c r="K194" i="10"/>
  <c r="K195" i="10"/>
  <c r="K196" i="10"/>
  <c r="K197" i="10"/>
  <c r="K198" i="10"/>
  <c r="K199" i="10"/>
  <c r="K200" i="10"/>
  <c r="K201" i="10"/>
  <c r="K202" i="10"/>
  <c r="K203" i="10"/>
  <c r="K204" i="10"/>
  <c r="K205" i="10"/>
  <c r="K206" i="10"/>
  <c r="K207" i="10"/>
  <c r="K208" i="10"/>
  <c r="K209" i="10"/>
  <c r="K210" i="10"/>
  <c r="K211" i="10"/>
  <c r="K212" i="10"/>
  <c r="K213" i="10"/>
  <c r="K214" i="10"/>
  <c r="K215" i="10"/>
  <c r="K216" i="10"/>
  <c r="K217" i="10"/>
  <c r="K218" i="10"/>
  <c r="K219" i="10"/>
  <c r="K220" i="10"/>
  <c r="K221" i="10"/>
  <c r="K222" i="10"/>
  <c r="K223" i="10"/>
  <c r="K224" i="10"/>
  <c r="K225" i="10"/>
  <c r="K226" i="10"/>
  <c r="K227" i="10"/>
  <c r="K228" i="10"/>
  <c r="K229" i="10"/>
  <c r="K230" i="10"/>
  <c r="K231" i="10"/>
  <c r="K232" i="10"/>
  <c r="K233" i="10"/>
  <c r="K234" i="10"/>
  <c r="K235" i="10"/>
  <c r="K236" i="10"/>
  <c r="K237" i="10"/>
  <c r="K238" i="10"/>
  <c r="K239" i="10"/>
  <c r="K240" i="10"/>
  <c r="K241" i="10"/>
  <c r="K242" i="10"/>
  <c r="K243" i="10"/>
  <c r="K244" i="10"/>
  <c r="K245" i="10"/>
  <c r="K246" i="10"/>
  <c r="K247" i="10"/>
  <c r="K248" i="10"/>
  <c r="K249" i="10"/>
  <c r="K250" i="10"/>
  <c r="K251" i="10"/>
  <c r="K252" i="10"/>
  <c r="K253" i="10"/>
  <c r="K254" i="10"/>
  <c r="K255" i="10"/>
  <c r="K256" i="10"/>
  <c r="K257" i="10"/>
  <c r="K258" i="10"/>
  <c r="K259" i="10"/>
  <c r="K260" i="10"/>
  <c r="K261" i="10"/>
  <c r="K262" i="10"/>
  <c r="K263" i="10"/>
  <c r="K264" i="10"/>
  <c r="K265" i="10"/>
  <c r="K266" i="10"/>
  <c r="K267" i="10"/>
  <c r="K268" i="10"/>
  <c r="K269" i="10"/>
  <c r="K270" i="10"/>
  <c r="K271" i="10"/>
  <c r="K272" i="10"/>
  <c r="K273" i="10"/>
  <c r="K274" i="10"/>
  <c r="K275" i="10"/>
  <c r="K276" i="10"/>
  <c r="K277" i="10"/>
  <c r="K278" i="10"/>
  <c r="K279" i="10"/>
  <c r="K280" i="10"/>
  <c r="K281" i="10"/>
  <c r="K282" i="10"/>
  <c r="K283" i="10"/>
  <c r="K284" i="10"/>
  <c r="K285" i="10"/>
  <c r="K286" i="10"/>
  <c r="K287" i="10"/>
  <c r="K288" i="10"/>
  <c r="K289" i="10"/>
  <c r="K290" i="10"/>
  <c r="K291" i="10"/>
  <c r="K292" i="10"/>
  <c r="K293" i="10"/>
  <c r="K29" i="10"/>
  <c r="J22" i="7"/>
  <c r="J22" i="6"/>
  <c r="J37"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105" i="5"/>
  <c r="K106" i="5"/>
  <c r="K107" i="5"/>
  <c r="K108" i="5"/>
  <c r="K109" i="5"/>
  <c r="K110" i="5"/>
  <c r="K111" i="5"/>
  <c r="K112" i="5"/>
  <c r="K113" i="5"/>
  <c r="K114" i="5"/>
  <c r="K115" i="5"/>
  <c r="K116" i="5"/>
  <c r="K117" i="5"/>
  <c r="K118" i="5"/>
  <c r="K119" i="5"/>
  <c r="K120" i="5"/>
  <c r="K121" i="5"/>
  <c r="K122" i="5"/>
  <c r="K123" i="5"/>
  <c r="K124" i="5"/>
  <c r="K125" i="5"/>
  <c r="K126" i="5"/>
  <c r="K127" i="5"/>
  <c r="K128" i="5"/>
  <c r="K129" i="5"/>
  <c r="K130" i="5"/>
  <c r="K131" i="5"/>
  <c r="K132" i="5"/>
  <c r="K133" i="5"/>
  <c r="K134" i="5"/>
  <c r="K135" i="5"/>
  <c r="K136" i="5"/>
  <c r="K137" i="5"/>
  <c r="K138" i="5"/>
  <c r="K139" i="5"/>
  <c r="K140" i="5"/>
  <c r="K141" i="5"/>
  <c r="K142" i="5"/>
  <c r="K143" i="5"/>
  <c r="K144" i="5"/>
  <c r="K145" i="5"/>
  <c r="K146" i="5"/>
  <c r="K147" i="5"/>
  <c r="K148" i="5"/>
  <c r="K149" i="5"/>
  <c r="K150" i="5"/>
  <c r="K151" i="5"/>
  <c r="K152" i="5"/>
  <c r="K153" i="5"/>
  <c r="K154" i="5"/>
  <c r="K155" i="5"/>
  <c r="K156" i="5"/>
  <c r="K157" i="5"/>
  <c r="K158" i="5"/>
  <c r="K159" i="5"/>
  <c r="K160" i="5"/>
  <c r="K161" i="5"/>
  <c r="K162" i="5"/>
  <c r="K163" i="5"/>
  <c r="K164" i="5"/>
  <c r="K165" i="5"/>
  <c r="K166" i="5"/>
  <c r="K167" i="5"/>
  <c r="K168" i="5"/>
  <c r="K169" i="5"/>
  <c r="K170" i="5"/>
  <c r="K171" i="5"/>
  <c r="K172" i="5"/>
  <c r="K173" i="5"/>
  <c r="K174" i="5"/>
  <c r="K175" i="5"/>
  <c r="K176" i="5"/>
  <c r="K177" i="5"/>
  <c r="K178" i="5"/>
  <c r="K179" i="5"/>
  <c r="K180" i="5"/>
  <c r="K181" i="5"/>
  <c r="K182" i="5"/>
  <c r="K183" i="5"/>
  <c r="K184" i="5"/>
  <c r="K185" i="5"/>
  <c r="K186" i="5"/>
  <c r="K187" i="5"/>
  <c r="K188" i="5"/>
  <c r="K189" i="5"/>
  <c r="K190" i="5"/>
  <c r="K191" i="5"/>
  <c r="K192" i="5"/>
  <c r="K193" i="5"/>
  <c r="K194" i="5"/>
  <c r="K195" i="5"/>
  <c r="K196" i="5"/>
  <c r="K197" i="5"/>
  <c r="K198" i="5"/>
  <c r="K199" i="5"/>
  <c r="K200" i="5"/>
  <c r="K201" i="5"/>
  <c r="K202" i="5"/>
  <c r="K203" i="5"/>
  <c r="K204" i="5"/>
  <c r="K205" i="5"/>
  <c r="K206" i="5"/>
  <c r="K207" i="5"/>
  <c r="K208" i="5"/>
  <c r="K209" i="5"/>
  <c r="K210" i="5"/>
  <c r="K211" i="5"/>
  <c r="K212" i="5"/>
  <c r="K213" i="5"/>
  <c r="K214" i="5"/>
  <c r="K215" i="5"/>
  <c r="K216" i="5"/>
  <c r="K217" i="5"/>
  <c r="K218" i="5"/>
  <c r="K219" i="5"/>
  <c r="K220" i="5"/>
  <c r="K221" i="5"/>
  <c r="K222" i="5"/>
  <c r="K223" i="5"/>
  <c r="K224" i="5"/>
  <c r="K225" i="5"/>
  <c r="K226" i="5"/>
  <c r="K227" i="5"/>
  <c r="K228" i="5"/>
  <c r="K229" i="5"/>
  <c r="K230" i="5"/>
  <c r="K231" i="5"/>
  <c r="K232" i="5"/>
  <c r="K233" i="5"/>
  <c r="K234" i="5"/>
  <c r="K235" i="5"/>
  <c r="K236" i="5"/>
  <c r="K237" i="5"/>
  <c r="K238" i="5"/>
  <c r="K239" i="5"/>
  <c r="K240" i="5"/>
  <c r="K241" i="5"/>
  <c r="K242" i="5"/>
  <c r="K243" i="5"/>
  <c r="K244" i="5"/>
  <c r="K245" i="5"/>
  <c r="K246" i="5"/>
  <c r="K247" i="5"/>
  <c r="K248" i="5"/>
  <c r="K249" i="5"/>
  <c r="K250" i="5"/>
  <c r="K251" i="5"/>
  <c r="K252" i="5"/>
  <c r="K253" i="5"/>
  <c r="K254" i="5"/>
  <c r="K255" i="5"/>
  <c r="K256" i="5"/>
  <c r="K257" i="5"/>
  <c r="K258" i="5"/>
  <c r="K259" i="5"/>
  <c r="K260" i="5"/>
  <c r="K261" i="5"/>
  <c r="K262" i="5"/>
  <c r="K263" i="5"/>
  <c r="K264" i="5"/>
  <c r="K265" i="5"/>
  <c r="K266" i="5"/>
  <c r="K267" i="5"/>
  <c r="K268" i="5"/>
  <c r="K269" i="5"/>
  <c r="K270" i="5"/>
  <c r="K271" i="5"/>
  <c r="K272" i="5"/>
  <c r="K273" i="5"/>
  <c r="K274" i="5"/>
  <c r="K275" i="5"/>
  <c r="K276" i="5"/>
  <c r="K277" i="5"/>
  <c r="K278" i="5"/>
  <c r="K279" i="5"/>
  <c r="K280" i="5"/>
  <c r="K281" i="5"/>
  <c r="K282" i="5"/>
  <c r="K283" i="5"/>
  <c r="K284" i="5"/>
  <c r="K285" i="5"/>
  <c r="K286" i="5"/>
  <c r="K287" i="5"/>
  <c r="K288" i="5"/>
  <c r="K289" i="5"/>
  <c r="K290" i="5"/>
  <c r="K291" i="5"/>
  <c r="K292" i="5"/>
  <c r="K293" i="5"/>
  <c r="K294" i="5"/>
  <c r="K295" i="5"/>
  <c r="K296" i="5"/>
  <c r="K297" i="5"/>
  <c r="K298" i="5"/>
  <c r="K299" i="5"/>
  <c r="K300" i="5"/>
  <c r="K301" i="5"/>
  <c r="K302" i="5"/>
  <c r="K303" i="5"/>
  <c r="K304" i="5"/>
  <c r="K305" i="5"/>
  <c r="K306" i="5"/>
  <c r="K307" i="5"/>
  <c r="K308" i="5"/>
  <c r="K309" i="5"/>
  <c r="K310" i="5"/>
  <c r="K311" i="5"/>
  <c r="K312" i="5"/>
  <c r="K313" i="5"/>
  <c r="K314" i="5"/>
  <c r="K315" i="5"/>
  <c r="K316" i="5"/>
  <c r="K317" i="5"/>
  <c r="K318" i="5"/>
  <c r="K319" i="5"/>
  <c r="K320" i="5"/>
  <c r="K321" i="5"/>
  <c r="K322" i="5"/>
  <c r="K323" i="5"/>
  <c r="K324" i="5"/>
  <c r="K325" i="5"/>
  <c r="K326" i="5"/>
  <c r="K327" i="5"/>
  <c r="K328" i="5"/>
  <c r="K329" i="5"/>
  <c r="K330" i="5"/>
  <c r="K331" i="5"/>
  <c r="K332" i="5"/>
  <c r="K333" i="5"/>
  <c r="K334" i="5"/>
  <c r="K335" i="5"/>
  <c r="K336" i="5"/>
  <c r="K337" i="5"/>
  <c r="K338" i="5"/>
  <c r="K339" i="5"/>
  <c r="K340" i="5"/>
  <c r="K341" i="5"/>
  <c r="K342" i="5"/>
  <c r="K343" i="5"/>
  <c r="K344" i="5"/>
  <c r="K345" i="5"/>
  <c r="K346" i="5"/>
  <c r="K347" i="5"/>
  <c r="K348" i="5"/>
  <c r="K349" i="5"/>
  <c r="K350" i="5"/>
  <c r="K351" i="5"/>
  <c r="K352" i="5"/>
  <c r="K353" i="5"/>
  <c r="K354" i="5"/>
  <c r="K355" i="5"/>
  <c r="K356" i="5"/>
  <c r="K357" i="5"/>
  <c r="K358" i="5"/>
  <c r="K359" i="5"/>
  <c r="K360" i="5"/>
  <c r="K361" i="5"/>
  <c r="K362" i="5"/>
  <c r="K363" i="5"/>
  <c r="K364" i="5"/>
  <c r="K365" i="5"/>
  <c r="K366" i="5"/>
  <c r="K367" i="5"/>
  <c r="K368" i="5"/>
  <c r="K369" i="5"/>
  <c r="K370" i="5"/>
  <c r="K371" i="5"/>
  <c r="K372" i="5"/>
  <c r="K373" i="5"/>
  <c r="K374" i="5"/>
  <c r="K375" i="5"/>
  <c r="K376" i="5"/>
  <c r="K377" i="5"/>
  <c r="K378" i="5"/>
  <c r="K379" i="5"/>
  <c r="K380" i="5"/>
  <c r="K381" i="5"/>
  <c r="K382" i="5"/>
  <c r="K383" i="5"/>
  <c r="K384" i="5"/>
  <c r="K385" i="5"/>
  <c r="K386" i="5"/>
  <c r="K387" i="5"/>
  <c r="K388" i="5"/>
  <c r="K389" i="5"/>
  <c r="K390" i="5"/>
  <c r="K391" i="5"/>
  <c r="K392" i="5"/>
  <c r="K393" i="5"/>
  <c r="K394" i="5"/>
  <c r="K395" i="5"/>
  <c r="K396" i="5"/>
  <c r="K397" i="5"/>
  <c r="K398" i="5"/>
  <c r="K399" i="5"/>
  <c r="K400" i="5"/>
  <c r="K401" i="5"/>
  <c r="K402" i="5"/>
  <c r="K403" i="5"/>
  <c r="K404" i="5"/>
  <c r="K405" i="5"/>
  <c r="K406" i="5"/>
  <c r="K407" i="5"/>
  <c r="K408" i="5"/>
  <c r="K409" i="5"/>
  <c r="K410" i="5"/>
  <c r="K411" i="5"/>
  <c r="K412" i="5"/>
  <c r="K413" i="5"/>
  <c r="K414" i="5"/>
  <c r="K415" i="5"/>
  <c r="K416" i="5"/>
  <c r="K417" i="5"/>
  <c r="K418" i="5"/>
  <c r="K419" i="5"/>
  <c r="K420" i="5"/>
  <c r="K421" i="5"/>
  <c r="K422" i="5"/>
  <c r="K423" i="5"/>
  <c r="K424" i="5"/>
  <c r="K425" i="5"/>
  <c r="K426" i="5"/>
  <c r="K427" i="5"/>
  <c r="K428" i="5"/>
  <c r="K429" i="5"/>
  <c r="K430" i="5"/>
  <c r="K431" i="5"/>
  <c r="K432" i="5"/>
  <c r="K433" i="5"/>
  <c r="K434" i="5"/>
  <c r="K435" i="5"/>
  <c r="K436" i="5"/>
  <c r="K437" i="5"/>
  <c r="K438" i="5"/>
  <c r="K439" i="5"/>
  <c r="K440" i="5"/>
  <c r="K441" i="5"/>
  <c r="K442" i="5"/>
  <c r="K443" i="5"/>
  <c r="K444" i="5"/>
  <c r="K445" i="5"/>
  <c r="K446" i="5"/>
  <c r="K447" i="5"/>
  <c r="K448" i="5"/>
  <c r="K449" i="5"/>
  <c r="K450" i="5"/>
  <c r="K451" i="5"/>
  <c r="K452" i="5"/>
  <c r="K453" i="5"/>
  <c r="K454" i="5"/>
  <c r="K455" i="5"/>
  <c r="K456" i="5"/>
  <c r="K457" i="5"/>
  <c r="K458" i="5"/>
  <c r="K459" i="5"/>
  <c r="K460" i="5"/>
  <c r="K461" i="5"/>
  <c r="K462" i="5"/>
  <c r="K463" i="5"/>
  <c r="K464" i="5"/>
  <c r="K465" i="5"/>
  <c r="K466" i="5"/>
  <c r="K467" i="5"/>
  <c r="K468" i="5"/>
  <c r="K469" i="5"/>
  <c r="K470" i="5"/>
  <c r="K471" i="5"/>
  <c r="K472" i="5"/>
  <c r="K473" i="5"/>
  <c r="K474" i="5"/>
  <c r="K475" i="5"/>
  <c r="K476" i="5"/>
  <c r="K477" i="5"/>
  <c r="K478" i="5"/>
  <c r="K479" i="5"/>
  <c r="K480" i="5"/>
  <c r="K481" i="5"/>
  <c r="K482" i="5"/>
  <c r="K483" i="5"/>
  <c r="K484" i="5"/>
  <c r="K485" i="5"/>
  <c r="K486" i="5"/>
  <c r="K487" i="5"/>
  <c r="K488" i="5"/>
  <c r="K489" i="5"/>
  <c r="K490" i="5"/>
  <c r="K491" i="5"/>
  <c r="K492" i="5"/>
  <c r="K493" i="5"/>
  <c r="K494" i="5"/>
  <c r="K495" i="5"/>
  <c r="K496" i="5"/>
  <c r="K497" i="5"/>
  <c r="K498" i="5"/>
  <c r="K499" i="5"/>
  <c r="K500" i="5"/>
  <c r="K501" i="5"/>
  <c r="K502" i="5"/>
  <c r="K503" i="5"/>
  <c r="K504" i="5"/>
  <c r="K505" i="5"/>
  <c r="K506" i="5"/>
  <c r="K507" i="5"/>
  <c r="K508" i="5"/>
  <c r="K509" i="5"/>
  <c r="K510" i="5"/>
  <c r="K511" i="5"/>
  <c r="K512" i="5"/>
  <c r="K513" i="5"/>
  <c r="K514" i="5"/>
  <c r="K515" i="5"/>
  <c r="K516" i="5"/>
  <c r="K517" i="5"/>
  <c r="K518" i="5"/>
  <c r="K519" i="5"/>
  <c r="K520" i="5"/>
  <c r="K521" i="5"/>
  <c r="K522" i="5"/>
  <c r="K523" i="5"/>
  <c r="K524" i="5"/>
  <c r="K525" i="5"/>
  <c r="K526" i="5"/>
  <c r="K527" i="5"/>
  <c r="K528" i="5"/>
  <c r="K529" i="5"/>
  <c r="K530" i="5"/>
  <c r="K531" i="5"/>
  <c r="K532" i="5"/>
  <c r="K533" i="5"/>
  <c r="K534" i="5"/>
  <c r="K535" i="5"/>
  <c r="K536" i="5"/>
  <c r="K537" i="5"/>
  <c r="K538" i="5"/>
  <c r="K539" i="5"/>
  <c r="K540" i="5"/>
  <c r="K541" i="5"/>
  <c r="K542" i="5"/>
  <c r="K543" i="5"/>
  <c r="K544" i="5"/>
  <c r="K545" i="5"/>
  <c r="K546" i="5"/>
  <c r="K547" i="5"/>
  <c r="K548" i="5"/>
  <c r="K549" i="5"/>
  <c r="K550" i="5"/>
  <c r="K551" i="5"/>
  <c r="K552" i="5"/>
  <c r="K553" i="5"/>
  <c r="K554" i="5"/>
  <c r="K555" i="5"/>
  <c r="K556" i="5"/>
  <c r="K557" i="5"/>
  <c r="K558" i="5"/>
  <c r="K559" i="5"/>
  <c r="K560" i="5"/>
  <c r="K561" i="5"/>
  <c r="K562" i="5"/>
  <c r="K563" i="5"/>
  <c r="K564" i="5"/>
  <c r="K565" i="5"/>
  <c r="K566" i="5"/>
  <c r="K567" i="5"/>
  <c r="K568" i="5"/>
  <c r="K569" i="5"/>
  <c r="K570" i="5"/>
  <c r="K571" i="5"/>
  <c r="K572" i="5"/>
  <c r="K573" i="5"/>
  <c r="K574" i="5"/>
  <c r="K575" i="5"/>
  <c r="K576" i="5"/>
  <c r="K577" i="5"/>
  <c r="K578" i="5"/>
  <c r="K579" i="5"/>
  <c r="K580" i="5"/>
  <c r="K581" i="5"/>
  <c r="K582" i="5"/>
  <c r="K583" i="5"/>
  <c r="K584" i="5"/>
  <c r="K585" i="5"/>
  <c r="K586" i="5"/>
  <c r="K587" i="5"/>
  <c r="K588" i="5"/>
  <c r="K589" i="5"/>
  <c r="K590" i="5"/>
  <c r="K591" i="5"/>
  <c r="K592" i="5"/>
  <c r="K593" i="5"/>
  <c r="K594" i="5"/>
  <c r="K595" i="5"/>
  <c r="K596" i="5"/>
  <c r="K597" i="5"/>
  <c r="K598" i="5"/>
  <c r="K599" i="5"/>
  <c r="K600" i="5"/>
  <c r="K601" i="5"/>
  <c r="K602" i="5"/>
  <c r="K603" i="5"/>
  <c r="K604" i="5"/>
  <c r="K605" i="5"/>
  <c r="K606" i="5"/>
  <c r="K607" i="5"/>
  <c r="K608" i="5"/>
  <c r="K609" i="5"/>
  <c r="K610" i="5"/>
  <c r="K611" i="5"/>
  <c r="K612" i="5"/>
  <c r="K613" i="5"/>
  <c r="K614" i="5"/>
  <c r="K615" i="5"/>
  <c r="K616" i="5"/>
  <c r="K617" i="5"/>
  <c r="K618" i="5"/>
  <c r="K619" i="5"/>
  <c r="K620" i="5"/>
  <c r="K621" i="5"/>
  <c r="K622" i="5"/>
  <c r="K623" i="5"/>
  <c r="K624" i="5"/>
  <c r="K625" i="5"/>
  <c r="K626" i="5"/>
  <c r="K627" i="5"/>
  <c r="K628" i="5"/>
  <c r="K629" i="5"/>
  <c r="K630" i="5"/>
  <c r="K631" i="5"/>
  <c r="K632" i="5"/>
  <c r="K633" i="5"/>
  <c r="K634" i="5"/>
  <c r="K635" i="5"/>
  <c r="K636" i="5"/>
  <c r="K637" i="5"/>
  <c r="K638" i="5"/>
  <c r="K639" i="5"/>
  <c r="K640" i="5"/>
  <c r="K641" i="5"/>
  <c r="K642" i="5"/>
  <c r="K643" i="5"/>
  <c r="K644" i="5"/>
  <c r="K645" i="5"/>
  <c r="K646" i="5"/>
  <c r="K647" i="5"/>
  <c r="K648" i="5"/>
  <c r="K649" i="5"/>
  <c r="K650" i="5"/>
  <c r="K651" i="5"/>
  <c r="K652" i="5"/>
  <c r="K653" i="5"/>
  <c r="K654" i="5"/>
  <c r="K655" i="5"/>
  <c r="K656" i="5"/>
  <c r="K657" i="5"/>
  <c r="K658" i="5"/>
  <c r="K659" i="5"/>
  <c r="K660" i="5"/>
  <c r="K661" i="5"/>
  <c r="K662" i="5"/>
  <c r="K663" i="5"/>
  <c r="K664" i="5"/>
  <c r="K665" i="5"/>
  <c r="K666" i="5"/>
  <c r="K667" i="5"/>
  <c r="K668" i="5"/>
  <c r="K669" i="5"/>
  <c r="K670" i="5"/>
  <c r="K671" i="5"/>
  <c r="K672" i="5"/>
  <c r="K673" i="5"/>
  <c r="K674" i="5"/>
  <c r="K675" i="5"/>
  <c r="K676" i="5"/>
  <c r="K677" i="5"/>
  <c r="K678" i="5"/>
  <c r="K679" i="5"/>
  <c r="K680" i="5"/>
  <c r="K681" i="5"/>
  <c r="K682" i="5"/>
  <c r="K683" i="5"/>
  <c r="K684" i="5"/>
  <c r="K685" i="5"/>
  <c r="K686" i="5"/>
  <c r="K687" i="5"/>
  <c r="K688" i="5"/>
  <c r="K689" i="5"/>
  <c r="K690" i="5"/>
  <c r="K691" i="5"/>
  <c r="K692" i="5"/>
  <c r="K693" i="5"/>
  <c r="K694" i="5"/>
  <c r="K695" i="5"/>
  <c r="K696" i="5"/>
  <c r="K697" i="5"/>
  <c r="K698" i="5"/>
  <c r="K699" i="5"/>
  <c r="K700" i="5"/>
  <c r="K701" i="5"/>
  <c r="K702" i="5"/>
  <c r="K703" i="5"/>
  <c r="K704" i="5"/>
  <c r="K705" i="5"/>
  <c r="K706" i="5"/>
  <c r="K707" i="5"/>
  <c r="K708" i="5"/>
  <c r="K709" i="5"/>
  <c r="K710" i="5"/>
  <c r="K711" i="5"/>
  <c r="K712" i="5"/>
  <c r="K713" i="5"/>
  <c r="K714" i="5"/>
  <c r="K715" i="5"/>
  <c r="K716" i="5"/>
  <c r="K717" i="5"/>
  <c r="K718" i="5"/>
  <c r="K719" i="5"/>
  <c r="K720" i="5"/>
  <c r="K721" i="5"/>
  <c r="K722" i="5"/>
  <c r="K723" i="5"/>
  <c r="K724" i="5"/>
  <c r="K725" i="5"/>
  <c r="K726" i="5"/>
  <c r="K727" i="5"/>
  <c r="K728" i="5"/>
  <c r="K729" i="5"/>
  <c r="K730" i="5"/>
  <c r="K731" i="5"/>
  <c r="K732" i="5"/>
  <c r="K733" i="5"/>
  <c r="K734" i="5"/>
  <c r="K735" i="5"/>
  <c r="K736" i="5"/>
  <c r="K737" i="5"/>
  <c r="K738" i="5"/>
  <c r="K739" i="5"/>
  <c r="K740" i="5"/>
  <c r="K741" i="5"/>
  <c r="K742" i="5"/>
  <c r="K743" i="5"/>
  <c r="K744" i="5"/>
  <c r="K745" i="5"/>
  <c r="K746" i="5"/>
  <c r="K747" i="5"/>
  <c r="K748" i="5"/>
  <c r="K749" i="5"/>
  <c r="K750" i="5"/>
  <c r="K751" i="5"/>
  <c r="K752" i="5"/>
  <c r="K753" i="5"/>
  <c r="K754" i="5"/>
  <c r="K755" i="5"/>
  <c r="K756" i="5"/>
  <c r="K757" i="5"/>
  <c r="K758" i="5"/>
  <c r="K759" i="5"/>
  <c r="K760" i="5"/>
  <c r="K761" i="5"/>
  <c r="K762" i="5"/>
  <c r="K763" i="5"/>
  <c r="K764" i="5"/>
  <c r="K765" i="5"/>
  <c r="K766" i="5"/>
  <c r="K767" i="5"/>
  <c r="K768" i="5"/>
  <c r="K769" i="5"/>
  <c r="K770" i="5"/>
  <c r="K771" i="5"/>
  <c r="K772" i="5"/>
  <c r="K773" i="5"/>
  <c r="K774" i="5"/>
  <c r="K775" i="5"/>
  <c r="K776" i="5"/>
  <c r="K777" i="5"/>
  <c r="K778" i="5"/>
  <c r="K779" i="5"/>
  <c r="K780" i="5"/>
  <c r="K781" i="5"/>
  <c r="K782" i="5"/>
  <c r="K783" i="5"/>
  <c r="K784" i="5"/>
  <c r="K785" i="5"/>
  <c r="K786" i="5"/>
  <c r="K787" i="5"/>
  <c r="K788" i="5"/>
  <c r="K789" i="5"/>
  <c r="K790" i="5"/>
  <c r="K791" i="5"/>
  <c r="K792" i="5"/>
  <c r="K793" i="5"/>
  <c r="K794" i="5"/>
  <c r="K795" i="5"/>
  <c r="K796" i="5"/>
  <c r="K797" i="5"/>
  <c r="K798" i="5"/>
  <c r="K799" i="5"/>
  <c r="K800" i="5"/>
  <c r="K42"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135" i="5"/>
  <c r="C136" i="5"/>
  <c r="C137" i="5"/>
  <c r="C138" i="5"/>
  <c r="C139" i="5"/>
  <c r="C140" i="5"/>
  <c r="C141" i="5"/>
  <c r="C142" i="5"/>
  <c r="C143" i="5"/>
  <c r="C144" i="5"/>
  <c r="C145" i="5"/>
  <c r="C146" i="5"/>
  <c r="C147" i="5"/>
  <c r="C148" i="5"/>
  <c r="C149" i="5"/>
  <c r="C150" i="5"/>
  <c r="C151" i="5"/>
  <c r="C152" i="5"/>
  <c r="C153" i="5"/>
  <c r="C154" i="5"/>
  <c r="C155" i="5"/>
  <c r="C156" i="5"/>
  <c r="C157" i="5"/>
  <c r="C158" i="5"/>
  <c r="C159" i="5"/>
  <c r="C160" i="5"/>
  <c r="C161" i="5"/>
  <c r="C162" i="5"/>
  <c r="C163" i="5"/>
  <c r="C164" i="5"/>
  <c r="C165" i="5"/>
  <c r="C166" i="5"/>
  <c r="C167" i="5"/>
  <c r="C168" i="5"/>
  <c r="C169" i="5"/>
  <c r="C170" i="5"/>
  <c r="C171" i="5"/>
  <c r="C172" i="5"/>
  <c r="C173" i="5"/>
  <c r="C174" i="5"/>
  <c r="C175" i="5"/>
  <c r="C176" i="5"/>
  <c r="C177" i="5"/>
  <c r="C178" i="5"/>
  <c r="C179" i="5"/>
  <c r="C180" i="5"/>
  <c r="C181" i="5"/>
  <c r="C182" i="5"/>
  <c r="C183" i="5"/>
  <c r="C184" i="5"/>
  <c r="C185" i="5"/>
  <c r="C186" i="5"/>
  <c r="C187" i="5"/>
  <c r="C188" i="5"/>
  <c r="C189" i="5"/>
  <c r="C190" i="5"/>
  <c r="C191" i="5"/>
  <c r="C192" i="5"/>
  <c r="C193" i="5"/>
  <c r="C194" i="5"/>
  <c r="C195" i="5"/>
  <c r="C196" i="5"/>
  <c r="C197" i="5"/>
  <c r="C198" i="5"/>
  <c r="C199" i="5"/>
  <c r="C200" i="5"/>
  <c r="C201" i="5"/>
  <c r="C202" i="5"/>
  <c r="C203" i="5"/>
  <c r="C204" i="5"/>
  <c r="C205" i="5"/>
  <c r="C206" i="5"/>
  <c r="C207" i="5"/>
  <c r="C208" i="5"/>
  <c r="C209" i="5"/>
  <c r="C210" i="5"/>
  <c r="C211" i="5"/>
  <c r="C212" i="5"/>
  <c r="C213" i="5"/>
  <c r="C214" i="5"/>
  <c r="C215" i="5"/>
  <c r="C216" i="5"/>
  <c r="C217" i="5"/>
  <c r="C218" i="5"/>
  <c r="C219" i="5"/>
  <c r="C220" i="5"/>
  <c r="C221" i="5"/>
  <c r="C222" i="5"/>
  <c r="C223" i="5"/>
  <c r="C224" i="5"/>
  <c r="C225" i="5"/>
  <c r="C226" i="5"/>
  <c r="C227" i="5"/>
  <c r="C228" i="5"/>
  <c r="C229" i="5"/>
  <c r="C230" i="5"/>
  <c r="C231" i="5"/>
  <c r="C232" i="5"/>
  <c r="C233" i="5"/>
  <c r="C234" i="5"/>
  <c r="C235" i="5"/>
  <c r="C236" i="5"/>
  <c r="C237" i="5"/>
  <c r="C238" i="5"/>
  <c r="C239" i="5"/>
  <c r="C240" i="5"/>
  <c r="C241" i="5"/>
  <c r="C242" i="5"/>
  <c r="C243" i="5"/>
  <c r="C244" i="5"/>
  <c r="C245" i="5"/>
  <c r="C246" i="5"/>
  <c r="C247" i="5"/>
  <c r="C248" i="5"/>
  <c r="C249" i="5"/>
  <c r="C250" i="5"/>
  <c r="C251" i="5"/>
  <c r="C252" i="5"/>
  <c r="C253" i="5"/>
  <c r="C254" i="5"/>
  <c r="C255" i="5"/>
  <c r="C256" i="5"/>
  <c r="C257" i="5"/>
  <c r="C258" i="5"/>
  <c r="C259" i="5"/>
  <c r="C260" i="5"/>
  <c r="C261" i="5"/>
  <c r="C262" i="5"/>
  <c r="C263" i="5"/>
  <c r="C264" i="5"/>
  <c r="C265" i="5"/>
  <c r="C266" i="5"/>
  <c r="C267" i="5"/>
  <c r="C268" i="5"/>
  <c r="C269" i="5"/>
  <c r="C270" i="5"/>
  <c r="C271" i="5"/>
  <c r="C272" i="5"/>
  <c r="C273" i="5"/>
  <c r="C274" i="5"/>
  <c r="C275" i="5"/>
  <c r="C276" i="5"/>
  <c r="C277" i="5"/>
  <c r="C278" i="5"/>
  <c r="C279" i="5"/>
  <c r="C280" i="5"/>
  <c r="C281" i="5"/>
  <c r="C282" i="5"/>
  <c r="C283" i="5"/>
  <c r="C284" i="5"/>
  <c r="C285" i="5"/>
  <c r="C286" i="5"/>
  <c r="C287" i="5"/>
  <c r="C288" i="5"/>
  <c r="C289" i="5"/>
  <c r="C290" i="5"/>
  <c r="C291" i="5"/>
  <c r="C292" i="5"/>
  <c r="C293" i="5"/>
  <c r="C294" i="5"/>
  <c r="C295" i="5"/>
  <c r="C296" i="5"/>
  <c r="C297" i="5"/>
  <c r="C298" i="5"/>
  <c r="C299" i="5"/>
  <c r="C300" i="5"/>
  <c r="C301" i="5"/>
  <c r="C302" i="5"/>
  <c r="C303" i="5"/>
  <c r="C304" i="5"/>
  <c r="C305" i="5"/>
  <c r="C306" i="5"/>
  <c r="C307" i="5"/>
  <c r="C308" i="5"/>
  <c r="C309" i="5"/>
  <c r="C310" i="5"/>
  <c r="C311" i="5"/>
  <c r="C312" i="5"/>
  <c r="C313" i="5"/>
  <c r="C314" i="5"/>
  <c r="C315" i="5"/>
  <c r="C316" i="5"/>
  <c r="C317" i="5"/>
  <c r="C318" i="5"/>
  <c r="C319" i="5"/>
  <c r="C320" i="5"/>
  <c r="C321" i="5"/>
  <c r="C322" i="5"/>
  <c r="C323" i="5"/>
  <c r="C324" i="5"/>
  <c r="C325" i="5"/>
  <c r="C326" i="5"/>
  <c r="C327" i="5"/>
  <c r="C328" i="5"/>
  <c r="C329" i="5"/>
  <c r="C330" i="5"/>
  <c r="C331" i="5"/>
  <c r="C332" i="5"/>
  <c r="C333" i="5"/>
  <c r="C334" i="5"/>
  <c r="C335" i="5"/>
  <c r="C336" i="5"/>
  <c r="C337" i="5"/>
  <c r="C338" i="5"/>
  <c r="C339" i="5"/>
  <c r="C340" i="5"/>
  <c r="C341" i="5"/>
  <c r="C342" i="5"/>
  <c r="C343" i="5"/>
  <c r="C344" i="5"/>
  <c r="C345" i="5"/>
  <c r="C346" i="5"/>
  <c r="C347" i="5"/>
  <c r="C348" i="5"/>
  <c r="C349" i="5"/>
  <c r="C350" i="5"/>
  <c r="C351" i="5"/>
  <c r="C352" i="5"/>
  <c r="C353" i="5"/>
  <c r="C354" i="5"/>
  <c r="C355" i="5"/>
  <c r="C356" i="5"/>
  <c r="C357" i="5"/>
  <c r="C358" i="5"/>
  <c r="C359" i="5"/>
  <c r="C360" i="5"/>
  <c r="C361" i="5"/>
  <c r="C362" i="5"/>
  <c r="C363" i="5"/>
  <c r="C364" i="5"/>
  <c r="C365" i="5"/>
  <c r="C366" i="5"/>
  <c r="C367" i="5"/>
  <c r="C368" i="5"/>
  <c r="C369" i="5"/>
  <c r="C370" i="5"/>
  <c r="C371" i="5"/>
  <c r="C372" i="5"/>
  <c r="C373" i="5"/>
  <c r="C374" i="5"/>
  <c r="C375" i="5"/>
  <c r="C376" i="5"/>
  <c r="C377" i="5"/>
  <c r="C378" i="5"/>
  <c r="C379" i="5"/>
  <c r="C380" i="5"/>
  <c r="C381" i="5"/>
  <c r="C382" i="5"/>
  <c r="C383" i="5"/>
  <c r="C384" i="5"/>
  <c r="C385" i="5"/>
  <c r="C386" i="5"/>
  <c r="C387" i="5"/>
  <c r="C388" i="5"/>
  <c r="C389" i="5"/>
  <c r="C390" i="5"/>
  <c r="C391" i="5"/>
  <c r="C392" i="5"/>
  <c r="C393" i="5"/>
  <c r="C394" i="5"/>
  <c r="C395" i="5"/>
  <c r="C396" i="5"/>
  <c r="C397" i="5"/>
  <c r="C398" i="5"/>
  <c r="C399" i="5"/>
  <c r="C400" i="5"/>
  <c r="C401" i="5"/>
  <c r="C402" i="5"/>
  <c r="C403" i="5"/>
  <c r="C404" i="5"/>
  <c r="C405" i="5"/>
  <c r="C406" i="5"/>
  <c r="C407" i="5"/>
  <c r="C408" i="5"/>
  <c r="C409" i="5"/>
  <c r="C410" i="5"/>
  <c r="C411" i="5"/>
  <c r="C412" i="5"/>
  <c r="C413" i="5"/>
  <c r="C414" i="5"/>
  <c r="C415" i="5"/>
  <c r="C416" i="5"/>
  <c r="C417" i="5"/>
  <c r="C418" i="5"/>
  <c r="C419" i="5"/>
  <c r="C420" i="5"/>
  <c r="C421" i="5"/>
  <c r="C422" i="5"/>
  <c r="C423" i="5"/>
  <c r="C424" i="5"/>
  <c r="C425" i="5"/>
  <c r="C426" i="5"/>
  <c r="C427" i="5"/>
  <c r="C428" i="5"/>
  <c r="C429" i="5"/>
  <c r="C430" i="5"/>
  <c r="C431" i="5"/>
  <c r="C432" i="5"/>
  <c r="C433" i="5"/>
  <c r="C434" i="5"/>
  <c r="C435" i="5"/>
  <c r="C436" i="5"/>
  <c r="C437" i="5"/>
  <c r="C438" i="5"/>
  <c r="C439" i="5"/>
  <c r="C440" i="5"/>
  <c r="C441" i="5"/>
  <c r="C442" i="5"/>
  <c r="C443" i="5"/>
  <c r="C444" i="5"/>
  <c r="C445" i="5"/>
  <c r="C446" i="5"/>
  <c r="C447" i="5"/>
  <c r="C448" i="5"/>
  <c r="C449" i="5"/>
  <c r="C450" i="5"/>
  <c r="C451" i="5"/>
  <c r="C452" i="5"/>
  <c r="C453" i="5"/>
  <c r="C454" i="5"/>
  <c r="C455" i="5"/>
  <c r="C456" i="5"/>
  <c r="C457" i="5"/>
  <c r="C458" i="5"/>
  <c r="C459" i="5"/>
  <c r="C460" i="5"/>
  <c r="C461" i="5"/>
  <c r="C462" i="5"/>
  <c r="C463" i="5"/>
  <c r="C464" i="5"/>
  <c r="C465" i="5"/>
  <c r="C466" i="5"/>
  <c r="C467" i="5"/>
  <c r="C468" i="5"/>
  <c r="C469" i="5"/>
  <c r="C470" i="5"/>
  <c r="C471" i="5"/>
  <c r="C472" i="5"/>
  <c r="C473" i="5"/>
  <c r="C474" i="5"/>
  <c r="C475" i="5"/>
  <c r="C476" i="5"/>
  <c r="C477" i="5"/>
  <c r="C478" i="5"/>
  <c r="C479" i="5"/>
  <c r="C480" i="5"/>
  <c r="C481" i="5"/>
  <c r="C482" i="5"/>
  <c r="C483" i="5"/>
  <c r="C484" i="5"/>
  <c r="C485" i="5"/>
  <c r="C486" i="5"/>
  <c r="C487" i="5"/>
  <c r="C488" i="5"/>
  <c r="C489" i="5"/>
  <c r="C490" i="5"/>
  <c r="C491" i="5"/>
  <c r="C492" i="5"/>
  <c r="C493" i="5"/>
  <c r="C494" i="5"/>
  <c r="C495" i="5"/>
  <c r="C496" i="5"/>
  <c r="C497" i="5"/>
  <c r="C498" i="5"/>
  <c r="C499" i="5"/>
  <c r="C500" i="5"/>
  <c r="C501" i="5"/>
  <c r="C502" i="5"/>
  <c r="C503" i="5"/>
  <c r="C504" i="5"/>
  <c r="C505" i="5"/>
  <c r="C506" i="5"/>
  <c r="C507" i="5"/>
  <c r="C508" i="5"/>
  <c r="C509" i="5"/>
  <c r="C510" i="5"/>
  <c r="C511" i="5"/>
  <c r="C512" i="5"/>
  <c r="C513" i="5"/>
  <c r="C514" i="5"/>
  <c r="C515" i="5"/>
  <c r="C516" i="5"/>
  <c r="C517" i="5"/>
  <c r="C518" i="5"/>
  <c r="C519" i="5"/>
  <c r="C520" i="5"/>
  <c r="C521" i="5"/>
  <c r="C522" i="5"/>
  <c r="C523" i="5"/>
  <c r="C524" i="5"/>
  <c r="C525" i="5"/>
  <c r="C526" i="5"/>
  <c r="C527" i="5"/>
  <c r="C528" i="5"/>
  <c r="C529" i="5"/>
  <c r="C530" i="5"/>
  <c r="C531" i="5"/>
  <c r="C532" i="5"/>
  <c r="C533" i="5"/>
  <c r="C534" i="5"/>
  <c r="C535" i="5"/>
  <c r="C536" i="5"/>
  <c r="C537" i="5"/>
  <c r="C538" i="5"/>
  <c r="C539" i="5"/>
  <c r="C540" i="5"/>
  <c r="C541" i="5"/>
  <c r="C542" i="5"/>
  <c r="C543" i="5"/>
  <c r="C544" i="5"/>
  <c r="C545" i="5"/>
  <c r="C546" i="5"/>
  <c r="C547" i="5"/>
  <c r="C548" i="5"/>
  <c r="C549" i="5"/>
  <c r="C550" i="5"/>
  <c r="C551" i="5"/>
  <c r="C552" i="5"/>
  <c r="C553" i="5"/>
  <c r="C554" i="5"/>
  <c r="C555" i="5"/>
  <c r="C556" i="5"/>
  <c r="C557" i="5"/>
  <c r="C558" i="5"/>
  <c r="C559" i="5"/>
  <c r="C560" i="5"/>
  <c r="C561" i="5"/>
  <c r="C562" i="5"/>
  <c r="C563" i="5"/>
  <c r="C564" i="5"/>
  <c r="C565" i="5"/>
  <c r="C566" i="5"/>
  <c r="C567" i="5"/>
  <c r="C568" i="5"/>
  <c r="C569" i="5"/>
  <c r="C570" i="5"/>
  <c r="C571" i="5"/>
  <c r="C572" i="5"/>
  <c r="C573" i="5"/>
  <c r="C574" i="5"/>
  <c r="C575" i="5"/>
  <c r="C576" i="5"/>
  <c r="C577" i="5"/>
  <c r="C578" i="5"/>
  <c r="C579" i="5"/>
  <c r="C580" i="5"/>
  <c r="C581" i="5"/>
  <c r="C582" i="5"/>
  <c r="C583" i="5"/>
  <c r="C584" i="5"/>
  <c r="C585" i="5"/>
  <c r="C586" i="5"/>
  <c r="C587" i="5"/>
  <c r="C588" i="5"/>
  <c r="C589" i="5"/>
  <c r="C590" i="5"/>
  <c r="C591" i="5"/>
  <c r="C592" i="5"/>
  <c r="C593" i="5"/>
  <c r="C594" i="5"/>
  <c r="C595" i="5"/>
  <c r="C596" i="5"/>
  <c r="C597" i="5"/>
  <c r="C598" i="5"/>
  <c r="C599" i="5"/>
  <c r="C600" i="5"/>
  <c r="C601" i="5"/>
  <c r="C602" i="5"/>
  <c r="C603" i="5"/>
  <c r="C604" i="5"/>
  <c r="C605" i="5"/>
  <c r="C606" i="5"/>
  <c r="C607" i="5"/>
  <c r="C608" i="5"/>
  <c r="C609" i="5"/>
  <c r="C610" i="5"/>
  <c r="C611" i="5"/>
  <c r="C612" i="5"/>
  <c r="C613" i="5"/>
  <c r="C614" i="5"/>
  <c r="C615" i="5"/>
  <c r="C616" i="5"/>
  <c r="C617" i="5"/>
  <c r="C618" i="5"/>
  <c r="C619" i="5"/>
  <c r="C620" i="5"/>
  <c r="C621" i="5"/>
  <c r="C622" i="5"/>
  <c r="C623" i="5"/>
  <c r="C624" i="5"/>
  <c r="C625" i="5"/>
  <c r="C626" i="5"/>
  <c r="C627" i="5"/>
  <c r="C628" i="5"/>
  <c r="C629" i="5"/>
  <c r="C630" i="5"/>
  <c r="C631" i="5"/>
  <c r="C632" i="5"/>
  <c r="C633" i="5"/>
  <c r="C634" i="5"/>
  <c r="C635" i="5"/>
  <c r="C636" i="5"/>
  <c r="C637" i="5"/>
  <c r="C638" i="5"/>
  <c r="C639" i="5"/>
  <c r="C640" i="5"/>
  <c r="C641" i="5"/>
  <c r="C642" i="5"/>
  <c r="C643" i="5"/>
  <c r="C644" i="5"/>
  <c r="C645" i="5"/>
  <c r="C646" i="5"/>
  <c r="C647" i="5"/>
  <c r="C648" i="5"/>
  <c r="C649" i="5"/>
  <c r="C650" i="5"/>
  <c r="C651" i="5"/>
  <c r="C652" i="5"/>
  <c r="C653" i="5"/>
  <c r="C654" i="5"/>
  <c r="C655" i="5"/>
  <c r="C656" i="5"/>
  <c r="C657" i="5"/>
  <c r="C658" i="5"/>
  <c r="C659" i="5"/>
  <c r="C660" i="5"/>
  <c r="C661" i="5"/>
  <c r="C662" i="5"/>
  <c r="C663" i="5"/>
  <c r="C664" i="5"/>
  <c r="C665" i="5"/>
  <c r="C666" i="5"/>
  <c r="C667" i="5"/>
  <c r="C668" i="5"/>
  <c r="C669" i="5"/>
  <c r="C670" i="5"/>
  <c r="C671" i="5"/>
  <c r="C672" i="5"/>
  <c r="C673" i="5"/>
  <c r="C674" i="5"/>
  <c r="C675" i="5"/>
  <c r="C676" i="5"/>
  <c r="C677" i="5"/>
  <c r="C678" i="5"/>
  <c r="C679" i="5"/>
  <c r="C680" i="5"/>
  <c r="C681" i="5"/>
  <c r="C682" i="5"/>
  <c r="C683" i="5"/>
  <c r="C684" i="5"/>
  <c r="C685" i="5"/>
  <c r="C686" i="5"/>
  <c r="C687" i="5"/>
  <c r="C688" i="5"/>
  <c r="C689" i="5"/>
  <c r="C690" i="5"/>
  <c r="C691" i="5"/>
  <c r="C692" i="5"/>
  <c r="C693" i="5"/>
  <c r="C694" i="5"/>
  <c r="C695" i="5"/>
  <c r="C696" i="5"/>
  <c r="C697" i="5"/>
  <c r="C698" i="5"/>
  <c r="C699" i="5"/>
  <c r="C700" i="5"/>
  <c r="C701" i="5"/>
  <c r="C702" i="5"/>
  <c r="C703" i="5"/>
  <c r="C704" i="5"/>
  <c r="C705" i="5"/>
  <c r="C706" i="5"/>
  <c r="C707" i="5"/>
  <c r="C708" i="5"/>
  <c r="C709" i="5"/>
  <c r="C710" i="5"/>
  <c r="C711" i="5"/>
  <c r="C712" i="5"/>
  <c r="C713" i="5"/>
  <c r="C714" i="5"/>
  <c r="C715" i="5"/>
  <c r="C716" i="5"/>
  <c r="C717" i="5"/>
  <c r="C718" i="5"/>
  <c r="C719" i="5"/>
  <c r="C720" i="5"/>
  <c r="C721" i="5"/>
  <c r="C722" i="5"/>
  <c r="C723" i="5"/>
  <c r="C724" i="5"/>
  <c r="C725" i="5"/>
  <c r="C726" i="5"/>
  <c r="C727" i="5"/>
  <c r="C728" i="5"/>
  <c r="C729" i="5"/>
  <c r="C730" i="5"/>
  <c r="C731" i="5"/>
  <c r="C732" i="5"/>
  <c r="C733" i="5"/>
  <c r="C734" i="5"/>
  <c r="C735" i="5"/>
  <c r="C736" i="5"/>
  <c r="C737" i="5"/>
  <c r="C738" i="5"/>
  <c r="C739" i="5"/>
  <c r="C740" i="5"/>
  <c r="C741" i="5"/>
  <c r="C742" i="5"/>
  <c r="C743" i="5"/>
  <c r="C744" i="5"/>
  <c r="C745" i="5"/>
  <c r="C746" i="5"/>
  <c r="C747" i="5"/>
  <c r="C748" i="5"/>
  <c r="C749" i="5"/>
  <c r="C750" i="5"/>
  <c r="C751" i="5"/>
  <c r="C752" i="5"/>
  <c r="C753" i="5"/>
  <c r="C754" i="5"/>
  <c r="C755" i="5"/>
  <c r="C756" i="5"/>
  <c r="C757" i="5"/>
  <c r="C758" i="5"/>
  <c r="C759" i="5"/>
  <c r="C760" i="5"/>
  <c r="C761" i="5"/>
  <c r="C762" i="5"/>
  <c r="C763" i="5"/>
  <c r="C764" i="5"/>
  <c r="C765" i="5"/>
  <c r="C766" i="5"/>
  <c r="C767" i="5"/>
  <c r="C768" i="5"/>
  <c r="C769" i="5"/>
  <c r="C770" i="5"/>
  <c r="C771" i="5"/>
  <c r="C772" i="5"/>
  <c r="C773" i="5"/>
  <c r="C774" i="5"/>
  <c r="C775" i="5"/>
  <c r="C776" i="5"/>
  <c r="C777" i="5"/>
  <c r="C778" i="5"/>
  <c r="C779" i="5"/>
  <c r="C780" i="5"/>
  <c r="C781" i="5"/>
  <c r="C782" i="5"/>
  <c r="C783" i="5"/>
  <c r="C784" i="5"/>
  <c r="C785" i="5"/>
  <c r="C786" i="5"/>
  <c r="C787" i="5"/>
  <c r="C788" i="5"/>
  <c r="C789" i="5"/>
  <c r="C790" i="5"/>
  <c r="C791" i="5"/>
  <c r="C792" i="5"/>
  <c r="C793" i="5"/>
  <c r="C794" i="5"/>
  <c r="C795" i="5"/>
  <c r="C796" i="5"/>
  <c r="C797" i="5"/>
  <c r="C798" i="5"/>
  <c r="C799" i="5"/>
  <c r="C800" i="5"/>
  <c r="C53" i="5"/>
  <c r="C43" i="5"/>
  <c r="C44" i="5"/>
  <c r="C45" i="5"/>
  <c r="C46" i="5"/>
  <c r="C47" i="5"/>
  <c r="C48" i="5"/>
  <c r="C49" i="5"/>
  <c r="C50" i="5"/>
  <c r="C51" i="5"/>
  <c r="C52" i="5"/>
  <c r="C42" i="5"/>
  <c r="K43" i="3"/>
  <c r="J38" i="3"/>
  <c r="K44" i="3"/>
  <c r="K45" i="3"/>
  <c r="K46" i="3"/>
  <c r="K47" i="3"/>
  <c r="K48" i="3"/>
  <c r="K49" i="3"/>
  <c r="K50" i="3"/>
  <c r="K51" i="3"/>
  <c r="K52" i="3"/>
  <c r="K53" i="3"/>
  <c r="K54" i="3"/>
  <c r="K55" i="3"/>
  <c r="K56" i="3"/>
  <c r="K57" i="3"/>
  <c r="K58" i="3"/>
  <c r="K59" i="3"/>
  <c r="K60" i="3"/>
  <c r="K61" i="3"/>
  <c r="K62" i="3"/>
  <c r="K63" i="3"/>
  <c r="K64" i="3"/>
  <c r="K65" i="3"/>
  <c r="K66" i="3"/>
  <c r="K67" i="3"/>
  <c r="K68" i="3"/>
  <c r="K69" i="3"/>
  <c r="K70" i="3"/>
  <c r="K71" i="3"/>
  <c r="K72" i="3"/>
  <c r="K73" i="3"/>
  <c r="K74" i="3"/>
  <c r="K75" i="3"/>
  <c r="K76" i="3"/>
  <c r="K77" i="3"/>
  <c r="K78" i="3"/>
  <c r="K79" i="3"/>
  <c r="K80" i="3"/>
  <c r="K81" i="3"/>
  <c r="K82" i="3"/>
  <c r="K83" i="3"/>
  <c r="K84" i="3"/>
  <c r="K85" i="3"/>
  <c r="K86" i="3"/>
  <c r="K87" i="3"/>
  <c r="K88" i="3"/>
  <c r="K89" i="3"/>
  <c r="K90" i="3"/>
  <c r="K91" i="3"/>
  <c r="K92" i="3"/>
  <c r="K93" i="3"/>
  <c r="K94" i="3"/>
  <c r="K95" i="3"/>
  <c r="K96" i="3"/>
  <c r="K97" i="3"/>
  <c r="K98" i="3"/>
  <c r="K99" i="3"/>
  <c r="K100" i="3"/>
  <c r="K101" i="3"/>
  <c r="K102" i="3"/>
  <c r="K103" i="3"/>
  <c r="K104" i="3"/>
  <c r="K105" i="3"/>
  <c r="K106" i="3"/>
  <c r="K107" i="3"/>
  <c r="K108" i="3"/>
  <c r="K109" i="3"/>
  <c r="K110" i="3"/>
  <c r="K111" i="3"/>
  <c r="K112" i="3"/>
  <c r="K113" i="3"/>
  <c r="K114" i="3"/>
  <c r="K115" i="3"/>
  <c r="K116" i="3"/>
  <c r="K117" i="3"/>
  <c r="K118" i="3"/>
  <c r="K119" i="3"/>
  <c r="K120" i="3"/>
  <c r="K121" i="3"/>
  <c r="K122" i="3"/>
  <c r="K123" i="3"/>
  <c r="K124" i="3"/>
  <c r="K125" i="3"/>
  <c r="K126" i="3"/>
  <c r="K127" i="3"/>
  <c r="K128" i="3"/>
  <c r="K129" i="3"/>
  <c r="K130" i="3"/>
  <c r="K131" i="3"/>
  <c r="K132" i="3"/>
  <c r="K133" i="3"/>
  <c r="K134" i="3"/>
  <c r="K135" i="3"/>
  <c r="K136" i="3"/>
  <c r="K137" i="3"/>
  <c r="K138" i="3"/>
  <c r="K139" i="3"/>
  <c r="K140" i="3"/>
  <c r="K141" i="3"/>
  <c r="K142" i="3"/>
  <c r="K143" i="3"/>
  <c r="K144" i="3"/>
  <c r="K145" i="3"/>
  <c r="K146" i="3"/>
  <c r="K147" i="3"/>
  <c r="K148" i="3"/>
  <c r="K149" i="3"/>
  <c r="K150" i="3"/>
  <c r="K151" i="3"/>
  <c r="K152" i="3"/>
  <c r="K153" i="3"/>
  <c r="K154" i="3"/>
  <c r="K155" i="3"/>
  <c r="K156" i="3"/>
  <c r="K157" i="3"/>
  <c r="K158" i="3"/>
  <c r="K159" i="3"/>
  <c r="K160" i="3"/>
  <c r="K161" i="3"/>
  <c r="K162" i="3"/>
  <c r="K163" i="3"/>
  <c r="K164" i="3"/>
  <c r="K165" i="3"/>
  <c r="K166" i="3"/>
  <c r="K167" i="3"/>
  <c r="K168" i="3"/>
  <c r="K169" i="3"/>
  <c r="K170" i="3"/>
  <c r="K171" i="3"/>
  <c r="K172" i="3"/>
  <c r="K173" i="3"/>
  <c r="K174" i="3"/>
  <c r="K175" i="3"/>
  <c r="K176" i="3"/>
  <c r="K177" i="3"/>
  <c r="K178" i="3"/>
  <c r="K179" i="3"/>
  <c r="K180" i="3"/>
  <c r="K181" i="3"/>
  <c r="K182" i="3"/>
  <c r="K183" i="3"/>
  <c r="K184" i="3"/>
  <c r="K185" i="3"/>
  <c r="K186" i="3"/>
  <c r="K187" i="3"/>
  <c r="K188" i="3"/>
  <c r="K189" i="3"/>
  <c r="K190" i="3"/>
  <c r="K191" i="3"/>
  <c r="K192" i="3"/>
  <c r="K193" i="3"/>
  <c r="K194" i="3"/>
  <c r="K195" i="3"/>
  <c r="K196" i="3"/>
  <c r="K197" i="3"/>
  <c r="K198" i="3"/>
  <c r="K199" i="3"/>
  <c r="K200" i="3"/>
  <c r="K201" i="3"/>
  <c r="K202" i="3"/>
  <c r="K203" i="3"/>
  <c r="K204" i="3"/>
  <c r="K205" i="3"/>
  <c r="K206" i="3"/>
  <c r="K207" i="3"/>
  <c r="K208" i="3"/>
  <c r="K209" i="3"/>
  <c r="K210" i="3"/>
  <c r="K211" i="3"/>
  <c r="K212" i="3"/>
  <c r="K213" i="3"/>
  <c r="K214" i="3"/>
  <c r="K215" i="3"/>
  <c r="K216" i="3"/>
  <c r="K217" i="3"/>
  <c r="K218" i="3"/>
  <c r="K219" i="3"/>
  <c r="K220" i="3"/>
  <c r="K221" i="3"/>
  <c r="K222" i="3"/>
  <c r="K223" i="3"/>
  <c r="K224" i="3"/>
  <c r="K225" i="3"/>
  <c r="K226" i="3"/>
  <c r="K227" i="3"/>
  <c r="K228" i="3"/>
  <c r="K229" i="3"/>
  <c r="K230" i="3"/>
  <c r="K231" i="3"/>
  <c r="K232" i="3"/>
  <c r="K233" i="3"/>
  <c r="K234" i="3"/>
  <c r="K235" i="3"/>
  <c r="K236" i="3"/>
  <c r="K237" i="3"/>
  <c r="K238" i="3"/>
  <c r="K239" i="3"/>
  <c r="K240" i="3"/>
  <c r="K241" i="3"/>
  <c r="K242" i="3"/>
  <c r="K243" i="3"/>
  <c r="K244" i="3"/>
  <c r="K245" i="3"/>
  <c r="K246" i="3"/>
  <c r="K247" i="3"/>
  <c r="K248" i="3"/>
  <c r="K249" i="3"/>
  <c r="K250" i="3"/>
  <c r="K251" i="3"/>
  <c r="K252" i="3"/>
  <c r="K253" i="3"/>
  <c r="K254" i="3"/>
  <c r="K255" i="3"/>
  <c r="K256" i="3"/>
  <c r="K257" i="3"/>
  <c r="K258" i="3"/>
  <c r="K259" i="3"/>
  <c r="K260" i="3"/>
  <c r="K261" i="3"/>
  <c r="K262" i="3"/>
  <c r="K263" i="3"/>
  <c r="K264" i="3"/>
  <c r="K265" i="3"/>
  <c r="K266" i="3"/>
  <c r="K267" i="3"/>
  <c r="K268" i="3"/>
  <c r="K269" i="3"/>
  <c r="K270" i="3"/>
  <c r="K271" i="3"/>
  <c r="K272" i="3"/>
  <c r="K273" i="3"/>
  <c r="K274" i="3"/>
  <c r="K275" i="3"/>
  <c r="K276" i="3"/>
  <c r="K277" i="3"/>
  <c r="K278" i="3"/>
  <c r="K279" i="3"/>
  <c r="K280" i="3"/>
  <c r="K281" i="3"/>
  <c r="K282" i="3"/>
  <c r="K283" i="3"/>
  <c r="K284" i="3"/>
  <c r="K285" i="3"/>
  <c r="K286" i="3"/>
  <c r="K287" i="3"/>
  <c r="K288" i="3"/>
  <c r="K289" i="3"/>
  <c r="K290" i="3"/>
  <c r="K291" i="3"/>
  <c r="K292" i="3"/>
  <c r="K293" i="3"/>
  <c r="K294" i="3"/>
  <c r="K295" i="3"/>
  <c r="K296" i="3"/>
  <c r="K297" i="3"/>
  <c r="K298" i="3"/>
  <c r="K299" i="3"/>
  <c r="K300" i="3"/>
  <c r="K301" i="3"/>
  <c r="K302" i="3"/>
  <c r="K303" i="3"/>
  <c r="K304" i="3"/>
  <c r="K305" i="3"/>
  <c r="K306" i="3"/>
  <c r="K307" i="3"/>
  <c r="K308" i="3"/>
  <c r="K309" i="3"/>
  <c r="K310" i="3"/>
  <c r="K311" i="3"/>
  <c r="K312" i="3"/>
  <c r="K313" i="3"/>
  <c r="K314" i="3"/>
  <c r="K315" i="3"/>
  <c r="K316" i="3"/>
  <c r="K317" i="3"/>
  <c r="K318" i="3"/>
  <c r="K319" i="3"/>
  <c r="K320" i="3"/>
  <c r="K321" i="3"/>
  <c r="K322" i="3"/>
  <c r="K323" i="3"/>
  <c r="K324" i="3"/>
  <c r="K325" i="3"/>
  <c r="K326" i="3"/>
  <c r="K327" i="3"/>
  <c r="K328" i="3"/>
  <c r="K329" i="3"/>
  <c r="K330" i="3"/>
  <c r="K331" i="3"/>
  <c r="K332" i="3"/>
  <c r="K333" i="3"/>
  <c r="K334" i="3"/>
  <c r="K335" i="3"/>
  <c r="K336" i="3"/>
  <c r="K337" i="3"/>
  <c r="K338" i="3"/>
  <c r="K339" i="3"/>
  <c r="K340" i="3"/>
  <c r="K341" i="3"/>
  <c r="K342" i="3"/>
  <c r="K343" i="3"/>
  <c r="K344" i="3"/>
  <c r="K345" i="3"/>
  <c r="K346" i="3"/>
  <c r="K347" i="3"/>
  <c r="K348" i="3"/>
  <c r="K349" i="3"/>
  <c r="K350" i="3"/>
  <c r="K351" i="3"/>
  <c r="K352" i="3"/>
  <c r="K353" i="3"/>
  <c r="K354" i="3"/>
  <c r="K355" i="3"/>
  <c r="K356" i="3"/>
  <c r="K357" i="3"/>
  <c r="K358" i="3"/>
  <c r="K359" i="3"/>
  <c r="K360" i="3"/>
  <c r="K361" i="3"/>
  <c r="K362" i="3"/>
  <c r="K363" i="3"/>
  <c r="K364" i="3"/>
  <c r="K365" i="3"/>
  <c r="K366" i="3"/>
  <c r="K367" i="3"/>
  <c r="K368" i="3"/>
  <c r="K369" i="3"/>
  <c r="K370" i="3"/>
  <c r="K371" i="3"/>
  <c r="K372" i="3"/>
  <c r="K373" i="3"/>
  <c r="K374" i="3"/>
  <c r="K375" i="3"/>
  <c r="K376" i="3"/>
  <c r="K377" i="3"/>
  <c r="K378" i="3"/>
  <c r="K379" i="3"/>
  <c r="K380" i="3"/>
  <c r="K381" i="3"/>
  <c r="K382" i="3"/>
  <c r="K383" i="3"/>
  <c r="K384" i="3"/>
  <c r="K385" i="3"/>
  <c r="K386" i="3"/>
  <c r="K387" i="3"/>
  <c r="K388" i="3"/>
  <c r="K389" i="3"/>
  <c r="K390" i="3"/>
  <c r="K391" i="3"/>
  <c r="K392" i="3"/>
  <c r="K393" i="3"/>
  <c r="K394" i="3"/>
  <c r="K395" i="3"/>
  <c r="K396" i="3"/>
  <c r="K397" i="3"/>
  <c r="K398" i="3"/>
  <c r="K399" i="3"/>
  <c r="K400" i="3"/>
  <c r="K401" i="3"/>
  <c r="K402" i="3"/>
  <c r="K403" i="3"/>
  <c r="K404" i="3"/>
  <c r="K405" i="3"/>
  <c r="K406" i="3"/>
  <c r="K407" i="3"/>
  <c r="K408" i="3"/>
  <c r="K409" i="3"/>
  <c r="K410" i="3"/>
  <c r="K411" i="3"/>
  <c r="K412" i="3"/>
  <c r="K413" i="3"/>
  <c r="K414" i="3"/>
  <c r="K415" i="3"/>
  <c r="K416" i="3"/>
  <c r="K417" i="3"/>
  <c r="K418" i="3"/>
  <c r="K419" i="3"/>
  <c r="K420" i="3"/>
  <c r="K421" i="3"/>
  <c r="K422" i="3"/>
  <c r="K423" i="3"/>
  <c r="K424" i="3"/>
  <c r="K425" i="3"/>
  <c r="K426" i="3"/>
  <c r="K427" i="3"/>
  <c r="K428" i="3"/>
  <c r="K429" i="3"/>
  <c r="K430" i="3"/>
  <c r="K431" i="3"/>
  <c r="K432" i="3"/>
  <c r="K433" i="3"/>
  <c r="K434" i="3"/>
  <c r="K435" i="3"/>
  <c r="K436" i="3"/>
  <c r="K437" i="3"/>
  <c r="K438" i="3"/>
  <c r="K439" i="3"/>
  <c r="K440" i="3"/>
  <c r="K441" i="3"/>
  <c r="K442" i="3"/>
  <c r="K443" i="3"/>
  <c r="K444" i="3"/>
  <c r="K445" i="3"/>
  <c r="K446" i="3"/>
  <c r="K447" i="3"/>
  <c r="K448" i="3"/>
  <c r="K449" i="3"/>
  <c r="K450" i="3"/>
  <c r="K451" i="3"/>
  <c r="K452" i="3"/>
  <c r="K453" i="3"/>
  <c r="K454" i="3"/>
  <c r="K455" i="3"/>
  <c r="K456" i="3"/>
  <c r="K457" i="3"/>
  <c r="K458" i="3"/>
  <c r="K459" i="3"/>
  <c r="K460" i="3"/>
  <c r="K461" i="3"/>
  <c r="K462" i="3"/>
  <c r="K463" i="3"/>
  <c r="K464" i="3"/>
  <c r="K465" i="3"/>
  <c r="K466" i="3"/>
  <c r="K467" i="3"/>
  <c r="K468" i="3"/>
  <c r="K469" i="3"/>
  <c r="K470" i="3"/>
  <c r="K471" i="3"/>
  <c r="K472" i="3"/>
  <c r="K473" i="3"/>
  <c r="K474" i="3"/>
  <c r="K475" i="3"/>
  <c r="K476" i="3"/>
  <c r="K477" i="3"/>
  <c r="K478" i="3"/>
  <c r="K479" i="3"/>
  <c r="K480" i="3"/>
  <c r="K481" i="3"/>
  <c r="K482" i="3"/>
  <c r="K483" i="3"/>
  <c r="K484" i="3"/>
  <c r="K485" i="3"/>
  <c r="K486" i="3"/>
  <c r="K487" i="3"/>
  <c r="K488" i="3"/>
  <c r="K489" i="3"/>
  <c r="K490" i="3"/>
  <c r="K491" i="3"/>
  <c r="K492" i="3"/>
  <c r="K493" i="3"/>
  <c r="K494" i="3"/>
  <c r="K495" i="3"/>
  <c r="K496" i="3"/>
  <c r="K497" i="3"/>
  <c r="K498" i="3"/>
  <c r="K499" i="3"/>
  <c r="K500" i="3"/>
  <c r="K501" i="3"/>
  <c r="K502" i="3"/>
  <c r="K503" i="3"/>
  <c r="K504" i="3"/>
  <c r="K505" i="3"/>
  <c r="K506" i="3"/>
  <c r="K507" i="3"/>
  <c r="K508" i="3"/>
  <c r="K509" i="3"/>
  <c r="K510" i="3"/>
  <c r="K511" i="3"/>
  <c r="K512" i="3"/>
  <c r="K513" i="3"/>
  <c r="K514" i="3"/>
  <c r="K515" i="3"/>
  <c r="K516" i="3"/>
  <c r="K517" i="3"/>
  <c r="K518" i="3"/>
  <c r="K519" i="3"/>
  <c r="K520" i="3"/>
  <c r="K521" i="3"/>
  <c r="K522" i="3"/>
  <c r="K523" i="3"/>
  <c r="K524" i="3"/>
  <c r="K525" i="3"/>
  <c r="K526" i="3"/>
  <c r="K527" i="3"/>
  <c r="K528" i="3"/>
  <c r="K529" i="3"/>
  <c r="K530" i="3"/>
  <c r="K531" i="3"/>
  <c r="K532" i="3"/>
  <c r="K533" i="3"/>
  <c r="K534" i="3"/>
  <c r="K535" i="3"/>
  <c r="K536" i="3"/>
  <c r="K537" i="3"/>
  <c r="K538" i="3"/>
  <c r="K539" i="3"/>
  <c r="K540" i="3"/>
  <c r="K541" i="3"/>
  <c r="K542" i="3"/>
  <c r="K543" i="3"/>
  <c r="K544" i="3"/>
  <c r="K545" i="3"/>
  <c r="K546" i="3"/>
  <c r="K547" i="3"/>
  <c r="K548" i="3"/>
  <c r="K549" i="3"/>
  <c r="K550" i="3"/>
  <c r="K551" i="3"/>
  <c r="K552" i="3"/>
  <c r="K553" i="3"/>
  <c r="K554" i="3"/>
  <c r="K555" i="3"/>
  <c r="K556" i="3"/>
  <c r="K557" i="3"/>
  <c r="K558" i="3"/>
  <c r="K559" i="3"/>
  <c r="K560" i="3"/>
  <c r="K561" i="3"/>
  <c r="K562" i="3"/>
  <c r="K563" i="3"/>
  <c r="K564" i="3"/>
  <c r="K565" i="3"/>
  <c r="K566" i="3"/>
  <c r="K567" i="3"/>
  <c r="K568" i="3"/>
  <c r="K569" i="3"/>
  <c r="K570" i="3"/>
  <c r="K571" i="3"/>
  <c r="K572" i="3"/>
  <c r="K573" i="3"/>
  <c r="K574" i="3"/>
  <c r="K575" i="3"/>
  <c r="K576" i="3"/>
  <c r="K577" i="3"/>
  <c r="K578" i="3"/>
  <c r="K579" i="3"/>
  <c r="K580" i="3"/>
  <c r="K581" i="3"/>
  <c r="K582" i="3"/>
  <c r="K583" i="3"/>
  <c r="K584" i="3"/>
  <c r="K585" i="3"/>
  <c r="K586" i="3"/>
  <c r="K587" i="3"/>
  <c r="K588" i="3"/>
  <c r="K589" i="3"/>
  <c r="K590" i="3"/>
  <c r="K591" i="3"/>
  <c r="K592" i="3"/>
  <c r="K593" i="3"/>
  <c r="K594" i="3"/>
  <c r="K595" i="3"/>
  <c r="K596" i="3"/>
  <c r="K597" i="3"/>
  <c r="K598" i="3"/>
  <c r="K599" i="3"/>
  <c r="K600" i="3"/>
  <c r="K601" i="3"/>
  <c r="K602" i="3"/>
  <c r="K603" i="3"/>
  <c r="K604" i="3"/>
  <c r="K605" i="3"/>
  <c r="K606" i="3"/>
  <c r="K607" i="3"/>
  <c r="K608" i="3"/>
  <c r="K609" i="3"/>
  <c r="K610" i="3"/>
  <c r="K611" i="3"/>
  <c r="K612" i="3"/>
  <c r="K613" i="3"/>
  <c r="K614" i="3"/>
  <c r="K615" i="3"/>
  <c r="K616" i="3"/>
  <c r="K617" i="3"/>
  <c r="K618" i="3"/>
  <c r="K619" i="3"/>
  <c r="K620" i="3"/>
  <c r="K621" i="3"/>
  <c r="K622" i="3"/>
  <c r="K623" i="3"/>
  <c r="K624" i="3"/>
  <c r="K625" i="3"/>
  <c r="K626" i="3"/>
  <c r="K627" i="3"/>
  <c r="K628" i="3"/>
  <c r="K629" i="3"/>
  <c r="K630" i="3"/>
  <c r="K631" i="3"/>
  <c r="K632" i="3"/>
  <c r="K633" i="3"/>
  <c r="K634" i="3"/>
  <c r="K635" i="3"/>
  <c r="K636" i="3"/>
  <c r="K637" i="3"/>
  <c r="K638" i="3"/>
  <c r="K639" i="3"/>
  <c r="K640" i="3"/>
  <c r="K641" i="3"/>
  <c r="K642" i="3"/>
  <c r="K643" i="3"/>
  <c r="K644" i="3"/>
  <c r="K645" i="3"/>
  <c r="K646" i="3"/>
  <c r="K647" i="3"/>
  <c r="K648" i="3"/>
  <c r="K649" i="3"/>
  <c r="K650" i="3"/>
  <c r="K651" i="3"/>
  <c r="K652" i="3"/>
  <c r="K653" i="3"/>
  <c r="K654" i="3"/>
  <c r="K655" i="3"/>
  <c r="K656" i="3"/>
  <c r="K657" i="3"/>
  <c r="K658" i="3"/>
  <c r="K659" i="3"/>
  <c r="K660" i="3"/>
  <c r="K661" i="3"/>
  <c r="K662" i="3"/>
  <c r="K663" i="3"/>
  <c r="K664" i="3"/>
  <c r="K665" i="3"/>
  <c r="K666" i="3"/>
  <c r="K667" i="3"/>
  <c r="K668" i="3"/>
  <c r="K669" i="3"/>
  <c r="K670" i="3"/>
  <c r="K671" i="3"/>
  <c r="K672" i="3"/>
  <c r="K673" i="3"/>
  <c r="K674" i="3"/>
  <c r="K675" i="3"/>
  <c r="K676" i="3"/>
  <c r="K677" i="3"/>
  <c r="K678" i="3"/>
  <c r="K679" i="3"/>
  <c r="K680" i="3"/>
  <c r="K681" i="3"/>
  <c r="K682" i="3"/>
  <c r="K683" i="3"/>
  <c r="K684" i="3"/>
  <c r="K685" i="3"/>
  <c r="K686" i="3"/>
  <c r="K687" i="3"/>
  <c r="K688" i="3"/>
  <c r="K689" i="3"/>
  <c r="K690" i="3"/>
  <c r="K691" i="3"/>
  <c r="K692" i="3"/>
  <c r="K693" i="3"/>
  <c r="K694" i="3"/>
  <c r="K695" i="3"/>
  <c r="K696" i="3"/>
  <c r="K697" i="3"/>
  <c r="K698" i="3"/>
  <c r="K699" i="3"/>
  <c r="K700" i="3"/>
  <c r="K701" i="3"/>
  <c r="K702" i="3"/>
  <c r="K703" i="3"/>
  <c r="K704" i="3"/>
  <c r="K705" i="3"/>
  <c r="K706" i="3"/>
  <c r="K707" i="3"/>
  <c r="K708" i="3"/>
  <c r="K709" i="3"/>
  <c r="K710" i="3"/>
  <c r="K711" i="3"/>
  <c r="K712" i="3"/>
  <c r="K713" i="3"/>
  <c r="K714" i="3"/>
  <c r="K715" i="3"/>
  <c r="K716" i="3"/>
  <c r="K717" i="3"/>
  <c r="K718" i="3"/>
  <c r="K719" i="3"/>
  <c r="K720" i="3"/>
  <c r="K721" i="3"/>
  <c r="K722" i="3"/>
  <c r="K723" i="3"/>
  <c r="K724" i="3"/>
  <c r="K725" i="3"/>
  <c r="K726" i="3"/>
  <c r="K727" i="3"/>
  <c r="K728" i="3"/>
  <c r="K729" i="3"/>
  <c r="K730" i="3"/>
  <c r="K731" i="3"/>
  <c r="K732" i="3"/>
  <c r="K733" i="3"/>
  <c r="K734" i="3"/>
  <c r="K735" i="3"/>
  <c r="K736" i="3"/>
  <c r="K737" i="3"/>
  <c r="K738" i="3"/>
  <c r="K739" i="3"/>
  <c r="K740" i="3"/>
  <c r="K741" i="3"/>
  <c r="K742" i="3"/>
  <c r="K743" i="3"/>
  <c r="K744" i="3"/>
  <c r="K745" i="3"/>
  <c r="K746" i="3"/>
  <c r="K747" i="3"/>
  <c r="K748" i="3"/>
  <c r="K749" i="3"/>
  <c r="K750" i="3"/>
  <c r="K751" i="3"/>
  <c r="K752" i="3"/>
  <c r="K753" i="3"/>
  <c r="K754" i="3"/>
  <c r="K755" i="3"/>
  <c r="K756" i="3"/>
  <c r="K757" i="3"/>
  <c r="K758" i="3"/>
  <c r="K759" i="3"/>
  <c r="K760" i="3"/>
  <c r="K761" i="3"/>
  <c r="K762" i="3"/>
  <c r="K763" i="3"/>
  <c r="K764" i="3"/>
  <c r="K765" i="3"/>
  <c r="K766" i="3"/>
  <c r="K767" i="3"/>
  <c r="K768" i="3"/>
  <c r="K769" i="3"/>
  <c r="K770" i="3"/>
  <c r="K771" i="3"/>
  <c r="K772" i="3"/>
  <c r="K773" i="3"/>
  <c r="K774" i="3"/>
  <c r="K775" i="3"/>
  <c r="K776" i="3"/>
  <c r="K777" i="3"/>
  <c r="K778" i="3"/>
  <c r="K779" i="3"/>
  <c r="K780" i="3"/>
  <c r="K781" i="3"/>
  <c r="K782" i="3"/>
  <c r="K783" i="3"/>
  <c r="K784" i="3"/>
  <c r="K785" i="3"/>
  <c r="K786" i="3"/>
  <c r="K787" i="3"/>
  <c r="K788" i="3"/>
  <c r="K789" i="3"/>
  <c r="K790" i="3"/>
  <c r="K791" i="3"/>
  <c r="K792" i="3"/>
  <c r="K793" i="3"/>
  <c r="K794" i="3"/>
  <c r="K795" i="3"/>
  <c r="K796" i="3"/>
  <c r="K797" i="3"/>
  <c r="K798" i="3"/>
  <c r="K799" i="3"/>
  <c r="K800" i="3"/>
  <c r="K801" i="3"/>
  <c r="K802" i="3"/>
  <c r="K803" i="3"/>
  <c r="K804" i="3"/>
  <c r="K805" i="3"/>
  <c r="K806" i="3"/>
  <c r="K807" i="3"/>
  <c r="K808" i="3"/>
  <c r="K809" i="3"/>
  <c r="K810" i="3"/>
  <c r="K811" i="3"/>
  <c r="K812" i="3"/>
  <c r="K813" i="3"/>
  <c r="K814" i="3"/>
  <c r="K815" i="3"/>
  <c r="K816" i="3"/>
  <c r="K817" i="3"/>
  <c r="K818" i="3"/>
  <c r="K819" i="3"/>
  <c r="K820" i="3"/>
  <c r="K821" i="3"/>
  <c r="K822" i="3"/>
  <c r="K823" i="3"/>
  <c r="K824" i="3"/>
  <c r="K825" i="3"/>
  <c r="K826" i="3"/>
  <c r="K827" i="3"/>
  <c r="K828" i="3"/>
  <c r="K829" i="3"/>
  <c r="K830" i="3"/>
  <c r="K831" i="3"/>
  <c r="K832" i="3"/>
  <c r="K833" i="3"/>
  <c r="K834" i="3"/>
  <c r="K835" i="3"/>
  <c r="K836" i="3"/>
  <c r="K837" i="3"/>
  <c r="K838" i="3"/>
  <c r="K839" i="3"/>
  <c r="K840" i="3"/>
  <c r="K841" i="3"/>
  <c r="K842"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C141" i="3"/>
  <c r="C142" i="3"/>
  <c r="C143" i="3"/>
  <c r="C144" i="3"/>
  <c r="C145" i="3"/>
  <c r="C146" i="3"/>
  <c r="C147" i="3"/>
  <c r="C148" i="3"/>
  <c r="C149" i="3"/>
  <c r="C150" i="3"/>
  <c r="C151" i="3"/>
  <c r="C152" i="3"/>
  <c r="C153" i="3"/>
  <c r="C154" i="3"/>
  <c r="C155" i="3"/>
  <c r="C156" i="3"/>
  <c r="C157" i="3"/>
  <c r="C158" i="3"/>
  <c r="C159" i="3"/>
  <c r="C160" i="3"/>
  <c r="C161" i="3"/>
  <c r="C162" i="3"/>
  <c r="C163" i="3"/>
  <c r="C164" i="3"/>
  <c r="C165" i="3"/>
  <c r="C166" i="3"/>
  <c r="C167" i="3"/>
  <c r="C168" i="3"/>
  <c r="C169" i="3"/>
  <c r="C170" i="3"/>
  <c r="C171" i="3"/>
  <c r="C172" i="3"/>
  <c r="C173" i="3"/>
  <c r="C174" i="3"/>
  <c r="C175" i="3"/>
  <c r="C176" i="3"/>
  <c r="C177" i="3"/>
  <c r="C178" i="3"/>
  <c r="C179" i="3"/>
  <c r="C180" i="3"/>
  <c r="C181" i="3"/>
  <c r="C182" i="3"/>
  <c r="C183" i="3"/>
  <c r="C184" i="3"/>
  <c r="C185" i="3"/>
  <c r="C186" i="3"/>
  <c r="C187" i="3"/>
  <c r="C188" i="3"/>
  <c r="C189" i="3"/>
  <c r="C190" i="3"/>
  <c r="C191" i="3"/>
  <c r="C192" i="3"/>
  <c r="C193" i="3"/>
  <c r="C194" i="3"/>
  <c r="C195" i="3"/>
  <c r="C196" i="3"/>
  <c r="C197" i="3"/>
  <c r="C198" i="3"/>
  <c r="C199" i="3"/>
  <c r="C200" i="3"/>
  <c r="C201" i="3"/>
  <c r="C202" i="3"/>
  <c r="C203" i="3"/>
  <c r="C204" i="3"/>
  <c r="C205" i="3"/>
  <c r="C206" i="3"/>
  <c r="C207" i="3"/>
  <c r="C208" i="3"/>
  <c r="C209" i="3"/>
  <c r="C210" i="3"/>
  <c r="C211" i="3"/>
  <c r="C212" i="3"/>
  <c r="C213" i="3"/>
  <c r="C214" i="3"/>
  <c r="C215" i="3"/>
  <c r="C216" i="3"/>
  <c r="C217" i="3"/>
  <c r="C218" i="3"/>
  <c r="C219" i="3"/>
  <c r="C220" i="3"/>
  <c r="C221" i="3"/>
  <c r="C222" i="3"/>
  <c r="C223" i="3"/>
  <c r="C224" i="3"/>
  <c r="C225" i="3"/>
  <c r="C226" i="3"/>
  <c r="C227" i="3"/>
  <c r="C228" i="3"/>
  <c r="C229" i="3"/>
  <c r="C230" i="3"/>
  <c r="C231" i="3"/>
  <c r="C232" i="3"/>
  <c r="C233" i="3"/>
  <c r="C234" i="3"/>
  <c r="C235" i="3"/>
  <c r="C236" i="3"/>
  <c r="C237" i="3"/>
  <c r="C238" i="3"/>
  <c r="C239" i="3"/>
  <c r="C240" i="3"/>
  <c r="C241" i="3"/>
  <c r="C242" i="3"/>
  <c r="C243" i="3"/>
  <c r="C244" i="3"/>
  <c r="C245" i="3"/>
  <c r="C246" i="3"/>
  <c r="C247" i="3"/>
  <c r="C248" i="3"/>
  <c r="C249" i="3"/>
  <c r="C250" i="3"/>
  <c r="C251" i="3"/>
  <c r="C252" i="3"/>
  <c r="C253" i="3"/>
  <c r="C254" i="3"/>
  <c r="C255" i="3"/>
  <c r="C256" i="3"/>
  <c r="C257" i="3"/>
  <c r="C258" i="3"/>
  <c r="C259" i="3"/>
  <c r="C260" i="3"/>
  <c r="C261" i="3"/>
  <c r="C262" i="3"/>
  <c r="C263" i="3"/>
  <c r="C264" i="3"/>
  <c r="C265" i="3"/>
  <c r="C266" i="3"/>
  <c r="C267" i="3"/>
  <c r="C268" i="3"/>
  <c r="C269" i="3"/>
  <c r="C270" i="3"/>
  <c r="C271" i="3"/>
  <c r="C272" i="3"/>
  <c r="C273" i="3"/>
  <c r="C274" i="3"/>
  <c r="C275" i="3"/>
  <c r="C276" i="3"/>
  <c r="C277" i="3"/>
  <c r="C278" i="3"/>
  <c r="C279" i="3"/>
  <c r="C280" i="3"/>
  <c r="C281" i="3"/>
  <c r="C282" i="3"/>
  <c r="C283" i="3"/>
  <c r="C284" i="3"/>
  <c r="C285" i="3"/>
  <c r="C286" i="3"/>
  <c r="C287" i="3"/>
  <c r="C288" i="3"/>
  <c r="C289" i="3"/>
  <c r="C290" i="3"/>
  <c r="C291" i="3"/>
  <c r="C292" i="3"/>
  <c r="C293" i="3"/>
  <c r="C294" i="3"/>
  <c r="C295" i="3"/>
  <c r="C296" i="3"/>
  <c r="C297" i="3"/>
  <c r="C298" i="3"/>
  <c r="C299" i="3"/>
  <c r="C300" i="3"/>
  <c r="C301" i="3"/>
  <c r="C302" i="3"/>
  <c r="C303" i="3"/>
  <c r="C304" i="3"/>
  <c r="C305" i="3"/>
  <c r="C306" i="3"/>
  <c r="C307" i="3"/>
  <c r="C308" i="3"/>
  <c r="C309" i="3"/>
  <c r="C310" i="3"/>
  <c r="C311" i="3"/>
  <c r="C312" i="3"/>
  <c r="C313" i="3"/>
  <c r="C314" i="3"/>
  <c r="C315" i="3"/>
  <c r="C316" i="3"/>
  <c r="C317" i="3"/>
  <c r="C318" i="3"/>
  <c r="C319" i="3"/>
  <c r="C320" i="3"/>
  <c r="C321" i="3"/>
  <c r="C322" i="3"/>
  <c r="C323" i="3"/>
  <c r="C324" i="3"/>
  <c r="C325" i="3"/>
  <c r="C326" i="3"/>
  <c r="C327" i="3"/>
  <c r="C328" i="3"/>
  <c r="C329" i="3"/>
  <c r="C330" i="3"/>
  <c r="C331" i="3"/>
  <c r="C332" i="3"/>
  <c r="C333" i="3"/>
  <c r="C334" i="3"/>
  <c r="C335" i="3"/>
  <c r="C336" i="3"/>
  <c r="C337" i="3"/>
  <c r="C338" i="3"/>
  <c r="C339" i="3"/>
  <c r="C340" i="3"/>
  <c r="C341" i="3"/>
  <c r="C342" i="3"/>
  <c r="C343" i="3"/>
  <c r="C344" i="3"/>
  <c r="C345" i="3"/>
  <c r="C346" i="3"/>
  <c r="C347" i="3"/>
  <c r="C348" i="3"/>
  <c r="C349" i="3"/>
  <c r="C350" i="3"/>
  <c r="C351" i="3"/>
  <c r="C352" i="3"/>
  <c r="C353" i="3"/>
  <c r="C354" i="3"/>
  <c r="C355" i="3"/>
  <c r="C356" i="3"/>
  <c r="C357" i="3"/>
  <c r="C358" i="3"/>
  <c r="C359" i="3"/>
  <c r="C360" i="3"/>
  <c r="C361" i="3"/>
  <c r="C362" i="3"/>
  <c r="C363" i="3"/>
  <c r="C364" i="3"/>
  <c r="C365" i="3"/>
  <c r="C366" i="3"/>
  <c r="C367" i="3"/>
  <c r="C368" i="3"/>
  <c r="C369" i="3"/>
  <c r="C370" i="3"/>
  <c r="C371" i="3"/>
  <c r="C372" i="3"/>
  <c r="C373" i="3"/>
  <c r="C374" i="3"/>
  <c r="C375" i="3"/>
  <c r="C376" i="3"/>
  <c r="C377" i="3"/>
  <c r="C378" i="3"/>
  <c r="C379" i="3"/>
  <c r="C380" i="3"/>
  <c r="C381" i="3"/>
  <c r="C382" i="3"/>
  <c r="C383" i="3"/>
  <c r="C384" i="3"/>
  <c r="C385" i="3"/>
  <c r="C386" i="3"/>
  <c r="C387" i="3"/>
  <c r="C388" i="3"/>
  <c r="C389" i="3"/>
  <c r="C390" i="3"/>
  <c r="C391" i="3"/>
  <c r="C392" i="3"/>
  <c r="C393" i="3"/>
  <c r="C394" i="3"/>
  <c r="C395" i="3"/>
  <c r="C396" i="3"/>
  <c r="C397" i="3"/>
  <c r="C398" i="3"/>
  <c r="C399" i="3"/>
  <c r="C400" i="3"/>
  <c r="C401" i="3"/>
  <c r="C402" i="3"/>
  <c r="C403" i="3"/>
  <c r="C404" i="3"/>
  <c r="C405" i="3"/>
  <c r="C406" i="3"/>
  <c r="C407" i="3"/>
  <c r="C408" i="3"/>
  <c r="C409" i="3"/>
  <c r="C410" i="3"/>
  <c r="C411" i="3"/>
  <c r="C412" i="3"/>
  <c r="C413" i="3"/>
  <c r="C414" i="3"/>
  <c r="C415" i="3"/>
  <c r="C416" i="3"/>
  <c r="C417" i="3"/>
  <c r="C418" i="3"/>
  <c r="C419" i="3"/>
  <c r="C420" i="3"/>
  <c r="C421" i="3"/>
  <c r="C422" i="3"/>
  <c r="C423" i="3"/>
  <c r="C424" i="3"/>
  <c r="C425" i="3"/>
  <c r="C426" i="3"/>
  <c r="C427" i="3"/>
  <c r="C428" i="3"/>
  <c r="C429" i="3"/>
  <c r="C430" i="3"/>
  <c r="C431" i="3"/>
  <c r="C432" i="3"/>
  <c r="C433" i="3"/>
  <c r="C434" i="3"/>
  <c r="C435" i="3"/>
  <c r="C436" i="3"/>
  <c r="C437" i="3"/>
  <c r="C438" i="3"/>
  <c r="C439" i="3"/>
  <c r="C440" i="3"/>
  <c r="C441" i="3"/>
  <c r="C442" i="3"/>
  <c r="C443" i="3"/>
  <c r="C444" i="3"/>
  <c r="C445" i="3"/>
  <c r="C446" i="3"/>
  <c r="C447" i="3"/>
  <c r="C448" i="3"/>
  <c r="C449" i="3"/>
  <c r="C450" i="3"/>
  <c r="C451" i="3"/>
  <c r="C452" i="3"/>
  <c r="C453" i="3"/>
  <c r="C454" i="3"/>
  <c r="C455" i="3"/>
  <c r="C456" i="3"/>
  <c r="C457" i="3"/>
  <c r="C458" i="3"/>
  <c r="C459" i="3"/>
  <c r="C460" i="3"/>
  <c r="C461" i="3"/>
  <c r="C462" i="3"/>
  <c r="C463" i="3"/>
  <c r="C464" i="3"/>
  <c r="C465" i="3"/>
  <c r="C466" i="3"/>
  <c r="C467" i="3"/>
  <c r="C468" i="3"/>
  <c r="C469" i="3"/>
  <c r="C470" i="3"/>
  <c r="C471" i="3"/>
  <c r="C472" i="3"/>
  <c r="C473" i="3"/>
  <c r="C474" i="3"/>
  <c r="C475" i="3"/>
  <c r="C476" i="3"/>
  <c r="C477" i="3"/>
  <c r="C478" i="3"/>
  <c r="C479" i="3"/>
  <c r="C480" i="3"/>
  <c r="C481" i="3"/>
  <c r="C482" i="3"/>
  <c r="C483" i="3"/>
  <c r="C484" i="3"/>
  <c r="C485" i="3"/>
  <c r="C486" i="3"/>
  <c r="C487" i="3"/>
  <c r="C488" i="3"/>
  <c r="C489" i="3"/>
  <c r="C490" i="3"/>
  <c r="C491" i="3"/>
  <c r="C492" i="3"/>
  <c r="C493" i="3"/>
  <c r="C494" i="3"/>
  <c r="C495" i="3"/>
  <c r="C496" i="3"/>
  <c r="C497" i="3"/>
  <c r="C498" i="3"/>
  <c r="C499" i="3"/>
  <c r="C500" i="3"/>
  <c r="C501" i="3"/>
  <c r="C502" i="3"/>
  <c r="C503" i="3"/>
  <c r="C504" i="3"/>
  <c r="C505" i="3"/>
  <c r="C506" i="3"/>
  <c r="C507" i="3"/>
  <c r="C508" i="3"/>
  <c r="C509" i="3"/>
  <c r="C510" i="3"/>
  <c r="C511" i="3"/>
  <c r="C512" i="3"/>
  <c r="C513" i="3"/>
  <c r="C514" i="3"/>
  <c r="C515" i="3"/>
  <c r="C516" i="3"/>
  <c r="C517" i="3"/>
  <c r="C518" i="3"/>
  <c r="C519" i="3"/>
  <c r="C520" i="3"/>
  <c r="C521" i="3"/>
  <c r="C522" i="3"/>
  <c r="C523" i="3"/>
  <c r="C524" i="3"/>
  <c r="C525" i="3"/>
  <c r="C526" i="3"/>
  <c r="C527" i="3"/>
  <c r="C528" i="3"/>
  <c r="C529" i="3"/>
  <c r="C530" i="3"/>
  <c r="C531" i="3"/>
  <c r="C532" i="3"/>
  <c r="C533" i="3"/>
  <c r="C534" i="3"/>
  <c r="C535" i="3"/>
  <c r="C536" i="3"/>
  <c r="C537" i="3"/>
  <c r="C538" i="3"/>
  <c r="C539" i="3"/>
  <c r="C540" i="3"/>
  <c r="C541" i="3"/>
  <c r="C542" i="3"/>
  <c r="C543" i="3"/>
  <c r="C544" i="3"/>
  <c r="C545" i="3"/>
  <c r="C546" i="3"/>
  <c r="C547" i="3"/>
  <c r="C548" i="3"/>
  <c r="C549" i="3"/>
  <c r="C550" i="3"/>
  <c r="C551" i="3"/>
  <c r="C552" i="3"/>
  <c r="C553" i="3"/>
  <c r="C554" i="3"/>
  <c r="C555" i="3"/>
  <c r="C556" i="3"/>
  <c r="C557" i="3"/>
  <c r="C558" i="3"/>
  <c r="C559" i="3"/>
  <c r="C560" i="3"/>
  <c r="C561" i="3"/>
  <c r="C562" i="3"/>
  <c r="C563" i="3"/>
  <c r="C564" i="3"/>
  <c r="C565" i="3"/>
  <c r="C566" i="3"/>
  <c r="C567" i="3"/>
  <c r="C568" i="3"/>
  <c r="C569" i="3"/>
  <c r="C570" i="3"/>
  <c r="C571" i="3"/>
  <c r="C572" i="3"/>
  <c r="C573" i="3"/>
  <c r="C574" i="3"/>
  <c r="C575" i="3"/>
  <c r="C576" i="3"/>
  <c r="C577" i="3"/>
  <c r="C578" i="3"/>
  <c r="C579" i="3"/>
  <c r="C580" i="3"/>
  <c r="C581" i="3"/>
  <c r="C582" i="3"/>
  <c r="C583" i="3"/>
  <c r="C584" i="3"/>
  <c r="C585" i="3"/>
  <c r="C586" i="3"/>
  <c r="C587" i="3"/>
  <c r="C588" i="3"/>
  <c r="C589" i="3"/>
  <c r="C590" i="3"/>
  <c r="C591" i="3"/>
  <c r="C592" i="3"/>
  <c r="C593" i="3"/>
  <c r="C594" i="3"/>
  <c r="C595" i="3"/>
  <c r="C596" i="3"/>
  <c r="C597" i="3"/>
  <c r="C598" i="3"/>
  <c r="C599" i="3"/>
  <c r="C600" i="3"/>
  <c r="C601" i="3"/>
  <c r="C602" i="3"/>
  <c r="C603" i="3"/>
  <c r="C604" i="3"/>
  <c r="C605" i="3"/>
  <c r="C606" i="3"/>
  <c r="C607" i="3"/>
  <c r="C608" i="3"/>
  <c r="C609" i="3"/>
  <c r="C610" i="3"/>
  <c r="C611" i="3"/>
  <c r="C612" i="3"/>
  <c r="C613" i="3"/>
  <c r="C614" i="3"/>
  <c r="C615" i="3"/>
  <c r="C616" i="3"/>
  <c r="C617" i="3"/>
  <c r="C618" i="3"/>
  <c r="C619" i="3"/>
  <c r="C620" i="3"/>
  <c r="C621" i="3"/>
  <c r="C622" i="3"/>
  <c r="C623" i="3"/>
  <c r="C624" i="3"/>
  <c r="C625" i="3"/>
  <c r="C626" i="3"/>
  <c r="C627" i="3"/>
  <c r="C628" i="3"/>
  <c r="C629" i="3"/>
  <c r="C630" i="3"/>
  <c r="C631" i="3"/>
  <c r="C632" i="3"/>
  <c r="C633" i="3"/>
  <c r="C634" i="3"/>
  <c r="C635" i="3"/>
  <c r="C636" i="3"/>
  <c r="C637" i="3"/>
  <c r="C638" i="3"/>
  <c r="C639" i="3"/>
  <c r="C640" i="3"/>
  <c r="C641" i="3"/>
  <c r="C642" i="3"/>
  <c r="C643" i="3"/>
  <c r="C644" i="3"/>
  <c r="C645" i="3"/>
  <c r="C646" i="3"/>
  <c r="C647" i="3"/>
  <c r="C648" i="3"/>
  <c r="C649" i="3"/>
  <c r="C650" i="3"/>
  <c r="C651" i="3"/>
  <c r="C652" i="3"/>
  <c r="C653" i="3"/>
  <c r="C654" i="3"/>
  <c r="C655" i="3"/>
  <c r="C656" i="3"/>
  <c r="C657" i="3"/>
  <c r="C658" i="3"/>
  <c r="C659" i="3"/>
  <c r="C660" i="3"/>
  <c r="C661" i="3"/>
  <c r="C662" i="3"/>
  <c r="C663" i="3"/>
  <c r="C664" i="3"/>
  <c r="C665" i="3"/>
  <c r="C666" i="3"/>
  <c r="C667" i="3"/>
  <c r="C668" i="3"/>
  <c r="C669" i="3"/>
  <c r="C670" i="3"/>
  <c r="C671" i="3"/>
  <c r="C672" i="3"/>
  <c r="C673" i="3"/>
  <c r="C674" i="3"/>
  <c r="C675" i="3"/>
  <c r="C676" i="3"/>
  <c r="C677" i="3"/>
  <c r="C678" i="3"/>
  <c r="C679" i="3"/>
  <c r="C680" i="3"/>
  <c r="C681" i="3"/>
  <c r="C682" i="3"/>
  <c r="C683" i="3"/>
  <c r="C684" i="3"/>
  <c r="C685" i="3"/>
  <c r="C686" i="3"/>
  <c r="C687" i="3"/>
  <c r="C688" i="3"/>
  <c r="C689" i="3"/>
  <c r="C690" i="3"/>
  <c r="C691" i="3"/>
  <c r="C692" i="3"/>
  <c r="C693" i="3"/>
  <c r="C694" i="3"/>
  <c r="C695" i="3"/>
  <c r="C696" i="3"/>
  <c r="C697" i="3"/>
  <c r="C698" i="3"/>
  <c r="C699" i="3"/>
  <c r="C700" i="3"/>
  <c r="C701" i="3"/>
  <c r="C702" i="3"/>
  <c r="C703" i="3"/>
  <c r="C704" i="3"/>
  <c r="C705" i="3"/>
  <c r="C706" i="3"/>
  <c r="C707" i="3"/>
  <c r="C708" i="3"/>
  <c r="C709" i="3"/>
  <c r="C710" i="3"/>
  <c r="C711" i="3"/>
  <c r="C712" i="3"/>
  <c r="C713" i="3"/>
  <c r="C714" i="3"/>
  <c r="C715" i="3"/>
  <c r="C716" i="3"/>
  <c r="C717" i="3"/>
  <c r="C718" i="3"/>
  <c r="C719" i="3"/>
  <c r="C720" i="3"/>
  <c r="C721" i="3"/>
  <c r="C722" i="3"/>
  <c r="C723" i="3"/>
  <c r="C724" i="3"/>
  <c r="C725" i="3"/>
  <c r="C726" i="3"/>
  <c r="C727" i="3"/>
  <c r="C728" i="3"/>
  <c r="C729" i="3"/>
  <c r="C730" i="3"/>
  <c r="C731" i="3"/>
  <c r="C732" i="3"/>
  <c r="C733" i="3"/>
  <c r="C734" i="3"/>
  <c r="C735" i="3"/>
  <c r="C736" i="3"/>
  <c r="C737" i="3"/>
  <c r="C738" i="3"/>
  <c r="C739" i="3"/>
  <c r="C740" i="3"/>
  <c r="C741" i="3"/>
  <c r="C742" i="3"/>
  <c r="C743" i="3"/>
  <c r="C744" i="3"/>
  <c r="C745" i="3"/>
  <c r="C746" i="3"/>
  <c r="C747" i="3"/>
  <c r="C748" i="3"/>
  <c r="C749" i="3"/>
  <c r="C750" i="3"/>
  <c r="C751" i="3"/>
  <c r="C752" i="3"/>
  <c r="C753" i="3"/>
  <c r="C754" i="3"/>
  <c r="C755" i="3"/>
  <c r="C756" i="3"/>
  <c r="C757" i="3"/>
  <c r="C758" i="3"/>
  <c r="C759" i="3"/>
  <c r="C760" i="3"/>
  <c r="C761" i="3"/>
  <c r="C762" i="3"/>
  <c r="C763" i="3"/>
  <c r="C764" i="3"/>
  <c r="C765" i="3"/>
  <c r="C766" i="3"/>
  <c r="C767" i="3"/>
  <c r="C768" i="3"/>
  <c r="C769" i="3"/>
  <c r="C770" i="3"/>
  <c r="C771" i="3"/>
  <c r="C772" i="3"/>
  <c r="C773" i="3"/>
  <c r="C774" i="3"/>
  <c r="C775" i="3"/>
  <c r="C776" i="3"/>
  <c r="C777" i="3"/>
  <c r="C778" i="3"/>
  <c r="C779" i="3"/>
  <c r="C780" i="3"/>
  <c r="C781" i="3"/>
  <c r="C782" i="3"/>
  <c r="C783" i="3"/>
  <c r="C784" i="3"/>
  <c r="C785" i="3"/>
  <c r="C786" i="3"/>
  <c r="C787" i="3"/>
  <c r="C788" i="3"/>
  <c r="C789" i="3"/>
  <c r="C790" i="3"/>
  <c r="C791" i="3"/>
  <c r="C792" i="3"/>
  <c r="C793" i="3"/>
  <c r="C794" i="3"/>
  <c r="C795" i="3"/>
  <c r="C796" i="3"/>
  <c r="C797" i="3"/>
  <c r="C798" i="3"/>
  <c r="C799" i="3"/>
  <c r="C800" i="3"/>
  <c r="C801" i="3"/>
  <c r="C802" i="3"/>
  <c r="C803" i="3"/>
  <c r="C804" i="3"/>
  <c r="C805" i="3"/>
  <c r="C806" i="3"/>
  <c r="C807" i="3"/>
  <c r="C808" i="3"/>
  <c r="C809" i="3"/>
  <c r="C810" i="3"/>
  <c r="C811" i="3"/>
  <c r="C812" i="3"/>
  <c r="C813" i="3"/>
  <c r="C814" i="3"/>
  <c r="C815" i="3"/>
  <c r="C816" i="3"/>
  <c r="C817" i="3"/>
  <c r="C818" i="3"/>
  <c r="C819" i="3"/>
  <c r="C820" i="3"/>
  <c r="C821" i="3"/>
  <c r="C822" i="3"/>
  <c r="C823" i="3"/>
  <c r="C824" i="3"/>
  <c r="C825" i="3"/>
  <c r="C826" i="3"/>
  <c r="C827" i="3"/>
  <c r="C828" i="3"/>
  <c r="C829" i="3"/>
  <c r="C830" i="3"/>
  <c r="C831" i="3"/>
  <c r="C832" i="3"/>
  <c r="C833" i="3"/>
  <c r="C834" i="3"/>
  <c r="C835" i="3"/>
  <c r="C836" i="3"/>
  <c r="C837" i="3"/>
  <c r="C838" i="3"/>
  <c r="C839" i="3"/>
  <c r="C840" i="3"/>
  <c r="C841" i="3"/>
  <c r="C842" i="3"/>
  <c r="C43" i="3"/>
  <c r="J26" i="4"/>
  <c r="K9" i="10" l="1"/>
  <c r="K11" i="11"/>
  <c r="K10" i="12"/>
  <c r="K13" i="13"/>
  <c r="K11" i="5"/>
  <c r="K12" i="15"/>
  <c r="K18" i="3"/>
  <c r="K333" i="43"/>
  <c r="K11" i="43" s="1"/>
  <c r="K15" i="43" s="1"/>
  <c r="K25" i="15" s="1"/>
  <c r="F4" i="39"/>
  <c r="K12" i="19"/>
  <c r="F402" i="39"/>
  <c r="K20" i="17"/>
  <c r="K13" i="16"/>
  <c r="K11" i="18"/>
  <c r="K21" i="15"/>
  <c r="K10" i="15"/>
  <c r="K23" i="15"/>
  <c r="K15" i="15"/>
  <c r="K20" i="15"/>
  <c r="K16" i="15"/>
  <c r="K11" i="15"/>
  <c r="K8" i="15"/>
  <c r="K18" i="15"/>
  <c r="K22" i="15"/>
  <c r="K9" i="15"/>
  <c r="K13" i="15"/>
  <c r="K19" i="15"/>
  <c r="K17" i="15"/>
  <c r="K14" i="15"/>
  <c r="K16" i="34"/>
  <c r="K13" i="11"/>
  <c r="K17" i="5"/>
  <c r="K20" i="5"/>
  <c r="K19" i="5"/>
  <c r="K18" i="5"/>
  <c r="K21" i="5"/>
  <c r="K8" i="10"/>
  <c r="K15" i="5"/>
  <c r="K12" i="5"/>
  <c r="K13" i="10"/>
  <c r="K10" i="10"/>
  <c r="K8" i="5"/>
  <c r="K27" i="3"/>
  <c r="K24" i="5"/>
  <c r="K10" i="7"/>
  <c r="K16" i="5"/>
  <c r="K23" i="5"/>
  <c r="K9" i="6"/>
  <c r="K11" i="10"/>
  <c r="K22" i="5"/>
  <c r="K26" i="3"/>
  <c r="K14" i="5"/>
  <c r="K13" i="5"/>
  <c r="K10" i="5"/>
  <c r="K9" i="5"/>
  <c r="K12" i="11"/>
  <c r="K9" i="12"/>
  <c r="K12" i="13"/>
  <c r="K9" i="11"/>
  <c r="K24" i="12"/>
  <c r="K16" i="12"/>
  <c r="K12" i="10"/>
  <c r="K8" i="7"/>
  <c r="K8" i="11"/>
  <c r="K14" i="12"/>
  <c r="K14" i="11"/>
  <c r="K22" i="12"/>
  <c r="K10" i="13"/>
  <c r="K10" i="11"/>
  <c r="K21" i="12"/>
  <c r="K13" i="12"/>
  <c r="K18" i="12"/>
  <c r="K12" i="12"/>
  <c r="K23" i="12"/>
  <c r="K19" i="12"/>
  <c r="K15" i="12"/>
  <c r="K8" i="12"/>
  <c r="K20" i="12"/>
  <c r="K19" i="13"/>
  <c r="K17" i="13"/>
  <c r="K16" i="13"/>
  <c r="K14" i="13"/>
  <c r="K8" i="13"/>
  <c r="K11" i="13"/>
  <c r="K18" i="13"/>
  <c r="K11" i="12"/>
  <c r="K17" i="12"/>
  <c r="K9" i="13"/>
  <c r="K15" i="13"/>
  <c r="K24" i="3"/>
  <c r="K15" i="3"/>
  <c r="K22" i="3"/>
  <c r="K19" i="3"/>
  <c r="K25" i="3"/>
  <c r="K23" i="3"/>
  <c r="K14" i="3"/>
  <c r="K12" i="3"/>
  <c r="K11" i="3"/>
  <c r="K20" i="3"/>
  <c r="K13" i="3"/>
  <c r="K16" i="3"/>
  <c r="K8" i="3"/>
  <c r="K17" i="3"/>
  <c r="K21" i="3"/>
  <c r="K10" i="3"/>
  <c r="K9" i="3"/>
  <c r="F4" i="38" l="1"/>
  <c r="F13" i="38" s="1"/>
  <c r="K26" i="5" s="1"/>
  <c r="F419" i="39"/>
  <c r="F421" i="39"/>
  <c r="F11" i="39" s="1"/>
  <c r="F15" i="39" s="1"/>
  <c r="K25" i="5" s="1"/>
  <c r="K26" i="15"/>
  <c r="K20" i="13"/>
  <c r="K25" i="12"/>
  <c r="K15" i="11"/>
  <c r="K14" i="10"/>
  <c r="K12" i="7"/>
  <c r="K12" i="6"/>
  <c r="K28" i="3"/>
  <c r="K27" i="5" l="1"/>
  <c r="K32" i="4"/>
  <c r="K33" i="4"/>
  <c r="K34" i="4"/>
  <c r="K35" i="4"/>
  <c r="K36" i="4"/>
  <c r="K37" i="4"/>
  <c r="K38" i="4"/>
  <c r="K39" i="4"/>
  <c r="K40" i="4"/>
  <c r="K41" i="4"/>
  <c r="K42" i="4"/>
  <c r="K43" i="4"/>
  <c r="K44" i="4"/>
  <c r="K45" i="4"/>
  <c r="K46" i="4"/>
  <c r="K47" i="4"/>
  <c r="K48" i="4"/>
  <c r="K49" i="4"/>
  <c r="K50" i="4"/>
  <c r="K51" i="4"/>
  <c r="K52" i="4"/>
  <c r="K53" i="4"/>
  <c r="K54" i="4"/>
  <c r="K55" i="4"/>
  <c r="K56" i="4"/>
  <c r="K57" i="4"/>
  <c r="K58" i="4"/>
  <c r="K59" i="4"/>
  <c r="K60" i="4"/>
  <c r="K61" i="4"/>
  <c r="K62" i="4"/>
  <c r="K63" i="4"/>
  <c r="K64" i="4"/>
  <c r="K65" i="4"/>
  <c r="K66" i="4"/>
  <c r="K67" i="4"/>
  <c r="K68" i="4"/>
  <c r="K69" i="4"/>
  <c r="K70" i="4"/>
  <c r="K71" i="4"/>
  <c r="K72" i="4"/>
  <c r="K73" i="4"/>
  <c r="K74" i="4"/>
  <c r="K75" i="4"/>
  <c r="K76" i="4"/>
  <c r="K77" i="4"/>
  <c r="K78" i="4"/>
  <c r="K79" i="4"/>
  <c r="K80" i="4"/>
  <c r="K81" i="4"/>
  <c r="K82" i="4"/>
  <c r="K83" i="4"/>
  <c r="K84" i="4"/>
  <c r="K85" i="4"/>
  <c r="K86" i="4"/>
  <c r="K87" i="4"/>
  <c r="K88" i="4"/>
  <c r="K89" i="4"/>
  <c r="K90" i="4"/>
  <c r="K91" i="4"/>
  <c r="K92" i="4"/>
  <c r="K93" i="4"/>
  <c r="K94" i="4"/>
  <c r="K95" i="4"/>
  <c r="K96" i="4"/>
  <c r="K97" i="4"/>
  <c r="K98" i="4"/>
  <c r="K99" i="4"/>
  <c r="K100" i="4"/>
  <c r="K101" i="4"/>
  <c r="K102" i="4"/>
  <c r="K103" i="4"/>
  <c r="K104" i="4"/>
  <c r="K105" i="4"/>
  <c r="K106" i="4"/>
  <c r="K107" i="4"/>
  <c r="K108" i="4"/>
  <c r="K109" i="4"/>
  <c r="K110" i="4"/>
  <c r="K111" i="4"/>
  <c r="K112" i="4"/>
  <c r="K113" i="4"/>
  <c r="K114" i="4"/>
  <c r="K115" i="4"/>
  <c r="K116" i="4"/>
  <c r="K117" i="4"/>
  <c r="K118" i="4"/>
  <c r="K119" i="4"/>
  <c r="K120" i="4"/>
  <c r="K121" i="4"/>
  <c r="K122" i="4"/>
  <c r="K123" i="4"/>
  <c r="K124" i="4"/>
  <c r="K125" i="4"/>
  <c r="K126" i="4"/>
  <c r="K127" i="4"/>
  <c r="K128" i="4"/>
  <c r="K129" i="4"/>
  <c r="K130" i="4"/>
  <c r="K131" i="4"/>
  <c r="K132" i="4"/>
  <c r="K133" i="4"/>
  <c r="K134" i="4"/>
  <c r="K135" i="4"/>
  <c r="K136" i="4"/>
  <c r="K137" i="4"/>
  <c r="K138" i="4"/>
  <c r="K139" i="4"/>
  <c r="K140" i="4"/>
  <c r="K141" i="4"/>
  <c r="K142" i="4"/>
  <c r="K143" i="4"/>
  <c r="K144" i="4"/>
  <c r="K145" i="4"/>
  <c r="K146" i="4"/>
  <c r="K147" i="4"/>
  <c r="K148" i="4"/>
  <c r="K149" i="4"/>
  <c r="K150" i="4"/>
  <c r="K151" i="4"/>
  <c r="K152" i="4"/>
  <c r="K153" i="4"/>
  <c r="K154" i="4"/>
  <c r="K155" i="4"/>
  <c r="K156" i="4"/>
  <c r="K157" i="4"/>
  <c r="K158" i="4"/>
  <c r="K159" i="4"/>
  <c r="K160" i="4"/>
  <c r="K161" i="4"/>
  <c r="K162" i="4"/>
  <c r="K163" i="4"/>
  <c r="K164" i="4"/>
  <c r="K165" i="4"/>
  <c r="K166" i="4"/>
  <c r="K167" i="4"/>
  <c r="K168" i="4"/>
  <c r="K169" i="4"/>
  <c r="K170" i="4"/>
  <c r="K171" i="4"/>
  <c r="K172" i="4"/>
  <c r="K173" i="4"/>
  <c r="K174" i="4"/>
  <c r="K175" i="4"/>
  <c r="K176" i="4"/>
  <c r="K177" i="4"/>
  <c r="K178" i="4"/>
  <c r="K179" i="4"/>
  <c r="K180" i="4"/>
  <c r="K181" i="4"/>
  <c r="K182" i="4"/>
  <c r="K183" i="4"/>
  <c r="K184" i="4"/>
  <c r="K185" i="4"/>
  <c r="K186" i="4"/>
  <c r="K187" i="4"/>
  <c r="K188" i="4"/>
  <c r="K189" i="4"/>
  <c r="K190" i="4"/>
  <c r="K191" i="4"/>
  <c r="K192" i="4"/>
  <c r="K193" i="4"/>
  <c r="K194" i="4"/>
  <c r="K195" i="4"/>
  <c r="K196" i="4"/>
  <c r="K197" i="4"/>
  <c r="K198" i="4"/>
  <c r="K199" i="4"/>
  <c r="K200" i="4"/>
  <c r="K201" i="4"/>
  <c r="K202" i="4"/>
  <c r="K203" i="4"/>
  <c r="K204" i="4"/>
  <c r="K205" i="4"/>
  <c r="K206" i="4"/>
  <c r="K207" i="4"/>
  <c r="K208" i="4"/>
  <c r="K209" i="4"/>
  <c r="K210" i="4"/>
  <c r="K211" i="4"/>
  <c r="K212" i="4"/>
  <c r="K213" i="4"/>
  <c r="K214" i="4"/>
  <c r="K215" i="4"/>
  <c r="K216" i="4"/>
  <c r="K217" i="4"/>
  <c r="K218" i="4"/>
  <c r="K219" i="4"/>
  <c r="K220" i="4"/>
  <c r="K221" i="4"/>
  <c r="K222" i="4"/>
  <c r="K223" i="4"/>
  <c r="K224" i="4"/>
  <c r="K225" i="4"/>
  <c r="K226" i="4"/>
  <c r="K227" i="4"/>
  <c r="K228" i="4"/>
  <c r="K229" i="4"/>
  <c r="K230" i="4"/>
  <c r="K231" i="4"/>
  <c r="K232" i="4"/>
  <c r="K233" i="4"/>
  <c r="K234" i="4"/>
  <c r="K235" i="4"/>
  <c r="K236" i="4"/>
  <c r="K237" i="4"/>
  <c r="K238" i="4"/>
  <c r="K239" i="4"/>
  <c r="K240" i="4"/>
  <c r="K241" i="4"/>
  <c r="K242" i="4"/>
  <c r="K243" i="4"/>
  <c r="K244" i="4"/>
  <c r="K245" i="4"/>
  <c r="K246" i="4"/>
  <c r="K247" i="4"/>
  <c r="K248" i="4"/>
  <c r="K249" i="4"/>
  <c r="K250" i="4"/>
  <c r="K251" i="4"/>
  <c r="K252" i="4"/>
  <c r="K253" i="4"/>
  <c r="K254" i="4"/>
  <c r="K255" i="4"/>
  <c r="K256" i="4"/>
  <c r="K257" i="4"/>
  <c r="K258" i="4"/>
  <c r="K259" i="4"/>
  <c r="K260" i="4"/>
  <c r="K261" i="4"/>
  <c r="K262" i="4"/>
  <c r="K263" i="4"/>
  <c r="K264" i="4"/>
  <c r="K265" i="4"/>
  <c r="K266" i="4"/>
  <c r="K267" i="4"/>
  <c r="K268" i="4"/>
  <c r="K269" i="4"/>
  <c r="K270" i="4"/>
  <c r="K271" i="4"/>
  <c r="K272" i="4"/>
  <c r="K273" i="4"/>
  <c r="K274" i="4"/>
  <c r="K275" i="4"/>
  <c r="K276" i="4"/>
  <c r="K277" i="4"/>
  <c r="K278" i="4"/>
  <c r="K279" i="4"/>
  <c r="K280" i="4"/>
  <c r="K281" i="4"/>
  <c r="K282" i="4"/>
  <c r="K283" i="4"/>
  <c r="K284" i="4"/>
  <c r="K285" i="4"/>
  <c r="K286" i="4"/>
  <c r="K287" i="4"/>
  <c r="K288" i="4"/>
  <c r="K289" i="4"/>
  <c r="K290" i="4"/>
  <c r="K291" i="4"/>
  <c r="K292" i="4"/>
  <c r="K293" i="4"/>
  <c r="K294" i="4"/>
  <c r="K295" i="4"/>
  <c r="K296" i="4"/>
  <c r="K297" i="4"/>
  <c r="K298" i="4"/>
  <c r="K299" i="4"/>
  <c r="K300" i="4"/>
  <c r="K301" i="4"/>
  <c r="K302" i="4"/>
  <c r="K303" i="4"/>
  <c r="K304" i="4"/>
  <c r="K305" i="4"/>
  <c r="K306" i="4"/>
  <c r="K307" i="4"/>
  <c r="K308" i="4"/>
  <c r="K309" i="4"/>
  <c r="K310" i="4"/>
  <c r="K311" i="4"/>
  <c r="K312" i="4"/>
  <c r="K313" i="4"/>
  <c r="K314" i="4"/>
  <c r="K315" i="4"/>
  <c r="K316" i="4"/>
  <c r="K317" i="4"/>
  <c r="K318" i="4"/>
  <c r="K319" i="4"/>
  <c r="K320" i="4"/>
  <c r="K321" i="4"/>
  <c r="K322" i="4"/>
  <c r="K323" i="4"/>
  <c r="K324" i="4"/>
  <c r="K325" i="4"/>
  <c r="K326" i="4"/>
  <c r="K327" i="4"/>
  <c r="K328" i="4"/>
  <c r="K329" i="4"/>
  <c r="K330" i="4"/>
  <c r="K331" i="4"/>
  <c r="K332" i="4"/>
  <c r="K333" i="4"/>
  <c r="K334" i="4"/>
  <c r="K335" i="4"/>
  <c r="K336" i="4"/>
  <c r="K337" i="4"/>
  <c r="K338" i="4"/>
  <c r="K339" i="4"/>
  <c r="K340" i="4"/>
  <c r="K341" i="4"/>
  <c r="K342" i="4"/>
  <c r="K343" i="4"/>
  <c r="K344" i="4"/>
  <c r="K345" i="4"/>
  <c r="K346" i="4"/>
  <c r="K347" i="4"/>
  <c r="K348" i="4"/>
  <c r="K349" i="4"/>
  <c r="K350" i="4"/>
  <c r="K351" i="4"/>
  <c r="K352" i="4"/>
  <c r="K353" i="4"/>
  <c r="K354" i="4"/>
  <c r="K355" i="4"/>
  <c r="K356" i="4"/>
  <c r="K357" i="4"/>
  <c r="K358" i="4"/>
  <c r="K359" i="4"/>
  <c r="K360" i="4"/>
  <c r="K361" i="4"/>
  <c r="K362" i="4"/>
  <c r="K363" i="4"/>
  <c r="K364" i="4"/>
  <c r="K365" i="4"/>
  <c r="K366" i="4"/>
  <c r="K367" i="4"/>
  <c r="K368" i="4"/>
  <c r="K369" i="4"/>
  <c r="K370" i="4"/>
  <c r="K371" i="4"/>
  <c r="K372" i="4"/>
  <c r="K373" i="4"/>
  <c r="K374" i="4"/>
  <c r="K375" i="4"/>
  <c r="K376" i="4"/>
  <c r="K377" i="4"/>
  <c r="K378" i="4"/>
  <c r="K379" i="4"/>
  <c r="K380" i="4"/>
  <c r="K381" i="4"/>
  <c r="K382" i="4"/>
  <c r="K383" i="4"/>
  <c r="K384" i="4"/>
  <c r="K385" i="4"/>
  <c r="K386" i="4"/>
  <c r="K387" i="4"/>
  <c r="K388" i="4"/>
  <c r="K389" i="4"/>
  <c r="K390" i="4"/>
  <c r="K391" i="4"/>
  <c r="K392" i="4"/>
  <c r="K393" i="4"/>
  <c r="K394" i="4"/>
  <c r="K395" i="4"/>
  <c r="K396" i="4"/>
  <c r="K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303" i="4"/>
  <c r="C304" i="4"/>
  <c r="C305" i="4"/>
  <c r="C306" i="4"/>
  <c r="C307" i="4"/>
  <c r="C308" i="4"/>
  <c r="C309" i="4"/>
  <c r="C310" i="4"/>
  <c r="C311" i="4"/>
  <c r="C312" i="4"/>
  <c r="C313" i="4"/>
  <c r="C314" i="4"/>
  <c r="C315" i="4"/>
  <c r="C316" i="4"/>
  <c r="C317" i="4"/>
  <c r="C318" i="4"/>
  <c r="C319" i="4"/>
  <c r="C320" i="4"/>
  <c r="C321" i="4"/>
  <c r="C322" i="4"/>
  <c r="C323" i="4"/>
  <c r="C324" i="4"/>
  <c r="C325" i="4"/>
  <c r="C326" i="4"/>
  <c r="C327" i="4"/>
  <c r="C328" i="4"/>
  <c r="C329" i="4"/>
  <c r="C330" i="4"/>
  <c r="C331" i="4"/>
  <c r="C332" i="4"/>
  <c r="C333" i="4"/>
  <c r="C334" i="4"/>
  <c r="C335" i="4"/>
  <c r="C336" i="4"/>
  <c r="C337" i="4"/>
  <c r="C338" i="4"/>
  <c r="C339" i="4"/>
  <c r="C340" i="4"/>
  <c r="C341" i="4"/>
  <c r="C342" i="4"/>
  <c r="C343" i="4"/>
  <c r="C344" i="4"/>
  <c r="C345" i="4"/>
  <c r="C346" i="4"/>
  <c r="C347" i="4"/>
  <c r="C348" i="4"/>
  <c r="C349" i="4"/>
  <c r="C350" i="4"/>
  <c r="C351" i="4"/>
  <c r="C352" i="4"/>
  <c r="C353" i="4"/>
  <c r="C354" i="4"/>
  <c r="C355" i="4"/>
  <c r="C356" i="4"/>
  <c r="C357" i="4"/>
  <c r="C358" i="4"/>
  <c r="C359" i="4"/>
  <c r="C360" i="4"/>
  <c r="C361" i="4"/>
  <c r="C362" i="4"/>
  <c r="C363" i="4"/>
  <c r="C364" i="4"/>
  <c r="C365" i="4"/>
  <c r="C366" i="4"/>
  <c r="C367" i="4"/>
  <c r="C368" i="4"/>
  <c r="C369" i="4"/>
  <c r="C370" i="4"/>
  <c r="C371" i="4"/>
  <c r="C372" i="4"/>
  <c r="C373" i="4"/>
  <c r="C374" i="4"/>
  <c r="C375" i="4"/>
  <c r="C376" i="4"/>
  <c r="C377" i="4"/>
  <c r="C378" i="4"/>
  <c r="C379" i="4"/>
  <c r="C380" i="4"/>
  <c r="C381" i="4"/>
  <c r="C382" i="4"/>
  <c r="C383" i="4"/>
  <c r="C384" i="4"/>
  <c r="C385" i="4"/>
  <c r="C386" i="4"/>
  <c r="C387" i="4"/>
  <c r="C388" i="4"/>
  <c r="C389" i="4"/>
  <c r="C390" i="4"/>
  <c r="C391" i="4"/>
  <c r="C392" i="4"/>
  <c r="C393" i="4"/>
  <c r="C394" i="4"/>
  <c r="C395" i="4"/>
  <c r="C396" i="4"/>
  <c r="C31" i="4"/>
  <c r="K15" i="4" l="1"/>
  <c r="K12" i="4"/>
  <c r="K14" i="4"/>
  <c r="K8" i="4"/>
  <c r="K10" i="4"/>
  <c r="K13" i="4"/>
  <c r="K11" i="4"/>
  <c r="K9" i="4"/>
  <c r="K16" i="4" l="1"/>
  <c r="K26" i="34" l="1"/>
  <c r="K25" i="34"/>
  <c r="K24" i="34"/>
  <c r="K23" i="34"/>
  <c r="K22" i="34"/>
  <c r="K21" i="34"/>
  <c r="K20" i="34"/>
  <c r="K7" i="34" l="1"/>
  <c r="K17" i="34" s="1"/>
  <c r="C13" i="2" s="1"/>
  <c r="D13" i="2" s="1"/>
  <c r="E13" i="2" s="1"/>
  <c r="D14" i="2" l="1"/>
  <c r="E14" i="2" s="1"/>
  <c r="K37" i="3"/>
  <c r="K36" i="3"/>
  <c r="K35" i="3"/>
  <c r="K34" i="3"/>
  <c r="K33" i="3"/>
  <c r="K32" i="3"/>
  <c r="K25" i="4"/>
  <c r="K24" i="4"/>
  <c r="K23" i="4"/>
  <c r="K22" i="4"/>
  <c r="K21" i="4"/>
  <c r="K20" i="4"/>
  <c r="K36" i="5"/>
  <c r="K35" i="5"/>
  <c r="K34" i="5"/>
  <c r="K33" i="5"/>
  <c r="K32" i="5"/>
  <c r="K31" i="5"/>
  <c r="K21" i="6"/>
  <c r="K20" i="6"/>
  <c r="K19" i="6"/>
  <c r="K18" i="6"/>
  <c r="K17" i="6"/>
  <c r="K16" i="6"/>
  <c r="K21" i="7"/>
  <c r="K20" i="7"/>
  <c r="K19" i="7"/>
  <c r="K18" i="7"/>
  <c r="K17" i="7"/>
  <c r="K16" i="7"/>
  <c r="K23" i="10"/>
  <c r="K22" i="10"/>
  <c r="K21" i="10"/>
  <c r="K20" i="10"/>
  <c r="K19" i="10"/>
  <c r="K18" i="10"/>
  <c r="K24" i="11"/>
  <c r="K23" i="11"/>
  <c r="K22" i="11"/>
  <c r="K21" i="11"/>
  <c r="K20" i="11"/>
  <c r="K19" i="11"/>
  <c r="K34" i="12"/>
  <c r="K33" i="12"/>
  <c r="K32" i="12"/>
  <c r="K31" i="12"/>
  <c r="K30" i="12"/>
  <c r="K29" i="12"/>
  <c r="K28" i="13"/>
  <c r="K27" i="13"/>
  <c r="K26" i="13"/>
  <c r="K25" i="13"/>
  <c r="K31" i="14"/>
  <c r="K30" i="14"/>
  <c r="K29" i="14"/>
  <c r="K28" i="14"/>
  <c r="K27" i="14"/>
  <c r="K26" i="14"/>
  <c r="K35" i="15"/>
  <c r="K34" i="15"/>
  <c r="K33" i="15"/>
  <c r="K32" i="15"/>
  <c r="K31" i="15"/>
  <c r="K30" i="15"/>
  <c r="K22" i="16"/>
  <c r="K21" i="16"/>
  <c r="K20" i="16"/>
  <c r="K19" i="16"/>
  <c r="K18" i="16"/>
  <c r="K17" i="16"/>
  <c r="K29" i="17"/>
  <c r="K28" i="17"/>
  <c r="K27" i="17"/>
  <c r="K26" i="17"/>
  <c r="K25" i="17"/>
  <c r="K24" i="17"/>
  <c r="K20" i="18"/>
  <c r="K19" i="18"/>
  <c r="K18" i="18"/>
  <c r="K17" i="18"/>
  <c r="K16" i="18"/>
  <c r="K15" i="18"/>
  <c r="K21" i="19"/>
  <c r="K20" i="19"/>
  <c r="K19" i="19"/>
  <c r="K18" i="19"/>
  <c r="K17" i="19"/>
  <c r="K16" i="19"/>
  <c r="K22" i="19"/>
  <c r="K21" i="18"/>
  <c r="K30" i="17"/>
  <c r="K23" i="16"/>
  <c r="K36" i="15"/>
  <c r="K32" i="14"/>
  <c r="K30" i="13"/>
  <c r="K7" i="13" s="1"/>
  <c r="K35" i="12"/>
  <c r="K25" i="11"/>
  <c r="K24" i="10"/>
  <c r="K22" i="7"/>
  <c r="K22" i="6"/>
  <c r="K37" i="5"/>
  <c r="K26" i="4"/>
  <c r="K38" i="3"/>
  <c r="K7" i="4" l="1"/>
  <c r="K17" i="4" s="1"/>
  <c r="K7" i="10"/>
  <c r="K7" i="3"/>
  <c r="K7" i="5"/>
  <c r="K28" i="5" s="1"/>
  <c r="K7" i="14"/>
  <c r="K7" i="18"/>
  <c r="K7" i="19"/>
  <c r="K13" i="19" s="1"/>
  <c r="K7" i="17"/>
  <c r="K7" i="16"/>
  <c r="K7" i="15"/>
  <c r="K7" i="12"/>
  <c r="K7" i="6"/>
  <c r="K7" i="7"/>
  <c r="K7" i="11"/>
  <c r="C5" i="2" l="1"/>
  <c r="K21" i="13"/>
  <c r="K12" i="18"/>
  <c r="K13" i="7"/>
  <c r="K13" i="6"/>
  <c r="K29" i="3"/>
  <c r="C4" i="2" s="1"/>
  <c r="K14" i="16"/>
  <c r="K27" i="15"/>
  <c r="K26" i="12"/>
  <c r="K15" i="10"/>
  <c r="K16" i="11"/>
  <c r="K21" i="17"/>
  <c r="D4" i="2" l="1"/>
  <c r="E4" i="2" s="1"/>
  <c r="C15" i="2"/>
  <c r="D5" i="2"/>
  <c r="E5" i="2" s="1"/>
  <c r="C8" i="2"/>
  <c r="C10" i="2"/>
  <c r="C9" i="2"/>
  <c r="C12" i="2"/>
  <c r="C17" i="2"/>
  <c r="C16" i="2"/>
  <c r="C7" i="2"/>
  <c r="C6" i="2"/>
  <c r="D15" i="2" l="1"/>
  <c r="E15" i="2" s="1"/>
  <c r="D9" i="2"/>
  <c r="E9" i="2" s="1"/>
  <c r="D6" i="2"/>
  <c r="E6" i="2" s="1"/>
  <c r="D10" i="2"/>
  <c r="E10" i="2" s="1"/>
  <c r="D8" i="2"/>
  <c r="E8" i="2" s="1"/>
  <c r="D12" i="2"/>
  <c r="E12" i="2" s="1"/>
  <c r="D7" i="2"/>
  <c r="E7" i="2" s="1"/>
  <c r="D16" i="2"/>
  <c r="E16" i="2" s="1"/>
  <c r="D17" i="2"/>
  <c r="E17" i="2" s="1"/>
  <c r="K11" i="44"/>
  <c r="K15" i="44" s="1"/>
  <c r="K20" i="14" s="1"/>
  <c r="K21" i="14" l="1"/>
  <c r="K22" i="14" s="1"/>
  <c r="C11" i="2" s="1"/>
  <c r="C18" i="2" s="1"/>
  <c r="D18" i="2" l="1"/>
  <c r="E18" i="2" s="1"/>
  <c r="D11" i="2"/>
  <c r="E11" i="2" s="1"/>
  <c r="C20" i="2" l="1"/>
  <c r="C22" i="2" s="1"/>
  <c r="D22" i="2" s="1"/>
  <c r="E22" i="2" s="1"/>
</calcChain>
</file>

<file path=xl/sharedStrings.xml><?xml version="1.0" encoding="utf-8"?>
<sst xmlns="http://schemas.openxmlformats.org/spreadsheetml/2006/main" count="45884" uniqueCount="3289">
  <si>
    <t>K_SIFRA_C</t>
  </si>
  <si>
    <t>SKUPINA DEL</t>
  </si>
  <si>
    <t>PODSKUPINA DEL</t>
  </si>
  <si>
    <t>POSTAVKA</t>
  </si>
  <si>
    <t>ENOTA</t>
  </si>
  <si>
    <t>0 PREDDELA IN GRADBIŠČNA DOKUMENTACIJA</t>
  </si>
  <si>
    <t>kos</t>
  </si>
  <si>
    <t>1 PRIPRAVLJALNA DELA</t>
  </si>
  <si>
    <t>1.2 Zakoličba</t>
  </si>
  <si>
    <t>1201 - Zakoličenje osi kanalizacije, z zavarovanjem osi in oznako revizijskih jaškov in vsa druga geodetska dela v času gradnje, ki so potrebna za nemoteno izvajanje del (smeri, višine, vmesne, začasne in končne zakoličbe…)</t>
  </si>
  <si>
    <t>m1</t>
  </si>
  <si>
    <t>1202 - Postavitev gradbenih profilov na vzpostavljeno os trase cevovoda, ter določitev nivoja za merjenje globine izkopa in polaganje cevovoda.</t>
  </si>
  <si>
    <t>kom</t>
  </si>
  <si>
    <t>1204 - Določanje in označevanje mej parcel po katerih poteka kanalizacijski vod. Obračun po m1 predvidene kanalizacije (brez upoševanja odcepov za hišne priključke).</t>
  </si>
  <si>
    <t>kpl</t>
  </si>
  <si>
    <t>1.3 Priprava gradbišča</t>
  </si>
  <si>
    <t>1301 - Priprava gradbišča, odstranitev eventuelnih ovir in utrditev delovnega platoja. Po končanih delih se gradbišče pospravi in vzpostavi v prvotno stanje.</t>
  </si>
  <si>
    <t>1303 - Pridobitev dovoljenja za cestno zaporo državne ceste, vključno z vsemi elaborati, tehničnimi pogoji, z ureditvijo prometnega režima v času, gradnje z obvestili, dodatno zavarovanje gradbene jame in gradbišča, ter postavitev začasne prometne signalizacije. Po končanih delih se odstrani začasno prometno signalizacijo in prometni režim vzpostavi v prvotno stanje. Vzdolžna zapora cest, obračun po tekočem metru predvidene kanalizacije (brez upoštevanja odcepov za hišne priključke).</t>
  </si>
  <si>
    <t>1307 - Izdelava lesenih mostičkov oziroma provizorij dostopov za pešce do objektov preko izkopanih jarkov iz plohov debeline 5 cm. Na provizorij dostopih se uredi ograja iz desk in tramičev. Vse po statičnem izračunu in načrtu izvajalca.</t>
  </si>
  <si>
    <t>1308 - Izdelava lesenih mostičkov oziroma provizorij dostopov za osebna vozila do objektov preko izkopanih jarkov iz plohov debeline 5 cm. Na provizorij dostopih se uredi ograja iz desk in tramičev. Vse po statičnem izračunu in načrtu izvajalca.</t>
  </si>
  <si>
    <t>ur</t>
  </si>
  <si>
    <t>1310 - Izdelava začasnega delovnega platoja in utrjenih površin po izvedbi kanalizacijskih del iz drobljenega kamnitega materiala v debelini do 60 cm. V ceni je zajeta dobava materiala iz začasne gradbene deponije,</t>
  </si>
  <si>
    <t>m3</t>
  </si>
  <si>
    <t>1311 - Fotoevidentiranje obstoječih objektov pred pričetkom gradnje. V ceni je zajeta izdelava poročila v obliki elaborata v 4-ih pisnih izvodih in 1 izvodu na nosilcu CD.</t>
  </si>
  <si>
    <t>1312 - Vgradnja reperjev na objekte v bližini izkopa</t>
  </si>
  <si>
    <t>1.4 Nadzor</t>
  </si>
  <si>
    <t>2 POSEGI V OBSTOJEČE VOZIŠČE</t>
  </si>
  <si>
    <t>2.1 Preddela - zgornji ustroj</t>
  </si>
  <si>
    <t>12308 - Porušitev in odstranitev asfaltne plasti v debelini 6- 10 cm vključno z nakladanjem na prevozno sredstvo, odvozom na stalno gradbeno depoinijo in plačilom deponijske takse.</t>
  </si>
  <si>
    <t>m2</t>
  </si>
  <si>
    <t>12309 - Porušitev in odstranitev asfaltne plasti v debelini nad 10 cm vključno z nakladanjem na prevozno sredstvo, odvozom na stalno gradbeno depoinijo in plačilom deponijske takse.</t>
  </si>
  <si>
    <t>12327 - Rezanje asfaltne plasti s talni diamantno žago, debele 6 do 10 cm</t>
  </si>
  <si>
    <t>12328 - Rezanje asfaltne plasti s talno diamantno žago, debele 11 do 15 cm</t>
  </si>
  <si>
    <t>12331 - Porušitev in odstranitev robnika iz cementnega betona vključno z nakladanjem na prevozno sredstvo, odvozom na stalno gradbeno depoinijo in plačilom deponijske takse.</t>
  </si>
  <si>
    <t>12438 - Porušitev in odstranitev ojačenega cementnega betona vključno z nakladanjem na prevozno sredstvo, prevozom na stalno gradbeno deponijo in plačilom deponijske takse.</t>
  </si>
  <si>
    <t>22102 - Ureditev planuma temeljnih tal vezljive zemljine – 3. kategorije</t>
  </si>
  <si>
    <t>2.2 Posegi v voziščno konstrukcijo</t>
  </si>
  <si>
    <t>2208 - Strojno čiščenje asfalta pred pobrizgom z bitumensko emulzijo.</t>
  </si>
  <si>
    <t>2224 - Višinsko prilagajanje kap druge obstoječe komunalne infrastrukture z vsemi deli in materiali</t>
  </si>
  <si>
    <t>2225 - Višinsko prilagajanje jaškov druge obstoječe komunalne infrastrukture z vsemi deli in materiali</t>
  </si>
  <si>
    <t>22103 - Ureditev planuma temeljnih tal zrnate kamnine – 3. kategorije</t>
  </si>
  <si>
    <t>24505 - Ureditev planuma utrjene/stabilizirane vezljive zemljine – 3. kategorije</t>
  </si>
  <si>
    <t>34104 - Dobava in vgraditev predfabriciranega dvignjenega robnika iz cementnega betona  s prerezom 15/25 cm</t>
  </si>
  <si>
    <t>34901 - Pobrizg podlage s cestogradbenim bitumnom B v količini 0,7 kg/m2</t>
  </si>
  <si>
    <t>2.3 Posegi v opremo cest</t>
  </si>
  <si>
    <t>2307 - Izdelava tankoslojne vzdolžne prekinjene označbe, širina črte 10cm -15cm; svetlostni faktor, drsnost, nočna vidnost v mokrih pogojih, kromatske koordinate morajo ustrezati vrednostim znotraj območja, ki ga določa normativ SIST EN 1436+A1.</t>
  </si>
  <si>
    <t>3 DRUGI POSEGI NA TERENU</t>
  </si>
  <si>
    <t>3.3 Druge ureditve</t>
  </si>
  <si>
    <t>3312 - Rušenje betonske ograje debeline do 20 cm, višine od 0,5 do 1,5m z odvozom ruševin na trajno deponijo in plačilom vseh taks. Vzpostavitev v prvotno stanje.</t>
  </si>
  <si>
    <t>4 KANALIZACIJA - ZEMELJSKA DELA</t>
  </si>
  <si>
    <t>4.1 Izkopi</t>
  </si>
  <si>
    <t>4110 - Strojni izkop jarka, skladno z določili geomehanskega poročila, globine 0-4m, v terenu III. kat. z nakladanjem na kamion in odvozom na trajno gradbeno deponijo, vključno s stroški deponije.</t>
  </si>
  <si>
    <t>4117 - Vertikalni strojni izkop gradbene jame globine 0-4m, v terenu V. kat. z nakladanjem na kamion in odvozom na trajno gradbeno deponijo, vključno s stroški deponije.</t>
  </si>
  <si>
    <t>4118 - Vertikalni strojni izkop gradbene jame globine 4-6m, v terenu V. kat. z nakladanjem na kamion in odvozom na trajno gradbeno deponijo, vključno s stroški deponije.</t>
  </si>
  <si>
    <t>4119 - Strojni izkop jarka, skladno z določili geomehanskega poročila, globine 0-4m, v terenu V. kat. z nakladanjem na kamion in odvozom na trajno gradbeno deponijo, vključno s stroški deponije.</t>
  </si>
  <si>
    <t>4124 - Ureditev črpalnih jaškov in črpanje talne vode iz gradbene jame pri izvedbi del.</t>
  </si>
  <si>
    <t>4.2 Zasipi</t>
  </si>
  <si>
    <t>4201 - Mehanska utrditev planuma naravnih temeljnih tal do predpisane nosilnosti, skladno z navodili geomehanskega poročila.</t>
  </si>
  <si>
    <t>4202 - Ročno planiranje dna jarka s točnostjo +/- 3 cm po projektiranem padcu.</t>
  </si>
  <si>
    <t>4203 - Dobava in vgraditev peščenega materiala granulacije 8 do 16 mm za peščeno ležišče cevi (POSTELJICA) s sprotno višinsko kontrolo do predpisane kote dna cevi (10cm + D/10) z komprimacijo do stopnje 97% SPP (standardni Proctorjev preizkus), vključno z nabavo in transportom materiala.</t>
  </si>
  <si>
    <t>4204 - Dobava in vgraditev peščenega materiala granulacije 8 do 16 mm s komprimacijo, v coni cevovoda v debelini 30 cm nad temenom, s komprimacijo v plasteh po 20 cm, zbitost 95% po proctorju, vključno z nabavo in transportom materiala.</t>
  </si>
  <si>
    <t>4205 - Nabava, dobava in vgraditev geotekstila za ločilno plast in ovijanje obsipa cevi, natezna trdnost 14 do 16 kN/m2, gostote minimalno 300 g/m2. V ceni so zajeti preklopi in ves potreben pritrdilni material.</t>
  </si>
  <si>
    <t>4206 - Zasipavanje jarka z izkopanim materialom, s komprimiranjem v slojih po 30 cm, do 95 % zgoščenosti po standardnem Proctorjevem postopku, vključno z dovozom z začasne deponije.</t>
  </si>
  <si>
    <t>5 KANALIZACIJA - GRADBENA DELA</t>
  </si>
  <si>
    <t>5.1 Rušitvena in pripravljalna dela</t>
  </si>
  <si>
    <t>5101 - Strojno in ročno rušenje obstoječih betonskih jaškov globine do 2m, nalaganje na tovornjak, odvoz na stalno deponijo, vključno z deponijsko takso.</t>
  </si>
  <si>
    <t>5102 - Strojno in ročno rušenje obstoječih kanalizacijskih cevi, nalaganje na tovornjak, odvoz na stalno deponijo, vključno z deponijsko takso.</t>
  </si>
  <si>
    <t>5106 - Izdelava obvoda (bypassa) obstoječe javne fekalne kanalizacije skladno s potrjenim načrtom za izvedbo. V ceni je zajeta nabava materiala, dobava na gradbišče, izvedba vseh potrebnih del, odstranitev po končani gradnji kanalizacije ter vsa dodatna in zaščitna dela.</t>
  </si>
  <si>
    <t>5108 - Izvedba začasnega provizorija za vodovod, vključno s prevezavo hišnih vodovodnih priključkov. Vključno z vsemi gradbenimi deli, vodovodnim materialom in montažo za izvedbo provizorija, vključno z vsemi potrebnimi materiali, deli in transporti.</t>
  </si>
  <si>
    <t>m</t>
  </si>
  <si>
    <t>5109 - Izvedba začasnega provizorija za plinovod, vključno s prevezavo hišnih plinovodnih priključkov. Vključno z vsemi gradbenimi deli, inštalacijskimi deli in montažo za izvedbo provizorija, vključno z vsemi potrebnimi materiali, deli in transporti.</t>
  </si>
  <si>
    <t>5.2 Gradnje - podvrtavanje, podbijanje</t>
  </si>
  <si>
    <t>5.3 Gradbeno - obrtniška dela</t>
  </si>
  <si>
    <t>5303 - Obbetoniranje kanalizacijske cevi z betonom C16/20 v debelini 10cm nad temenom cevi. V ceni je zajeta nabava, dobava in vgradnja betona ter vsa dodatna in zaščitna dela.</t>
  </si>
  <si>
    <t>6 KANALIZACIJSKA DELA</t>
  </si>
  <si>
    <t>6.1 Cevi</t>
  </si>
  <si>
    <t>6101 - Nabava, dobava in montaža kanalizacijskih cevi DN 250 mm iz armiranega poliestra (GRP) izdelane po SIST EN 14364: 2013, nazivne togosti SN 10.000 N/m2, kompletno z potrebnimi spojkami. Cev ima na eni strani montirano spojko iz poliestra z EPDM tesnilom. Spoj (tesnilo) mora biti zaradi zagotovitve kvalitete spoja preizkušen skupaj s cevmi (certifikat). Notranji zaščitni sloj cevi iz čistega poliestra, brez polnila in ojačitve, mora imeti minimalno debelino 1,0 mm s ciljem doseganja tesnosti, kemijske in abrazijske obstojnosti in odpornosti na obrus pri visokotlačnem čiščenju. Vključen je tudi prevoz in prenos kanalizacijskih cevi iz deponije do mesta vgradnje.</t>
  </si>
  <si>
    <t>6.2 Jaški</t>
  </si>
  <si>
    <t>6255 - Izdelava kaskade ob obstoječem revizijskem jašku iz PVC cevi fi 200 mm in fazonskih komadov, polno obbetoniranje z betonom C16/20</t>
  </si>
  <si>
    <t>6257 - Izdelava priklopa projektiranega kanala na obstoječi fekalni kanal preko jaška, z vsemi pomožnimi deli, materiali ter prenosi.</t>
  </si>
  <si>
    <t>6258 - Izdelava priklopa na kanalizacijski zbiralnik z vpadom. Izdelati iz ustreznih cevi in fazonskih kosov iz poliestra.</t>
  </si>
  <si>
    <t>6.3 Odcepi za hišne priključke</t>
  </si>
  <si>
    <t>6302 - Dobava revizijskih jaškov iz armiranega poliestra  po SIST EN 14 364: 2013, komplet z izdelano muldo. Komplet z razbremenilno ploščo za pokrov, AB vencem in LŽ pokrovom fi 600 mm, EN 124-1:2015 nosilnost vsaj C400 kN. Premer jaška 1000mm za priključno cev DN200 mm do globine jaška 3m. V ceni je vključena tudi izdelava AB temeljne plošče jaška debeline 20cm, iz betona C25/30. Postavitev jaška za parcelno mejo s pokrovom nosilnosti 400 kN - povozne površine.</t>
  </si>
  <si>
    <t>6304 - Dobava revizijskih jaškov iz armiranega poliestra  po SIST EN 14 364: 2013, komplet z izdelano muldo. Komplet z razbremenilno ploščo za pokrov, AB vencem in LŽ pokrovom fi 600 mm, EN 124-1:2015 nosilnost vsaj C400 kN. Premer jaška 1000mm za priključno cev DN160 mm do globine jaška 3m. V ceni je vključena tudi izdelava AB temeljne plošče jaška debeline 20cm, iz betona C25/30. Postavitev jaška za parcelno mejo s pokrovom nosilnosti 400 kN - povozne površine.</t>
  </si>
  <si>
    <t>6305 - Dobava revizijskih jaškov iz armiranega poliestra  po SIST EN 14 364: 2013, komplet z izdelano muldo. Komplet z razbremenilno ploščo za pokrov, AB vencem in LŽ pokrovom fi 600 mm, EN 124-1:2015 nosilnost vsaj C250 kN. Premer jaška 1000mm za priključno cev DN160mm do globine jaška 3m. V ceni je vključena tudi izdelava AB temeljne plošče jaška debeline 20cm, iz betona C25/30. Postavitev jaška za parcelno mejo s pokrovom nosilnosti 250 kN - nepovozne površine.</t>
  </si>
  <si>
    <t>6.4 Pregled</t>
  </si>
  <si>
    <t>6401 - Čiščenje kanala pred izvedbo preizkusa tesnosti.</t>
  </si>
  <si>
    <t>6405 - Pregled in snemanje s TV kamero vseh gravitacijskih kanalizacijskih cevi,  jaškov in vseh cevnih odsekov. Snemanje kanala po standardu SIST EN 13508-2:2003 in skladno z nemškimi smernicami ATV-M 143-2.</t>
  </si>
  <si>
    <t>6.5 Križanja</t>
  </si>
  <si>
    <t>6509 - Izvedba prestavitve droga javne razsvetljave po potrjenem načrtu. V ceni je zajeto rušenje droga in temelja, odklop elektrokalbelske kanalizacije, ponovna montaža droga in priklop na elektroenergetsko omrežje vključno z vsemi dodatnimi in pomožnimi deli in materialom za vzpostavitev delovanja javne razsvetljave.</t>
  </si>
  <si>
    <t>Območje</t>
  </si>
  <si>
    <t>EUR brez DDV</t>
  </si>
  <si>
    <t>Skupaj</t>
  </si>
  <si>
    <t>Rekapitulacija</t>
  </si>
  <si>
    <t>Ulica (odsek, odcep)</t>
  </si>
  <si>
    <t>AGLOM_ULICA_ID</t>
  </si>
  <si>
    <t>Izdelava načrtov</t>
  </si>
  <si>
    <t>Nadzor bodočega upravljavca kanalizacije</t>
  </si>
  <si>
    <t>SKUPINA_DEL</t>
  </si>
  <si>
    <t>PODSKUPINA_DEL</t>
  </si>
  <si>
    <t>KOLICINA</t>
  </si>
  <si>
    <t>PONUDBENA CENA</t>
  </si>
  <si>
    <t>0.1 Izdelava načrtov</t>
  </si>
  <si>
    <t>1102 - Izdelava varnostnega načrta po predpisih o zagotavljanju varnosti in zdravja pri delu. V treh izvodih.</t>
  </si>
  <si>
    <t>1106 - Izdelava geodetskega posnetka in vris v kataster. Zajema tudi izdelavo geodetskega načrta s certifikatom, skico meritev, terenski zapisnik ter kopijo situacij starega in novega stanja. Datoteka koordinat z atributi za odcepe za hišne priključke z jaškom, prijava spremembe komunalnega voda v ASCII datoteki za prenos podatkov v GIS bazo JP VO - KA. Izdelano v tiskani (v treh izvodih) in elektronski obliki.</t>
  </si>
  <si>
    <t xml:space="preserve">Kanali po posameznih ulicah </t>
  </si>
  <si>
    <t>ULICA</t>
  </si>
  <si>
    <t>Vevška cesta</t>
  </si>
  <si>
    <t>Ulica ID</t>
  </si>
  <si>
    <t>SIFRA POSTAVKE</t>
  </si>
  <si>
    <t>ŠIFRA POSTAVKE</t>
  </si>
  <si>
    <t>Območje ID</t>
  </si>
  <si>
    <t>0201</t>
  </si>
  <si>
    <t>-</t>
  </si>
  <si>
    <t>OSNOVNA ŠIFRA POSTAVKE</t>
  </si>
  <si>
    <t>Nepredvidena dela (10%)</t>
  </si>
  <si>
    <t>Končna vrednost</t>
  </si>
  <si>
    <t>Znesek v EUR brez DDV</t>
  </si>
  <si>
    <t>Davek na dodano vrednost (DDV)</t>
  </si>
  <si>
    <t>Znesek v EUR z DDV</t>
  </si>
  <si>
    <t>0.2 Gradbiščna tabla</t>
  </si>
  <si>
    <t xml:space="preserve">0201 - Nabava, dobava in postavitev gradbiščne table - gradbiščna tabla po ZGO. </t>
  </si>
  <si>
    <t>6402 - Preizkus tesnosti kanala po standardu SIST EN 1610  - gravitacijski kanal. Vključno z vsemi dodatnimi in zaščitnimi deli.</t>
  </si>
  <si>
    <t>Režijski cenik - Delovna sila</t>
  </si>
  <si>
    <t>Št. postavke</t>
  </si>
  <si>
    <t>Opis</t>
  </si>
  <si>
    <t>Enota</t>
  </si>
  <si>
    <t>Vrednost brez DDV</t>
  </si>
  <si>
    <t>1</t>
  </si>
  <si>
    <t>NK - delavec</t>
  </si>
  <si>
    <t>ura</t>
  </si>
  <si>
    <t>vpišite vrednost</t>
  </si>
  <si>
    <t>2</t>
  </si>
  <si>
    <t>PU, PK - delavec</t>
  </si>
  <si>
    <t>3</t>
  </si>
  <si>
    <t>KV - delavec</t>
  </si>
  <si>
    <t>4</t>
  </si>
  <si>
    <t>VKV - delavec</t>
  </si>
  <si>
    <t>5</t>
  </si>
  <si>
    <t>Vodstveni tehnični kader (VS, VSŠ, UNI, MAG, DR.)</t>
  </si>
  <si>
    <t>Režijski cenik - vozni park</t>
  </si>
  <si>
    <t>Ročno nakladanje in transport</t>
  </si>
  <si>
    <t>do 0,500 km</t>
  </si>
  <si>
    <t>t</t>
  </si>
  <si>
    <t>do 1,000 km</t>
  </si>
  <si>
    <t>do 2,000km</t>
  </si>
  <si>
    <t>do 3,000 km</t>
  </si>
  <si>
    <t>do 4,000 km</t>
  </si>
  <si>
    <t>6</t>
  </si>
  <si>
    <t>do 5,000 km</t>
  </si>
  <si>
    <t>7</t>
  </si>
  <si>
    <t>do 6,000 km</t>
  </si>
  <si>
    <t>8</t>
  </si>
  <si>
    <t>do 7,000 km</t>
  </si>
  <si>
    <t>9</t>
  </si>
  <si>
    <t>do 8,000 km</t>
  </si>
  <si>
    <t>10</t>
  </si>
  <si>
    <t>do 9,000 km</t>
  </si>
  <si>
    <t>11</t>
  </si>
  <si>
    <t>do 10,000 km</t>
  </si>
  <si>
    <t>12</t>
  </si>
  <si>
    <t>do 12,000 km</t>
  </si>
  <si>
    <t>13</t>
  </si>
  <si>
    <t>do 14,000 km</t>
  </si>
  <si>
    <t>14</t>
  </si>
  <si>
    <t>do 20,000 km</t>
  </si>
  <si>
    <t>Strojno nakladanje in transport</t>
  </si>
  <si>
    <t>15</t>
  </si>
  <si>
    <t>16</t>
  </si>
  <si>
    <t>17</t>
  </si>
  <si>
    <t>18</t>
  </si>
  <si>
    <t>19</t>
  </si>
  <si>
    <t>20</t>
  </si>
  <si>
    <t>21</t>
  </si>
  <si>
    <t>22</t>
  </si>
  <si>
    <t>23</t>
  </si>
  <si>
    <t>24</t>
  </si>
  <si>
    <t>25</t>
  </si>
  <si>
    <t>26</t>
  </si>
  <si>
    <t>27</t>
  </si>
  <si>
    <t>28</t>
  </si>
  <si>
    <t>Režijski cenik - strojna oprema</t>
  </si>
  <si>
    <t>Kompresor za zrak</t>
  </si>
  <si>
    <t>Tovorno vozilo - kiper, nosilnost 10 t</t>
  </si>
  <si>
    <t>Tovorno vozilo - kiper, nosilnost 20 t</t>
  </si>
  <si>
    <t>Črpalka za beton na tovornem vozilu</t>
  </si>
  <si>
    <t>Potopna črpalka, 7,5 kW</t>
  </si>
  <si>
    <t xml:space="preserve">Avtodvigalo-20 t </t>
  </si>
  <si>
    <t xml:space="preserve">Avtodvigalo-40 t </t>
  </si>
  <si>
    <t xml:space="preserve">Mešalec betona na vozilu ("hruška") </t>
  </si>
  <si>
    <t xml:space="preserve">Bager 10 t </t>
  </si>
  <si>
    <t xml:space="preserve">Bager / Buldožer 20 t </t>
  </si>
  <si>
    <t xml:space="preserve">Valjar 2,5 t </t>
  </si>
  <si>
    <t xml:space="preserve">Valjar 8,0 t </t>
  </si>
  <si>
    <t>Vibro nabijalo</t>
  </si>
  <si>
    <t>Pnevmatsko kladivo na bagerju (10 t)</t>
  </si>
  <si>
    <t xml:space="preserve">Pnevmatsko kladivo </t>
  </si>
  <si>
    <t>Rovokopač</t>
  </si>
  <si>
    <t>Kombinirano vozilo (brez voznika)</t>
  </si>
  <si>
    <t>Finišer</t>
  </si>
  <si>
    <t>Freza</t>
  </si>
  <si>
    <t>Greder</t>
  </si>
  <si>
    <t>Rezalnik za asfalt in beton</t>
  </si>
  <si>
    <t>Priklopna brizgalka weiro ali enakovredno</t>
  </si>
  <si>
    <t>Stroj za izris talne signalizacije</t>
  </si>
  <si>
    <t>Merilna plošča</t>
  </si>
  <si>
    <t>Traktor</t>
  </si>
  <si>
    <t>Opaži kovinski za razpiranje gradbene jame z postavitvijo</t>
  </si>
  <si>
    <t xml:space="preserve">Analiza cene </t>
  </si>
  <si>
    <t>Izkop materiala v travniku EUR/m3</t>
  </si>
  <si>
    <t>strojno</t>
  </si>
  <si>
    <t>ročno</t>
  </si>
  <si>
    <t xml:space="preserve">III. Ktg zemljine </t>
  </si>
  <si>
    <t>strošek dela</t>
  </si>
  <si>
    <t>strošek strojev</t>
  </si>
  <si>
    <t xml:space="preserve">IV. Ktg zemljine </t>
  </si>
  <si>
    <t xml:space="preserve">V. Ktg zemljine </t>
  </si>
  <si>
    <t>Izkop materiala v asfaltiranem cestišču EUR/m3</t>
  </si>
  <si>
    <t>Kamniti material (tampon) EUR/m3</t>
  </si>
  <si>
    <t>Dobavitelj</t>
  </si>
  <si>
    <t>vpiši naziv dobavitelja</t>
  </si>
  <si>
    <t>Dobava frakcij</t>
  </si>
  <si>
    <t>0-4mm</t>
  </si>
  <si>
    <t>4-8mm</t>
  </si>
  <si>
    <t>8-16mm</t>
  </si>
  <si>
    <t>16-32mm</t>
  </si>
  <si>
    <t>Vgradnja frakcij</t>
  </si>
  <si>
    <t>Komprimiranje do 100 Mpa</t>
  </si>
  <si>
    <t>Zasip z izkopanim materialom EUR/m3</t>
  </si>
  <si>
    <t xml:space="preserve">strojno </t>
  </si>
  <si>
    <t>Zasip s peskom EUR/m3</t>
  </si>
  <si>
    <t>ob cevi in do 30 cm nad temenom</t>
  </si>
  <si>
    <t>od 30 cm nad temenom do zaključnega sloja</t>
  </si>
  <si>
    <t>Odvoz odvečnega materiala na deponijo EUR/m3/km</t>
  </si>
  <si>
    <t>Opomba: Upoštevana je 5-stopenjska kategorizacija zemljin.</t>
  </si>
  <si>
    <t>4102 - Zavarovanje gradbene jame z razpiranjem z  jeklenimi opaži -sistem z vodili (kot npr. SBH, KRINGS ali podobno). Globina jarka do 6,0m.  Vključno z vsemi pomožnimi materiali,  deli in transporti.</t>
  </si>
  <si>
    <t>1203 - Določanje in označevanje obstoječih podzemnih naprav, ki se križajo ali potekajo vzporedno s predvideno infrastrukturo,  z vidnimi znaki na terenu, s pisanjem zapisnika o primopredaji, eventuelne skice.</t>
  </si>
  <si>
    <t>1205 - Trasiranje in označevanje trase obstoječega vodovoda, ki se nahaja v bližini predvidene infrastrukture. V ceni je vključena postavitev vidnih znakov na terenu in predaja zapisnika meritev. Obračun po dejanskih stroških + 3% man. str.</t>
  </si>
  <si>
    <t>1206 - Trasiranje in označevanje trase obstoječega plinovoda, ki se nahaja v bližini predvidene infrastrukture. V ceni je vključena postavitev vidnih znakov na terenu in predaja zapisnika meritev. Obračun po dejanskih stroških + 3% man. str.</t>
  </si>
  <si>
    <t>1207 - Trasiranje in označevanje trase obstoječega elektro-energetskega omrežja, ki se nahaja v bližini predvidene infrastrukture. V ceni je vključena postavitev vidnih znakov na terenu in predaja zapisnika meritev. Obračun po dejanskih stroških + 3% man. str.</t>
  </si>
  <si>
    <t>1208 - Trasiranje in označevanje trase obstoječega telekomunikacijskega omrežja - TELEKOM, ki se nahaja v bližini predvidene infrastrukture. V ceni je vključena postavitev vidnih znakov na terenu in predaja zapisnika meritev. Obračun po dejanskih stroških + 3% man. str.</t>
  </si>
  <si>
    <t>1210 - Trasiranje in označevanje trase obstoječega telekomunikacijskega omrežja - TELEMACH, ki se nahaja v bližini predvidene infrastrukture. V ceni je vključena postavitev vidnih znakov na terenu in predaja zapisnika meritev. Obračun po dejanskih stroških + 3% man. str.</t>
  </si>
  <si>
    <t>1211 - Trasiranje in označevanje trase obstoječega telekomunikacijskega omrežja, ki se nahaja v bližini predvidene infrastrukture. V ceni je vključena postavitev vidnih znakov na terenu in predaja zapisnika meritev. Obračun po dejanskih stroških + 3% man. str.</t>
  </si>
  <si>
    <t>1212 - Trasiranje in označevanje trase obstoječega omrežja javne razsvetljave, ki se nahaja v bližini predvidene infrastrukture. V ceni je vključena postavitev vidnih znakov na terenu in predaja zapisnika meritev. Obračun po dejanskih stroških + 3% man. str.</t>
  </si>
  <si>
    <t>1213 - Trasiranje in označevanje trase obstoječe meteorne kanalizacije, ki se nahaja v bližini predvidene infrastrukture. V ceni je vključena postavitev vidnih znakov na terenu in predaja zapisnika meritev. Obračun po dejanskih stroških + 3% man. str.</t>
  </si>
  <si>
    <t>1214 - Trasiranje in označevanje trase obstoječe fekalne kanalizacije, ki se nahaja v bližini predvidene infrastrukture. V ceni je vključena postavitev vidnih znakov na terenu in predaja zapisnika meritev. Obračun po dejanskih stroških + 3% man. str.</t>
  </si>
  <si>
    <t>1305 - Pridobitev dovoljenja za cestno zaporo, vključno z vsemi elaborati, tehničnimi pogoji, z ureditvijo prometnega režima v času, gradnje z obvestili, dodatno zavarovanje gradbene jame in gradbišča, ter postavitev začasne prometne signalizacije. Po končanih delih se odstrani začasno prometno signalizacijo in prometni režim vzpostavi v prvotno stanje. Prečkanje državnih cest dolžine do 10m.</t>
  </si>
  <si>
    <t>1401 - Izvedba projektantskega nadzora, obračun na podlagi potrditve nadzornega organa</t>
  </si>
  <si>
    <t>1402 - Nadzor pristojnih služb ostalih komunalnih vodov na območju, obračun na podlagi potrditve nadzornga organa.</t>
  </si>
  <si>
    <t>1403 - Izvedba geomehanskega nadzora, prevzem gradbene jame in temeljnih tal, obračun na podlagi potrditve nadzornga organa</t>
  </si>
  <si>
    <t>2107 - Strojni izkopi globine 0-0.5m, v terenu III. -IV. kat. vključno z nakladanjem na prevozno sredstvo, z odvozom na začasno deponijo izvajalca za kasnejšo uporabo oz. na stalno  gradbeno deponijo in plačilom deponijske takse</t>
  </si>
  <si>
    <t>21106 - Široki izkop vezljive zemljine – 3. kategorije – strojno z nakladanjem vključno z nakladanjem na prevozno sredstvo, z odvozom na začasno deponijo izvajalca za kasnejšo uporabo oz. na stalno gradbeno deponijo in plačilom deponijske takse</t>
  </si>
  <si>
    <t>24405 - Izdelava posteljice iz drobljenih kamnitih zrn v debelini 40 cm vključno z nabavo in dobavo materiala</t>
  </si>
  <si>
    <t>31101 - Izdelava nevezane nosilne plasti gramoza v debelini do 20 cm vključno z nabavo in dobavo materiala</t>
  </si>
  <si>
    <t>32208 - Izdelava obrabne in zaporne plasti bituminizirane zmesi AC 8 surf B 50/70 A3 v debelini 4 cm vključno z nabavo in dobavo materiala</t>
  </si>
  <si>
    <t>32311 - Izdelava obrabne in zaporne plasti bituminizirane zmesi AC 11 surf B 50/70 A3 v debelini 4 cm vključno z nabavo in dobavo materiala</t>
  </si>
  <si>
    <t>3303 - Rušenje žičnate ograje višine do 1,5m z jeklenimi stebriči in ponovna postavitev žičnate ograje v prvotno stanje po končani gradnji, v ceni upoštevati 30 % novega materiala za zamenjavo delov ograje neprimernih za ponovno vgradnjo, ter odvoz na trajno deponijo delov ograje neprimernih za ponovno vgradnjo</t>
  </si>
  <si>
    <t>4105 - Vertikalni strojni izkop gradbene jame globine 0-4m, v terenu III. kat. z nakladanjem na kamion in odvozom na začasno gradbeno deponijo po izboru izvajalca vključno z vsemi stroški deponije</t>
  </si>
  <si>
    <t>4107 - Vertikalni strojni izkop gradbene jame globine 4-6m, v terenu III. kat. z nakladanjem na kamion in odvozom na začasno gradbeno deponijo po izboru izvajalca vključno z vsemi stroški deponije</t>
  </si>
  <si>
    <t>4109 - Strojni izkop jarka, skladno z določili geomehanskega poročila, globine 0-4m, v terenu III. kat. z nakladanjem na kamion in odvozom na začasno gradbeno deponijo po izboru izvajalca vključno z vsemi stroški deponije</t>
  </si>
  <si>
    <t>4121 - Ročni izkop jarka globine 0 - 2 m, z nakladanjem na kamion in odvozom na začasno gradbeno deponijo po izboru izvajalca vključno z vsemi stroški deponije</t>
  </si>
  <si>
    <t>4122 - Ročni izkop jarka globine 2 - 4 m, z nakladanjem na kamion in odvozom na začasno gradbeno deponijo po izboru izvajalca vključno z vsemi stroški deponije</t>
  </si>
  <si>
    <t>4207 - Zasip jarka z dovozom novega gramoznega zasipnega materiala  različnih frakcij z utrjevanjem v slojih po 30 cm do 95 % trdnosti po standardnem Proctorjevem postopku; vključno z  nabavo in dobavo  zasipnega materiala.</t>
  </si>
  <si>
    <t>6202 - Nabava, dobava in montaža revizijskih jaškov iz armiranega poliestra po SIST EN 14364, min. SN 5.000 N/m2, komplet z izdelano muldo in priključnimi cevmi (vtok, Iztok).  Premer jaška 1000mm, globina 1 - 2m, za priključno cev DN250mm. Minimalna debelina sten revizijskega jaška je 15mm. V ceni je vključena tudi izdelava AB temeljne plošče jaška debeline 20cm, iz betona C25/30. Jaški morajo biti izdelani po enaki tehnologiji kot kanalizacijske cevi. Vgradnja po detajlu.</t>
  </si>
  <si>
    <t>6203 - Nabava, dobava in montaža kaskadnih revizijskih jaškov iz armiranega poliestra po SIST EN 14364, min. SN 5.000 N/m2, komplet z izdelano muldo in priključnimi cevmi (vtok, Iztok).  Premer jaška 1000mm, globina 1 - 2m, za priključno cev DN250mm. Minimalna debelina sten kaskadnega revizijskega jaška je 15mm. V ceni je vključena tudi izdelava AB temeljne plošče jaška debeline 20cm, iz betona C25/30. Jaški morajo biti izdelani po enaki tehnologiji kot kanalizacijske cevi. Vgradnja po detajlu.</t>
  </si>
  <si>
    <t>6204 - Nabava, dobava in montaža revizijskih jaškov iz armiranega poliestra po SIST EN 14364, min. SN 5.000 N/m2, komplet z izdelano muldo in priključnimi cevmi (vtok, Iztok).  Premer jaška 1000mm, globina  2 - 3m, za priključno cev DN250mm. Minimalna debelina sten revizijskega jaška je 15mm. V ceni je vključena tudi izdelava AB temeljne plošče jaška debeline 20cm, iz betona C25/30. Jaški morajo biti izdelani po enaki tehnologiji kot kanalizacijske cevi. Vgradnja po detajlu.</t>
  </si>
  <si>
    <t>6206 - Nabava, dobava in montaža revizijskih jaškov iz armiranega poliestra po SIST EN 14364, min. SN 5.000 N/m2, komplet z izdelano muldo in priključnimi cevmi (vtok, Iztok).  Premer jaška 1000mm, globina 3 - 4m, za priključno cev DN250mm. Minimalna debelina sten revizijskega jaška je 15mm. V ceni je vključena tudi izdelava AB temeljne plošče jaška debeline 20cm, iz betona C25/30. Jaški morajo biti izdelani po enaki tehnologiji kot kanalizacijske cevi. Vgradnja po detajlu.</t>
  </si>
  <si>
    <t>6208 - Nabava, dobava in montaža revizijskih jaškov iz armiranega poliestra po SIST EN 14364, min. SN 5.000 N/m2, komplet z izdelano muldo in priključnimi cevmi (vtok, Iztok).  Premer jaška 1000mm, globina 4 - 5m, za priključno cev DN250mm. Minimalna debelina sten revizijskega jaška je 15mm. V ceni je vključena tudi izdelava AB temeljne plošče jaška debeline 20cm, iz betona C25/30. Jaški morajo biti izdelani po enaki tehnologiji kot kanalizacijske cevi. Vgradnja po detajlu.</t>
  </si>
  <si>
    <t>6217 - Nabava, dobava in montaža revizijskih jaškov iz armiranega poliestra po SIST EN 14364, min. SN 5.000 N/m2, komplet z izdelano muldo in priključnimi cevmi (vtok, Iztok).  Premer jaška 1000mm, globina  2 - 3m, za priključno cev DN300mm. Minimalna debelina sten revizijskega jaška je 15mm. V ceni je vključena tudi izdelava AB temeljne plošče jaška debeline 20cm, iz betona C25/30. Jaški morajo biti izdelani po enaki tehnologiji kot kanalizacijske cevi. Vgradnja po detajlu.</t>
  </si>
  <si>
    <t>6253 - Dobava in vgradnja LTŽ pokrova fi 600mm, skladno s SIST EN 124-1:2015 D 400 kN, kjer je predviden promet s težkimi vozili ali vzdrževanje 30T. Pokrov izveden na zaklep z odprtinami za zračenje. Kot npr. tip: Norinco, PAM ali enakovredno.. Skupaj z razbremenilno AB ploščo za montažo na cev DN 1000 mm, ter vsemi potrebnimi deli in materiali. Vključno z AB vencem za vgradnjo LTŽ pokrova ter  dobavo  in vgrajevanjem betona C16/20 in vso potrebno armaturo za betoniranje pete revizijskih jaškov.</t>
  </si>
  <si>
    <t>6301 - Izdelava odcepov za hišne priključke na projektirani kanal. Odcep na cevi izvesti s prefabriciranim sedlastim nastavkom ali fazonskim kosom iz enakih  cevi kot je javna kanalizacija, v nadaljevanju odcepa uporaba cevi iz PVC cevi DN 160 SN8, po standardu EN1401-1.  Vključno z izkopom in varovanjem gradbene jame, nakladanjem in odvozom na stalno deponijo, skupaj s stroški deponije. Vključno s planiranjem in utrjevanjem dna jarka, nabavo, dobavo in vgradnjo betona za izdelavo posteljice in obbetoniranjem cevi ter zasipom do kote terena (po detajlu). Posteljica in obsip se ob potrditvi geomehanika in projektanta priključka lahko izvede tudi iz peščenega materiala. Nabava, dobava in vgradnja novega zasipnega materiala. Vključno s črpanjem vode iz gradbene jame. Vključno z nabavo in položitvijo PVC cevi (z vsemi koleni in fazonskimi kosi) od odcepa do revizijskega jaška. Vključno z vzpostavitvijo prvotnega stanja. Pri izdelavi hišnega priključka so vključena vsa režijska dela, zakoličba, postavitev profilov, rezanje asfalta, rušenje asfalta, odstranjevanje tlakovcev, robnikov, izkop, križanje z obstoječimi komunalnimi vodi in ostala dela v povezavi s hišnimi priključki. Izvede se ureditev in vsi potrebni ukrepi pri križanju s komunalno infrastrukturo skladno z navodili upravljavcev. Vključno z izdelavo geodetskega posnetka v skladu z zahtevami upravljavca kanalizacijskega omrežja. Vgradnja po detajlu.</t>
  </si>
  <si>
    <t>6501 - Izvedba križanja z obstoječim vodovodom v skladu z navodili upravljavca komunalnega voda</t>
  </si>
  <si>
    <t>6502 - Izvedba križanja z obstoječim podzemnim vodom javne razsvetljave v skladu z navodili upravljavca komunalnega voda</t>
  </si>
  <si>
    <t>6503 - Izvedba križanja z obstoječim podzemnim telekomunikacijskim vodom v skladu z navodili upravljavca komunalnega voda</t>
  </si>
  <si>
    <t>6504 - Izvedba križanja z obstoječim podzemnim elektroenergetskim vodom v skladu z navodili upravljavca komunalnega voda</t>
  </si>
  <si>
    <t>6505 - Izvedba križanja z obstoječim kanalom za odpadno padavinsko vodo v skladu z navodili upravljavca komunalnega voda</t>
  </si>
  <si>
    <t>6506 - Izvedba križanja z obstoječim kanalom za odpadno vodo v skladu z navodili upravljavca komunalnega voda</t>
  </si>
  <si>
    <t>6507 - Izvedba križanja z obstoječim plinovodom v skladu z navodili upravljavca komunalnega voda</t>
  </si>
  <si>
    <t>6512 - Prestavitve obstoječega vodovoda skladno z načrtom PZI v kolikor ni možna ustrezna zaščita. Vse v skladu z navodili upravljavcev komunalnih vodov. V ceni so zajeta vsa pripravljalna, gradbeno obrtniška, inštalacijska in zaključna dela in izdelava PZI projekta. Obračun po m1 prestavljenega voda.</t>
  </si>
  <si>
    <t>6513 - Prestavitve obstoječega plinovoda skladno z načrtom PZI v kolikor ni možna ustrezna zaščita. Vse v skladu z navodili upravljavcev komunalnih vodov. V ceni so zajeta vsa pripravljalna, gradbeno obrtniška, inštalacijska in zaključna dela in izdelava PZI projekta. Obračun po m1 prestavljenega voda.</t>
  </si>
  <si>
    <t>6514 - Prestavitve obstoječih telekomunikacijskih vodov skladno z načrtom PZI v kolikor ni možna ustrezna zaščita. Vse v skladu z navodili upravljavcev komunalnih vodov. V ceni so zajeta vsa pripravljalna, gradbeno obrtniška, inštalacijska in zaključna dela in izdelava PZI projekta. Obračun po m1 prestavljenega voda.</t>
  </si>
  <si>
    <t>6515 - Prestavitve obstoječih elektroenergetskih vodov skladno z načrtom PZI v kolikor ni možna ustrezna zaščita. Vse v skladu z navodili upravljavcev komunalnih vodov. V ceni so zajeta vsa pripravljalna, gradbeno obrtniška, inštalacijska in zaključna dela in izdelava PZI projekta. Obračun po m1 prestavljenega voda.</t>
  </si>
  <si>
    <t>CENA/ENOTO
(EUR brez DDV)</t>
  </si>
  <si>
    <t>ZNESEK</t>
  </si>
  <si>
    <t>54102 - Izdelava jaška iz cementnega betona, krožnega prereza s premerom 50 cm, globokega 1,0 do 1,5 m</t>
  </si>
  <si>
    <t>52701 - Izdelava kanalizacije iz cevi iz polivinilklorida, vključno s podložno plastjo iz zmesi kamnitih zrn, premera 15 cm, v globini do 1,0 m</t>
  </si>
  <si>
    <t>Območje: 13 Rakova Jelša</t>
  </si>
  <si>
    <t>Zadobrovška cesta, odcep 3</t>
  </si>
  <si>
    <t>Zadobrovška cesta</t>
  </si>
  <si>
    <t>Zaloška cesta, odcep 1</t>
  </si>
  <si>
    <t>Milčetova pot</t>
  </si>
  <si>
    <t>Polje, odcep 1</t>
  </si>
  <si>
    <t>Zadobrovškova cesta, odcep 1</t>
  </si>
  <si>
    <t>Zadobrovška cesta, odcep 2</t>
  </si>
  <si>
    <t>Polje, cesta XVI</t>
  </si>
  <si>
    <t>Polje, Cesta XXII, odcep 2</t>
  </si>
  <si>
    <t>Polje, cesta XXII, odcep 1</t>
  </si>
  <si>
    <t>Polje, cesta XXIV</t>
  </si>
  <si>
    <t>Polje, cesta XXVIII</t>
  </si>
  <si>
    <t>Polje, cesta XXX</t>
  </si>
  <si>
    <t>Polje, cesta XXXII, odsek 1</t>
  </si>
  <si>
    <t>Polje, Cesta XXXVI</t>
  </si>
  <si>
    <t>Polje, cesta XXVI, odsek 1</t>
  </si>
  <si>
    <t>Polje, cesta XXXIV</t>
  </si>
  <si>
    <t>Polje, cesta XXXVIII</t>
  </si>
  <si>
    <t>Polje, Cesta XXXVIII, odsek 1</t>
  </si>
  <si>
    <t>Polje, cesta XLVI</t>
  </si>
  <si>
    <t>Polje, cesta XXVI, odsek 2</t>
  </si>
  <si>
    <t>Polje, cesta XVIII</t>
  </si>
  <si>
    <t>Polje, cesta XXII</t>
  </si>
  <si>
    <t>Polje, Cesta XXXVIII, odsek 2</t>
  </si>
  <si>
    <t>Polje, cesta XLIV</t>
  </si>
  <si>
    <t>Območje: 9 Kašelj</t>
  </si>
  <si>
    <t>Trtnikova ulica</t>
  </si>
  <si>
    <t>Kriva pot, odsek 1</t>
  </si>
  <si>
    <t>Ravna pot</t>
  </si>
  <si>
    <t>Vaška pot, odsek 3</t>
  </si>
  <si>
    <t>Vaška pot, odsek 4</t>
  </si>
  <si>
    <t>Vaška pot, odsek 1</t>
  </si>
  <si>
    <t>Kašeljska cesta, odcep 1</t>
  </si>
  <si>
    <t>Lovšetova ulica</t>
  </si>
  <si>
    <t>Kašeljska cesta, odcep 2</t>
  </si>
  <si>
    <t>Kašeljska cesta, odcep 3</t>
  </si>
  <si>
    <t>Vaška pot, odsek 2</t>
  </si>
  <si>
    <t>Kašeljska cesta, odcep 4</t>
  </si>
  <si>
    <t>Kriva pot, odsek 2</t>
  </si>
  <si>
    <t>Kašeljska cesta, odsek 2</t>
  </si>
  <si>
    <t>Kašeljska cesta, odsek 1</t>
  </si>
  <si>
    <t>Kašeljska cesta, odcep 5</t>
  </si>
  <si>
    <t>Trtnikova ulica, odcep 1</t>
  </si>
  <si>
    <t>9 Kašelj</t>
  </si>
  <si>
    <t>18 Zadobrova</t>
  </si>
  <si>
    <t>21 Šmartno pod Šmarno goro</t>
  </si>
  <si>
    <t>24 Žabja vas</t>
  </si>
  <si>
    <t>31 Novo Polje</t>
  </si>
  <si>
    <t>37 Pod Debnim vrhom</t>
  </si>
  <si>
    <t>38 Brdo zahod</t>
  </si>
  <si>
    <t>Območje: 14 Sibirija</t>
  </si>
  <si>
    <t>Območje: 18 Zadobrova</t>
  </si>
  <si>
    <t>Zadobrovška cesta, odcep 1</t>
  </si>
  <si>
    <t>Sončna pot, odcep 1</t>
  </si>
  <si>
    <t>Sončna pot</t>
  </si>
  <si>
    <t>Cesta na Ježah, odsek 2</t>
  </si>
  <si>
    <t>Cesta na Kope</t>
  </si>
  <si>
    <t>Cesta na Ježah, odsek 1</t>
  </si>
  <si>
    <t>Grško, odsek 2</t>
  </si>
  <si>
    <t>Grško, odsek 1</t>
  </si>
  <si>
    <t>Ulica Ivice Pirjevčeve</t>
  </si>
  <si>
    <t>Ulica Lizike Jančarjeve</t>
  </si>
  <si>
    <t>Pot na goro, odcep 1</t>
  </si>
  <si>
    <t>Tacenska cesta</t>
  </si>
  <si>
    <t>Pot na goro</t>
  </si>
  <si>
    <t>Območje: 20 Tacen jug</t>
  </si>
  <si>
    <t>Območje: 20 Tacen sever</t>
  </si>
  <si>
    <t>Grobeljca</t>
  </si>
  <si>
    <t>Ulica bratov Novak</t>
  </si>
  <si>
    <t>Cesta vstaje</t>
  </si>
  <si>
    <t>Na Palcah</t>
  </si>
  <si>
    <t>Vipotnikova ulica</t>
  </si>
  <si>
    <t>Cesta Cirila Kosmača, odcep 3</t>
  </si>
  <si>
    <t>Cesta Cirila Kosmača, odcep 1</t>
  </si>
  <si>
    <t>Grobeljca, odcep 3</t>
  </si>
  <si>
    <t>Cesta Cirila Kosmača, odcep 2</t>
  </si>
  <si>
    <t>Grobeljca, odcep 2</t>
  </si>
  <si>
    <t>Cesta Cirila Kosmača, odsek 2</t>
  </si>
  <si>
    <t>Grobeljca, odcep 1</t>
  </si>
  <si>
    <t>Cesta vstaje, odcep 2</t>
  </si>
  <si>
    <t>Cesta vstaje, odcep 3</t>
  </si>
  <si>
    <t>Cesta vstaje, odcep 1</t>
  </si>
  <si>
    <t>Cesta Cirila Kosmača, odsek 1</t>
  </si>
  <si>
    <t>Molekova ulica</t>
  </si>
  <si>
    <t>Pšatnik</t>
  </si>
  <si>
    <t>Šmarnogorska pot, odsek 2</t>
  </si>
  <si>
    <t>Šmarnogorska pot, odsek 1</t>
  </si>
  <si>
    <t>Pšatnik, odcep 3</t>
  </si>
  <si>
    <t>Pšatnik, odcep 2</t>
  </si>
  <si>
    <t>Šmartno, odcep 1</t>
  </si>
  <si>
    <t>Gustinčičeva ulica, odcep 1</t>
  </si>
  <si>
    <t>Šmartno, odcep 2</t>
  </si>
  <si>
    <t>Gustinčičeva ulica</t>
  </si>
  <si>
    <t>Ulica Jožeta Štruklja</t>
  </si>
  <si>
    <t>Pšatnik, odcep 1</t>
  </si>
  <si>
    <t>Šmartno (DC), odsek 2</t>
  </si>
  <si>
    <t>Območje: 21 Šmartno pod Šmarno goro</t>
  </si>
  <si>
    <t>Območje: 23 Sostro jug</t>
  </si>
  <si>
    <t>Sostrska cesta</t>
  </si>
  <si>
    <t>V Češnjico</t>
  </si>
  <si>
    <t>Sostrska cesta, odcep 3</t>
  </si>
  <si>
    <t>Sostrska cesta, odcep 4</t>
  </si>
  <si>
    <t>Sostrska cesta, odcep 2</t>
  </si>
  <si>
    <t>Sostrska cesta, odcep 5</t>
  </si>
  <si>
    <t>V Češnjico, odsek 2</t>
  </si>
  <si>
    <t>Sostrska cesta, odcep 1</t>
  </si>
  <si>
    <t>Sadinja vas, odcep 2</t>
  </si>
  <si>
    <t>Sadinja vas, odcep 1</t>
  </si>
  <si>
    <t>V Češnjico, odsek 1</t>
  </si>
  <si>
    <t>Zavoglje</t>
  </si>
  <si>
    <t>Pot na most</t>
  </si>
  <si>
    <t>Pot v Podgorje</t>
  </si>
  <si>
    <t>Aličeva ulica</t>
  </si>
  <si>
    <t>Litijska cesta, odsek 1</t>
  </si>
  <si>
    <t>Litijska cesta, odsek 2</t>
  </si>
  <si>
    <t>Sostrska cesta, odcep 6</t>
  </si>
  <si>
    <t>Litijska cesta, odcep 1</t>
  </si>
  <si>
    <t>Cesta 13. julija, odsek 1</t>
  </si>
  <si>
    <t>Cesta II. grupe odredov</t>
  </si>
  <si>
    <t>Cesta 13. julija, odsek 2</t>
  </si>
  <si>
    <t>Cesta II. Grupe odredov, odcep 1</t>
  </si>
  <si>
    <t>Cesta 13. julija, odcep 1</t>
  </si>
  <si>
    <t>Območje: 31 Novo Polje</t>
  </si>
  <si>
    <t>Novo Polje, cesta XII, odcep 5</t>
  </si>
  <si>
    <t>Novo Polje, cesta XII, odcep 4</t>
  </si>
  <si>
    <t>Novo Polje, cesta XII, odcep 3</t>
  </si>
  <si>
    <t>Novo Polje, cesta XII, odcep 2</t>
  </si>
  <si>
    <t>Novo Polje, cesta XII, odcep 1</t>
  </si>
  <si>
    <t>Novo Polje, cesta XVI, odcep 3</t>
  </si>
  <si>
    <t>Cesta v Zajčjo dobravo</t>
  </si>
  <si>
    <t>Novo Polje, cesta XVI, odcep 2</t>
  </si>
  <si>
    <t>Novo Polje, cesta XXI, odcep 2</t>
  </si>
  <si>
    <t>Novo Polje, cesta XVI, odcep 1</t>
  </si>
  <si>
    <t>Novo Polje, cesta XXIII</t>
  </si>
  <si>
    <t>Novo Polje, cesta XXI, odcep 1</t>
  </si>
  <si>
    <t>Območje: 37 Pod Debnim vrhom</t>
  </si>
  <si>
    <t>Pod Debnim vrhom, odsek 1</t>
  </si>
  <si>
    <t>Pod Debnim vrhom, odsek 2</t>
  </si>
  <si>
    <t>37NA</t>
  </si>
  <si>
    <t>1101-37</t>
  </si>
  <si>
    <t>1102-37</t>
  </si>
  <si>
    <t>1103-37</t>
  </si>
  <si>
    <t>1104-37</t>
  </si>
  <si>
    <t>1105-37</t>
  </si>
  <si>
    <t>1106-37</t>
  </si>
  <si>
    <t>201-37</t>
  </si>
  <si>
    <t>Dobrajčeva ulica</t>
  </si>
  <si>
    <t>Škofova ulica</t>
  </si>
  <si>
    <t>Vregova ulica</t>
  </si>
  <si>
    <t>Snojeva ulica</t>
  </si>
  <si>
    <t>Območje: 38 Brdo zahod</t>
  </si>
  <si>
    <t>1101-9</t>
  </si>
  <si>
    <t>1102-9</t>
  </si>
  <si>
    <t>1103-9</t>
  </si>
  <si>
    <t>1104-9</t>
  </si>
  <si>
    <t>1105-9</t>
  </si>
  <si>
    <t>1106-9</t>
  </si>
  <si>
    <t>201-9</t>
  </si>
  <si>
    <t>1101-301</t>
  </si>
  <si>
    <t>1102-301</t>
  </si>
  <si>
    <t>1103-301</t>
  </si>
  <si>
    <t>1104-301</t>
  </si>
  <si>
    <t>1105-301</t>
  </si>
  <si>
    <t>1106-301</t>
  </si>
  <si>
    <t>201-301</t>
  </si>
  <si>
    <t>1101-302</t>
  </si>
  <si>
    <t>1102-302</t>
  </si>
  <si>
    <t>1103-302</t>
  </si>
  <si>
    <t>1104-302</t>
  </si>
  <si>
    <t>1105-302</t>
  </si>
  <si>
    <t>1106-302</t>
  </si>
  <si>
    <t>0201-302</t>
  </si>
  <si>
    <t>1101-13</t>
  </si>
  <si>
    <t>1102-13</t>
  </si>
  <si>
    <t>1103-13</t>
  </si>
  <si>
    <t>1104-13</t>
  </si>
  <si>
    <t>1105-13</t>
  </si>
  <si>
    <t>1106-13</t>
  </si>
  <si>
    <t>201-13</t>
  </si>
  <si>
    <t>1101-14</t>
  </si>
  <si>
    <t>1102-14</t>
  </si>
  <si>
    <t>1103-14</t>
  </si>
  <si>
    <t>1104-14</t>
  </si>
  <si>
    <t>1105-14</t>
  </si>
  <si>
    <t>1106-14</t>
  </si>
  <si>
    <t>201-14</t>
  </si>
  <si>
    <t>1101-18</t>
  </si>
  <si>
    <t>1102-18</t>
  </si>
  <si>
    <t>1103-18</t>
  </si>
  <si>
    <t>1104-18</t>
  </si>
  <si>
    <t>1105-18</t>
  </si>
  <si>
    <t>1106-18</t>
  </si>
  <si>
    <t>201-18</t>
  </si>
  <si>
    <t>1101-201</t>
  </si>
  <si>
    <t>1102-201</t>
  </si>
  <si>
    <t>1103-201</t>
  </si>
  <si>
    <t>1104-201</t>
  </si>
  <si>
    <t>1105-201</t>
  </si>
  <si>
    <t>1106-201</t>
  </si>
  <si>
    <t>201-201</t>
  </si>
  <si>
    <t>1101-202</t>
  </si>
  <si>
    <t>1102-202</t>
  </si>
  <si>
    <t>1103-202</t>
  </si>
  <si>
    <t>1104-202</t>
  </si>
  <si>
    <t>1105-202</t>
  </si>
  <si>
    <t>1106-202</t>
  </si>
  <si>
    <t>201-202</t>
  </si>
  <si>
    <t>1101-21</t>
  </si>
  <si>
    <t>1102-21</t>
  </si>
  <si>
    <t>1103-21</t>
  </si>
  <si>
    <t>1104-21</t>
  </si>
  <si>
    <t>1105-21</t>
  </si>
  <si>
    <t>1106-21</t>
  </si>
  <si>
    <t>201-21</t>
  </si>
  <si>
    <t>1101-231</t>
  </si>
  <si>
    <t>1102-231</t>
  </si>
  <si>
    <t>1103-231</t>
  </si>
  <si>
    <t>1104-231</t>
  </si>
  <si>
    <t>1105-231</t>
  </si>
  <si>
    <t>1106-231</t>
  </si>
  <si>
    <t>201-231</t>
  </si>
  <si>
    <t>Območje: Sostro sever</t>
  </si>
  <si>
    <t>Območje: 24 Žabja vas</t>
  </si>
  <si>
    <t>1101-24</t>
  </si>
  <si>
    <t>1102-24</t>
  </si>
  <si>
    <t>1103-24</t>
  </si>
  <si>
    <t>1104-24</t>
  </si>
  <si>
    <t>1105-24</t>
  </si>
  <si>
    <t>1106-24</t>
  </si>
  <si>
    <t>201-24</t>
  </si>
  <si>
    <t>1101-31</t>
  </si>
  <si>
    <t>1102-31</t>
  </si>
  <si>
    <t>1103-31</t>
  </si>
  <si>
    <t>1104-31</t>
  </si>
  <si>
    <t>1105-31</t>
  </si>
  <si>
    <t>1106-31</t>
  </si>
  <si>
    <t>201-31</t>
  </si>
  <si>
    <t>1101-38</t>
  </si>
  <si>
    <t>1102-38</t>
  </si>
  <si>
    <t>1103-38</t>
  </si>
  <si>
    <t>1104-38</t>
  </si>
  <si>
    <t>1105-38</t>
  </si>
  <si>
    <t>1106-38</t>
  </si>
  <si>
    <t>201-38</t>
  </si>
  <si>
    <t>Vakuumska postaja Sibirija</t>
  </si>
  <si>
    <t>14VP</t>
  </si>
  <si>
    <t xml:space="preserve">9ČP-1  </t>
  </si>
  <si>
    <t xml:space="preserve">9ČP-2  </t>
  </si>
  <si>
    <t>ČP Spodnji Kašelj</t>
  </si>
  <si>
    <t>ČP Vaška pot</t>
  </si>
  <si>
    <t>ČP Pod Debnim vrhom</t>
  </si>
  <si>
    <t>2108 - Strojni izkop do globine 1m in odvoz odvečnega izkopanega materiala, z vsemi manipulacijami na stalno deponijo, vključno z vsemi stroški deponiranja materiala.</t>
  </si>
  <si>
    <t>4108 - Vertikalni strojni izkop gradbene jame globine 4-6m, v terenu III. kat. z nakladanjem na kamion in odvozom na trajno gradbeno deponijo, vključno s stroški deponije.</t>
  </si>
  <si>
    <t>5201 - Izdelava vodenega podvrtavanja. Upoštevan je prevoz in premik garniture, izvedba vrtanja z vsemi potrebnimi deli.  Vključena so vsa zemeljska dela in zaščita vstopne in izstopne gradbene jame.</t>
  </si>
  <si>
    <t>6201 - Nabava, dobava in montaža revizijskih jaškov iz armiranega poliestra po SIST EN 14364, min. SN 5.000 N/m2, komplet z izdelano muldo in priključnimi cevmi (vtok, Iztok).  Premer jaška 1000mm, globina 0 - 1m, vključno z nastavkom za priključno cev DN 250. Minimalna debelina sten revizijskega jaška je 15mm. V ceni je vključena tudi izdelava AB temeljne plošče jaška debeline 20cm, iz betona C25/30. Jaški morajo biti izdelani po enaki tehnologiji kot kanalizacijske cevi. Vgradnja po detajlu.</t>
  </si>
  <si>
    <t>6516 - Prestavitve obstoječih vodov javne razsvetljave skladno z načrtom PZI v kolikor ni možna ustrezna zaščita. Vse v skladu z navodili upravljavcev komunalnih vodov. V ceni so zajeta vsa pripravljalna, gradbeno obrtniška, inštalacijska in zaključna dela in izdelava PZI projekta. Obračun po m1 prestavljenega voda.</t>
  </si>
  <si>
    <t xml:space="preserve"> - </t>
  </si>
  <si>
    <t>6103 - Nabava, dobava in montaža kanalizacijskih cevi DN 400 mm iz armiranega poliestra (GRP) izdelane po SIST EN 14364: 2013, nazivne togosti SN 10.000 N/m2, kompletno z potrebnimi spojkami. Cev ima na eni strani montirano spojko iz poliestra z EPDM tesnilom. Spoj (tesnilo) mora biti zaradi zagotovitve kvalitete spoja preizkušen skupaj s cevmi (certifikat). Notranji zaščitni sloj cevi iz čistega poliestra, brez polnila in ojačitve, mora imeti minimalno debelino 1,0 mm s ciljem doseganja tesnosti, kemijske in abrazijske obstojnosti in odpornosti na obrus pri visokotlačnem čiščenju. Vključen je prevoz in prenos kanalizacijskih cevi iz deponije do mesta vgraditve.</t>
  </si>
  <si>
    <t>Cesta II. grupe odredov, odsek 2</t>
  </si>
  <si>
    <t>Cesta na Urh</t>
  </si>
  <si>
    <t>Cesta II. grupe odredov, odsek 1</t>
  </si>
  <si>
    <t>Novo naselje, odsek 2</t>
  </si>
  <si>
    <t>Novo naselje, odsek 1</t>
  </si>
  <si>
    <t>3308 - Rušenje tlakovanih površin z betonskimi tlakovci. Vzpostavitev v prvotno stanje po končani gradnji. Ocena dokupa: 25% novih tlakovcev vključno z izdelavo podlage in fugiranjem s kremenčevim peskom. V ceni so zajeti tudi stroški deponiranja odpadnega materiala.</t>
  </si>
  <si>
    <t>Litijska cesta</t>
  </si>
  <si>
    <t>Govekarjeva ulica</t>
  </si>
  <si>
    <t>Pod Debnim vhom, odsek 1</t>
  </si>
  <si>
    <t>37ČP</t>
  </si>
  <si>
    <t>Območje: 25 Dobrunje</t>
  </si>
  <si>
    <t>12324 - Rezkanje in odvoz asfaltne krovne plasti v debelini nad 10 cm vključno z nakladanjem na prevozno sredstvo, z odvozom na začasno deponijo izvajalca za kasnejšo uporabo oz. na stalno  gradbeno deponijo in plačilom deponijske takse</t>
  </si>
  <si>
    <t>4113 - Vertikalni strojni izkop gradbene jame globine 0-4m, v terenu IV. kat. z nakladanjem na kamion in odvozom na trajno gradbeno deponijo, vključno s stroški deponije.</t>
  </si>
  <si>
    <t>5307 - Dobava in montaža razbremenilne plošče notranjega premera fi60cm iz armiranega poliestra. Vključno z vsem materialom in potrebnimi deli.</t>
  </si>
  <si>
    <t>3306 - Rušenje tlakovanih površin z betonskimi tlakovci. Vzpostavitev v prvotno stanje po končani gradnji. Ocena dokupa: 75% novih tlakovcev vključno z izdelavo podlage in fugiranjem s kremenčevim peskom. V ceni so zajeti tudi stroški deponiranja odpadnega materiala.</t>
  </si>
  <si>
    <t>4114 - Vertikalni strojni izkop gradbene jame globine 4-6m, v terenu IV. kat. z nakladanjem na kamion in odvozom na trajno gradbeno deponijo, vključno s stroški deponije.</t>
  </si>
  <si>
    <t>12303 - Porušitev in odstranitev makadamskega vozišča v debelini nad 20 cm, vključno z nakladanjem na prevozno sredstvo, z odvozom na začasno deponijo izvajalca za kasnejšo uporabo oz. na stalno  gradbeno deponijo in plačilom deponijske takse</t>
  </si>
  <si>
    <t>4120 - Strojni izkop jarka, skladno z določili geomehanskega poročila, globine 4-6m, v terenu V. kat. z nakladanjem na kamion in odvozom na trajno gradbeno deponijo, vključno s stroški deponije.</t>
  </si>
  <si>
    <t>6210 - Nabava, dobava in montaža revizijskih jaškov iz armiranega poliestra po SIST EN 14364, min. SN 5.000 N/m2, komplet z izdelano muldo in priključnimi cevmi (vtok, Iztok).  Premer jaška 1000mm, globina 5 - 6m, za priključno cev DN250mm. Minimalna debelina sten revizijskega jaška je 15mm. V ceni je vključena tudi izdelava AB temeljne plošče jaška debeline 20cm, iz betona C25/30. Jaški morajo biti izdelani po enaki tehnologiji kot kanalizacijske cevi. Vgradnja po detajlu.</t>
  </si>
  <si>
    <t>6205 - Nabava, dobava in montaža kaskadnih revizijskih jaškov iz armiranega poliestra po SIST EN 14364, min. SN 5.000 N/m2, komplet z izdelano muldo in priključnimi cevmi (vtok, Iztok).  Premer jaška 1000mm, globina  2 - 3m, za priključno cev DN250mm. Minimalna debelina sten kaskadnega revizijskega jaška je 15mm. V ceni je vključena tudi izdelava AB temeljne plošče jaška debeline 20cm, iz betona C25/30. Jaški morajo biti izdelani po enaki tehnologiji kot kanalizacijske cevi. Vgradnja po detajlu.</t>
  </si>
  <si>
    <t>12413 - Porušitev in odstranitev jaška z notranjo stranico/premerom 61 do 100 cm vključno z nakladanjem na prevozno sredstvo, z odvozom na stalno gradbeno deponijo in plačilom deponijske takse</t>
  </si>
  <si>
    <t>6207 - Nabava, dobava in montaža kaskadnih revizijskih jaškov iz armiranega poliestra po SIST EN 14364, min. SN 5.000 N/m2, komplet z izdelano muldo in priključnimi cevmi (vtok, Iztok).  Premer jaška 1000mm, globina 3 - 4m, za priključno cev DN250mm. Minimalna debelina sten kaskadnega revizijskega jaška je 15mm. V ceni je vključena tudi izdelava AB temeljne plošče jaška debeline 20cm, iz betona C25/30. Jaški morajo biti izdelani po enaki tehnologiji kot kanalizacijske cevi. Vgradnja po detajlu.</t>
  </si>
  <si>
    <t>52901 - Obbetoniranje cevi za kanalizacijo vseh vrst materialov s cementnim betonom C 16/20, po detajlu iz načrta, premera cevi 15 cm</t>
  </si>
  <si>
    <t>6209 - Nabava, dobava in montaža kaskadnih revizijskih jaškov iz armiranega poliestra po SIST EN 14364, min. SN 5.000 N/m2, komplet z izdelano muldo in priključnimi cevmi (vtok, Iztok).  Premer jaška 1000mm, globina 4 - 5m, za priključno cev DN250mm. Minimalna debelina sten kaskadnega revizijskega jaška je 15mm. V ceni je vključena tudi izdelava AB temeljne plošče jaška debeline 20cm, iz betona C25/30. Jaški morajo biti izdelani po enaki tehnologiji kot kanalizacijske cevi. Vgradnja po detajlu.</t>
  </si>
  <si>
    <t>Sostrska cesta in Sadinja vas</t>
  </si>
  <si>
    <t>1304 - Pridobitev dovoljenja za cestno zaporo občinske ceste, tehnične pogoje, vključno z vsemi elaborati ter ureditev prometnega režima z začasno prometno signalizacijo, v času gradnje vključno z obvestili. Po končanih delih se  začasno prometno signalizacijo odstrani in vzpostavi vertikalna in horizontalna prometna signalizacija  v prvotno stanje po katastru. Obračun začasne prometne signalizacije se izvede na dan, po tipu zapore predvidenem v elaboratu začasne prometne ureditve (za osnovo se upošteva  tekoči meter predvidene kanalizacije (brez upoštevanja odcepov za hišne priključke). Prečkanje občinskih cest dolžine do 10m.</t>
  </si>
  <si>
    <t>6105 - Nabava, dobava in montaža PEHD cevi d90x5,4 za tlačni cevovod s prevozom in prenos kanalizacijskih cevi do mesta vgraditve. V ceni je všteta nabava, dobava in montaža PEHD fazonskih kosov za tlačni cevovod.</t>
  </si>
  <si>
    <t>23ČP</t>
  </si>
  <si>
    <t>ČP Sostro jug</t>
  </si>
  <si>
    <t>Litijska cesta, odsek 1 - tlačni vod</t>
  </si>
  <si>
    <t>Sostrska cesta - tlačni vod</t>
  </si>
  <si>
    <t>Sostrska cesta, Sostrska cesta, odcep 3</t>
  </si>
  <si>
    <t>ČP Zavoglje</t>
  </si>
  <si>
    <t>ČP Mrakovce</t>
  </si>
  <si>
    <t>6510 - Izvedba zaščite posameznih drogov NN kablovoda z opiranjem sten jarka kanalizacije.</t>
  </si>
  <si>
    <t>12322 - Rezkanje in odvoz krovne plasti v debelini 4 do 7 cm vključno z nakladanjem na prevozno sredstvo, z odvozom na začasno deponijo izvajalca za kasnejšo uporabo oz. na stalno  gradbeno deponijo in plačilom deponijske takse</t>
  </si>
  <si>
    <t>44301 - Zavarovanje dna kadunjastega jarka z malimi kamnitimi tlakovci (kockami) na podložni plasti cementnega betona, debeli 10 cm, široko 50 cm</t>
  </si>
  <si>
    <t>58105 - Dobava in vgraditev rešetke iz duktilne litine z nosilnostjo 250 kN, s prerezom           400/400 mm</t>
  </si>
  <si>
    <t>3311 - Rušenje betonske ograje debeline do 20 cm, višine do 0,5m z odvozom ruševin na trajno deponijo in plačilom vseh taks. Vzpostavitev v prvotno stanje.</t>
  </si>
  <si>
    <t>3.1 Preddela</t>
  </si>
  <si>
    <t>3103 - Odstranitev žive meje z odvozom na začasno deponijo, vzdrževanje do ponovne zasaditve. V ceni so vključeni tudi vsi stroški deponiranja materiala.</t>
  </si>
  <si>
    <t>3302 - Rušenje vseh vrst obstoječih ograj in vzpostavitev v prvotno stanje po končani gradnji. Vključno z vsemi deli, izkopi, materiali, transporti, ter pristojbinami za odlaganje na deponiji.</t>
  </si>
  <si>
    <t>3314 - Rušenje grednih robnikov 100x20x5 z odvozom ruševin na trajno deponijo in plačilom vseh taks. Vzpostavitev v prvotno stanje po končani gradnji. Ocena dokupa 25% novih robnikov.</t>
  </si>
  <si>
    <t>3101 - Odriv humusa debeline 20cm minimalno 5m od roba gradbene jame, oziroma odvoz na začasno deponijo izvajalca za kasnejšo uporabo</t>
  </si>
  <si>
    <t>3104 - Odstranitev okrasnih grmovnic z odvozom na  začasno deponijo, vzdrževanje do ponovne zasaditve. V ceni so vključeni tudi vsi stroški deponiranja materiala.</t>
  </si>
  <si>
    <t>3105 - Posek in odstranitev grmovja z odvozom na  deponijo. V ceni so vključeni tudi vsi stroški deponiranja materiala.</t>
  </si>
  <si>
    <t>3106 - Posek dreves premera do 20 cm, z razsekom na kose in odstranitvijo panjev. Odvoz materiala na deponijo. V ceni so vključeni tudi vsi stroški deponiranja materiala.</t>
  </si>
  <si>
    <t>3107 - Posek dreves premera nad 20 cm, z razsekom na kose in odstranitvijo panjev. Odvoz odvoz materiala na deponijo. V ceni so vključeni tudi vsi stroški deponiranja materiala.</t>
  </si>
  <si>
    <t>6260 - Nabava, dobava in montaža umirjevalnega jaška iz armiranega poliestra po SIST EN 14 364: 2013, s krožno koritnico v dnu jaška, s stranskim  vtokom in iztokom iz dna DN250. Premer jaška 1000mmm, globina 2 - 3m. Minimalna debelina sten kaskadnega revizijskega jaška je 8mm. V ceni je vključena tudi izdelava AB temeljne plošče jaška debeline 20cm, iz betona C25/30.</t>
  </si>
  <si>
    <t>Območje: 26 Ižanska cesta jug, 1. del</t>
  </si>
  <si>
    <t>Vakuumska postaja Črna vas</t>
  </si>
  <si>
    <t>26 Ižanska cesta jug, 1. del</t>
  </si>
  <si>
    <t>13 Rakova Jelša, 1. del</t>
  </si>
  <si>
    <t>14 Sibirija, 1. del</t>
  </si>
  <si>
    <t>Območje: 3 Polje vzhod z Zadobrovško cesto</t>
  </si>
  <si>
    <t>Območje: 3 Polje zahod</t>
  </si>
  <si>
    <t>Sostrska cesta in Sostrska cesta, odcep 3</t>
  </si>
  <si>
    <t>38NA</t>
  </si>
  <si>
    <t>31NA</t>
  </si>
  <si>
    <t>26NA</t>
  </si>
  <si>
    <t>25NA</t>
  </si>
  <si>
    <t>24NA</t>
  </si>
  <si>
    <t>23_2NA</t>
  </si>
  <si>
    <t>23_2</t>
  </si>
  <si>
    <t>23_1NA</t>
  </si>
  <si>
    <t>23_1</t>
  </si>
  <si>
    <t>21NA</t>
  </si>
  <si>
    <t>20_2NA</t>
  </si>
  <si>
    <t>20_2</t>
  </si>
  <si>
    <t>20_1NA</t>
  </si>
  <si>
    <t>20_1</t>
  </si>
  <si>
    <t>18NA</t>
  </si>
  <si>
    <t>14_1</t>
  </si>
  <si>
    <t>14_1NA</t>
  </si>
  <si>
    <t>13_1</t>
  </si>
  <si>
    <t>13_1NA</t>
  </si>
  <si>
    <t>9NA</t>
  </si>
  <si>
    <t>3_2NA</t>
  </si>
  <si>
    <t>3_2</t>
  </si>
  <si>
    <t>3_1</t>
  </si>
  <si>
    <t>3_1NA</t>
  </si>
  <si>
    <t xml:space="preserve">3 Polje </t>
  </si>
  <si>
    <t>20 Tacen</t>
  </si>
  <si>
    <t>23 Sostro</t>
  </si>
  <si>
    <t>Ob Barjanski cesti (tlačni 1)</t>
  </si>
  <si>
    <t>Pot na Rakovo Jelšo (V4)</t>
  </si>
  <si>
    <t>Cesta dveh cesarjev (VS 4, 5 in 6)</t>
  </si>
  <si>
    <t>Cesta dveh cesarjev (VS 1, 2 in 3)</t>
  </si>
  <si>
    <t>Mokriška ulica (tlačni kanal)</t>
  </si>
  <si>
    <t>Črna vas (T2)</t>
  </si>
  <si>
    <t>Črna vas (P3)</t>
  </si>
  <si>
    <t>Ižanska cesta, odcep 8 (P2.1)</t>
  </si>
  <si>
    <t>Črna vas (P2)</t>
  </si>
  <si>
    <t>26VP</t>
  </si>
  <si>
    <t>31302 - Izdelava nevezane nosilne plasti enakomerno zrnatega drobljenca iz kamnine v debelini 21 do 30 cm vključno z nabavo in dobavo materiala</t>
  </si>
  <si>
    <t>31602 - Izdelava nosilne plasti bituminizirane zmesi AC 22 base B 50/70 A3 v debelini 6 cm. V ceni je zajeta nabava, dobava in vgradnja materiala. V ceni je zajeta izdelava v projektiranih padcih, s predpripravo ustrezne površine in naklonov ter vsa dodatna, pomožna, zaščitna in zaključna dela.</t>
  </si>
  <si>
    <t>4101 - Zavarovanje gradbene jame z razpiranjem z  jeklenimi opaži -sistem z vodili (kot npr. SBH, KRINGS ali podobno). Globina jarka do 4,0m. Vključno z vsemi pomožnimi materiali, deli in transporti.</t>
  </si>
  <si>
    <t>4106 - Vertikalni strojni izkop gradbene jame globine 0-4m, v terenu III. kat. z nakladanjem na kamion in odvozom na trajno gradbeno deponijo, vključno s stroški deponije.</t>
  </si>
  <si>
    <t>1309 - Izvedba zaščitnih arheoloških raziskav in arheološki nadzor v času izgradnje kanalizacije. Obračun po dejanskih stroških izvajalca arheoloških del.</t>
  </si>
  <si>
    <t>6104 - Nabava, dobava in montaža kanalizacijskih cevi DN 500 mm iz armiranega poliestra (GRP) izdelane po SIST EN 14364: 2013, nazivne togosti SN 10.000 N/m2, kompletno z potrebnimi spojkami. Cev ima na eni strani montirano spojko iz poliestra z EPDM tesnilom. Spoj (tesnilo) mora biti zaradi zagotovitve kvalitete spoja preizkušen skupaj s cevmi (certifikat). Notranji zaščitni sloj cevi iz čistega poliestra, brez polnila in ojačitve, mora imeti minimalno debelino 1,0 mm s ciljem doseganja tesnosti, kemijske in abrazijske obstojnosti in odpornosti na obrus pri visokotlačnem čiščenju. Vključen je prevoz in prenos kanalizacijskih cevi iz deponije do mesta vgraditve.</t>
  </si>
  <si>
    <t>6223 - Nabava, dobava in montaža revizijskih jaškov iz armiranega poliestra po SIST EN 14364, min. SN 5.000 N/m2, komplet z izdelano muldo in priključnimi cevmi (vtok, Iztok).  Premer jaška 1000mm, globina 5 - 6m, za priključno cev DN300mm. Minimalna debelina sten revizijskega jaška je 15mm. V ceni je vključena tudi izdelava AB temeljne plošče jaška debeline 20cm, iz betona C25/30. Jaški morajo biti izdelani po enaki tehnologiji kot kanalizacijske cevi. Vgradnja po detajlu.</t>
  </si>
  <si>
    <t>6228 - Nabava, dobava in montaža revizijskih jaškov iz armiranega poliestra po SIST EN 14364, min. SN 5.000 N/m2, komplet z izdelano muldo in priključnimi cevmi (vtok, Iztok).  Premer jaška 1000mm, globina 1 - 2m, za priključno cev DN400mm. Minimalna debelina sten revizijskega jaška je 15mm. V ceni je vključena tudi izdelava AB temeljne plošče jaška debeline 20cm, iz betona C25/30. Jaški morajo biti izdelani po enaki tehnologiji kot kanalizacijske cevi. Vgradnja po detajlu.</t>
  </si>
  <si>
    <t>6230 - Nabava, dobava in montaža revizijskih jaškov iz armiranega poliestra po SIST EN 14364, min. SN 5.000 N/m2, komplet z izdelano muldo in priključnimi cevmi (vtok, Iztok).  Premer jaška 1000mm, globina  2 - 3m, za priključno cev DN400mm. Minimalna debelina sten revizijskega jaška je 15mm. V ceni je vključena tudi izdelava AB temeljne plošče jaška debeline 20cm, iz betona C25/30. Jaški morajo biti izdelani po enaki tehnologiji kot kanalizacijske cevi. Vgradnja po detajlu.</t>
  </si>
  <si>
    <t>6236 - Nabava, dobava in montaža revizijskih jaškov iz armiranega poliestra po SIST EN 14364, min. SN 5.000 N/m2, komplet z izdelano muldo in priključnimi cevmi (vtok, Iztok).  Premer jaška 1000mm, globina 5 - 6m, za priključno cev DN400mm. Minimalna debelina sten revizijskega jaška je 15mm. V ceni je vključena tudi izdelava AB temeljne plošče jaška debeline 20cm, iz betona C25/30. Jaški morajo biti izdelani po enaki tehnologiji kot kanalizacijske cevi. Vgradnja po detajlu.</t>
  </si>
  <si>
    <t>6251 - Nabava, dobava in montaža revizijskih jaškov iz armiranega poliestra po SIST EN 14364, min. SN 5.000 N/m2, komplet z izdelano muldo in priključnimi cevmi (vtok, Iztok).  Premer jaška 1200mm, globina 6 - 7m, za priključno cev DN500mm. Minimalna debelina sten revizijskega jaška je 15mm. V ceni je vključena tudi izdelava AB temeljne plošče jaška debeline 20cm, iz betona C25/30. Jaški morajo biti izdelani po enaki tehnologiji kot kanalizacijske cevi. Vgradnja po detajlu.</t>
  </si>
  <si>
    <t>6254 - Dobava in vgradnja LTŽ pokrova fi 600mm, skladno s SIST EN 124-1:2015 D 400 kN, kjer je predviden promet s težkimi vozili ali vzdrževanje 30T. Pokrov izveden na zaklep z odprtinami za zračenje. Kot npr. tip: Norinco, PAM ali enakovredno. Skupaj z razbremenilno AB ploščo za montažo na cev DN 1200 mm, ter vsemi potrebnimi deli in materiali. Vključno z AB vencem za vgradnjo LTŽ pokrova ter  dobavo  in vgrajevanjem betona C16/20 in vso potrebno armaturo za betoniranje pete revizijskih jaškov.</t>
  </si>
  <si>
    <t>Polje, cesta XXII, odcep 3</t>
  </si>
  <si>
    <t>Polje, Cesta XXXII, odsek 2</t>
  </si>
  <si>
    <t>6106 - Nabava, dobava in montaža PEHD cevi d110x5,4 za tlačni cevovod s prevozom in prenos kanalizacijskih cevi do mesta vgraditve. V ceni je všteta nabava, dobava in montaža PEHD fazonskih kosov za tlačni cevovod.</t>
  </si>
  <si>
    <t>6403 - Preizkus tesnosti kanala po standardu SIST EN 805 - tlačni kanal. Vključno z vsemi dodatnimi in zaščitnimi deli.</t>
  </si>
  <si>
    <t>6232 - Nabava, dobava in montaža revizijskih jaškov iz armiranega poliestra po SIST EN 14364, min. SN 5.000 N/m2, komplet z izdelano muldo in priključnimi cevmi (vtok, Iztok).  Premer jaška 1000mm, globina 3 - 4m, za priključno cev DN400mm. Minimalna debelina sten revizijskega jaška je 15mm. V ceni je vključena tudi izdelava AB temeljne plošče jaška debeline 20cm, iz betona C25/30. Jaški morajo biti izdelani po enaki tehnologiji kot kanalizacijske cevi. Vgradnja po detajlu.</t>
  </si>
  <si>
    <t>6233 - Nabava, dobava in montaža kaskadnih  revizijskih jaškov iz armiranega poliestra  po SIST EN 14 364: 2013, komplet z izdelano muldo. Premer jaška 1000mm, globina 3 - 4m, za priključno cev DN400mm. Minimalna debelina sten kaskadnega revizijskega jaška je 15mm. V ceni je vključena tudi izdelava AB temeljne plošče jaška debeline 20cm, iz betona C25/30. Jaški morajo biti izdelani po enaki tehnologiji kot kanalizacijske cevi. Vgradnja po detajlu.</t>
  </si>
  <si>
    <t>6234 - Nabava, dobava in montaža revizijskih jaškov iz armiranega poliestra po SIST EN 14364, min. SN 5.000 N/m2, komplet z izdelano muldo in priključnimi cevmi (vtok, Iztok).  Premer jaška 1000mm, globina 4 - 5m, za priključno cev DN400mm. Minimalna debelina sten revizijskega jaška je 15mm. V ceni je vključena tudi izdelava AB temeljne plošče jaška debeline 20cm, iz betona C25/30. Jaški morajo biti izdelani po enaki tehnologiji kot kanalizacijske cevi. Vgradnja po detajlu.</t>
  </si>
  <si>
    <t>31503 - Izdelava nosilne plasti bituminizirane zmesi AC 16 base B 50/70 A3 v debelini 6 cm. V ceni je zajeta nabava, dobava in vgradnja materiala. V ceni je zajeta izdelava v projektiranih padcih, s predpripravo ustrezne površine in naklonov ter vsa dodatna, pomožna, zaščitna in zaključna dela.</t>
  </si>
  <si>
    <t>35301 - Izdelava bankine iz drobljenca, široke do 0,50 m</t>
  </si>
  <si>
    <t>2215 - Nabava, dobava materiala in vgraditev obrob iz granitnih kock velikosti  10x10x10 cm, stiki zamazani s cementno malto. V ceni je zajeto polaganje robnikov na predpisano višino, betonski temelj robnika debeline 10 cm iz cementnega betona C20/25, fugiranje stikov robnikov s fino cementno malto 1:3 ter vsa dodatna in zaščitna dela.</t>
  </si>
  <si>
    <t>2311 - Izdelava tankoslojne vzdolžne označbe za kolesarski pas. Širine črte 20 cm v rdeči barvi RAL 3011. Svetlostni faktor, drsnost, nočna vidnost v mokrih pogojih, kromatske koordinate morajo ustrezati vrednostim znotraj območja, ki ga določa normativ SIST EN 1436.</t>
  </si>
  <si>
    <t>2306 - Izdelava tankoslojne vzdolžne označbe, širina črte 10 cm; svetlostni faktor, drsnost, nočna vidnost v mokrih pogojih, kromatske koordinate morajo ustrezati vrednostim znotraj območja, ki ga določa normativ SIST EN 1436.</t>
  </si>
  <si>
    <t>3.2 Zasaditve</t>
  </si>
  <si>
    <t>3205 - Dobava in zasaditev sadik okrasnega drevja. Sadike mora pred vgradnjo potrditi krajinski arhitekt oz. projektant.</t>
  </si>
  <si>
    <t>3201 - Strojno-ročni izkop sadilne jame velikosti 1,5 x 1,5 x 1,5 m (3 m3 na sadiko), zgornjih 20 cm živice (če je) odmetano na poseben kup, ročno rahljanje robov jame. Odmera in določanje sadilnih mest, označba sadilnega mesta s količki.</t>
  </si>
  <si>
    <t>3202 - Strojno-ročni izkop sadilne jame velikosti 1,0 x 1,0 x 1,0 m (1 m3 na sadiko), zgornjih 20 cm živice (če je) odmetano na poseben kup, ročno rahljanje robov jame. Odmera in določanje sadilnih mest, označba sadilnega mesta s količki.</t>
  </si>
  <si>
    <t>3209 - Navoz plodne zemlje v debelini 15 cm, ročno razgrinjanje, grobo in fino planiranje, dognojevanje, nabava in setev travne mešanice (cca. 25-50 g travne mešanice na m²), zagrabljanje, uvaljanje in čiščenje po končanih delih (material z začasne deponije, odriv).</t>
  </si>
  <si>
    <t>3208 - Mehanska utrditev planuma naravnih temeljnih tal v lahki zemljini do predpisane nosilnosti</t>
  </si>
  <si>
    <t>3206 - Dobava in zasaditev sadik avtohtonih grmovnic.  Sadike mora pred vgradnjo potrditi krajinski arhitekt oz. projektant.</t>
  </si>
  <si>
    <t>3207 - Dobava in zasaditev sadik avtohtonega drevja.  Sadike mora pred vgradnjo potrditi krajinski arhitekt oz. projektant.</t>
  </si>
  <si>
    <t>4103 - Zaščita gradbene jame z zabijanjem jeklenih zagatnic (npr. Larsen ali enakovredno). Globina jarka do 4,0m. Najem in prevoz garniture, zabijanje, razpiranje in izvlačenje.</t>
  </si>
  <si>
    <t>5111 - Nabava, dobava in zabijanje lesenih pilotov fi 20 cm, h= 6,0 m, e=1,50 m, vključno z rezanjem glav pilotov na projektirano višino. V lesen pilot se zabijeta jeklena trna 2x fi 16 mm, l=0,60 m, ki se ju naveže na armaturo AB plošče. Potrebo po izvedbi lesenih pilotov potrdi geotehnični nadzor glede na ugotovljeno kvaliteto temeljnih tal.</t>
  </si>
  <si>
    <t>5301 - Nabava, dobava in vgradnja cementnega betona C25/30 in izdelava AB plošče v debelini 20cm in širini 60cm.</t>
  </si>
  <si>
    <t>5304 - Nabava, dobava, rezanje in krivljenje armaturne mreže R283 za armiranje betonske posteljice kanalske cevi, nosilne palice v vzdolžni smeri. Predhodno mora izvajalec na mestu preveriti vse mere in jih prilagoditi razmeram na terenu. V ceni je zajeta izdelava vseh preklopov armaturnih mrež, postavitev distančnikov ter vsa dodatna in zaščitna dela. Obračun po dejansko vgrajenih količinah armature.</t>
  </si>
  <si>
    <t>kg</t>
  </si>
  <si>
    <t>6266 - Izdelava, dobava in montaža fazonskega kosa iz poliestra (GRP) (tlak 16 bar) za izvedbo blatnika. Dobava in montaža prirobnice iz AISI 304 DN 400, z navarjenim odcepom DN 100, dobava in montaža zasuna DN 100 in hitre spojke DN 100. Vgradnja po detajlu.</t>
  </si>
  <si>
    <t>6.6 Vakuumska kanalizacija</t>
  </si>
  <si>
    <t>6404 - Preizkus tesnosti kanala po standardu SIST EN 1610 - vakuumski kanal. Vključno z vsemi dodatnimi in zaščitnimi deli.</t>
  </si>
  <si>
    <t>4115 - Strojni izkop jarka, skladno z določili geomehanskega poročila, globine 0-4m, v terenu IV. kat. z nakladanjem na kamion in odvozom  na trajno gradbeno deponijo, vključno s stroški deponije.</t>
  </si>
  <si>
    <t>3210 - Navoz plodne zemlje v debelini 20 cm, strojno razgrinjanje, grobo in fino planiranje, dognojevanje, nabava in setev travne mešanice (cca. 25-50 g travne mešanice na m²), zagrabljanje, uvaljanje in čiščenje po končanih delih (material z začasne deponije, odriv).</t>
  </si>
  <si>
    <t>3203 - Dobava in zasaditev sadik za živo mejo.  Sadike mora pred vgradnjo potrditi krajinski arhitekt oz. projektant.</t>
  </si>
  <si>
    <t>31105 - Izdelava nevezane nosilne plasti gramoza v debelini do 20 cm, izvedba navezava uvozov do dvorišč in objektov v makadamski izvedbi. V ceni je zajeta nabava, dobava materiala in izdelava nevezane nosilne plasti enakomerno zrnatega drobljenca GW 0/32. Zaključna plast mora dosegati predpisano projektno nosilnost. V ceni so zajeta tudi vsa pripravljalna in zaključna dela vključno z meritvijo nosilnosti plasti.</t>
  </si>
  <si>
    <t>31604 - Izdelava nosilne plasti bituminizirane zmesi AC 22 base B 50/70 A3 v debelini 8 cm. V ceni je zajeta nabava, dobava in vgradnja materiala. V ceni je zajeta izdelava v projektiranih padcih, s predpripravo ustrezne površine in naklonov ter vsa dodatna, pomožna, zaščitna in zaključna dela.</t>
  </si>
  <si>
    <t>Polje, Cesta XXII, odcep 3</t>
  </si>
  <si>
    <t>Polje, cesta XXXII, odsek 2</t>
  </si>
  <si>
    <t>6302 - Dobava revizijskih jaškov iz armiranega poliestra  po SIST EN 14 364: 2013, komplet z izdelano muldo. Komplet z razbremenilno ploščo za pokrov, AB vencem in LŽ pokrovom fi 600 mm, EN 124-1:2015 nosilnost vsaj C400 kN. Premer jaška 1000mm za prikljuNCHECKBUTTONButton.HoverButton.Selected.HoverButton.PressedButton.SelectedButton.Selected.PressedButton.DisabledimagelabelMiddleCenter#OOUIButtonUIStyleelementAutoToggleIsCheckedLensButtonMainBUTTONDROPDOWNSrcne.</t>
  </si>
  <si>
    <t>6302 - Dobava revizijskih jaškov iz armiranega poliestra  po SIST EN 14 364: 2013, komplet z izdelano muldo. Komplet z razbremenilno ploščo za pokrov, AB vencem in LŽ pokrovom fi 600 mm, EN 124-1:2015 nosilnost vsaj C400 kN. Premer jaška 1000mm za priklju_x0001__x0000_ꔎШк_x0000_䰀⊉_x0001__x0000__x0001__x0000_杚Ш_x0000__x0000_䰄⊉_x0001__x0000__x0001__x0000_枀Ш_x000B__x0000_䰈⊉_x0001__x0000__x0001__x0000_枦Шв_x0000_䰌⊉_x0001__x0000__x0001__x0000_柌Шо_x0000_䰐⊉_x0001__x0000__x0001__x0000_柲Ш_x0000__x0000_䰔⊉_x0001__x0000__x0001__x0000_栘Ш_x000B__x0000_䰘⊉_x0001__x0000__x0001__x0000_栾ШЪ_x0000_䰜⊉_x0001__x0000__x0001__x0000_桤ШЦ_x0000_䰠⊉_x0001__x0000__x0001__x0000_梊Ш_x0000__x0000_䰤⊉_x0001__x0000__x0001__x0000_械Ш_x000B__x0000_䰨⊉_x0001__x0000__x0001__x0000_棘ШЙ_x0000_䰬⊉_x0001__x0000__x0001__x0000_椀ШМ_x0000_䰰⊉_x0001__x0000__x0001__x0000_椨Ш_x0000__x0000_䰴⊉_x0001__x0000__x0001__x0000_楐Ш_x000B__x0000_䰸⊉_x0001__x0000__x0001__x0000_榈ШВ_x0000_䰼⊉_x0001__x0000__x0001__x0000_槀ШЇ_x0000_䱀⊉_x0001__x0000__x0001__x0000_槸Ш_x0000__x0000_䱄⊉_x0001__x0000__x0001__x0000_樰Ш_x000B__x0000_䱈⊉_x0001__x0000__x0001__x0000_橨Шϻ_x0000_䱌⊉_x0001__x0000__x0001__x0000_檠ШЁ_x0000_䱐⊉_x0001__x0000__x0001__x0000_</t>
  </si>
  <si>
    <t>6302 - Dobava revizijskih jaškov iz armiranega poliestra  po SIST EN 14 364: 2013, komplet z izdelano muldo. Komplet z razbremenilno ploščo za pokrov, AB vencem in LŽ pokrovom fi 600 mm, EN 124-1:2015 nosilnost vsaj C400 kN. Premer jaška 1000mm za priklju_x0001__x0000_ꔎШЅ_x0000_䦨⊉_x0001__x0000__x0001__x0000_杚Ш_x0000__x0000_䦬⊉_x0001__x0000__x0001__x0000_枀Ш_x000B__x0000_䦰⊉_x0001__x0000__x0001__x0000_枦ШБ_x0000_䦴⊉_x0001__x0000__x0001__x0000_柌ШД_x0000_䦸⊉_x0001__x0000__x0001__x0000_柲Ш_x0000__x0000_䦼⊉_x0001__x0000__x0001__x0000_栘Ш_x000B__x0000_䧀⊉_x0001__x0000__x0001__x0000_栾Шϥ_x0000_䧄⊉_x0001__x0000__x0001__x0000_桤Шϩ_x0000_䧈⊉_x0001__x0000__x0001__x0000_梊Ш_x0000__x0000_䧌⊉_x0001__x0000__x0001__x0000_械Ш_x000B__x0000_䧐⊉_x0001__x0000__x0001__x0000_棘Шϯ_x0000_䧔⊉_x0001__x0000__x0001__x0000_椀Шϴ_x0000_䧘⊉_x0001__x0000__x0001__x0000_椨Ш_x0000__x0000_䧜⊉_x0001__x0000__x0001__x0000_楐Ш_x000B__x0000_䧠⊉_x0001__x0000__x0001__x0000_榈Шϋ_x0000_䧤⊉_x0001__x0000__x0001__x0000_槀Шχ_x0000_䧨⊉_x0001__x0000__x0001__x0000_槸Ш_x0000__x0000_䧬⊉_x0001__x0000__x0001__x0000_樰Ш_x000B__x0000_䧰⊉_x0001__x0000__x0001__x0000_橨Шϙ_x0000_䧴⊉_x0001__x0000__x0001__x0000_檠Шϛ_x0000_䧸⊉_x0001__x0000__x0001__x0000_</t>
  </si>
  <si>
    <t>6302 - Dobava revizijskih jaškov iz armiranega poliestra  po SIST EN 14 364: 2013, komplet z izdelano muldo. Komplet z razbremenilno ploščo za pokrov, AB vencem in LŽ pokrovom fi 600 mm, EN 124-1:2015 nosilnost vsaj C400 kN. Premer jaška 1000mm za prikljun_x0000_ ⮄n_x0000_૷n_x0000_吀∧n_x0000__xDC00_∝n_x0000_⠀∞n_x0000_退∢n_x0000_∝n_x0000_Ȁ䠁備ٯ渡_x0000__x0000_渡_x0000__x0000_⑜渢_x0000__x0000_Ự渢_x0000__x0000_❔渢_x0000__x0000_Ḩ渢_x0000__x0000_Ă饈潐倄⇸n_x0000_Ⰰ⇸n_x0000_吀∧n_x0000_∝n_x0000_̀䠁備ͯ渡_x0000__x0000_❔渢_x0000__x0000_᷸渢_x0000__x0000_Ăꏀ潐倁⇸n_x0000_̀̃䠁備࡯渡_x0000__x0000_渡_x0000__x0000_⩈渢_x0000__x0000_Ŕ渢_x0000__x0000_❔渢_x0000__x0000_ᷜ渢_x0000__x0000_Ḩ渢_x0000__x0000_ὰ渢_x0000__x0000_̃䰁傥ѯ쵐渢_x0000__x0000__xDD48_渢_x0000__x0000_ᷜ渢_x0000__x0000_᷸渢_x0000__x0000_ăꏀ潐렆⋅n_x0000_吀∧n_x0000__xDC00_∝n_x0000_∞n_x0000_退∢n_x0000_∝n_x0000_Ȁ谁傤ѯ磐渢_x0000__x0000_碔渢_x0000__x0000_신渓_x0000__x0000_⩈渢_x0000__x0000_̃_x0003_Src_x0000__x0001__x0000_</t>
  </si>
  <si>
    <t>REKAPITUALCIJA</t>
  </si>
  <si>
    <t>A.</t>
  </si>
  <si>
    <t>Črpališče - gradbeni in strojni del</t>
  </si>
  <si>
    <t>A.1</t>
  </si>
  <si>
    <t>Gradbena dela</t>
  </si>
  <si>
    <t>A.2</t>
  </si>
  <si>
    <t xml:space="preserve">Hidromehanska oprema in obrtniška dela </t>
  </si>
  <si>
    <t>B.</t>
  </si>
  <si>
    <t>Črpališče - elektro del</t>
  </si>
  <si>
    <t>B.1</t>
  </si>
  <si>
    <t>Nizkonapetostni dovodni kabel</t>
  </si>
  <si>
    <t>B.2</t>
  </si>
  <si>
    <t>Električne inštalacije in oprema črpališča</t>
  </si>
  <si>
    <t>C.</t>
  </si>
  <si>
    <t>Vodovodni priključek za črpališče</t>
  </si>
  <si>
    <t>C.1</t>
  </si>
  <si>
    <t>C.2</t>
  </si>
  <si>
    <t>Montažna dela</t>
  </si>
  <si>
    <t>C.3</t>
  </si>
  <si>
    <t>Vodovodni material</t>
  </si>
  <si>
    <t>SKUPAJ:</t>
  </si>
  <si>
    <t>Šifra</t>
  </si>
  <si>
    <t>Opis postavke</t>
  </si>
  <si>
    <t>Enota mere</t>
  </si>
  <si>
    <t>Količina</t>
  </si>
  <si>
    <t>Cena za enoto</t>
  </si>
  <si>
    <t>Vrednost</t>
  </si>
  <si>
    <t>A1.1</t>
  </si>
  <si>
    <t>Pripravljalna dela</t>
  </si>
  <si>
    <t>Zakoličenje objekta s postavitvijo gradbenih profilov in označbo višin.</t>
  </si>
  <si>
    <t>Priprava gradbišča :
odstranitev eventuelnih ovir, prometnih
znakov in ureditev delovnega platoja.
Po končanih delih gradbišče pospraviti in
vzpostaviti v prvotno stanje.</t>
  </si>
  <si>
    <t>Skupaj pripravljalna dela</t>
  </si>
  <si>
    <t>A1.2</t>
  </si>
  <si>
    <t>Zemeljska in cestarska dela</t>
  </si>
  <si>
    <t>Rušenje obstoječega objekta z nakladanjem ruševin na kamion in odvozom na stalno gradbeno deponijo, vključno z vsemi stroški deponiranja.</t>
  </si>
  <si>
    <t>Strojni izkop gr. jame globine nad 4,0m,  v terenu III. kat., z nakladanjem materiala na kamion in odvozom izkopanega materiala na začasno deponijo, H=10km. Izkop pod kotom 90°,opažen izkop. Razstresljivost materiala je že upoštevana v ceni.</t>
  </si>
  <si>
    <t>Dobava in montaža vertikalnega jeklenega opaža, z ustrezno globino opaža za varnost izkopa, z vsemi pomožnimi deli, transporti ter manipulativnimi stroški.</t>
  </si>
  <si>
    <t>Črpanje talne talne vode v času gradnje</t>
  </si>
  <si>
    <t>ocena</t>
  </si>
  <si>
    <t>Ročno planiranje dna gradbene jame.</t>
  </si>
  <si>
    <t>Izdelava posteljice iz drobljenih kamnitih zrn v debelini do 20 cm vključno z nabavo in dobavo materiala - pod temeljno ploščo črpališča</t>
  </si>
  <si>
    <t>Izdelava posteljice iz drobljenih kamnitih zrn v debelini 50 cm vključno z nabavo in dobavo materiala - pod temeljno ploščo za bivalni kontejner</t>
  </si>
  <si>
    <t xml:space="preserve">Zasipavanje gradbene jame za objektom z izbranim izkopanim zasipnim materialom. Zasipavanje se vrši v slojih po 20 cm s sprotnim utrjevanjem po Proctorju do 90%. </t>
  </si>
  <si>
    <t>Celoten izkop:</t>
  </si>
  <si>
    <t>Odbiti vgrajeni material:</t>
  </si>
  <si>
    <t xml:space="preserve"> - tampon:</t>
  </si>
  <si>
    <t xml:space="preserve"> =</t>
  </si>
  <si>
    <t xml:space="preserve"> - AB plošča:</t>
  </si>
  <si>
    <t xml:space="preserve"> - jašek črpališča:</t>
  </si>
  <si>
    <t>Izdelava nasipa za plato črpališča iz kamnitega nasipnega materiala v debelini 0-0,7m;</t>
  </si>
  <si>
    <t>Planiranje in valjanje planuma spodnjega ustroja - kamnite posteljice do 80 MPa.</t>
  </si>
  <si>
    <t>Izdelava nevezane nosilne plasti enakomerno zrnatega drobljenca iz kamnine v debelini 21 do 30 cm vključno z nabavo in dobavo materiala</t>
  </si>
  <si>
    <t>Izdelava enoslojnega asfalta iz bituminizirane zmesi AC 16 surf B 50/70 A4 v debelini 8 cm vključno z nabavo in dobavo materiala</t>
  </si>
  <si>
    <t>Dobava in vgraditev predfabriciranega robnika iz cementnega betona s prerezom 8/25 cm</t>
  </si>
  <si>
    <t>Izdelava cestnega požiralnika iz betonskih cevi fi 50 cm, z betonskim temeljem in  LTŽ rešetko na vrhu, vključno z nabavo in dobavo materiala in izdelavo odtoka iz PVC cevi DN160. Globina požiralnika 1,5m. Po detajlu.</t>
  </si>
  <si>
    <t>Izdelava ponikovalnice iz betonskih cevi fi 80 cm, s kamnitim filtrskim obsipom in LTŽ pokrovom z zaklepom fi 600 mm, D400 na vrhu; vključno z nabavo in dobavo materiala in izdelavo dotoka iz PVC cevi DN160. Globina ponikovalnice 2,0m. Po detajlu.</t>
  </si>
  <si>
    <t xml:space="preserve">Izdelava kanalizacije iz PVC cevi DN 160, v globini do 1,0 m, polaganje v betonsko posteljico in obbetoniranje cevi </t>
  </si>
  <si>
    <t xml:space="preserve">Izdelava kanalizacije iz PVC cevi DN 110, v globini do 1,0 m, polaganje v betonsko posteljicom obbetoniranje cevi in priključitev na cev javne kanalizacije z vpadnim jaškom DN160. </t>
  </si>
  <si>
    <t>Razgrinjanje in planiranje humusa s transportom materiala iz začasne deponije v plasteh do 20cm.</t>
  </si>
  <si>
    <t>Dobava in zasaditev sadik za živo mejo. Sadike mora pred vgradnjo potrditi krajinski arhitekt oz. projektant</t>
  </si>
  <si>
    <t>Skupaj zemeljska in cestarska dela</t>
  </si>
  <si>
    <t>A1.3</t>
  </si>
  <si>
    <t>Betonska dela</t>
  </si>
  <si>
    <t>Izdelava enostranskega opaža za AB talno ploščo, s prenosom materiala do mesta vgradnje, razopaženjem in vsemi pomožnimi deli.</t>
  </si>
  <si>
    <t>Izdelava gladkega opaža za zgornjo AB ploščo črpališča, s prenosom materiala do mesta vgradnje, razopaženjem in vesmi pomožnimi deli za neometane gladke bet. konstrukcije; upoštevati je treba odprtino v plošči za vgradno vstopnega jaška.</t>
  </si>
  <si>
    <t>Dobava, ravnanje, rezanje, krivljenje, dovoz na gradbišče, polaganje in vezanje armature za AB konstrukcije; Rebrasta armatura RA 400/500; fi8 do fi12</t>
  </si>
  <si>
    <t>Dobava, ravnanje, rezanje, krivljenje, dovoz na gradbišče, polaganje in vezanje armature za AB konstrukcije; Rebrasta armatura RA 400/500; nad fi 12</t>
  </si>
  <si>
    <t>Dobava, ravnanje, rezanje, krivljenje, dovoz na gradbišče, polaganje in vezanje armature za AB konstrukcije; Mrežna
armatura Q MAG 500/560</t>
  </si>
  <si>
    <t>Nabava, dobava in vgradnja zemeljsko vlažnega  betona preseka do 12 m3/m2. Podložni beton pod jaški.</t>
  </si>
  <si>
    <t>Nabava, dobava, in vgradnja mikroarmiranega betona C16/20, za betoniranje dna jaška črpališča. Pred betoniranjem se na dnu jaška namesti cev premera 40cm za izvedbo poglobitve, namenjene za  namestitev drenažne črpalke!</t>
  </si>
  <si>
    <t>Betoniranje AB krovne plošče z vodotesnim betonom, C25/30, XC4, PV2, S3, preseka 0,12-0,3 m3/m2</t>
  </si>
  <si>
    <t>Betoniranje AB sten vstopnega jaška v črpališče z vodotesnim betonom, C25/30, XC4, PV2, S3, preseka 0,12-0,3 m3/m2</t>
  </si>
  <si>
    <t>Betoniranje AB temeljne plošče in betonskega obroča črpališča z betonom, C25/30,  preseka 0,12-0,3 m3/m2</t>
  </si>
  <si>
    <t>Betoniranje točkovnih AB temeljev za montažo stebrov za panelno ograjo črpališča, dim. 30x30x50cm, C25/30, preseka 0,12-0,3 m3/m2</t>
  </si>
  <si>
    <t>Betoniranje AB temeljne plošče z betonom, C25/30,  preseka 0,12-0,3 m3/m2 za temelj bivalnega kontejnerja; vidni vogali plošče posneti s trikotno leseno letvico.</t>
  </si>
  <si>
    <t>Izdelava dvostranskega opaža za temelj in oporni zid, s prenosom materiala do mesta vgradnje, razopaženjem in vsemi pomožnimi deli. (3,0m2/m1)</t>
  </si>
  <si>
    <t>Nabava, dobava in vgradnja betona za oporni zid  iz betona C25/30 globine do 0,8m (0,6m3/m1)</t>
  </si>
  <si>
    <t>Dobava, ravnanje, rezanje, krivljenje, dovoz na gradbišče, polaganje in vezanje armature za AB konstrukcije; Rebrasta armatura RA 400/500; fi8 do fi12 (17,8 kg/m1)</t>
  </si>
  <si>
    <t>Dobava, ravnanje, rezanje, krivljenje, dovoz na gradbišče, polaganje in vezanje armature za AB konstrukcije; Mrežna armatura Q MAG 500/560 (10,2 kg/m1)</t>
  </si>
  <si>
    <t>Skupaj betonska dela</t>
  </si>
  <si>
    <t>A1.4</t>
  </si>
  <si>
    <t>Montažna in druga dela</t>
  </si>
  <si>
    <t>Dobava in postavitev bivalnega kontejnerja minimalnih notranjih mer 1,8m x 2,4m in višine 2,5m, kompletno s potrebno interno vodovodno inštalacijo, umivalnikom, radiatorjem in vodovodno pipo z navojem 3/4" za priključitev cevi za pranje. Vsi zunanji profili vroče cinkani in 2×barvani. Notranje in zunanje stene sendvič sistem z zunanjo (notranjo) plastjo vroče cinkane pločevine. Vinilna talna obloga ali podobno razreda uporabe 42 (EN ISO 10874) ali boljše, z odpornostjo proti drsenju R11 (DIN 51130) ali boljše. Faktor toplotne prevodnosti strehe, sten in tal vsaj 0,4 W/(mK) ali boljše. Enokrilna vrata š=0,8m, h=2,0m, prezračevalna reža na spodnjem delu vrat, okna z zaščitno mrežo, električni ventilator (ø100; minimalno 25l/s) za prezračevanje elektro prostora, izoliran objekt z vgrajenim grelnikom za preprečevanje nabiranja kondenza. Barva fasade, svetlo siva (RAL 7035) oz. po željah upravljalca objekta in skladno z OPN. Vključno z transportom in vsemi montažnimi deli. Prefabriciran izdelek z vgrajenimi notranjimi inštalacijami (priklop vode ter iztoka). Objekt se dobavi vključno z vsemi zahtevanimi sanitarnimi elementi, opremo in stavbnim pohištvom (bojler V=10 l, umivalnik, držalo brisač, ogledalo, pisarniški pult, stol, koš za smeti, termostatski radiator, ventilator v elektro prostoru). Izolacijska prekinitev: na vogalih kontejnerja se med kontejnerjem in AB temeljem namesti podložna plošča  6mm iz trde plastike. Režo med betonom in kovinsko konstrukcijo zapolniti s trajno el. kitom. Vključno z transportom in vsemi montažnimi deli.  Potrebna je izvedba tlaka, postavitev in pritrditev je potrebno detajlno specificirati. Pisarniški kontejner mora biti postavljen na pred pripravljeno podlago, ki je dvignjena od okoliškega nivoja, z izvedenim ločitvenim tesnilnim slojem, kar preprečuje vdor vode v kontejner.</t>
  </si>
  <si>
    <t>in kovinsko konstrukcijo zapolniti s trajno el. kitom. Vključno z transportom in vsemi montažnimi deli. Potrebna je izvedba tlaka, postavitev in pritrditev je potrebno detajlno specificirati. Pisarniški kontejner mora biti postavljen na pred pripravljeno podlago, ki je dvignjena od okoliškega nivoja, z izvedenim ločitvenim tesnilnim slojem, kar preprečuje vdor vode v kontejner.</t>
  </si>
  <si>
    <t>Nabava, dobava in montaža gibljive cevi na stojalu</t>
  </si>
  <si>
    <t>Nabava, dobava in namestitev gasilnega aparata S6 v bivalni kontejner črpališča.</t>
  </si>
  <si>
    <t>Izvedba dodatne toplotne izolacije iz ekstrudiranega polistirena v debelini 5 do 10cm med bivalnim kontejnerjem in tlemi na mestih prebojev za inštalacije.</t>
  </si>
  <si>
    <t>Dobava in postavitev panelne ograje okoli črpališča. Ograjni elementi so jekleni, vroče cinkani in plastificirani s poliestrom. Premer žice je min. fi 5mm, velikost okenc je 50x200mm, višina panela 2,0m. V ceno so všteti pripadajoči nosilni stebri ograje in kompleten potrebni pritrdilni in drugi pomožni material ter montaža ograje. Barva panelne ograje po navodilih upravljalca oz. RAL 6005</t>
  </si>
  <si>
    <t>Dvokrilna vrata širine 3 metre. Nosilna konstrukcija in mreža so jekleni, vroče cinkani in barvani z barvo po navodilih upravljalca oz. RAL 6005. Vrata se dobavi s ključavnico. Vključno z dobavo, nabavo in montažo.</t>
  </si>
  <si>
    <t>Skupaj montažna in druga dela</t>
  </si>
  <si>
    <t>A1.5</t>
  </si>
  <si>
    <t>Gradbena dela za elektro NN dovodni kbel in elektro inštalacije črpališča</t>
  </si>
  <si>
    <t>1.</t>
  </si>
  <si>
    <t>Zakoličenje osi kabelske kanalizacije</t>
  </si>
  <si>
    <t>2.</t>
  </si>
  <si>
    <t>Izkop jarka za kabelsko kanalizacijo v terenu III.ktg, s planiranjem dna; prerez jarka 60x100 cm</t>
  </si>
  <si>
    <t>3.</t>
  </si>
  <si>
    <t>Dobava in vgrajevanje peska za polaganje cevi kabelske  kanalizacije v deA. 10-15 cm pod cevjo in 30 cm nad cevjo; s postopnim utrjevanjem obsipa in zasipa cevi (stopnja zbitosti po Proctorju Dpr &gt;= 95 %)</t>
  </si>
  <si>
    <t>4.</t>
  </si>
  <si>
    <t>Nabava, dobava in vgradnja dvoslojnih cevi iz PEHD za zaščito električnih vodov</t>
  </si>
  <si>
    <t>d 110 mm</t>
  </si>
  <si>
    <t>5.</t>
  </si>
  <si>
    <t>Nabava, dobava in polaganje pocinkanega valjanca FeZn 25x4 mm nad dovodni kabel in okrog črpališča. Priključen na ozemljitve pri omarici in ozemljila črpališča z vsem montažnim in pritrdilnim materialom</t>
  </si>
  <si>
    <t>6.</t>
  </si>
  <si>
    <t>Nabava, dobava in polaganje opozorilnih trakov</t>
  </si>
  <si>
    <t>7.</t>
  </si>
  <si>
    <t>Zasip jarka z dovozom  novega zasipnega materiala  z utrjevanjem v slojih po 95 % trdnosti po standardnem Proktorjevem postopku</t>
  </si>
  <si>
    <t>8.</t>
  </si>
  <si>
    <t>Izdelava enostranskega opaža za AB talno ploščo ELEKTRO jaška, s prenosom materiala do mesta vgradnje, razopaženjem in vsemi pomožnimi deli. Vključno z opažem za izvedbo poglobitve 15/15/6cm</t>
  </si>
  <si>
    <t>9.</t>
  </si>
  <si>
    <t>Izdelava gladkega dvostranskega opaža za ravne AB stene ELEKTRO JAŠKA s prenosom materiala do mesta vgraditve, razopaženjem in vsemi pomožnimi deli za neometane gladke betonske konstrukcije. Upoštevati je treba odprtine v stenah na stikih sten s cevovodi.</t>
  </si>
  <si>
    <t>10.</t>
  </si>
  <si>
    <t>Izdelava gladkega opaža za AB ploščo ELEKTRO JAŠKA, s prenosom materiala do mesta vgradnje, razopaženjem in vesmi pomožnimi deli za neometane gladke bet. konstrukcije; upoštevati je treba odprtine v plošči za vgradno vstopnih jaškov.</t>
  </si>
  <si>
    <t>11.</t>
  </si>
  <si>
    <t>Dobava, ravnanje, rezanje, krivljenje, dovoz na gradbišče, polaganje in vezanje armature za AB konstrukcije; Rebrasta armatura RA 400/500; fi8 do fi12 - ELEKTRO JAŠEK</t>
  </si>
  <si>
    <t>12.</t>
  </si>
  <si>
    <t>Dobava, ravnanje, rezanje, krivljenje, dovoz na gradbišče, polaganje in vezanje armature za AB konstrukcije; Rebrasta armatura RA 400/500; nad fi 12 - ELEKTRO JAŠEK</t>
  </si>
  <si>
    <t>13.</t>
  </si>
  <si>
    <t>Dobava, ravnanje, rezanje, krivljenje, dovoz na gradbišče, polaganje in vezanje armature za AB konstrukcije; Mrežna
armatura Q MAG 500/560 - ELEKTRO JAŠEK</t>
  </si>
  <si>
    <t>14.</t>
  </si>
  <si>
    <t>Nabava, dobava in vgradnja zemeljsko vlažnega  betona preseka do 12 m3/m2. Podložni beton pod jaški. - ELEKTRO JAŠEK</t>
  </si>
  <si>
    <t>15.</t>
  </si>
  <si>
    <t>Betoniranje AB krovne plošče z vodotesnim betonom, C25/30,  XC4, XD3, XA2, preseka 0,12-0,3 m3/m2 - ELEKTRO JAŠEK</t>
  </si>
  <si>
    <t>16.</t>
  </si>
  <si>
    <t>Betoniranje AB sten z vodotesnim betonom, C25/30,  XC4, XD3, XA2, preseka 0,12-0,3 m3/m2 - ELEKTRO JAŠEK</t>
  </si>
  <si>
    <t>17.</t>
  </si>
  <si>
    <t>Betoniranje AB temeljne plošče z vodotesnim betonom, C25/30,  XC4, XD3, XA2, preseka 0,12-0,3 m3/m2 - ELEKTRO JAŠEK</t>
  </si>
  <si>
    <t>Skupaj gradbena dela za NN dovodni kabel črpališča</t>
  </si>
  <si>
    <t>Ostala dodatna in nepredvidena dela. Obračun po dejanskih stroških porabe časa in materiala po vpisu v gradbeni dnevnik. Ocena stroškov 10 % od vrednosti del.</t>
  </si>
  <si>
    <t>Skupaj gradbena dela</t>
  </si>
  <si>
    <t>OPOMBI: Vsi vijaki in podložke iz nerjevečega jekla min. kvalitete AISI 316! Vse vgrajene armature (lopute, zasuni,) morajo biti obvezno izvedbe za kanalizacijo za komunalno odpadno vodo!</t>
  </si>
  <si>
    <t>Vgradni modul črpališča</t>
  </si>
  <si>
    <t>Tip modula: AmaDS³ 02.10/2/01.10 ali podoben</t>
  </si>
  <si>
    <t>Maks. dotočna količina 6 m3/h</t>
  </si>
  <si>
    <t>Prostornina rezervoarja: 180 l</t>
  </si>
  <si>
    <t>Priključek na dotoku v modul: prirobnica DN 200</t>
  </si>
  <si>
    <t>Priključek tlačnega cevovoda iz modula: DN 100</t>
  </si>
  <si>
    <t>Ozračevalni cevovodi: DN100</t>
  </si>
  <si>
    <t>Višina dotoka (dno cevi): 550 mm</t>
  </si>
  <si>
    <t>Sestavni deli modula:</t>
  </si>
  <si>
    <t>Črpališče mora imeti dva separatorja in dve črpalki. Izvedba mora zagotavljati delovanje z enim separatorjemi in eno črpalko, medtem, ko je na drugem sklopu možno izvajati vzdrževanje. Čiščenje in vzdrževanje separatorja mora biti omogočeno brez demontaže delov črpalk ali cevovoda.</t>
  </si>
  <si>
    <t>Dotočni razdelilnik z vgrajenimi pločevinami za zasilni preliv, zaključen s prosto prirobnico v skladu s standardom DIN 2642/EN 1092-2. Vgrajeni priključni nastavki za nivojski sistem in priključek za drenažno črpalko z armaturami in priključkom za cev. Material: AISI 316. Dotočna prirobnica: DN 200</t>
  </si>
  <si>
    <t>Rezervoar z odprtinami za kontrolo in čiščenje ter vgrajeno zaščito za kavitacijo v sesalnih vodih. Material: AISI 316</t>
  </si>
  <si>
    <t>Ločilnik trdih delcev, zaščiten pred zamašitvami in z odprtino za čiščenje na sprednji strani. Material: AISI 316</t>
  </si>
  <si>
    <t>Tlačni vod s cevjo in priključkom za izpiranje (2-palčni krogelni ventil), zaporna in protipovratna armatura, ki se zaključi s prosto prirobnico v skladu s standardom DIN 2642/EN 1092-2. Material: AISI 316</t>
  </si>
  <si>
    <t xml:space="preserve">Glavne črpalke: Črpalka za odpadno vodo blok izvedbe, navpične postavitve; dotočna prirobnica DN 80, odtočna prirobnica DN 65; Prosti prehod 65,0mm;  Tekalno kolo z veliko prehodnostjo (vrtinčenje); Q=24m3/h, H=4,8m,  P=0,84 kW; 50Hz, 400V; Zaščita pred vdorom: IP68 </t>
  </si>
  <si>
    <t>Nivojska sonda (kot npr. Baumer, tip PSMX) za merjenje hidrostatičnih nivojev v odpadni vodi. Zaščita pred vdorom: IP68; protieksplozijska zaščita; natančnost merjenja 0,1%. Material: AISI 316</t>
  </si>
  <si>
    <t>Zaporni zasun na dotoku, drsni zasun šiber izvedbe s prirobničnimi priključki DIN 2642/EN 1092-2; dimenzija DN200</t>
  </si>
  <si>
    <t xml:space="preserve">Drenažna črpalka: Dobava in montaža potopne črpalke za umazano vodo z avtomatskim vklopom in izklopom in varovanjem proti suhemu teku za praznjenje tal črpališča; IP 68 zaščita; pretok 7,5 m3/h, višina črpanja 3,4m; P1=0,43kW; 230 V, 50 Hz;  </t>
  </si>
  <si>
    <t xml:space="preserve">Nabava, dobava in montaža prirobničnega kompenzatorja z mehom iz EPDM gume, prirobnica AISI 316; DN200 </t>
  </si>
  <si>
    <t>Nabava in vgradnja polistreske cevi s prirobnoco za priključek na črpalni modul; DN 200; kompletno z vsemi deli in materialom.</t>
  </si>
  <si>
    <t>Tlačni vod s prirobnicami iz cevi in fitingov iz nerjavnega jekla: tlačni vod se izvede od črpalnega modula do priključitve na PEHD cevovod izven objekta črpališča; Material: AISI 316. Posamezni elementi tlačnega voda so med seboj varjeni. Dolžina cevovoda L=1000mm, dimenzija DN 100. Dolžino in obliko tlačnega voda je potrebno prilagoditi dejanskemu stanju na terenu.</t>
  </si>
  <si>
    <t>Izvedba stika PEHD cevi tlačnega voda izven objekta črpališča in cevi iz nerjavnega jekla s prirobnico; priključitev preko PEHD prirobnice. DN100/d110</t>
  </si>
  <si>
    <t xml:space="preserve">Dobava in montaža pohodnega pokrova na vhodni odprtini črpališča iz profilirane pločevine z ključavnico: Nadkritje nad črpalkami se izvede iz pokrova dimenzij 1200×800mm. Pokrov je izdelan iz rebraste aluminijaste pločevine debeline 7mm, s spodnje strani diagonalno ojačen,  pritrjen preko tečajev, z ročico na izvlek. Za zaklepanje pokrovov se predvidi kotni profil z ustreznimi odprtinami za uho obešanke, ušesa pritrjena na nosilni okvir. Mere preveriti na mestu lokacije. </t>
  </si>
  <si>
    <t>Dobava in vgradnja lestve za vstop v črpališče; Lestev se dobavi s podaljškom za oprijem pri vstopanju (izvlačljivi del na vrhu lestve), dolžine 1100mm, konzolo (izvlačljivi del na vrhu lestve), dolžine 1100mm, konzolo za pritrditev na steno in tla (2 kosa), vodilno sklopko za pas, varnostni pas in potreben vijačni oziroma pritrdilni material. Vsa predvidena oprema mora biti iz nerjavečega materiala ali nerjavečega jekla AISI 316. Dolžina lestve L = 2950 mm. Lestev izdelana skladno s standardom SIST EN 14396:2004</t>
  </si>
  <si>
    <t>Dobava in montaža prezračevanja črpalnega modula: cevi in fitingi iz nerjavečega materiala (inox, PE ali PVC), dimenzije DN100 (L = 5,0m), z zaščitno kapo na zunanjem delu zračnika; kompletno z vsemi potrebnimi deli in pritrditvenim materialom.</t>
  </si>
  <si>
    <t>Dobava in montaža prezračevanja iz dna črpališča: cevi in fitingi iz nerjavečega materiala (inox, PE ali PVC), dimenzije DN100 (L = 5,0m), z zaščitno kapo na zunanjem delu zračnika; kompletno z vsemi potrebnimi deli in pritrditvenim materialom.</t>
  </si>
  <si>
    <t>Dobava in montaža paketnega cevnega kemičnega filtra na prezračevalni cevi črpalnega modula; kompletno z vsemi potrebnimi deli in pritrditvenim materialom. Filter se namesti na odduh iz zbirne posode črpališča.</t>
  </si>
  <si>
    <t>Dobava in montaža cevnega ventilatorja pod kapo prezračevalne cevi. Maksimalni pretok 89 l/s, Zaščitni razred motor IP54</t>
  </si>
  <si>
    <t xml:space="preserve">Skupaj hidromehanska oprema in obrtniška dela </t>
  </si>
  <si>
    <t xml:space="preserve">4/1.4.6.1 </t>
  </si>
  <si>
    <t>Dobava kabla N-A2XY-J  4x35+2,5mm; Razvijanje kabla, položitev in priklop kabla na obstoječo razvodno omaro ob betonskem drogu; namestitev zaščit  in GAL ščitnikov in opozorilnega traku in vseh nadzemnih oznak za električni kabel</t>
  </si>
  <si>
    <t xml:space="preserve">Namestitev in uvlečenje kabla z priklopom v novi PSKPMO izdelava kabelskega priključka z kabelskimi čevlji in namestitev varovalčnega ločilnika z NV varovalkami 3x25A . </t>
  </si>
  <si>
    <t>Ozemljitveni trak FeZn 25 x 4mm položen nad dovodni kabel in priključen na ozemljitve pri NN drogu, KPMO in ozemljila črpališča z vsem montažnim in pritrdilnim materialom</t>
  </si>
  <si>
    <t>Nadzor predstavnika elektrodistribucije pri polaganju NN dovoda , vris v kataster in zemljiško knjigo, zakoličba trase, in kasnejše oznake za el.kabel, izedalava meritev in merilnih protokolov PZI in PID projektov</t>
  </si>
  <si>
    <t xml:space="preserve">Skupaj  4/1.4.6.1   </t>
  </si>
  <si>
    <t xml:space="preserve">4/1.4.6.2 </t>
  </si>
  <si>
    <t>Dobava in montaža kabelske omarice PSKPMO z priklopom kablov in izdelava podstavka za (spodnji rob PSKPMO mora biti cca 1 m od tal). V omarici mora biti vgrajena vsa oprema po zahtevah lokalnega el. Distributerja elektro Ljubljana mesto. Točno opremo se določi z PZI načrton NN dovoda.</t>
  </si>
  <si>
    <t>Skupaj pozicija KPMO 4/1.4.6.2</t>
  </si>
  <si>
    <t>OPOMBA: Gradbena dela za NN dovod so upoštevana v gradbenem delu projekta.</t>
  </si>
  <si>
    <t>Pred nabavo dovodnega kabla je potrebno izdelati točne dolžine glede na narejen izkop</t>
  </si>
  <si>
    <t>Stikalni blok z vso opremo elektroinštalacij dobavi in izvede dobavitelj</t>
  </si>
  <si>
    <t>hidromehanske opreme črpališča!</t>
  </si>
  <si>
    <t>Dobavi in izvede se oprema po specifikaciji v tehničnem poročilu točka 4/2.4.4.1</t>
  </si>
  <si>
    <t>Vsa vgrajena oprema elektroinštalacij mora biti obvezno usklajena in odobrena</t>
  </si>
  <si>
    <t>s strani predstavnika bodočega upravljavca črpališča!</t>
  </si>
  <si>
    <t xml:space="preserve">OPIS OPREME KI BO VGRAJENA V TIPSKEM MCC (V SOGLASJU S KONČNIM UPRAVLJALCEM OBJEKTA) </t>
  </si>
  <si>
    <t>4/2.4.4.1</t>
  </si>
  <si>
    <t>STIKALNI BLOK</t>
  </si>
  <si>
    <t>OMARA  dimenzija 2000 x 2x800 x 400mm  z vrati montažno ploščo, podstavkom, tesnenjem pri prehodu vseh el.kablov in predalčkom na vratih za načrte.</t>
  </si>
  <si>
    <t xml:space="preserve">termostat </t>
  </si>
  <si>
    <t>grelec z ventilatorjem 300W</t>
  </si>
  <si>
    <t>stropni ventilator</t>
  </si>
  <si>
    <t>Rešetka na vratih</t>
  </si>
  <si>
    <t>kombinacija svetilka 14W+ 1faz.šuko vtičnica z priključnim kompletom</t>
  </si>
  <si>
    <t>končno stikalo na vratih s priključnim kompletom</t>
  </si>
  <si>
    <t>predal za dokumnetacijo</t>
  </si>
  <si>
    <t>nosilec kabelskih uvodnic</t>
  </si>
  <si>
    <t>uvodnice 1/47</t>
  </si>
  <si>
    <t>uvodnice 3/21</t>
  </si>
  <si>
    <t>zbiralke  Cu šine 15x3 mm</t>
  </si>
  <si>
    <t>VTIKAČ (3P+N+PE) - vgradni 32A, 400V/50Hz, IP 67 na zunanji steni MCC</t>
  </si>
  <si>
    <t xml:space="preserve">Odmično stikalo 40 A, tripolno 1-2,  z zaščitnim modulom, z podaljškom osi, ročko na vratih omare, vrtljivim mehanizmom  in montažo  na ploščo,  </t>
  </si>
  <si>
    <t>PRENAPETOSTNI ODVODNIK   OBO (4p) s pomožnim stikalom Isg=100kA, Umax=275V/50Hz, dimenzije</t>
  </si>
  <si>
    <t>VOLTMETRSKA PREKLOPKA TO-3-8007/E</t>
  </si>
  <si>
    <t>V - METER (vgradni) =-500V, vrtljivo železo, r= 1,5 dim.96/96mm tip FQ0207</t>
  </si>
  <si>
    <t>odklopnik PKE12/XTU-12 od 3-12A z pomožnimi kontakti in za namestitev na šino na montažno ploščo</t>
  </si>
  <si>
    <t xml:space="preserve">KONTROLNIK FAZNE ASIMETRIJE  </t>
  </si>
  <si>
    <t>Un=3 x 400V, 50/60Hz, območje 0,8-1,1xUn</t>
  </si>
  <si>
    <t xml:space="preserve">z detekcijo zaporedja faz in zakasnjemin delovanjem  </t>
  </si>
  <si>
    <t>0-5s dva relejska izhoda, 45x 74x133mm BA9040.12/011 3AC 400V 50Hz</t>
  </si>
  <si>
    <t>INSTALACIJSKI ODKLOPNIK</t>
  </si>
  <si>
    <t>1P,10A "B" 15 Ka</t>
  </si>
  <si>
    <t>INSTALACIJSKI ODKLOPNIK 1P,2A "B" 15 Ka</t>
  </si>
  <si>
    <t>INSTALACIJSKI ODKLOPNIK 1p, 16A, "C" 15kA</t>
  </si>
  <si>
    <t xml:space="preserve">1P,10A "C", 15kA </t>
  </si>
  <si>
    <t xml:space="preserve">3P, 16A, "C", 15kA </t>
  </si>
  <si>
    <t xml:space="preserve">3P, 10A, "C", 15kA </t>
  </si>
  <si>
    <t xml:space="preserve">2P, 2A, "B", 15kA </t>
  </si>
  <si>
    <t>transformatorsko zaščitno stikalo PKE 12/XTU 12 od 3-12A za krmilni trafo z pozicijskimi stikali</t>
  </si>
  <si>
    <t>transformatorsko zaščitno stikalo PKE12/xtu12 od 3-12A za krmilni trafo z  pozicijskimi stikali</t>
  </si>
  <si>
    <t>Krmilni transformator 400/230 V,  300W</t>
  </si>
  <si>
    <t>Krmilni transformator 400/24 V,   200W</t>
  </si>
  <si>
    <t xml:space="preserve">USMERNIK enofazni, regularni 230VAC / 24VDC, 5A, dimenzije 80x125mm (šxv)  </t>
  </si>
  <si>
    <t>GREBENASTO STIKALO "1-0-2" 20A, tripolno, vgradnja v vrata T0-3-8212/E t0-3-8212/E</t>
  </si>
  <si>
    <t>Motorsko zaščitno stikalo PKE32/XTU-12 od 3-12A kompaktne izvedbe , za moč motorja 0,66 kW  , signalizacijo izpada pretokovne zaščite, signalizacijo kratkostične zaščite, signalizacijo TRIP položaja, podaljškom osi, ročico na vratih stikalnega bloka, kontaktorjem in napisno tablico</t>
  </si>
  <si>
    <t>kontaktor štiripolen z nastavkom pomožnih kontaktov 2+2 , moči 1kW tuljava 24V z  vgrajeno diodo za dušenje</t>
  </si>
  <si>
    <t xml:space="preserve">kontaktor štiripolen z nastavkom pomožnih kontaktov 2+2 , moči 1kW tuljava 230V z  vgrajeno diodo za dušenje </t>
  </si>
  <si>
    <t>tokovni transformator s pretvornikom 0-15A/4-20mA napajanje 230VAC, 0,5VA</t>
  </si>
  <si>
    <t>A meter (vgradnja v vrata omare) vhod 4-20 mA prikaz 0-15A vrtljiva tuljavica r= 1,5, 48x48</t>
  </si>
  <si>
    <t xml:space="preserve">Števec obratovalnih ur 230 VAC , 5 mestni  register , vgradnja v vrata omare </t>
  </si>
  <si>
    <t>zaščitni rele za pregretje el.motornega pogona in vdora vode v okrov motorja, napajalne napetosti 230VAC , izhodi za signal pregretja, signal za vdor vode in preklopni kontakt za izklop krmilne napetosti. SAMO VGRADNJA IN PRIKLOPI (dobavi dobavitelj črpalk)</t>
  </si>
  <si>
    <t>TIPKA S SVETILKO</t>
  </si>
  <si>
    <t>1 preklopni kontakt, vijačna priključitev vodnikov, 230VAC, bela (ohišje SE-02-616.011, okvir SE-02-966.0, leča SE-02-901.9, žarnica SE-1012201179, predupor SE-02-904.7)</t>
  </si>
  <si>
    <t>signalna svetilka vijačna priključite vodnikov, 230VAC, rumena ohišje SE-02-070-001, okvir SE-02-967.0, leča SE-02-901.4, žarnica SE-1012201179</t>
  </si>
  <si>
    <t>Signalna svetilka  vijačna priključitev vodnikov, 230VAC, zelena        (ohišje SE 02-070.001, okvir SE-02-967.0, leča SE-02-901.5, žarnica SE-1012201179)</t>
  </si>
  <si>
    <t>VRSTNE SPONKE  s priborom</t>
  </si>
  <si>
    <t>WDU 4</t>
  </si>
  <si>
    <t>WDU 6</t>
  </si>
  <si>
    <t>Vrstna sponka z varovalko 5x20mm,1A,24VDC:ASK 1/35LD</t>
  </si>
  <si>
    <t>Instalacijski kanal IKP 40x60</t>
  </si>
  <si>
    <t>Instalacijski kanal IKP 100x80</t>
  </si>
  <si>
    <t>Letev 35</t>
  </si>
  <si>
    <t>vse napisne ploščice morajo biti na al. ali PVC podlagi in gravirane</t>
  </si>
  <si>
    <t>napisne ploščice 80x30mm</t>
  </si>
  <si>
    <t>ČRPALKA 1</t>
  </si>
  <si>
    <t>ČRPALKA 2</t>
  </si>
  <si>
    <t>Kvitiranje napake</t>
  </si>
  <si>
    <t>Napisne ploščice 60x 20mm</t>
  </si>
  <si>
    <t>1Ročno -2 Automatsko</t>
  </si>
  <si>
    <t>Glavno stikalo</t>
  </si>
  <si>
    <t xml:space="preserve">Napisne ploščice </t>
  </si>
  <si>
    <t>101S3/1 start , 104S3/1 start</t>
  </si>
  <si>
    <t>101S3/2 stop , 104S3/2  stop</t>
  </si>
  <si>
    <t>Napaka</t>
  </si>
  <si>
    <t>napisna ploščica z karakterističnimi podatki stikalnega bloka, napetost, sistem instalacije, kratkostični tok, tip in presek dovodnega kabla, varovalke na priključnem mestu, IP zaščita</t>
  </si>
  <si>
    <t>Luč črpalni jašek</t>
  </si>
  <si>
    <t>Prenapetostni odvodnik HAW 560</t>
  </si>
  <si>
    <t>Prenapetostni odvodnik HAW 561</t>
  </si>
  <si>
    <t>Prenapetostni odvodnik HAW 562 za tokovno zanko</t>
  </si>
  <si>
    <t>Vgradnja in priklopi zaščitnih motorskih relejev proizvajalca.(dobava skupaj s črpalkami)</t>
  </si>
  <si>
    <t>SKUPAJ STIKALNI BLOK</t>
  </si>
  <si>
    <t>4/2.4.4.2</t>
  </si>
  <si>
    <t xml:space="preserve">KRMILNIK </t>
  </si>
  <si>
    <t>v sestavi:</t>
  </si>
  <si>
    <t>CJ1W-PA202 - Napajalna enota PLC</t>
  </si>
  <si>
    <t xml:space="preserve">CJ1M-CPU13 – CPU ETN </t>
  </si>
  <si>
    <t xml:space="preserve">CJ1W-IA 201 - 8 vhodov </t>
  </si>
  <si>
    <t xml:space="preserve">CJ1W-OC201 - Izhodna enota DO-8ch </t>
  </si>
  <si>
    <t>CJ1W-AD041-V1 NL - Vhodna enota Al-4ch</t>
  </si>
  <si>
    <t xml:space="preserve">CJ1W-ID 201 - 8 vhodov </t>
  </si>
  <si>
    <t>operacijski panel NS5-SQ11-V2</t>
  </si>
  <si>
    <t xml:space="preserve">GSM Modul  Westwrmo MRD315 -z napajalnikom in zunanjo anteno in pripadajočim kablom dolžine 10m </t>
  </si>
  <si>
    <t>naprava za neprekinjeno napajanje 1000VA(650W) relejski izhod za prazne baterije, izpad napajanja  UPS-APC SMART-UPS 1000</t>
  </si>
  <si>
    <t>USMERNIK enofazni, reguliran 230VAC/24VDC, 2,5A z možnostjo priključitve modulov za 5, in 7,5 in 10 A S8TS-060-24 E1</t>
  </si>
  <si>
    <t xml:space="preserve">Prenapetostna zaščita za krmilnik OBO C20/SF razred III </t>
  </si>
  <si>
    <t>vtičnica n/o 1p+N šuko 250V 16A</t>
  </si>
  <si>
    <t>grebenasto stikalo 1,2 lokalno-daljinsko 20A vgardnja v vrata st.bloka</t>
  </si>
  <si>
    <t>tipka 1 preklopni kontakt,vijačna priključitev, črna, ohišjeSE-02-611.011, okvir SE-02-966.0, leča SE-02-901.0</t>
  </si>
  <si>
    <t>vrstne sponke z varovalko 5x20mm 1A 230V</t>
  </si>
  <si>
    <t>vrstne sponke z varovalko 5x20mm 1A 24VDC</t>
  </si>
  <si>
    <t>vrstne sponke 4mm</t>
  </si>
  <si>
    <t>merilne vrstne sponke 4-20mA</t>
  </si>
  <si>
    <t>instalacijski kanal 40x80</t>
  </si>
  <si>
    <t>instalacijski kanal 80x80</t>
  </si>
  <si>
    <t>zbiralke N,PE,N/UPS, L-</t>
  </si>
  <si>
    <t xml:space="preserve">SKUPAJ KRMILNIK </t>
  </si>
  <si>
    <t>4/2.4.4.3</t>
  </si>
  <si>
    <t xml:space="preserve">M&amp;R oprema </t>
  </si>
  <si>
    <t>Nivojsko stikalo , konduktivno. DOBAVI dobavitel opreme črpališča</t>
  </si>
  <si>
    <t> Kpl</t>
  </si>
  <si>
    <t xml:space="preserve">31PS3 / 3 konduktivne sonde,AISI 3014,1/2 GAS,l=300 mm </t>
  </si>
  <si>
    <t>Končno stikalo, plastično kolesce,vijačne sponke,1NO+1NC , LS-S11/LS</t>
  </si>
  <si>
    <t>Nivojsko stikalo vilice Siemns Pointek kapacitivno. DOBAVI dobavitelj opreme črpališča</t>
  </si>
  <si>
    <t>Pointek CLS, 12-250VAC/DC, relejski izhod</t>
  </si>
  <si>
    <t>Merilnik nivoja , hidrostatski, DOBAVI dobavitelj opreme črpališča. PSM 4-20mA, s kablom</t>
  </si>
  <si>
    <t xml:space="preserve">SKUPAJ M&amp;R oprema </t>
  </si>
  <si>
    <t>VSO ZGORAJ OPISANO OPREMO DOBAVI IN IZVEDE KOT TIPSKI STIKALNI BLOK DOBAVITELJ HIDROMEHANSKE OPREME ČRPALIŠČA. IZVEDE TUDI KOMLETNO KABLAŽO Z PRIKLOPI . OCENA STOŠKOV JE V STROJNEM DELU NAČRTA !</t>
  </si>
  <si>
    <t>4/2.4.4.4</t>
  </si>
  <si>
    <t>Dovodni kabel in cevi za el.kable z ozemljitvijo</t>
  </si>
  <si>
    <t>Naziv, tip, oznaka</t>
  </si>
  <si>
    <t>Dovodni kabel med KPMO in MCC črpališča tip classic 5G10 mm +2,5mm z napisnim trakom GAL ščitniki, ozemljitvenim trakom in nadzemnimi oznakami trase (gradbena dela so v gradbenem delu načrta)</t>
  </si>
  <si>
    <t>Ureditev priklopnega mesta v obstoječi KPMO in priklop dovodnega kabla  v KPMO  in MCC</t>
  </si>
  <si>
    <t xml:space="preserve">kpl </t>
  </si>
  <si>
    <t>Ozemljitveni trak AISI 316 30 x3,5 mm položen med črpališčem, in ozemljili ob dovodnem kablu, pod zaščitno mrežasto ograjo , do MCC in spojen na vsa bližnja obstoječa ozemljila</t>
  </si>
  <si>
    <t>PVC označitveni trak za kable, križne sponke in ostali drobni material</t>
  </si>
  <si>
    <t>Kpl</t>
  </si>
  <si>
    <t>SKUPAJ Dovodni kabel in cevi za el.kable z ozemljitvijo</t>
  </si>
  <si>
    <t>4/2.4.4.5</t>
  </si>
  <si>
    <t>Elektromaterial in oprema je dobavljena, vgrajena in priklopljena v tipskem bivalniku</t>
  </si>
  <si>
    <t> Priključna omarica z vgrajenim zaščitnim diferenčnim stikalom in vsemi instalacijskimi odklopniki za potrebe bivalnika</t>
  </si>
  <si>
    <t>svetilka z žarnico ZVSM 11W LED in opalom (zidna montaža)</t>
  </si>
  <si>
    <t>svetilka FSN 9804/236  z LED svetiliv zaščiti IP 55</t>
  </si>
  <si>
    <t>svetilka ZVSO 11W LED z opalom (stropna montaža)</t>
  </si>
  <si>
    <t xml:space="preserve">svetilka z IR senzorjem in 11 W LED žarnico IP 55 </t>
  </si>
  <si>
    <t>P/F rumeno zelena 6mm</t>
  </si>
  <si>
    <t>stikalo 1/P, N/O,250V</t>
  </si>
  <si>
    <t>instalacijska priključno razvodna doza N/O IP55</t>
  </si>
  <si>
    <t>Vtičnica 2p n/o 24V 10A</t>
  </si>
  <si>
    <t>Vtičnica 2p+PE šuko n/o 250V 16A</t>
  </si>
  <si>
    <t>Vtičnica 3p+N+PE n/o 400V 16A</t>
  </si>
  <si>
    <t xml:space="preserve">Nadometni instalacijski kanali (beli) 100x60mm NIK </t>
  </si>
  <si>
    <t xml:space="preserve">Nadometni instalacijski kanali (beli) 40x20mm NIK </t>
  </si>
  <si>
    <t>Komplet bivalnik je upoštevan v popisu gradbenega dela projekta</t>
  </si>
  <si>
    <t>Skupaj elektromaterial in oprema:</t>
  </si>
  <si>
    <t>4/2.4.4.6</t>
  </si>
  <si>
    <t>Vodovni material in elektromaterial</t>
  </si>
  <si>
    <t>Izvedba izenačitve potencialov stikalnih blokov, se izdela z PE zbiralko na katero se priključi zemljovod (valjanec AISI 316 24x4 mm), od tu se položi P/F –Y  1x16mm2.</t>
  </si>
  <si>
    <t>Na zbiralko položeno v objektu za povezavo kovinskih mas se priključi;</t>
  </si>
  <si>
    <t>-ohišja stikalnih blokov</t>
  </si>
  <si>
    <t>-ohišje kontejnerja</t>
  </si>
  <si>
    <t>-cevovodi</t>
  </si>
  <si>
    <t>-vsi drugi kovinski deli v objektu</t>
  </si>
  <si>
    <t>SKUPAJ Vodovni material in elektromaterial</t>
  </si>
  <si>
    <t>4/2.4.4.7</t>
  </si>
  <si>
    <t>Programska oprema</t>
  </si>
  <si>
    <t>Programiranje krmilne logike za upravljanje črpališča na podlagi sekvenčnih diagramov upravljanja, ter kreiranje tabel podatkov v krmilniku za prenos v nadzorni center, z preiskusom delovanja s pomočjo simulacije, in preiskus delovanja z spuščanjem v pogon na terenu.</t>
  </si>
  <si>
    <t>prikaz procesa na CNS v grafični obliki, kreiranje zgodovinskih podatkov za dobo 6 mesecev, prikaz podatkov v obliki trend diagramov, izpis vseh sprememb in posegov med delovanjem.</t>
  </si>
  <si>
    <t> Izvede dobavitelj tipske MCC z dogovorom predstavnika končnega uporabnika</t>
  </si>
  <si>
    <t>SKUPAJ Programska oprema</t>
  </si>
  <si>
    <t>4/2.4.4.8</t>
  </si>
  <si>
    <t>Izdelava PZI in PID načrta, stroški nadzora in izdelava vseh merilnih protokolov</t>
  </si>
  <si>
    <t>REKAPITUALACIJA</t>
  </si>
  <si>
    <t>Stikalni blok</t>
  </si>
  <si>
    <t>Krmilnik</t>
  </si>
  <si>
    <t>Merilna oprema</t>
  </si>
  <si>
    <t>Dovodni kabel in cevi za el. kable z ozemljitvijo</t>
  </si>
  <si>
    <t>Elektro material in oprema</t>
  </si>
  <si>
    <t>Vodovni material in elektro material</t>
  </si>
  <si>
    <t>Meritve, nadzor in načrti</t>
  </si>
  <si>
    <t>C.1.</t>
  </si>
  <si>
    <t>GRADBENA DELA</t>
  </si>
  <si>
    <t>1.1.</t>
  </si>
  <si>
    <t>Zakoličba osi cevovoda z zavarovanjem osi,</t>
  </si>
  <si>
    <t>oznako horizontalnih in vertikalnih lomov,</t>
  </si>
  <si>
    <t>oznako vozlišč, odcepov in zakoličba mesta</t>
  </si>
  <si>
    <t>prevezave na obstoječi cevovod ter vris v</t>
  </si>
  <si>
    <t>kataster in izdelava geodetskega posnetka.</t>
  </si>
  <si>
    <t>1.2.</t>
  </si>
  <si>
    <t>Priprava gradbišča, odstranitev</t>
  </si>
  <si>
    <t>eventuelnih ovir in ureditev delovnega platoja.</t>
  </si>
  <si>
    <t xml:space="preserve">Po končanh delih se gradbišče pospravi in </t>
  </si>
  <si>
    <t>vzpostavi prvotno stanje.</t>
  </si>
  <si>
    <t>1.3.</t>
  </si>
  <si>
    <t xml:space="preserve">Zavarovanje gradbišča s predpisano prometno </t>
  </si>
  <si>
    <t>signalizacijo, kot so letve, opozorilne vrvice, znaki,</t>
  </si>
  <si>
    <t>svetlobna telesa, ....</t>
  </si>
  <si>
    <t>Obračun po dejanskih stroških.</t>
  </si>
  <si>
    <t>1.4.</t>
  </si>
  <si>
    <t>Zakoličenje in zavarovanje obs. komunalnih vodov</t>
  </si>
  <si>
    <t>prizadetih javnih komunalnih organizacij.</t>
  </si>
  <si>
    <t>1.5.</t>
  </si>
  <si>
    <t>Postavitev gradbenih profilov na vzpostavljeno os</t>
  </si>
  <si>
    <t>trase cevovoda ter določitev nivoja za merjenje</t>
  </si>
  <si>
    <t>globine izkopa in polaganje cevovoda</t>
  </si>
  <si>
    <t>1.6.</t>
  </si>
  <si>
    <t>Strojni in delno ročni izkop jarka globine do 2,0 m,</t>
  </si>
  <si>
    <t>z odlaganjem materiala 1,0 m od roba izkopa.</t>
  </si>
  <si>
    <t>Brežine se izvajajo v naklonu 60°.</t>
  </si>
  <si>
    <t>Širina dna izkopa je [cm]:</t>
  </si>
  <si>
    <t>cm</t>
  </si>
  <si>
    <t>a. 90% strojnega izkopa v terenu III-IV kategorije</t>
  </si>
  <si>
    <t>b. 10% ročnega izkopa v terenu III-IV kategorije</t>
  </si>
  <si>
    <t>1.7.</t>
  </si>
  <si>
    <t>Ročno planiranje dna jarka s točnostjo do 3 cm v</t>
  </si>
  <si>
    <t>projektiranem padcu.</t>
  </si>
  <si>
    <t>1.8.</t>
  </si>
  <si>
    <t>Izdelava peščenega nasipa za izravnavo dna jarka</t>
  </si>
  <si>
    <t>debeline cca 10 cm, z 2 sejanim peskom</t>
  </si>
  <si>
    <t>Obračun se izvede po dejanskih stroških.</t>
  </si>
  <si>
    <t>1.9.</t>
  </si>
  <si>
    <t>Nabava in transport materiala za izdelavo nasipa</t>
  </si>
  <si>
    <t>nad položeno cevjo, na nasip za izravnavo jarka</t>
  </si>
  <si>
    <t>se izvede 3-5 cm debel nasip za poravnavo tal</t>
  </si>
  <si>
    <t>v katerega si cev izdela ležišče. Obsip cevi se</t>
  </si>
  <si>
    <t>izvaja v slojih po 15-20 cm istočasno na obeh</t>
  </si>
  <si>
    <t>straneh cevi.</t>
  </si>
  <si>
    <t>Paziti je potrebno, da se cev ne premakne</t>
  </si>
  <si>
    <t>iz ležišča. Obsip in nasip se utrjujeta po</t>
  </si>
  <si>
    <t>standardnem Proktorjevem postopku do 90%</t>
  </si>
  <si>
    <t>trdnosti. Obsipni material je 2x sejani pesek</t>
  </si>
  <si>
    <t>1.10.</t>
  </si>
  <si>
    <t>Zasipavanje vodovodnega jarka z izkopanim materialom s</t>
  </si>
  <si>
    <t>komprimiranjem zemljine v slojih po 20 cm.</t>
  </si>
  <si>
    <t>Obračun za 1m3 izvedenega nasipa.</t>
  </si>
  <si>
    <t>1.11.</t>
  </si>
  <si>
    <t>Odvoz odkopanega materiala s kamionom kiperjem na gradbeno</t>
  </si>
  <si>
    <t>deponijo do 5 km, z nakladanjem, raskladanjem, razgrinjanjem,</t>
  </si>
  <si>
    <t>planiranjem in utrjevanjem v slojih po 50 cm.</t>
  </si>
  <si>
    <t>izkop:</t>
  </si>
  <si>
    <t>odbitki:</t>
  </si>
  <si>
    <t>obsip:</t>
  </si>
  <si>
    <t>posteljica</t>
  </si>
  <si>
    <t>cev</t>
  </si>
  <si>
    <t>skupaj:</t>
  </si>
  <si>
    <t>1.12.</t>
  </si>
  <si>
    <t xml:space="preserve">Strojno rezanje in rušenje asfalta debeline 6+3 cm </t>
  </si>
  <si>
    <t xml:space="preserve">z nakladanjem ruševin na kamion in odvozom ruševin </t>
  </si>
  <si>
    <t>na stalno gradbeno deponijo, vključno s stroški deponije</t>
  </si>
  <si>
    <t>1.13.</t>
  </si>
  <si>
    <t>Vzpostavitev cestišča v prvotno stanje z asfaltiranjem cestišča</t>
  </si>
  <si>
    <t xml:space="preserve"> z bitudrobirjem BD 0/16mm v debelini 6 cm in bitumenskim</t>
  </si>
  <si>
    <t xml:space="preserve">betonom BB 0/11mm v debelini 3 cm, po zahtevah upravljalca </t>
  </si>
  <si>
    <t xml:space="preserve">ceste, obračun po dejanskih stroških </t>
  </si>
  <si>
    <t>1.14.</t>
  </si>
  <si>
    <t>Podbetoniranje vodovodne armature, zasuni</t>
  </si>
  <si>
    <t>Obračun 0,25 m3/kos izvedenega podbetoniranja.</t>
  </si>
  <si>
    <t>1.15.</t>
  </si>
  <si>
    <t>Čiščenje terena po končani gradnji ter ureditev okolice.</t>
  </si>
  <si>
    <t>1.16.</t>
  </si>
  <si>
    <t>Nepredvidena zemeljska dela (10% od gradbenih del)</t>
  </si>
  <si>
    <t>Skupno gradbena dela:</t>
  </si>
  <si>
    <t>C.2.</t>
  </si>
  <si>
    <t>MONTAŽNA DELA</t>
  </si>
  <si>
    <t>2.1.</t>
  </si>
  <si>
    <t>Priprava gradbišča, (deponija vodovodnih cevi in zavarovanje</t>
  </si>
  <si>
    <t>vodovodnega materiala). 10% od vrednosti vodovodnega materiala</t>
  </si>
  <si>
    <t>2.2.</t>
  </si>
  <si>
    <t>Prevoz in prenos vodovodnega materiala iz deponije do mesta vgradnje</t>
  </si>
  <si>
    <t>10% od vrednosti vodovodnega materiala.</t>
  </si>
  <si>
    <t>2.3.</t>
  </si>
  <si>
    <t>Prenos spuščanje in polaganje cevi v pripravljen jarek, ter</t>
  </si>
  <si>
    <t>poravnanje v vertikalni in horizontalni smeri</t>
  </si>
  <si>
    <t>2.4.</t>
  </si>
  <si>
    <t>Prenos spuščanje in polaganje fazonskih komadov in armatur,</t>
  </si>
  <si>
    <t>v pripravljen jarek, ter poravnanje v vertikalni in horizontalni smeri</t>
  </si>
  <si>
    <t>2.5.</t>
  </si>
  <si>
    <t>Montaža vodovodnih cevi na položeno in utrjeno</t>
  </si>
  <si>
    <t>peščeno posteljico debeline 10 cm.</t>
  </si>
  <si>
    <t>2.6.</t>
  </si>
  <si>
    <t>Montaža zasunov z vgradbeno garnituro in cestno kapo</t>
  </si>
  <si>
    <t>ter montažo betonskih podložnih plošč.</t>
  </si>
  <si>
    <t>2.7.</t>
  </si>
  <si>
    <t xml:space="preserve">Montaža vodovodne armature in fitingov v </t>
  </si>
  <si>
    <t>upravnem delu</t>
  </si>
  <si>
    <t>2.8.</t>
  </si>
  <si>
    <t>Nabava in polaganje signalnega in opozorilnega traku nad vodovodnimi cevmi</t>
  </si>
  <si>
    <t>2.9.</t>
  </si>
  <si>
    <t>Tlačni preizkus položenega cevovoda po standardu</t>
  </si>
  <si>
    <t>2.10.</t>
  </si>
  <si>
    <t xml:space="preserve">SIST EN 805 </t>
  </si>
  <si>
    <t xml:space="preserve">Izpiranje položenega cevovoda. </t>
  </si>
  <si>
    <t>2.11.</t>
  </si>
  <si>
    <t>Nepredvidena montažna dela (10% montažnih del)</t>
  </si>
  <si>
    <t>Skupno montažna dela:</t>
  </si>
  <si>
    <t>C.3.</t>
  </si>
  <si>
    <t>VODOVODNI MATERIAL</t>
  </si>
  <si>
    <t>3.1.</t>
  </si>
  <si>
    <t xml:space="preserve">Cevi PE100d32/PN 16  priključna cev </t>
  </si>
  <si>
    <t>3.2.</t>
  </si>
  <si>
    <t xml:space="preserve">Cevi PE80d63/PN 12.5, zaščitna cev </t>
  </si>
  <si>
    <t>3.3.</t>
  </si>
  <si>
    <t>Univerzalni navrtni zasun za NL DN 200 cev iz vgradno garnituro (h=1,60 m) in</t>
  </si>
  <si>
    <t>cestno kapo ter betonskim podstavkom s priklopom na cev d32</t>
  </si>
  <si>
    <t>3.5.</t>
  </si>
  <si>
    <t>Vodovodna armatura v upravnem delu</t>
  </si>
  <si>
    <t>pipa krogelna R1''</t>
  </si>
  <si>
    <t>pipa krogelna R1'' z izpustom</t>
  </si>
  <si>
    <t>zmanjševalni kos R1''-R3/4''</t>
  </si>
  <si>
    <t>vložek nepovratnega ventila</t>
  </si>
  <si>
    <t>spojka ravna za PE z nav. d32</t>
  </si>
  <si>
    <t>3.6.</t>
  </si>
  <si>
    <t>Vodomer ABB-ELSTER MOR-KN z impulznim izhodom in z nosilcem DN 20</t>
  </si>
  <si>
    <t>3.7.</t>
  </si>
  <si>
    <t xml:space="preserve">Stroški transporta vodovodnih armatur in fazonskih </t>
  </si>
  <si>
    <t>kosov (% od vrednosti vodovodnega materiala)</t>
  </si>
  <si>
    <t>%</t>
  </si>
  <si>
    <t>Skupno vodovodni material:</t>
  </si>
  <si>
    <t xml:space="preserve">REKAPITUALCIJA KAŠELJ </t>
  </si>
  <si>
    <t>D.</t>
  </si>
  <si>
    <t>D.1</t>
  </si>
  <si>
    <t>D.2</t>
  </si>
  <si>
    <t>D.3</t>
  </si>
  <si>
    <t>Površinski odkop humusa v povprečni debelini 20cm z odlaganjem materiala na kamion in odvozom na začasno gradbeno deponijo</t>
  </si>
  <si>
    <t>Izdelava nasipa za plato črpališča iz kamnitega nasipnega materiala v debelini 0-3,5m; oblikovanje brežin nasipa v naklonu 2:3</t>
  </si>
  <si>
    <t>Dobava in vgraditev predfabriciranega dvignjenega robnika iz cementnega betona s prerezom 15/25 cm</t>
  </si>
  <si>
    <t>Setev trave: planiranje, setev in prekrivanje semena, valjanje in zalivanje</t>
  </si>
  <si>
    <t>Dobava in postavitev bivalnega kontejnerja minimalnih notranjih mer 1,8m x 2,4m in višine 2,5m, kompletno s potrebno interno vodovodno inštalacijo, umivalnikom, radiatorjem in vodovodno pipo z navojem 3/4" za priključitev cevi za pranje. Vsi zunanji profili vroče cinkani in 2×barvani. Notranje in zunanje stene sendvič sistem z zunanjo (notranjo) plastjo vroče cinkane pločevine. Vinilna talna obloga ali podobno razreda uporabe 42 (EN ISO 10874) ali boljše, z odpornostjo proti drsenju R11 (DIN 51130) ali boljše. Faktor toplotne prevodnosti strehe, sten in tal vsaj 0,4 W/(mK) ali boljše. Enokrilna vrata š=0,8m, h=2,0m, prezračevalna reža na spodnjem delu vrat, okna z zaščitno mrežo, električni ventilator (ø100; minimalno 25l/s) za prezračevanje elektro prostora, izoliran objekt z vgrajenim grelnikom za preprečevanje nabiranja kondenza. Barva fasade, svetlo siva (RAL 7035) oz. po željah upravljalca objekta in skladno z OPN. Vključno z transportom in vsemi montažnimi deli. Prefabriciran izdelek z vgrajenimi notranjimi inštalacijami (priklop vode ter iztoka). Objekt se dobavi vključno z vsemi zahtevanimi sanitarnimi elementi, opremo in stavbnim pohištvom (bojler V=10 l, umivalnik, držalo brisač, ogledalo, pisarniški pult, stol, koš za smeti, termostatski radiator, ventilator v elektro prostoru). Izolacijska prekinitev: na vogalih kontejnerja se med kontejnerjem in AB temeljem namesti podložna plošča  6mm iz trde plastike. Režo med betonom in kovinsko konstrukcijo zapolniti s trajno el. kitom. Vključno z transportom in vsemi montažnimi deli. Potrebna je izvedba tlaka, postavitev in pritrditev je potrebno detajlno specificirati. Pisarniški kontejner mora biti postavljen na pred pripravljeno podlago, ki je dvignjena od okoliškega nivoja, z izvedenim ločitvenim tesnilnim slojem, kar preprečuje vdor vode v kontejner.</t>
  </si>
  <si>
    <t xml:space="preserve">Drsna talno vodena vrata na ročni pogon širine 3 metre. Nosilna konstrukcija in mreža so jekleni, vroče cinkani in barvani z barvo po navodilih upravljalca oz. RAL 6005. Vrata se dobavi s ključavnico. Vključno z dobavo, nabavo in montažo vrat z vodilnim profilom in vodilnimi valji ter nosilnim stebrom na betonsko gredo. </t>
  </si>
  <si>
    <t>Tip modula: AmaDS³ 03.10/2/02.10 ali podoben</t>
  </si>
  <si>
    <t>Maks. dotočna količina 25 m3/h</t>
  </si>
  <si>
    <t>Prostornina rezervoarja: 650 l</t>
  </si>
  <si>
    <t>Višina dotoka (dno cevi): 1000 mm</t>
  </si>
  <si>
    <t xml:space="preserve">Glavne črpalke: Črpalka za odpadno vodo blok izvedbe, navpične postavitve; dotočna prirobnica DN 80, odtočna prirobnica DN 65; Prosti prehod 65,0mm;  Tekalno kolo z veliko prehodnostjo (vrtinčenje); Q=30m3/h, H=6,3m,  P=1,3 kW; 50Hz, 400V; Zaščita pred vdorom: IP68 </t>
  </si>
  <si>
    <t>Tlačni vod s prirobnicami iz cevi in fitingov iz nerjavnega jekla: tlačni vod se izvede od črpalnega modula do priključitve na PEHD cevovod izven objekta črpališča; Material: AISI 316. Posamezni elementi tlačnega voda so med seboj varjeni. Dolžina cevovoda L=1750mm, dimenzija DN 100. Dolžino in obliko tlačnega voda je potrebno prilagoditi dejanskemu stanju na terenu.</t>
  </si>
  <si>
    <t>Dobava in vgradnja lestve za vstop v črpališče; Lestev se dobavi s podaljškom za oprijem pri vstopanju (izvlačljivi del na vrhu lestve), dolžine 1100mm, konzolo (izvlačljivi del na vrhu lestve), dolžine 1100mm, konzolo za pritrditev na steno in tla (2 kosa), vodilno sklopko za pas, varnostni pas in potreben vijačni oziroma pritrdilni material. Vsa predvidena oprema mora biti iz nerjavečega materiala ali nerjavečega jekla AISI 316. Dolžina lestve L = 4350 mm. Lestev izdelana skladno s standardom SIST EN 14396:2004</t>
  </si>
  <si>
    <t>Dobava in montaža prezračevanja črpalnega modula: cevi in fitingi iz nerjavečega materiala (inox, PE ali PVC), dimenzije DN100 (L = 7,0m), z zaščitno kapo na zunanjem delu zračnika; kompletno z vsemi potrebnimi deli in pritrditvenim materialom.</t>
  </si>
  <si>
    <t>Dobava in montaža prezračevanja iz dna črpališča: cevi in fitingi iz iz nerjavečega materiala (inox, PE ali PVC), dimenzije DN100 (L = 7,0m), z zaščitno kapo na zunanjem delu zračnika; kompletno z vsemi potrebnimi deli in pritrditvenim materialom.</t>
  </si>
  <si>
    <t>Dobava kabla N-A2XY-J  4x35+2,5mm; Razvijanje kabla, položitev in priklop kabla na PSKPMO v fasadi objekta; namestitev zaščit  in GAL ščitnikov in opozorilnega traku in vseh nadzemnih oznak za električni kabel</t>
  </si>
  <si>
    <t xml:space="preserve">skupaj  4/1.4.6.1   </t>
  </si>
  <si>
    <t>Motorsko zaščitno stikalo PKE32/XTU-12 od 3-12A kompaktne izvedbe , za moč motorja 2,2 kW  , signalizacijo izpada pretokovne zaščite, signalizacijo kratkostične zaščite, signalizacijo TRIP položaja, podaljškom osi, ročico na vratih stikalnega bloka, kontaktorjem in napisno tablico</t>
  </si>
  <si>
    <t>Skupaj krmilnik</t>
  </si>
  <si>
    <t>Končno stikalo , plastično kolesce,vijačne sponke,1NO+1NC , LS-S11/LS</t>
  </si>
  <si>
    <t>Skupaj dovodni kabel in cevi za el.kable z ozemljitvijo</t>
  </si>
  <si>
    <t>Skupaj elektromaterial in oprema</t>
  </si>
  <si>
    <t> kpl</t>
  </si>
  <si>
    <t>Skupaj programska oprema</t>
  </si>
  <si>
    <t>Skupaj električne inštalacije in oprema črpališča</t>
  </si>
  <si>
    <t xml:space="preserve">D.1. </t>
  </si>
  <si>
    <t>Skupaj gradbena dela:</t>
  </si>
  <si>
    <t>D.2.</t>
  </si>
  <si>
    <t xml:space="preserve">Prevoz in prenos vodovodnega materiala iz deponije do mesta </t>
  </si>
  <si>
    <t>vgradnje. 10% od vrednosti vodovodnega materiala.</t>
  </si>
  <si>
    <t>upravnem delu po specifikaciji materiala.</t>
  </si>
  <si>
    <t>Nabava in polaganje signalnega in opozorilnega traku nad</t>
  </si>
  <si>
    <t>vodovodnimi cevmi</t>
  </si>
  <si>
    <t>Skupaj montažna dela:</t>
  </si>
  <si>
    <t>D.3.</t>
  </si>
  <si>
    <t>Vodovodna armatura v upranem delu</t>
  </si>
  <si>
    <t>Vodomer ABB-ELSTER MOR-KN z impulznim izhodom in z nosilcem</t>
  </si>
  <si>
    <t>DN 20</t>
  </si>
  <si>
    <t>Skupaj vodovodni material:</t>
  </si>
  <si>
    <t>Prevezava ob VP Rakova Jelša (tlačni 2)</t>
  </si>
  <si>
    <t>13 VP</t>
  </si>
  <si>
    <t>Preureditve na VP Rakova Jelša</t>
  </si>
  <si>
    <t xml:space="preserve">REKAPITULACIJA </t>
  </si>
  <si>
    <t>VP RAKOVA JELŠA - PRIPRAVLJALNA IN ZEMELJSKA DELA</t>
  </si>
  <si>
    <t>VP RAKOVA JELŠA- ZUNANJA UREDITEV</t>
  </si>
  <si>
    <t>VP RAKOVA JELŠA - ZAKLJUČNA DELA</t>
  </si>
  <si>
    <t>Cena v EUR</t>
  </si>
  <si>
    <t>2.1</t>
  </si>
  <si>
    <t>2.1.1</t>
  </si>
  <si>
    <t>Zakoličba območja z višinsko
navezavo in zavarovanjem zakoličbe.</t>
  </si>
  <si>
    <t>2.1.2</t>
  </si>
  <si>
    <t xml:space="preserve">Zakoličba objekta zunanih tlorisnih dimenzij 12,2x6,2 m z višinsko navezavo in zavarovanjem zakoličbe. </t>
  </si>
  <si>
    <t>2.1.3</t>
  </si>
  <si>
    <t xml:space="preserve">Izdelava, postavitev, zavarovanje in demontaža gradbenih profilov gradnje. </t>
  </si>
  <si>
    <t xml:space="preserve"> kos</t>
  </si>
  <si>
    <t>2.1.4</t>
  </si>
  <si>
    <t>Izdelava obvestilne in gradbišče table o delu na gradbišču, namestitev na vidnem mestu, ter po končanih delih odstranitev obvestilne table. Tabla mora biti odporna na vremenske vplive.</t>
  </si>
  <si>
    <t>2.1.5</t>
  </si>
  <si>
    <t>Ureditev dostopa do gradbišča. Dostop po končanih delih vzpostaviti v prvotno stanje.</t>
  </si>
  <si>
    <t>2.1.6</t>
  </si>
  <si>
    <t xml:space="preserve">Postavljanje horizontalnih profilov za platoje. </t>
  </si>
  <si>
    <t>2.1.7</t>
  </si>
  <si>
    <t>Izdelava varnostnega načrta pred pričetkom del.</t>
  </si>
  <si>
    <t>2.1.8</t>
  </si>
  <si>
    <t xml:space="preserve">Zakoličba obstoječih komunalnih vodov in oznaka križanj.   </t>
  </si>
  <si>
    <t>2.1.9</t>
  </si>
  <si>
    <t>Projektantski nadzor.</t>
  </si>
  <si>
    <t>2.1.10</t>
  </si>
  <si>
    <t>Sodelovanje geomehanika pri izvedbi zemeljiskih del in globokem temeljenju. Prav tako je potrebna prisotnost geomehanika pri izvedbi zasipov ob objektu. Ocena.</t>
  </si>
  <si>
    <t>2.1.11</t>
  </si>
  <si>
    <t>Širok  strojni izkop v terenu I-III. ktg. Z nakladanjem in transport na začasno deponijo v oddaljenosti do 100m.</t>
  </si>
  <si>
    <t>2.1.12</t>
  </si>
  <si>
    <t>Ročni izkop v terenu I-III. ktg. Z nakladanjem in transport na začasno deponijo v oddaljenosti do 100m.</t>
  </si>
  <si>
    <t>2.2</t>
  </si>
  <si>
    <t>VP RAKOVA JELŠA - ZUNANJA UREDITEV</t>
  </si>
  <si>
    <t>2.2.1</t>
  </si>
  <si>
    <t>Planiranje in valjanje planuma
spodnjega ustroja.</t>
  </si>
  <si>
    <t>2.2.2</t>
  </si>
  <si>
    <t>Polaganje geotekstila gostote minimalno 300 g/m2.</t>
  </si>
  <si>
    <t>2.2.3</t>
  </si>
  <si>
    <t>Dobava, transport, vgradnja in
komprimacija drobljenca 0 - 32mm v tamponski sloj debeline 0.40m za cesto in plato</t>
  </si>
  <si>
    <t>2.2.4</t>
  </si>
  <si>
    <t>Asfaltiranje cestišča z asfaltom, nosilno - obrabni sloj AC SURF 70/100 A4, debeline 7 cm. Izvedba po zahtevi upravljalca ceste.</t>
  </si>
  <si>
    <t>2.2.5</t>
  </si>
  <si>
    <t>Doplačilo za izdelavo mulde v
asfaltu. Mulda širine 50cm.</t>
  </si>
  <si>
    <t>2.2.6</t>
  </si>
  <si>
    <t>Dobava, transport in polaganje
betonskih prefabriciranih robnikov
15x25x100cm, vključno z izvedbo betonskega ležišča robnikov z C16/20.</t>
  </si>
  <si>
    <t>2.2.7</t>
  </si>
  <si>
    <t>Polaganje vrtnih pranih betonskih plošč dimenzij 40 x 40cm, debeline 5 cm, na pesek na predhodno pripravljeni podlogi in fugiranje fug z cementno malto ter kitanje fuge med ploščami in objekti.</t>
  </si>
  <si>
    <t>2.2.8</t>
  </si>
  <si>
    <t>Dobava in vgradnja vertikalne prometne signalizacije na platoju vakuumske postaje.</t>
  </si>
  <si>
    <t>2.2.9</t>
  </si>
  <si>
    <t>Zakoličba trase z višinsko navezavo in zavarovanjem zakoličbe.</t>
  </si>
  <si>
    <t>2.2.10</t>
  </si>
  <si>
    <t>Dobava in polaganje kanalizacijskih rebrastih PVC cevi premera 160mm s potrebnimi fazonskimi komadi in tesnilnimi gumami. Trdnostni razred cevi SN 10.</t>
  </si>
  <si>
    <t>2.2.11</t>
  </si>
  <si>
    <t>Strojni izkop jarkov v terenu I-III kategorije.
Povprečne globine ca 1,0m z
odlaganjem na rob gradbene jame.</t>
  </si>
  <si>
    <t>2.2.12</t>
  </si>
  <si>
    <t>Ročno planiranje dna jarkov s
točnostjo +- 3cm in utrjevanje dna jarka.</t>
  </si>
  <si>
    <t>2.2.13</t>
  </si>
  <si>
    <t>Zasip cevi v plasteh po 15cm ter komprimacija z Iahkimi komprimacijskimi sredstvi</t>
  </si>
  <si>
    <t>2.2.14</t>
  </si>
  <si>
    <t>Dobava, transport in vgraditev
peščenega materiala granulacije 0-8mm v peščeno ležišče.</t>
  </si>
  <si>
    <t>2.2.15</t>
  </si>
  <si>
    <t>Odvoz izkopanega materiala na
 stalno deponijo s planiranjem in
deponijsko takso.</t>
  </si>
  <si>
    <t>2.2.16</t>
  </si>
  <si>
    <t>Nabava, vgrajevanje in končna obdelava revizijskih jaškov iz betonskih cevi fi 60cm, povprečne globine ca 2m, kompletno z izkopom, zasipom in LT2 pokrovom premera 600mm ter nosilnosti 400kN.</t>
  </si>
  <si>
    <t>2.2.17</t>
  </si>
  <si>
    <t>Nabava, vgrajevanje in končna obdelava cestnih požiralnikov z lovilcem olja in bencna iz betonskih cevi fi 50cm, globine do 1.5m, kompletno z izkopom, zasipom in krovno ploščo z vgrajeno LT2 dežno rešetko dimenzije 400 x 400mm ter nosilnosti 250kN.</t>
  </si>
  <si>
    <t>2.2.18</t>
  </si>
  <si>
    <t>Sanacija vodovodne napeljave. Rušenje in odsrtranitev obstoječega vodomernega jaška, zamenjava cevi v dolžini 45m, namestitev vodomera v objekt, komplet z vsemi deli in materiali.</t>
  </si>
  <si>
    <t>2.2.19</t>
  </si>
  <si>
    <t>Obbetoniranje cevi pod povoznimi
površinami z betonom MB 20.</t>
  </si>
  <si>
    <t>2.3</t>
  </si>
  <si>
    <t>2.3.1</t>
  </si>
  <si>
    <t>Čiščenje kanalov do DN 600</t>
  </si>
  <si>
    <t>2.3.2</t>
  </si>
  <si>
    <t>Izdelava preskusa tesnosti kanalov do DN 600</t>
  </si>
  <si>
    <t>2.3.3</t>
  </si>
  <si>
    <t>Snemanje kanalov nad DN 200</t>
  </si>
  <si>
    <t>2.3.4</t>
  </si>
  <si>
    <t>Demontaža obstoječe kontejnerske čistilne naprave in odvoz na CČN Ljubljana.</t>
  </si>
  <si>
    <t>2.3.5</t>
  </si>
  <si>
    <t>Nabava humusa, planiranje in humuziranje površin v debelini 20cm z dovozom.</t>
  </si>
  <si>
    <t>2.3.6</t>
  </si>
  <si>
    <t>Zatravitev površin</t>
  </si>
  <si>
    <t>2.3.7</t>
  </si>
  <si>
    <t>Zasaditev listnatega in zimzelenega rastja.</t>
  </si>
  <si>
    <t>2.3.8</t>
  </si>
  <si>
    <t>Pospravljanje na lokaciji gradbišča</t>
  </si>
  <si>
    <t>2.3.9</t>
  </si>
  <si>
    <t>Izdelava dokazila o zanesljivosti objekta v obliki skladni s pravilnikom o dokazilu o zanesljivosti objekta, vključno z geodetskimi načrti, poročilom o ravnanju z gradbenimi odpadki, certifikati o vgrajenih materialih, itd…</t>
  </si>
  <si>
    <t>2.3.10</t>
  </si>
  <si>
    <t>Izdelava PIDa (2xprojektna oblika, 1x digitalna)</t>
  </si>
  <si>
    <t>2.3.11</t>
  </si>
  <si>
    <t>Geodetski posnetek in vris v kataster. En izvod posnetka v Gauss-Krugerjevem sistemu se odda v elektronski obliki.</t>
  </si>
  <si>
    <t>REKAPITULACIJA VP SIBIRIJA</t>
  </si>
  <si>
    <t>VP SIBIRIJA - PRIPRAVLJALNA IN ZEMELJSKA DELA</t>
  </si>
  <si>
    <t>VP SIBIRIJA - GRADBENA IN OBRTNIŠKA DELA</t>
  </si>
  <si>
    <t>VP SIBIRIJA - ZUNANJA UREDITEV</t>
  </si>
  <si>
    <t>2.4</t>
  </si>
  <si>
    <t>VP SIBIRIJA - ZAKLJUČNA DELA</t>
  </si>
  <si>
    <t>2.5</t>
  </si>
  <si>
    <t>VP SIBIRIJA - STROJNE INSTALACIJE</t>
  </si>
  <si>
    <t>2.6</t>
  </si>
  <si>
    <t>2.7</t>
  </si>
  <si>
    <t>VP SIBIRIJA - ELEKTROINŠTALACIJSKA DELA</t>
  </si>
  <si>
    <t>2.8</t>
  </si>
  <si>
    <t>VP SIBIRIJA - TK PRIKLJUČEK</t>
  </si>
  <si>
    <t>Posek dreves premera nad 20 cm, z razsekom na kose, ter odstranitvijo panjev, ter odvozom materiala na deponijo.</t>
  </si>
  <si>
    <t>Posek dreves premera do 20 cm, z razsekom na kose, ter odstranitvijo panjev, ter odvozom materiala na deponijo.</t>
  </si>
  <si>
    <t>Posek in odstranitev grmovja z odvozom na začasno deponijo.</t>
  </si>
  <si>
    <t>Površinski odriv (izkop) humusa v debelini 30-40cm z odrivom na rob. Debelina humusa se ocenjuje na 25 cm.</t>
  </si>
  <si>
    <t>2.1.13</t>
  </si>
  <si>
    <t>2.1.14</t>
  </si>
  <si>
    <t xml:space="preserve">Valjanje zemlje po odstranitvi humusa z vibracijskim valjarjem. </t>
  </si>
  <si>
    <t>2.1.15</t>
  </si>
  <si>
    <t>Dobava in vgrajevanje geosintetika 300 na slabo nosilna tla pred nasipanjem tampona. V količini upoštevani tudi preklopi (10% površine).</t>
  </si>
  <si>
    <t>2.1.16</t>
  </si>
  <si>
    <t>2.1.17</t>
  </si>
  <si>
    <t>2.1.18</t>
  </si>
  <si>
    <t>Vsi poskusi v zvezi z zagotavljanjem kakovosti izvajanja, kot so npr. preskusi za: vodotesnost, betoni, armatura, geomehanske raziskave (zbitost, Proctor, elastični modul, klasifikacija zemljin) in ostalo.</t>
  </si>
  <si>
    <t>2.1.19</t>
  </si>
  <si>
    <t>Izvedva poglobitve (v primeru večjih dotokov. Sistem obsega perforiran vodnjak iz AB cevi fi 0,80 m višine (globine) cca 6,0 m, ter črpanje (1m3/min) talne vode (iz vodnjaka) v gradbeni jami pri izvedbi zemeljskih.</t>
  </si>
  <si>
    <t>2.1.20</t>
  </si>
  <si>
    <t>Izvedba pilotov CFA premera 60cm z vgradnjo armature po celotni dolžini. Skupaj z vsemi potrebnimi deli in materiali (zakoličba pilotov, armatura, betoniranje, premiki strojev, odbijanje glav na končno koto, meritve zveznosti in geodetski posnetek izvedenega stanja.</t>
  </si>
  <si>
    <t>2.1.21</t>
  </si>
  <si>
    <t>Izvedba zaščite izkopa z zagatnicami: Zagatnice tipa Larsen 603  ali drugačne z ustreznim odporom W&gt;=1600 cm3/m', dolžijne L=12m.  V ceni zajeti najem, dovoz, manipulacije na gradbišču, zabijanje z vibracijskim zabijalom, čiščenje in odvoz ter mobilizacija in demobilizacija opreme. Vse zagatnice morajo biti po vgradnji medsebojno povezane. Skupaj z izvlekom. Postavka vključuje tudi transport garniture.</t>
  </si>
  <si>
    <t>2.1.22</t>
  </si>
  <si>
    <t>Izdelava obodne grede in razpor iz  profila  HEA300 z ojačitvami in prirezovanjem, pripravo za zvare in varjenje priključnih zvarov, ter demontažo v skladu z napredovanjem projekta.</t>
  </si>
  <si>
    <t>2.1.23</t>
  </si>
  <si>
    <t>Vgradnja reperjev na izbranih lokacijah na obodu  za meritve pomikov vrha zagatne stene v smeri gradbene jame -  v ceni zajeti vgradnjo 6 reperjev na vrhu zagatne stene (po vogalih in na sredini daljše stranice)</t>
  </si>
  <si>
    <t>2.1.24</t>
  </si>
  <si>
    <t>Geodetske meritve x,y,z  pomikov vseh vgrajenih reperjev  na obodu gradbene jame( ničelna meritev pred izkopom, meritev po izkopu in pred izvlekom zagatnic.</t>
  </si>
  <si>
    <t>2.1.25</t>
  </si>
  <si>
    <t>Izkop v terenu I.- III. kat. z nakladanjem na kamion in deponiranjem ob robu platoja. Izkop znotraj zagatnic, pod kotom 90 st, do spodnje kote tamponske blazine pod globjim delom postaje. Pozicija vključuje vsa potreba dela.</t>
  </si>
  <si>
    <t>2.1.26</t>
  </si>
  <si>
    <t>2.1.27</t>
  </si>
  <si>
    <t>Planiranje dna gradbene jame (planuma izkopa) s točnostjo +/- 3 cm.</t>
  </si>
  <si>
    <t xml:space="preserve"> m2</t>
  </si>
  <si>
    <t>2.1.28</t>
  </si>
  <si>
    <t>2.1.29</t>
  </si>
  <si>
    <t>Dobava in vgaradnja tamponskega sloja debeline 50 cm. Tamponska blazina pod talno ploščo, ki se izvede v plasteh 20-30 cm.</t>
  </si>
  <si>
    <t>2.1.30</t>
  </si>
  <si>
    <t>Dobava in izvedba zasipa objekta v slojih do 20 cm, zasip z gramoznim materialom iz drugega vira. Postavka vključuje tudi transport. Zasip do kote končne ureditve. Pred zasipom po celotni površini kletnih sten dobaviti in vgraditi filc.</t>
  </si>
  <si>
    <t>2.1.31</t>
  </si>
  <si>
    <t>Odvoz (transport) izkopanega materiala na trajno deponijo oddaljenosti do 5km, s planiranjem (razstiranjem) in deponijsko takso.</t>
  </si>
  <si>
    <t>2.1.32</t>
  </si>
  <si>
    <t>Dobava, transport, vgradnja in komprimacija drobljenca 0-32 mm kot začasno zunanjo ureditev.</t>
  </si>
  <si>
    <t>Dobava in vgradnja nearmiranega betona C8/10 - podložni beton povprečne debeline 10cm. Prerez konstrukcije do 0.12m3/m2. Upoštavana tudi količina pod pogloitvijo v talni plošči, ter klin iz pustega betona ob poglobitvi (kalužni jami).</t>
  </si>
  <si>
    <t>Dobava in vgradnja armiranega vodotesnega, zmrzlinsko odpornega betona  C30/37, XC2, XF1, XA2, PV-II. Prerez konstrukcije nad 0.30 m3/m2. Beton v AB grede. Po principu bele kadi.</t>
  </si>
  <si>
    <t>Nabava in vgradnja armiranega vodotesnega, zmrzlinsko odpornega betona C30/37, XC2, XF1, XA2, PV-II. Prerez konstrukcije 0.12-0.30 m3/m2. Talna plošča globjega in pritličnega dela objekta, vključno z poglobitvijo (kalužna jama) v talni plošči, z  konzolnim podestom pritličnega dela in dostopnimi stopicami do pritličja.</t>
  </si>
  <si>
    <t>Dobava in vgradnja armiranega vodotesnega, zmrzlinsko odpornega betona  C30/37, XC2, XF1, XA2, PV-II. Prerez konstrukcije 0.12-0.30 m3/m2. Beton v stene kletnega dela objekta. Po principu bele kadi.</t>
  </si>
  <si>
    <t>Dobava in vgradnja armiranega betona C25/30, XC2.  Prerez konstrukcije do 0.12 m3/m2. Vertikalne vezi in preklada nad vrati.</t>
  </si>
  <si>
    <t>Dobava in vgradnja armiranega betona 25/30, XC2, PV-II.  Prerez konstrukcije 0.12-0.30 m3/m2. Pokrivna-strešna plošča objekta, vključno z atiko in horizontalno vezjo.</t>
  </si>
  <si>
    <t>Nabava in vgradnja armiranega betona C30/37, XC2, XF1, XA2, PV-II. Podstavki opreme in el. kineta. Prerez konstrukcije do 0.12-0.30 m3/m2.</t>
  </si>
  <si>
    <t>Dobava in vgradnja nearmiranega betona C16/20. Naklonski beton na strešni plošči. Prerez konstrukcije do 0.12m3/m2, v debelini 6-17 cm.</t>
  </si>
  <si>
    <t>Izdelava tesnilnega stika v horiz. plošči po detajlu v, npr. vsestavi: - TRICOSAL PVC trak A24 s pritrditvijo traku na armaturo pred betoniranjem konstrukcije. Delovni stik med temeljno ploščo in stenami in kampadami.</t>
  </si>
  <si>
    <t>Dobava, ravnanje, rezanje, krivljenje in postavljanje komplic. izvedene armature iz betonskega jekla RJ 40/50 do fi 12.</t>
  </si>
  <si>
    <t>Dobava, ravnanje, rezanje, krivljenje in postavljanje komplic. izvedene armature iz betonskega jekla RJ 40/50 nad fi 12.</t>
  </si>
  <si>
    <t xml:space="preserve">Nabava, rezanje in postavljanje betonskih mrež, teže 5 - 8kg/m2. </t>
  </si>
  <si>
    <t>Opaž robu podložnega betona objekta.</t>
  </si>
  <si>
    <t>Dvostranski opaž temeljih gred - beton ni viden. Višina grede 0,6 m.</t>
  </si>
  <si>
    <t>Enostranski opaž temeljne plošče kletnega dela višine 25 - 40cm. Beton ni viden.</t>
  </si>
  <si>
    <t>Opaž poglobitve (kaluže) v temeljni plošči. Notranja tlorisna dimenzija 0,8x0,8 m.</t>
  </si>
  <si>
    <t>Dvostranski opaž ravnih sten višine 3 - 6 m - beton viden. Opaž kletnega dela objekta.</t>
  </si>
  <si>
    <t>Opaž konzolnega podesta v ravnini pritličnega dela objekta. Podpiranje do višine 6 m. Postavka vključuje tudi opaževanje robu in odprtin podesta višine do 30 cm. Beton viden.</t>
  </si>
  <si>
    <t>Enostranski opaž temeljne plošče pritličnega dela višine 25 - 40cm, vključno z opaževanjem stopnic (čelo in rob). Beton viden.</t>
  </si>
  <si>
    <t>2.2.20</t>
  </si>
  <si>
    <t>Opaž vertikalnih vezi med zidovi - beton ni viden.</t>
  </si>
  <si>
    <t>2.2.21</t>
  </si>
  <si>
    <t>Opaž preklad vrat s podpiranjem do 3m - beton ni viden.</t>
  </si>
  <si>
    <t>2.2.22</t>
  </si>
  <si>
    <t>Opaž ravnih plošč debeline do 25 cm s podpiranjem nad 8 m (kletni del tlorisa) ozirom s podpiranjem do 4 m (pritlični del tlorisa) - beton viden. Opaž krovne-strešne plošče. Postavka vkjučuje tudi opaž robu plošče ter opaž atike strešne plošče, tudi ob kupuli.</t>
  </si>
  <si>
    <t>2.2.23</t>
  </si>
  <si>
    <t>Dvostranski opaž elektrokinete el. omar. Višina do 40 cm, beton viden.</t>
  </si>
  <si>
    <t>2.2.24</t>
  </si>
  <si>
    <t>Enostranski opaž višine do 25cm, opaž zunanjih robov podstavkov opreme. Beton viden.</t>
  </si>
  <si>
    <t>2.2.25</t>
  </si>
  <si>
    <t>Montaža in demontaža lesenih škatelj pravokotne oblike, kot opaž prebojev in odprtin v betonskih zidovih in ploščah. Ocena.</t>
  </si>
  <si>
    <t>2.2.26</t>
  </si>
  <si>
    <t>Dobava in vgrajevanje trikotne letve v opaž konstrukcij. Dimenzije letve 3x3cm. Vsi vidni robovi.</t>
  </si>
  <si>
    <t>2.2.27</t>
  </si>
  <si>
    <t>Dobava in vgrajevanje nerjavečih profilov (kotnikov) v opaž betonskih konstrukcij. Dimenzija 50x50x5. Zaključni rob poglobitve v talni plošči (kaluži).</t>
  </si>
  <si>
    <t>2.2.28</t>
  </si>
  <si>
    <t xml:space="preserve">Montaža in demontaža lahkih nepremičnih delovnih odrov višine 4 - 8m. </t>
  </si>
  <si>
    <t>2.2.29</t>
  </si>
  <si>
    <t xml:space="preserve">Montaža in demontaža fasadnih odrov višine do 8 m, amortizacija 30 dni. </t>
  </si>
  <si>
    <t>2.2.30</t>
  </si>
  <si>
    <t>Zidanje nosilnih zidov iz modularnih blokov debeline 20cm v podaljšani cementni malti 1:3:9, z vsemi potrebnimi prenosi materijalov.</t>
  </si>
  <si>
    <t>2.2.31</t>
  </si>
  <si>
    <t>Omet zidov - zidni bloki, z grobo podaljšano malto 1:3:9 in fino podaljšno malto 1:3:9, z predhodnom špricem iz cementne malte 1:3, izdelava malt in vsi potrebni prenosi materijala. Količina vsebuje tudi omet špalet. Z vsemi prenosi in potrebnii deli.</t>
  </si>
  <si>
    <t>2.2.32</t>
  </si>
  <si>
    <t>Zidarsko beljenje sten in stropov z apnenim beležem - dvakratno. Beljenje ometanih sten kjer ni predvidena drugačna obdelava.</t>
  </si>
  <si>
    <t>2.2.33</t>
  </si>
  <si>
    <t>Izdelava demit ali enakovredne fasade v naslednji sestavi: osnovni premaz, masa za lepljenje izolacijskih plošč, toplotna izolacija 10 cm, lepilna malta, plastificirana steklena mrežica, lepilna malta, vmesni premaz, zariban mineralni omet v barvi po izbiri investitorja. Z vsemi prenosi in obdelavo špalet.</t>
  </si>
  <si>
    <t>2.2.34</t>
  </si>
  <si>
    <t>Izdelava cokla fasade skupne višine 80 cm v naslednji sestavi: bitumenski premaz, hidroizolacija 1 x varjen trak, masa za lepljenje izolacijskih plošč, toplotna izolacija iz ekstrudiranega polistirena 5cm, lepilna malta, plastificirana steklena mrežica, lepilna malta, kulirplast v niansi po izboru investitorja. Z vsemi prenosi in obdelavo špalet. Kulirplast do 10 cm pod nivojem terena.</t>
  </si>
  <si>
    <t>2.2.35</t>
  </si>
  <si>
    <t>Obloga zunanje strani kletnega zidu v naslednji sestavi: masa za lepljenje izolacijskih plošč, toplotna izolacija iz ekstrudiranega polistirena 5cm. Obloga po celotni višini zidu, do kote terena.</t>
  </si>
  <si>
    <t>2.2.36</t>
  </si>
  <si>
    <t>Izdelava vertikalne dilatacije plavajočega poda s trakom iz stiroporja debeline 1cm.</t>
  </si>
  <si>
    <t>2.2.37</t>
  </si>
  <si>
    <t>Izdelava plavajočega poda z izdelavo zaglajenega mikroarmiranega cement. estriha 1:2 iz agregata deb. 0-8mm v sloju deb. 6 cm. Vključno z vsemi poterbnimi hidroizolacijskimi deli (sloji).</t>
  </si>
  <si>
    <t>2.2.38</t>
  </si>
  <si>
    <t>Izdelava raznih prebojev v opečnem zidu deb. 20cm  za prehod inštalacij ali opreme (ventilator). Postavka vključuje tudi obdelavo odprtine po vgrajeni opremi. Preboji za cevi do premera 400 mm. Ocena.</t>
  </si>
  <si>
    <t>2.2.39</t>
  </si>
  <si>
    <t>Vgradnja Al okvirja vrat velikosti  4-6m2 v odprtino izgotovljenega zidu.</t>
  </si>
  <si>
    <t>2.2.40</t>
  </si>
  <si>
    <t>Vodotesna obdelava odprtin v armiranobetonski steni po montaži cevovodov. Velikost odprtine do 1,00m2. Z opaževanjem in razopaževanjem, dobavo in vgrajevanjem nabrekajočega traku in vsemi pomožnimi deli, vključno z dobavo in vgradnjo ekspanzijskega betona v skupni količini 1 m3.</t>
  </si>
  <si>
    <t>2.2.41</t>
  </si>
  <si>
    <t>Dobava in vgradnja geod. reperjev za spremljavo posedkov.</t>
  </si>
  <si>
    <t>2.2.42</t>
  </si>
  <si>
    <t>Izvedba izvrtenin v betonskih elementih z diamantnim krožnim valjem, max.premera 200 mm, max. debeline betonskega elementa 300 mm. Ocena.</t>
  </si>
  <si>
    <t>2.2.43</t>
  </si>
  <si>
    <t>Dobava in vgradnja elementov za tesnenje cevovodov pri prehodih skozi betonske elemente, n.pr. Doyma sistem. Elementi max.premera 225 mm.</t>
  </si>
  <si>
    <t>2.2.44</t>
  </si>
  <si>
    <t>Metlična obdelava plošče in stopnic pred vhodom v objekt.</t>
  </si>
  <si>
    <t>2.2.45</t>
  </si>
  <si>
    <t xml:space="preserve">Zaključno čiščenje tlakov in podov. </t>
  </si>
  <si>
    <t>2.2.46</t>
  </si>
  <si>
    <t>Zaključno čiščenje vrat velikosti 4-6m2.</t>
  </si>
  <si>
    <t>2.2.47</t>
  </si>
  <si>
    <t xml:space="preserve">Zaključno čiščenje in pranje umivalnika. </t>
  </si>
  <si>
    <t>2.2.48</t>
  </si>
  <si>
    <t>Dobava in položitev gibljivih PVC cevi za kable in ostale povezave fi 75mm. Cevi se vgradi talno ploščo ali estrih.</t>
  </si>
  <si>
    <t>2.2.49</t>
  </si>
  <si>
    <t xml:space="preserve">Razna zidarska dela kot pomoč obrtnikom in instalaterjem. Obračun po porabljenem času in materialu. Ocena. </t>
  </si>
  <si>
    <t>2.2.50</t>
  </si>
  <si>
    <t>Ostala potrebna drobna in zaključna dela za zagotovitev popolne funkcionalnosti gradbene konstrukcije objekta in končne obdelave objekta.</t>
  </si>
  <si>
    <t>2.2.51</t>
  </si>
  <si>
    <t>Al zunanja dvokrilna vrata. Dobava in montaža, dim. 220x240-po naročilu. Vratno krilo stekleno, na obeh krilih zaustavitvena noga. Vrata opremiti tudi z samozapiralnim mehanizmom.</t>
  </si>
  <si>
    <t>2.2.52</t>
  </si>
  <si>
    <t>Izdelava finalnega tlaka iz keramičnih nedrsečih visoko mehansko odpornih ploščič s strukturirano površino ter kislinoodporne po izbiri debeline 10 mm dimenzij 30x30 cm, položenih na predhodno pripravljeno podlago; polaganje na lepilo; keramika po izbiri investitorja, polaganje s fugo do 3 mm, vstavljanjem PVC distančnikov in fugiranje z vodoodporno, mehansko in kislinoodporno silikonsko fugirno maso. V ceno upoštevati nizkostensko obrobo h=7 cm, tudi ob podstavkih opreme ter predhodni premaz površine z hidrotes ali podobnim premazom. Keramika ob črpalkah, komplet z vsemi deli in prenosi.</t>
  </si>
  <si>
    <t>2.2.53</t>
  </si>
  <si>
    <t>Oblaganje sten s keramičnimi ploščicami po izbiri, z fugo z lepljenjem na ometane stene in fugiranje z fugirno maso. Obračunati vsa potrebna preddela in prenose materijalov. Keramika lokalno ob umivalniku.</t>
  </si>
  <si>
    <t>2.2.54</t>
  </si>
  <si>
    <t>Finalno kitanje stikov ob vratnih špaletah, stenskih obrobah, talnih dilatacijah (tudi ob podstavkih), itd. Kitanje s trajnoelastičnim silikonskim vodo in kislinoodpornim kitom v barvi keramike. V oceni zajeti delo in material.</t>
  </si>
  <si>
    <t>2.2.55</t>
  </si>
  <si>
    <t>Kitanje zidov na fino ometane stene in brušenje po kitanju. Komplet z vsemi deli. Količina vsebuje tudi obdelavo špalet.</t>
  </si>
  <si>
    <t>2.2.56</t>
  </si>
  <si>
    <t>Slikanje zidov s pralno barvo na fino ometane površine (2x). Količina vsebuje tudi špalete.</t>
  </si>
  <si>
    <t>2.2.57</t>
  </si>
  <si>
    <t>Kitanje betonskih sten in brušenje po kitanju. Komplet z vsemi deli. Kletni del objekta.</t>
  </si>
  <si>
    <t>2.2.58</t>
  </si>
  <si>
    <t>Slikanje (2x slikanje) zidov s pralno barvo na betonske površine, ki so predhodno obdelane.</t>
  </si>
  <si>
    <t>2.2.59</t>
  </si>
  <si>
    <t>Kitanje betonskih stropov in brušenje po kitanju. Komplet z vsemi deli. Kitanje in brušanje tudi ob svetlobni kupoli.</t>
  </si>
  <si>
    <t>2.2.60</t>
  </si>
  <si>
    <t>Slikanje stropov z disperzijsko barvo na betonske površine (2x slikanje). Slikanje tudi ob svetlobni kupoli</t>
  </si>
  <si>
    <t>2.2.61</t>
  </si>
  <si>
    <t>Izvedba premaza podstavkov opreme z barvo na epoksidni osnovi. Premaz tudi dela robu podstavkov. Komplet z vsemi deli.</t>
  </si>
  <si>
    <t>2.2.62</t>
  </si>
  <si>
    <t>Izvedba epoksi premaza. Premaz izvesti z zaokrožnico višine 10 cm. Komplet z vsemi deli. Tlak v kletnem delu, tudi premaz poglobitve v talni plošči.</t>
  </si>
  <si>
    <t>2.2.63</t>
  </si>
  <si>
    <t>Izdelava ravne strehe v naslednji sestavi: prodec 8/16 v deb. do 5cm, filc, PE folija, ekstrudirani polistiren 10cm, vgradnja naklonskega betona C16/20 6-17cm. Postvka vključuje tudi izvedbo detajla atike z notranje strani.</t>
  </si>
  <si>
    <t>2.2.64</t>
  </si>
  <si>
    <t>Obroba zidov na ravni strehi z Al pločevino, razvite širine 85 cm, debeline 0.60mm. Obroba pritrjena na leseno podlago. Postavka vključuje tudi dobavo in montažo slednje.</t>
  </si>
  <si>
    <t>2.2.65</t>
  </si>
  <si>
    <t>Dobava in vgradnja svetlobnega pokrova iz akrila (n.pr ALUX), širine 660x250cm. Gradbena odprtina 680x270 cm. Vključno z ustrezno obdelavo stika med kupulo in atiko.</t>
  </si>
  <si>
    <t>2.2.66</t>
  </si>
  <si>
    <t>Dobava in vgradnja preliva skozi parapetni venec strehe. Preliv iz inox cevi premera 80 mm. Vgradnja pred betoniranjem atike strehe.</t>
  </si>
  <si>
    <t>2.2.67</t>
  </si>
  <si>
    <t>Nabava in montaža strešnega izlivnika na ravni strehi s priključkom na vertikalno odtočno cev in z potrebnim pritrditvenim materialom. Izlivnik z zaščitno mrežico.</t>
  </si>
  <si>
    <t>2.2.68</t>
  </si>
  <si>
    <t>Izdelava in montaža brezšumnih okroglih PVC (PP) odtočnih cevi iz premera 110 mm. Z vsemi potrebnimi fazonskimi kosi in pritrdilnim materialom. Postavka vključuje tudi vse potrebne obdelave prebojev v plošči ali stenah po njeni montaži.</t>
  </si>
  <si>
    <t>2.2.69</t>
  </si>
  <si>
    <t>Dobava in polaganje kanalizacijskih PVC ali PP cevi DN 50mm z potrebnimi fazonskimi komadi na betonsko podlago in polnim obbetoniranjem cevi.</t>
  </si>
  <si>
    <t>2.2.70</t>
  </si>
  <si>
    <t>Nabava in vgrajevanje INOX talnega sifona dimenzije 15x15cm.</t>
  </si>
  <si>
    <t>2.2.71</t>
  </si>
  <si>
    <t xml:space="preserve">Pregled in čiščenje cevi pred izvedbo tlačnega preizkusa. </t>
  </si>
  <si>
    <t>2.2.72</t>
  </si>
  <si>
    <t xml:space="preserve">Tlačni preizkus vodotesnosti položenih kanalizacijskih cevi. </t>
  </si>
  <si>
    <t>Dobava in polaganje kanalizacijskih rebrastih PVC cevi premera 300mm s potrebnimi fazonskimi komadi in tesnilnimi gumami. Trdnostni razred cevi SN 10.</t>
  </si>
  <si>
    <t>Dobava in polaganje kanalizacijskih rebrastih PVC cevi premera 1000 mm s potrebnimi fazonskimi komadi in tesnilnimi gumami. Trdnostni razred cevi SN 10.</t>
  </si>
  <si>
    <t>2.3.12</t>
  </si>
  <si>
    <t>2.3.13</t>
  </si>
  <si>
    <t>Dobava in polaganje kanalizacijskih rebrastih PVC cevi premera 110mm s potrebnimi fazonskimi komadi in tesnilnimi gumami. Trdnostni razred cevi SN 10.</t>
  </si>
  <si>
    <t>2.3.14</t>
  </si>
  <si>
    <t>Dobava in polaganje kanalizacijskih rebrastih PVC cevi premera 75mm s potrebnimi fazonskimi komadi in tesnilnimi gumami</t>
  </si>
  <si>
    <t>2.3.15</t>
  </si>
  <si>
    <t>2.3.16</t>
  </si>
  <si>
    <t>2.3.17</t>
  </si>
  <si>
    <t>Dobava, prevoz in vgradnja lesenih pilotov dolžine 6 do 7m povprečnega premera 25 cm, ki se vtisnejo v rastru 1.5m. V ceni mora biti zajeta nabava in po potrebi odrez na koto dna AB posteljice</t>
  </si>
  <si>
    <t>2.3.18</t>
  </si>
  <si>
    <t xml:space="preserve">Izvedba AB posteljice debeline 20cm (C25/30), armirane s  +-Q335. V delih zajeti dobavo, transport in izvajanje ter tudi odvoze odvečnega materiala na stalno deponijo. </t>
  </si>
  <si>
    <t>2.3.19</t>
  </si>
  <si>
    <t>2.3.20</t>
  </si>
  <si>
    <t>2.3.21</t>
  </si>
  <si>
    <t>2.3.22</t>
  </si>
  <si>
    <t>Nabava, vgrajevanje in končna obdelava revizijskih jaškov iz betonskih cevi fi 100cm, povprečne globine ca 2m, kompletno z izkopom, zasipom in LT2 pokrovom premera 600mm ter nosilnosti 400kN.</t>
  </si>
  <si>
    <t>2.3.23</t>
  </si>
  <si>
    <t>2.3.24</t>
  </si>
  <si>
    <t>Obbetoniranje cevi pod povoznimi
površinami z betonom C25/30.</t>
  </si>
  <si>
    <t>2.3.25</t>
  </si>
  <si>
    <t>Izvedba betonske izpustne glave premera 30 cm z vsemi deli in materiali, vključno z nabavo, dobavo in montažo protipoplavne zaklopke.</t>
  </si>
  <si>
    <t>2.3.26</t>
  </si>
  <si>
    <t xml:space="preserve">Zakoličba trase z višinsko navezavo in zavarovanjem zakoličbe.
-elektrokabelska kanalizacija
-vodovod
-odvod na biofilter
-interna kanalizacija
-tlačni vod odpadne vode
-dovod vakuumske kanalizacije
</t>
  </si>
  <si>
    <t>2.3.27</t>
  </si>
  <si>
    <t xml:space="preserve">Strojni izkop jarkov v terenu I-III kategorije, do globine 1.5m z odlaganjem na rob gradbene jame
-elektrokabelska kanalizacija
-vodovod
-odvod na kemični filter
-intema kanalizacija
-tlačni vod odpadne vode
-dovod vakuumske kanalizacije
</t>
  </si>
  <si>
    <t>2.3.28</t>
  </si>
  <si>
    <t xml:space="preserve">Ročno planiranje dna jarkov s
točnostjo +- 3cm in utrjevanje dna jarka.
-elektrokabelska kanalizacija
-vodovod
-odvod na kemični filter
-interna kanalizacija
-tlačni vod odpadne vode
-dovod vakuumske kanalizacije
</t>
  </si>
  <si>
    <t>2.3.29</t>
  </si>
  <si>
    <t xml:space="preserve">Zasip cevi v plasteh po 15cm ter komprimacija z lahkimi
komprimacijskimi sredstvi. 
-elektrokabelska kanalizacija
-vodovod
-odvod na kemični filter
-interna kanalizacija
-tlačni vod odpadne vode
-dovod vakuumske kanalizacije
</t>
  </si>
  <si>
    <t>2.3.30</t>
  </si>
  <si>
    <t xml:space="preserve">Dobava, transport in vgraditev
peščenega materiala granulacije 0-4mm v peščeno ležišče. 
-elektrokabelska kanalizacija
-vodovod
-odvod na kemični filter
-interna kanalizacija
-tlačni vod odpadne vode
-dovod vakuumske kanalizacije
</t>
  </si>
  <si>
    <t>2.3.31</t>
  </si>
  <si>
    <t>Odvoz izkopanega materiala na stalno deponijo s planiranjem in deponijsko takso</t>
  </si>
  <si>
    <t>2.3.32</t>
  </si>
  <si>
    <t>Obbetoniranje cevi pod povoznimi površinami z betonom C16/20</t>
  </si>
  <si>
    <t>2.3.33</t>
  </si>
  <si>
    <t>Dobava in polaganje kanalizacijskih PVC cevi premera 110mm s potrebnimi fazonskimi komadi in tesnilnimi gumami ter peščenim ležiščem. Cevi za elektroinstalacije.</t>
  </si>
  <si>
    <t>2.3.34</t>
  </si>
  <si>
    <t>Dobava in vgradnja elektro jaška tlorisnih dimenzij 100/100cm z litoželeznim tesnilnim pokrovom dimenzij 600x600mm z napisom "Elektrika" in nosilnostjo D400. Cena vsebuje izdelavo in vodotesno obdelavo priključkov cevi kabelske kanalizacije in potrebna gradbena dela za izdedbo jaška .</t>
  </si>
  <si>
    <t>2.3.35</t>
  </si>
  <si>
    <t>Dobava in izdelava ventilskega jaška iz betonske cevi fi 40cm, z obdelavo dna, globine do 1.2m. Cena ne vključuje tudi okvir in pokrov.</t>
  </si>
  <si>
    <t>2.3.36</t>
  </si>
  <si>
    <t>Izdelava armiranobetonskega pod-stavka za elektroornaro. Podstavek dimenzij ca 0,4m x 1,0m in višine 1,8m. Dno podstavka 0,8m pod terenom. Kompletno z vsemi deli, vključno z izkopom in zasipom.</t>
  </si>
  <si>
    <t>2.3.37</t>
  </si>
  <si>
    <t>Izdelava plošče-podstavka za agregat, tlorisne dimenzije 460 x 220 cm. Pozicija vsebuje vsa potrebna dela: izkop, opaže, betonska dela, dela vezana na temeljenje in podobno.</t>
  </si>
  <si>
    <t>2.3.38</t>
  </si>
  <si>
    <t>Izdelava plošče-podstavka za kemični zračni filter, tlorisne dimenzije 300 x 180 cm. Pozicija vsebuje vsa potrebna dela: izkop, opaže, betonska dela, dala vezana na temeljenje in podobno. Ploščo všinsko pozicionirati na poplavno koto (Q100).</t>
  </si>
  <si>
    <t>2.4.1</t>
  </si>
  <si>
    <t>2.4.2</t>
  </si>
  <si>
    <t>2.4.3</t>
  </si>
  <si>
    <t>2.4.4</t>
  </si>
  <si>
    <t>Planiranje in humuziranje površin v debelini 20cm z materialom z začasne deponije.</t>
  </si>
  <si>
    <t>2.4.5</t>
  </si>
  <si>
    <t>2.4.6</t>
  </si>
  <si>
    <t>2.4.7</t>
  </si>
  <si>
    <t>Nabava in montaže ALU ograje tip Montal (ali podobno) 20/1/60, višine 225 cm, z drsnimi vrati širine 4,00 m in enake višine, skupaj z vsemi potrebnimi deli in materiali, tudi potrebnimi temelji za postavietv vrat.</t>
  </si>
  <si>
    <t>2.4.8</t>
  </si>
  <si>
    <t>Čiščenje gradbišča po končanih delih.</t>
  </si>
  <si>
    <t>2.4.9</t>
  </si>
  <si>
    <t>Razna drobna dela kot pomoč pri raznih zaključnih delih.</t>
  </si>
  <si>
    <t>2.4.10</t>
  </si>
  <si>
    <t>Izdelava dokazila o zanesljivosti objekta v obliki skladni s pravilnikom (dokazne dokumentacija po končani gradnji, tudi poročilo o gospodarjenju z gradbenimi odpadki, vključno z ustreznimi upravnimi postopki, ter z vpisom v uradne evidence).</t>
  </si>
  <si>
    <t>2.4.11</t>
  </si>
  <si>
    <t>Izdelava PIDa (2xtiskana oblika, 1x digitalna).</t>
  </si>
  <si>
    <t>2.4.12</t>
  </si>
  <si>
    <t>PODTLAČNI REZERVOAR</t>
  </si>
  <si>
    <t>2.5.1</t>
  </si>
  <si>
    <t>Vakuumska postaja</t>
  </si>
  <si>
    <t>komplet</t>
  </si>
  <si>
    <t>Vauumska postaja sestoji:</t>
  </si>
  <si>
    <t>2.5.1.1</t>
  </si>
  <si>
    <t>01.01.00</t>
  </si>
  <si>
    <t>Vakuumski rezervoar:</t>
  </si>
  <si>
    <t>volumen rezervoarja</t>
  </si>
  <si>
    <r>
      <t>m</t>
    </r>
    <r>
      <rPr>
        <vertAlign val="superscript"/>
        <sz val="10"/>
        <rFont val="Calibri"/>
        <family val="2"/>
        <charset val="238"/>
      </rPr>
      <t>3</t>
    </r>
  </si>
  <si>
    <t>Priključni cevovodi na vtoku</t>
  </si>
  <si>
    <t>DN 200</t>
  </si>
  <si>
    <t>Vakuumski rezervoar narejen iz nerjavečega jekla, izvedba za enostavno čiščenje, pripravljen za vgradnjo znotraj zgradbe vakuumske postaje, kompletno z vsemi priključitvenimi prirobnicami, zrakotesnimi uvodnicami ter čistilnimi in odtočnimi priključki</t>
  </si>
  <si>
    <t>Skupaj s podtlačno posodo se dobavi merilna oprema za obratovanje podtlačne posode in sicer merilnik nivoja, nivojsko stikalo in tlačno stikalo.</t>
  </si>
  <si>
    <t xml:space="preserve">Ves vijačni, konzolni  in tesnilni material. </t>
  </si>
  <si>
    <t>Izvedba rezervoarja, cevovodov, vijačnega in drugega kovinskega materiala iz nerjavečega jekla  AISI 316</t>
  </si>
  <si>
    <t>2.5.1.2</t>
  </si>
  <si>
    <t>01.01.01-06</t>
  </si>
  <si>
    <t xml:space="preserve">Oljna lamelna vakuumska črpalka </t>
  </si>
  <si>
    <t>Dobava in montaža vakuumske črpalke:</t>
  </si>
  <si>
    <t xml:space="preserve">pretok črpalke </t>
  </si>
  <si>
    <r>
      <t>m</t>
    </r>
    <r>
      <rPr>
        <vertAlign val="superscript"/>
        <sz val="10"/>
        <rFont val="Calibri"/>
        <family val="2"/>
        <charset val="238"/>
      </rPr>
      <t xml:space="preserve">3/ </t>
    </r>
    <r>
      <rPr>
        <sz val="10"/>
        <rFont val="Calibri"/>
        <family val="2"/>
        <charset val="238"/>
      </rPr>
      <t>h</t>
    </r>
  </si>
  <si>
    <t>moč motorja P</t>
  </si>
  <si>
    <t>kW</t>
  </si>
  <si>
    <t xml:space="preserve">število obratov </t>
  </si>
  <si>
    <r>
      <t>min</t>
    </r>
    <r>
      <rPr>
        <vertAlign val="superscript"/>
        <sz val="10"/>
        <rFont val="Calibri"/>
        <family val="2"/>
        <charset val="238"/>
      </rPr>
      <t>-1</t>
    </r>
  </si>
  <si>
    <t>napetost</t>
  </si>
  <si>
    <t>V</t>
  </si>
  <si>
    <t>tok</t>
  </si>
  <si>
    <t>A</t>
  </si>
  <si>
    <t>oljne lamelne vakuumske črpalke, posebej namenjene za vakuumsko kanalizacijsko tehniko, zračno hlajene, pet črpalk v funkciji in ena v pripravljenosti, kompletno z integriranim izločevalcem oljnih par, izmenljivim oljnim filtrom, filtrom na sesalni strani, kontrolnim elementom za nivo, olja ter direktim pogonom preko elektromotorja, vse skupaj vgrajeno na skupnem montažnem kovinskem podstavku</t>
  </si>
  <si>
    <t>Oprema je dobavljena skupaj v kompletu z vakuumsko postajo.</t>
  </si>
  <si>
    <t>Izvedba vodil, konzolnega in vijačnega materiala iz nerjavnega jekla  AISI 304.</t>
  </si>
  <si>
    <t>2.5.1.3</t>
  </si>
  <si>
    <t>01.02.01-02</t>
  </si>
  <si>
    <t>Horizontalna kanalizacijska rotacijska črpalka</t>
  </si>
  <si>
    <t>Dobava in montaža črpalke:</t>
  </si>
  <si>
    <t xml:space="preserve">črpalna višina </t>
  </si>
  <si>
    <t>mWC</t>
  </si>
  <si>
    <t>horizontalne kanalizacijske rotacijske črpalke za črpanje fekalij iz vakuumskega rezervoarja v čistilno napravo, z odprtim rotorjem, suhe izvedbe, ena črpalka v funkciji in ena v pripravljenosti, pripravljene za vgradnjo na montažni kovinski podstavek skupaj z vakuumskim rezervoarjem</t>
  </si>
  <si>
    <t>Dve črpalki suhe izvedbe od katerih je ena 100% rezerva.</t>
  </si>
  <si>
    <t>2.5.1.4</t>
  </si>
  <si>
    <t>01.03.01</t>
  </si>
  <si>
    <t xml:space="preserve">Potopna kanalizacijska črpalka </t>
  </si>
  <si>
    <t>pretok</t>
  </si>
  <si>
    <t>višina</t>
  </si>
  <si>
    <t>priključna moč</t>
  </si>
  <si>
    <t>frekvenca</t>
  </si>
  <si>
    <t>Hz</t>
  </si>
  <si>
    <t>vključena je dobava testnih protokolov</t>
  </si>
  <si>
    <t xml:space="preserve">potopna črpalka je namenjena odvodnjavanju podkletenega objekta </t>
  </si>
  <si>
    <t>Ves vijačni, tesnilni in konzolni material.</t>
  </si>
  <si>
    <t>Izvedba črpalke, verige, konzolnega in vijačnega materiala  iz nerjavnega jekla AISI 304.</t>
  </si>
  <si>
    <t>2.5.1.5</t>
  </si>
  <si>
    <t>01.04.01</t>
  </si>
  <si>
    <t xml:space="preserve">Kompresor za instrumentalni zrak </t>
  </si>
  <si>
    <t>2.5.1.6</t>
  </si>
  <si>
    <t>01.05.01</t>
  </si>
  <si>
    <t>Povezovalni cevovodi</t>
  </si>
  <si>
    <t>vhodni vakuumski vodi v objekt so narejeni iz PE, dobavljeni so z vsemi zasuni
PE (100, SDR17) d225 x 13,4 PN10</t>
  </si>
  <si>
    <t xml:space="preserve">povezovalni vakuumski cevovodi so narejeni iz PVC, z vgrajenim pnevmatskim ventilom in vodnim separatojem iz prozornega stekla </t>
  </si>
  <si>
    <t xml:space="preserve">tlačni cevovod za črpanje fekalij v čistilno napravo je narejen iz PE, skupaj s cevovodom se dobavi tudi naprava za splakovanje </t>
  </si>
  <si>
    <t>cevovodi za odvod zraka so iz PP, v kompletu je varnostna naprava za izpust zraka v primeru bokade biofilta</t>
  </si>
  <si>
    <t>cevovodi za odvod kondenza iz vakuumskega sistema v jašek za ovodnjavanje podkletenega objekta</t>
  </si>
  <si>
    <t>2.5.1.7</t>
  </si>
  <si>
    <t>01.06.01</t>
  </si>
  <si>
    <t>Elektro stikalna in krmilna omara vključno s tehnološkimi el. Inštalacijami</t>
  </si>
  <si>
    <t>Komplet merilnih instrumentov setavljajo:</t>
  </si>
  <si>
    <t>nastavljivo tlačno stikalo tip Danfoss tip RT 121 (ali podobno)</t>
  </si>
  <si>
    <t>vakuumski merilnik Krohne tip TD-IFC300 (ali podobno)</t>
  </si>
  <si>
    <t>tlačni senzor Jola tip D-SS</t>
  </si>
  <si>
    <t>enota za merjenje nivoja v rezervoarju Eberhard</t>
  </si>
  <si>
    <t>IDM registrator za merjenje pretoka odpadnih vod</t>
  </si>
  <si>
    <t>vakuumski merilnik na skupnih vodih Krone tip TC-IFC300 (ali podobno)</t>
  </si>
  <si>
    <t>tlačni merilniki za kanalizacijski črpalki</t>
  </si>
  <si>
    <t xml:space="preserve">enota za merjenje nivoja v objektu (alarm v primeru poplavitve) Jola tip TPK </t>
  </si>
  <si>
    <t>Glede na izbrano opremo vsak ponudnik predvidi svoje kontrolne merilne instrumente in vklope in izklope nivojev, alarme in podobne nastavitve.</t>
  </si>
  <si>
    <t xml:space="preserve">FLOVAC (ali podobno) nadzorna plošča za nadzor nad delovanjem celotne vakuumske postaje </t>
  </si>
  <si>
    <t>Nadzorna plošča za nadzor nad delovanjem celotne vakuumske postaje s sistemom FLOVAC PLC (ali podobno), vključno z zaslonom na dotik, vmesnikom za Flovac Monitoring Sistem (ali podobno) za daljinsko spremljanje delovanja sistema, glavnim stikalom 100 A, zaščito v primeru preobremenitve, vsemi potrebnimi varovalkami, zaščito motorjev, releji, stikali za nadzor, kontolne luči za obveščanje o delovanju kot tudi glavni alarm z rdečo alarmno lučjo.</t>
  </si>
  <si>
    <t>PLC mora imeti poseben program za nadzor nad majhnoporabo energije in prilagodljiv program za optimiranje tehnike vakuumske kanalizacije, vključno s potrebnimi signalnimi napravami, da se preprečijo napake. Poleg tega mora samodejno spreminjati črpalke v obratovanju z namenom njihovega enotnega delovanja, zagotavljati regeneracijo programa delovanja črpalk ter avtomatično preklopiti na zasilno delovanje v primeru izpada delovanja PC enote.</t>
  </si>
  <si>
    <t>Postaja se dobavi skupaj z vsemi potrebnimi ventili, nepovratnimi ventili, držali, nosilci ter ostalim tesnilnim in vijačnim materialom.</t>
  </si>
  <si>
    <t>Elektro inštalacije vakuumske postaje-tehnologija</t>
  </si>
  <si>
    <t>Dobava energetskih stikalnih blokov (Motor control center) za napajanje motorskih pogonov vakuumske postaje.</t>
  </si>
  <si>
    <t>Komunikacijska povezava in izdelava komunikacijskega protokola za prenos podatkov iz lokalnega krmilnika vakuumske postaje do krmilnika v glavni komunikacijski omari, preko katere se prenašajo podatki v nadzorni center.</t>
  </si>
  <si>
    <t>Interna kabelska inštalacija v vakuumski postaji (energetski del, krmilni del in senzorika), mere objekta in razvod je razviden iz načrta objekta, ostale podatke poda dobavitelj vakuumske tehnologije</t>
  </si>
  <si>
    <t xml:space="preserve">Kabelska instalacija (dobava, montaža polaganje in priključevanje vseh senzorjev, pretvornikov in ojačevalnikov) na terenu (priklop in prenos podatkov iz priključnih jaškov pri končnih uporabnikih do krmilne omare v vakuumski postaji
</t>
  </si>
  <si>
    <t>V okviru dobave vključeno tudi:</t>
  </si>
  <si>
    <t>Izvedba funkcionalnega testiranja delovanja objekta v skladu z v naprej pripravljenimi testnimi protokoli</t>
  </si>
  <si>
    <t xml:space="preserve">Testiranje komunikacijskega protokola in prenosa podatkov v lokalno komunikacijsko omaro </t>
  </si>
  <si>
    <r>
      <t>Testiranje komunikacijskega protokola in prenosa podatkov med lokalno komunikacijsko omaro in glavno komunikacijsko omaro za prenos podatkov v center vodenja</t>
    </r>
    <r>
      <rPr>
        <b/>
        <sz val="10"/>
        <rFont val="Calibri"/>
        <family val="2"/>
        <charset val="238"/>
      </rPr>
      <t xml:space="preserve"> </t>
    </r>
  </si>
  <si>
    <r>
      <t>Izdelava in dobava lokalnega nadzornega sistema (scada) – vključno programiranje, strojna in računalniška oprema</t>
    </r>
    <r>
      <rPr>
        <b/>
        <sz val="10"/>
        <rFont val="Calibri"/>
        <family val="2"/>
        <charset val="238"/>
      </rPr>
      <t xml:space="preserve"> </t>
    </r>
  </si>
  <si>
    <t xml:space="preserve">Dobava, montaža in programiranje za prenos SMS alarmnih sporočil do dežurnih vzdrževalcev </t>
  </si>
  <si>
    <t>Poskusni zagon in upravljanje vakuumske postaje</t>
  </si>
  <si>
    <t>Poskusni zagon in upravljanje vakuumske postaje pri obremenitvi z vsaj 40 priključki. Šolanje upravljavca da bo samostojno upravljal z sistemom.
Vključeno ves potrošni material in rezervni deli.
Niso vključeni splošni stroški, kot so el.energija, voda itd.</t>
  </si>
  <si>
    <t xml:space="preserve">dni </t>
  </si>
  <si>
    <t>2.5.2</t>
  </si>
  <si>
    <t>Stopnice in varnostna ograja</t>
  </si>
  <si>
    <t>2.5.2.1</t>
  </si>
  <si>
    <t>01.07.01</t>
  </si>
  <si>
    <t>dobava in vgradnja stopnic in varnostne ograje:</t>
  </si>
  <si>
    <t>višinska razlika: 5100 mm
širina stopnic: 1000 mm
nastopna višina stopnic: 200 mm
dolžina posamezne stopnice: 300 mm</t>
  </si>
  <si>
    <t>višina ograje: 1100 mm
dolžina ograje: 20200 mm
število prečk: 2
število stebrov: 16</t>
  </si>
  <si>
    <t>2.5.3</t>
  </si>
  <si>
    <t>Ventilator</t>
  </si>
  <si>
    <t>2.5.3.1</t>
  </si>
  <si>
    <t>01.08.01</t>
  </si>
  <si>
    <t>Dobava in montaža ventilatorja:</t>
  </si>
  <si>
    <t xml:space="preserve">pretok     </t>
  </si>
  <si>
    <t>m3/h</t>
  </si>
  <si>
    <t xml:space="preserve">moč             </t>
  </si>
  <si>
    <t>W</t>
  </si>
  <si>
    <t xml:space="preserve">vrtljaji            </t>
  </si>
  <si>
    <t>min-1</t>
  </si>
  <si>
    <t xml:space="preserve">napetost           </t>
  </si>
  <si>
    <t xml:space="preserve">frekvenca       </t>
  </si>
  <si>
    <t>odprtina za vgradnjo 400 mm.</t>
  </si>
  <si>
    <t>Večstopenjska regulacija in termostat.</t>
  </si>
  <si>
    <t>Dobava ventilatorja z nadtlačno žaluzijo in zaščitno mrežo,velikosti premera 400mm.</t>
  </si>
  <si>
    <t>Ves potrebni vijačni in tesnilni material.</t>
  </si>
  <si>
    <t>Izvedba ventilatorja iz PVC, kanal in vijačni material iz nerjavečega jekla AISI 304.</t>
  </si>
  <si>
    <t>2.5.4</t>
  </si>
  <si>
    <t>Prezračevalna rešetka s kanalom za prezračevanje</t>
  </si>
  <si>
    <t>2.5.4.1</t>
  </si>
  <si>
    <t>01.08.02</t>
  </si>
  <si>
    <t>Dobava in montaža rešetke in kanala za usmerjanje zraka v prostor:</t>
  </si>
  <si>
    <t>tip: Hidria AZR-4/3 (ali podobno)
širina rešetke: 500 mm
višina rešetke: 250 mm
debelina pločevine: 1 mm
dolžina kanala: 7700 mm
višina kanala: 250 mm
širina kanala: 500 mm
vijačni, konzolni  in tesnilni material
Izvedba kanala, vijačnega in konzolnega materiala iz nerjavnega jekla 1.4301</t>
  </si>
  <si>
    <t>2.5.5</t>
  </si>
  <si>
    <t>Dobava in montaža priključnih cevovodov</t>
  </si>
  <si>
    <t>2.5.5.1</t>
  </si>
  <si>
    <t>01.09.02</t>
  </si>
  <si>
    <t>cev DN200</t>
  </si>
  <si>
    <t>prirobnica DN200, DIN 2642</t>
  </si>
  <si>
    <t>zavihek DN200</t>
  </si>
  <si>
    <t>tesnilni obroč DN200</t>
  </si>
  <si>
    <t>elektro motorni nožasti zasun DN200</t>
  </si>
  <si>
    <t>Tesnilni, vijačni in konzolni material</t>
  </si>
  <si>
    <t>Izvedba cevovoda iz nerjavnega jekla 1.4301</t>
  </si>
  <si>
    <t>2.5.6</t>
  </si>
  <si>
    <t>Priključni cevovod na iztoku</t>
  </si>
  <si>
    <t>Dobava in montaža priključnega cevovoda</t>
  </si>
  <si>
    <t>2.5.6.1</t>
  </si>
  <si>
    <t>01.10.01</t>
  </si>
  <si>
    <t>2.5.7</t>
  </si>
  <si>
    <t>Dvižna proga nad vakuumskimi črpalkami</t>
  </si>
  <si>
    <t>2.5.7.1</t>
  </si>
  <si>
    <t>01.11.01-02</t>
  </si>
  <si>
    <t>Izdelava in vgradnja dvižne proge</t>
  </si>
  <si>
    <t>Dvižna proge sestavljena iz:</t>
  </si>
  <si>
    <t xml:space="preserve">HEB 180 nosilec (konstrukcijsko jeklo, zaščiteno z epoksi premazom 2+2) </t>
  </si>
  <si>
    <t>plošča 300x300x12 mm (konstrukcijsko jeklo, zaščiteno z epoksi premazom 2+2)</t>
  </si>
  <si>
    <t>verižno dvigalo z vozičkom, z verigami, nosilnosti 1000 kg za višino dviganja do 3 m</t>
  </si>
  <si>
    <t>omejilnik gibanja</t>
  </si>
  <si>
    <t>tabla z oznako o nosilnosti 1000 kg</t>
  </si>
  <si>
    <t>Profil HEB fiksirati na sidrne plošče, ki so vsakih 1500 mm vbetonirane v stropno ploščo.</t>
  </si>
  <si>
    <t>Na profilu je voziček dovoljene nosilnosti do 1000 kg.</t>
  </si>
  <si>
    <t>Na vozičku je verižno dvigalo dovoljene nosilnosti do 1000 kg z mrtvo višino</t>
  </si>
  <si>
    <t>2.5.8</t>
  </si>
  <si>
    <t>Drobna oprema</t>
  </si>
  <si>
    <t>dobava vse potrebne drobne opreme za popolno funkcionalnost obratovanja strojnega tehnološkega podsklopa</t>
  </si>
  <si>
    <t>ZRAČNI KEMIČNI FILTER</t>
  </si>
  <si>
    <t>2.5.9</t>
  </si>
  <si>
    <t>Kemični filter</t>
  </si>
  <si>
    <t>2.5.9.1</t>
  </si>
  <si>
    <t>02.01.01</t>
  </si>
  <si>
    <t>Dobava in montaža filtra za odpadni zrak</t>
  </si>
  <si>
    <t>tip: KF 1000 (ali podobno)</t>
  </si>
  <si>
    <t>potreben predtlak: min 2.000 Pa</t>
  </si>
  <si>
    <t>kapaciteta: Q = 1100 m3/h</t>
  </si>
  <si>
    <t>višina: H = 1800 mm</t>
  </si>
  <si>
    <t>premer: Ø = 950 mm</t>
  </si>
  <si>
    <t>material: AISI 304</t>
  </si>
  <si>
    <t>vhodni priključek: Ø204 mm</t>
  </si>
  <si>
    <t>ventilator: P= 1,5 - 2 kW
ventilator iz PP, s protihrupno zaščito</t>
  </si>
  <si>
    <t xml:space="preserve">pred  filtrom je vgrajena sušilno kondenzacijska komora, ki je sestavljena iz naslednjih elementov : </t>
  </si>
  <si>
    <t xml:space="preserve"> -     na sesalnem cevovodu se pred sušilno kondenzacijsko komoro izvede zajem svežega zraka z elektromotorno loputo premerai d160.</t>
  </si>
  <si>
    <t xml:space="preserve"> -      distribucijska cev za usmeritev zraka v dno filtra z distribucijskim košem in perforacijo 1600mm </t>
  </si>
  <si>
    <t xml:space="preserve">–  sloji iz kalcijevega karbonata (nad 96% čistost), debeline 300 mm </t>
  </si>
  <si>
    <t xml:space="preserve">–  30 slojne inoks mrežice iz 316L  0,5 m2 </t>
  </si>
  <si>
    <t xml:space="preserve">–  vgraditev zaporne zeolitne polnitve sestave zeolit, KmnO4, FeO (130 kg) </t>
  </si>
  <si>
    <t>za sušilno komoro je vgrajen sušilnik - demister z naslednjimi karakteristikami:</t>
  </si>
  <si>
    <t xml:space="preserve">–  lovilec  kapljic in izpust 
–  2x čistilna loputa 
–  3x sloj fi 350x250 mm – odkapljevalec  S izvedbe   
–  7 x sloj inox 316L mrežice ( 30 slojne ) - kondenzacijske 
–  material : PP in inox 316L 
–  dodatno nosilne in pritrdilne noge 
–  učinkovitost : po 75 % vlage </t>
  </si>
  <si>
    <t>Polnitev filtra:</t>
  </si>
  <si>
    <t>aktivno oglje in aluminijev oksid z aktivnimi filtrirnimi masami za nevtralizacijo in oksidacijo kontaminantov</t>
  </si>
  <si>
    <t>Delovanje pod naslednjimi pogoji:</t>
  </si>
  <si>
    <t>Temperatura: od - 25 °C do + 55 °C;
Vlaga:od 30% do 50% (mejna: s sušenjem 100%);
Hitrost pretoka: od 0,3 do 0,8 m/s do največ  2,5 m/s.
Kontaktni  čas: od 0,8 sekunde dalje.</t>
  </si>
  <si>
    <t xml:space="preserve">Dobava in montaža: kompletnega krmiljenja za kontrolo delovanja ventilatorja in elektromotorne lopute, sestavljena iz : </t>
  </si>
  <si>
    <t xml:space="preserve">omarice z elektro varnostnimi povezavami, frekvenčnikom za ventilator, STOP tipka, časovno stikalo – dnevni program, nosilci in priključni kabli z odvepom iz glavne omare v objektu do lokalne elektroomarice in ožičenjem ventilatorja in elektromotorne lopute. </t>
  </si>
  <si>
    <t>Tesnilni, vijačni in konzolni material.</t>
  </si>
  <si>
    <t>Izvedba kovinskega materiala iz nerjavnega jekla 1.4301.</t>
  </si>
  <si>
    <t>2.5.10</t>
  </si>
  <si>
    <t>Cevovod odvoda zraka na filter za odpadni zrak</t>
  </si>
  <si>
    <t>2.5.10.1</t>
  </si>
  <si>
    <t>02.02.01</t>
  </si>
  <si>
    <t>Dobava in montaža cevovoda</t>
  </si>
  <si>
    <t>cev PVC -U d200</t>
  </si>
  <si>
    <t>koleno PVC-U d200</t>
  </si>
  <si>
    <t>T kos PVC-U d200</t>
  </si>
  <si>
    <t>T kos PVC-U d200/d160/d200</t>
  </si>
  <si>
    <t>prirobnica PVC-U d160</t>
  </si>
  <si>
    <t>stenske konzole l=300 mm</t>
  </si>
  <si>
    <t>tesnilni obroč d200</t>
  </si>
  <si>
    <t>odvod kondenza v najnižji točki cevovoda, krogelni ventil 1"</t>
  </si>
  <si>
    <t>Izvedba cevovoda iz PVC-U, vijačni in konzolni material iz nerjavnega jekla 1.4301</t>
  </si>
  <si>
    <t>2.5.11</t>
  </si>
  <si>
    <t>VODOVODNI PRIKLJUČEK</t>
  </si>
  <si>
    <t>2.5.12</t>
  </si>
  <si>
    <t>Zunanje vodovodne inštalacije</t>
  </si>
  <si>
    <t>2.5.12.1</t>
  </si>
  <si>
    <t>03.01.01</t>
  </si>
  <si>
    <t>Dobava in montaža vodovodnega priključka z vodomerno garnituro</t>
  </si>
  <si>
    <t xml:space="preserve">Priključna cev d32, PE 100, PN 16 (SDR 11) </t>
  </si>
  <si>
    <t>Spojka za PE cev z navojem d32 / DN25</t>
  </si>
  <si>
    <t>Vodomer se vgradi v objektu pod umivalnik ali v  nišo v zidu.</t>
  </si>
  <si>
    <t>Navojni krogelni ventil DN25</t>
  </si>
  <si>
    <t>Lovilec nesnage DN25</t>
  </si>
  <si>
    <t>Reducirni kos DN25 /DN20</t>
  </si>
  <si>
    <t>Vodomer s holandcema in nepovratnim ventilom DN20</t>
  </si>
  <si>
    <t>Navojni krogelni ventil z izpustom</t>
  </si>
  <si>
    <t>Interna istalacija d25, PE 100, PN 16 (SDR 11) nadometno in iz jeklenih pocinkanih cevi podometno.</t>
  </si>
  <si>
    <t>2.5.13</t>
  </si>
  <si>
    <t>Notranje vodovodne inštalacije</t>
  </si>
  <si>
    <t>2.5.13.1</t>
  </si>
  <si>
    <t>03.02.01</t>
  </si>
  <si>
    <t>Dobava in montaža vodovodne inštalacije</t>
  </si>
  <si>
    <t>Kompletni umivalnik - 40/40, sestoječ iz:</t>
  </si>
  <si>
    <t>PVC umivalnik, dimenzije cca. 500 mm</t>
  </si>
  <si>
    <t>odtočni ventil in sifon za umivalnik</t>
  </si>
  <si>
    <t>kromirana medeninasta, enoročna baterija DN15</t>
  </si>
  <si>
    <t>medeninasti kotni regulirni ventia DN15 z vezno cevko, kapo in rozeto</t>
  </si>
  <si>
    <t xml:space="preserve">sifon PVC </t>
  </si>
  <si>
    <t>Priključki za cev DN15 za priklop na ročno armaturo nad umivalnikom</t>
  </si>
  <si>
    <t>ogledalo</t>
  </si>
  <si>
    <t>polička</t>
  </si>
  <si>
    <t xml:space="preserve">držalo za milo </t>
  </si>
  <si>
    <t>cev PVC DN50</t>
  </si>
  <si>
    <r>
      <t>koleno 90</t>
    </r>
    <r>
      <rPr>
        <vertAlign val="superscript"/>
        <sz val="10"/>
        <rFont val="Calibri"/>
        <family val="2"/>
        <charset val="238"/>
      </rPr>
      <t>o</t>
    </r>
    <r>
      <rPr>
        <sz val="10"/>
        <rFont val="Calibri"/>
        <family val="2"/>
        <charset val="238"/>
      </rPr>
      <t xml:space="preserve"> PVC DN50</t>
    </r>
  </si>
  <si>
    <t>PVC armirana cev DN15, navita na kolutu, vključno s hitro spojko in pralno šobo.</t>
  </si>
  <si>
    <t>30</t>
  </si>
  <si>
    <t>Odtok iz umivalnika je speljan v vakuumski jašek</t>
  </si>
  <si>
    <t>Dotok je izveden iz zunanjega omrežja.</t>
  </si>
  <si>
    <t>Vključno z vsem tesnilnim in vijačnim materialom</t>
  </si>
  <si>
    <t>2.5.14</t>
  </si>
  <si>
    <t>OSTALA OPREMA</t>
  </si>
  <si>
    <t>2.5.15</t>
  </si>
  <si>
    <t>Protipožarna oprema</t>
  </si>
  <si>
    <t>2.5.15.1</t>
  </si>
  <si>
    <t>04.01.01</t>
  </si>
  <si>
    <t>gasilni aparat tip: CO2-5</t>
  </si>
  <si>
    <t>2.5.15.2</t>
  </si>
  <si>
    <t>04.01.02</t>
  </si>
  <si>
    <t>gasilni aparat na prah S-9</t>
  </si>
  <si>
    <t>VP SIBIRIJA - NN PRIKLJUČEK</t>
  </si>
  <si>
    <t>2.6.1</t>
  </si>
  <si>
    <t>Izkop, priprava in zasutje kabelskega jarka</t>
  </si>
  <si>
    <t>2.6.2</t>
  </si>
  <si>
    <t>Izdelava betonskega podstavka za elektro priključno omarico 80x30x140</t>
  </si>
  <si>
    <t>2.6.3</t>
  </si>
  <si>
    <t>Montaža PVC cevi fi 100mm</t>
  </si>
  <si>
    <t>2.6.4</t>
  </si>
  <si>
    <t>Stroški transporta in drobna neovrednotena dela</t>
  </si>
  <si>
    <t>2.6.5</t>
  </si>
  <si>
    <t>Dobava in pokladanje kabla Al 4x150+2,5mm2</t>
  </si>
  <si>
    <t>2.6.6</t>
  </si>
  <si>
    <t xml:space="preserve">Dobava in montaža prosto stoječe omarice
-varovalna podnožja pk 250/3
-ničelna zbiralka
-odvodniki prenepetosti tipa B.
</t>
  </si>
  <si>
    <t>2.6.7</t>
  </si>
  <si>
    <t>Dobava in montaža kabelskih končnikov in priklop kabla  v priključni omarici in transformatorski postaji</t>
  </si>
  <si>
    <t>2.6.8</t>
  </si>
  <si>
    <t>Izdelava izvršilnega načrta, preizkus kabla-meritve in nadzor s strani JP ELEKTRO LJUBLJANA d.d.</t>
  </si>
  <si>
    <t>2.6.9</t>
  </si>
  <si>
    <t>Dobava in montaža valjanca Fe-Zn 25x4</t>
  </si>
  <si>
    <t>2.6.10</t>
  </si>
  <si>
    <t>Dobava rebraste gipke cevi fi 100mm</t>
  </si>
  <si>
    <t>Stikalni bloki</t>
  </si>
  <si>
    <t>Stikalni blok =R-VP SIBIRIJA</t>
  </si>
  <si>
    <t>Splošen opis:
Prostostoječ stikalni blok, dimenzij 600x2100x400mm (ŠxVxG), nazivna napetost 400V, 50Hz, nazivni tok glavnih zbiralnic 630A, kratkostična trdnost min. 10kA, min IP40, notranja delitev 1, kabelski dovod spodaj, odvodi spodaj/zgoraj, posluževanje dovodnega stikala z zasučno ročico pri zaprtih vratih, lakiran, opremljen po specifikaciji, ožičen in preskušen.
Dobava, vgradnja in priklop po spodnjem popisu:</t>
  </si>
  <si>
    <t>2.7.1</t>
  </si>
  <si>
    <t>Prostostoječa kovinska omara, 600x2000x400mm, komplet z montažno ploščo
TS8604500
Komplet z:
• TS8601600; Podstavek, spredaj/zadaj, 100mm, za omaro širine 600mm - 2 kosa
• TS8601060; Podstavek, bočni, 100mm, za omaro globine 600mm - 2 kosa
• 4118000; Predal za dokumentacijo</t>
  </si>
  <si>
    <t>2.7.2</t>
  </si>
  <si>
    <t>Nosilec L zbiralke, 3p, 630A
BBS-3/FL
Komplet z:
• ES-BBS-3/PR; Pokrov nosilca zbiralk</t>
  </si>
  <si>
    <t>kosi</t>
  </si>
  <si>
    <t>2.7.3</t>
  </si>
  <si>
    <t>Nosilec PE ali N zbiralke
BBS-2/FL</t>
  </si>
  <si>
    <t>kosa</t>
  </si>
  <si>
    <t>2.7.4</t>
  </si>
  <si>
    <t>Bakrena zbiralka, 20 x 10 mm
ECu</t>
  </si>
  <si>
    <t>2.7.5</t>
  </si>
  <si>
    <t>Adapter za priklop, 300A, prehodni
BBA-TP3/50</t>
  </si>
  <si>
    <t>2.7.6</t>
  </si>
  <si>
    <t>Bremenski ločilnik, 160A, 3p
N1-100
Komplet z:
• NZM1-XAD160; Adapter za priklop, 160A
• NZM1-XTVD; Ročka, črna - na vrata - vrtilni pogon, sklopka, zaklepanje v "0"
• NZM1/2-XV4; Podaljšek osi, 400mm, za NZM1, NZM2</t>
  </si>
  <si>
    <t>2.7.7</t>
  </si>
  <si>
    <t>Mehanska blokada
NZM1-XMV</t>
  </si>
  <si>
    <t>2.7.8</t>
  </si>
  <si>
    <t>Pletenica, razdalja med osmi stikal 225..600mm
NZM-XBZ600</t>
  </si>
  <si>
    <t>2.7.9</t>
  </si>
  <si>
    <t>Prenapetostni odvodnik 25kA (8/20), 3p, 280V, B+C razred
SPB-12/280/3
Komplet z:
• BBA2-63; Adapter za priklop na zbiralke, 63A</t>
  </si>
  <si>
    <t>2.7.10</t>
  </si>
  <si>
    <t>Tokovni transformator 100/5A
TC6.2 100/5
Ith=60 x In, kl. 1, 3,75VA</t>
  </si>
  <si>
    <t>2.7.11</t>
  </si>
  <si>
    <t>Analizator električnih veličin
MC740 E230V-RS-2PO 2TI
direktni napetostni vhod 3 x 400V, I=5A, napajanje 230V/50Hz, MODBUS RTU komunikacija, 2 x pulzni izhod, 2 x tarifni vhod</t>
  </si>
  <si>
    <t>2.7.12</t>
  </si>
  <si>
    <t>Kontrolnik fazne asimetrije, 380-415V, 50Hz
EMR4-A400-1</t>
  </si>
  <si>
    <t>2.7.13</t>
  </si>
  <si>
    <t>Motorsko zaščitno stikalo, 1A
PKZM0-1
Komplet z:
• BBA0-25; Adapter za priklop na zbiralke, 25A</t>
  </si>
  <si>
    <t>2.7.14</t>
  </si>
  <si>
    <t>Varovalčni ločilnik, 63A, 3p
VLC14 3P
Komplet z:
• BBA0-32; Adapter za priklop na zbiralke, 32A
• C14-32A; Varovalni vložek C14/32A - 3 kosi</t>
  </si>
  <si>
    <t>2.7.15</t>
  </si>
  <si>
    <t>Odklopnik, kompaktni, In=80A, 3p
NZMN1-A80
Un=415V, Ics=50kA, Ir=63...80A, Ii=480...800A
Komplet z:
• NZM1-XAD160; Adapter za priklop, 160A - 2 kosa</t>
  </si>
  <si>
    <t>2.7.16</t>
  </si>
  <si>
    <t>Odklopnik, kompaktni, In=25A, 3p
NZMN1-A25
Un=415V, Ics=50kA, Ir=20…25A, Ii=350A
Komplet z:
• NZM1-XAD160; Adapter za priklop, 160A - 2 kosa</t>
  </si>
  <si>
    <t>2.7.17</t>
  </si>
  <si>
    <t>Instalacijski odklopnik, C, 16A, 1p
PL7-C16/1</t>
  </si>
  <si>
    <t>kosov</t>
  </si>
  <si>
    <t>2.7.18</t>
  </si>
  <si>
    <t>Instalacijski odklopnik, C, 10A, 1p
PL7-C10/1</t>
  </si>
  <si>
    <t>2.7.19</t>
  </si>
  <si>
    <t>Instalacijski odklopnik, B, 4A, 1p, namenski za krmiljenje
PL7-B4/1-HS</t>
  </si>
  <si>
    <t>2.7.20</t>
  </si>
  <si>
    <t>Inštalacijski rele, 230VAC, 20A, 1NO
Z-R230/S</t>
  </si>
  <si>
    <t>2.7.21</t>
  </si>
  <si>
    <t>Vrstna sponka, 2,5mm2, merilna, enopolna
WTR 2,5</t>
  </si>
  <si>
    <t>2.7.22</t>
  </si>
  <si>
    <r>
      <t xml:space="preserve">Vrstna sponka, 4mm2
WDU 4
</t>
    </r>
    <r>
      <rPr>
        <b/>
        <sz val="10"/>
        <rFont val="Calibri"/>
        <family val="2"/>
        <charset val="238"/>
      </rPr>
      <t>OPOMBA: Vgraditi vse sponke, tudi rezervne!</t>
    </r>
  </si>
  <si>
    <t>2.7.23</t>
  </si>
  <si>
    <t>Letev 35mm</t>
  </si>
  <si>
    <t>2.7.24</t>
  </si>
  <si>
    <t>Instalacijski kanal
IKP 60x79</t>
  </si>
  <si>
    <t>2.7.25</t>
  </si>
  <si>
    <t>Instalacijski kanal
IKP 40x79</t>
  </si>
  <si>
    <t>2.7.26</t>
  </si>
  <si>
    <t>Uvodnice 13,5mm-24mm</t>
  </si>
  <si>
    <t>2.7.27</t>
  </si>
  <si>
    <t>Priključna sponka, 16-70mm2 na šino 10mm
AKU70/9</t>
  </si>
  <si>
    <t>2.7.28</t>
  </si>
  <si>
    <t>Napisna ploščica z imenom stikala ali imenom druge opreme, 40x20mm</t>
  </si>
  <si>
    <t>2.7.29</t>
  </si>
  <si>
    <t>Napisna ploščica 100x40mm z imenom razdelilnika</t>
  </si>
  <si>
    <t>2.7.30</t>
  </si>
  <si>
    <t>Drobni in spojni montažni matarial</t>
  </si>
  <si>
    <t>2.7.31</t>
  </si>
  <si>
    <t>Omron krmilnik po standardu VO-KA za STN komunikacijo, GPRS modem za SMS alarmiranje, ETH stikalo, vse skupaj mora biti napajano preko UPS-a
v kompletu z drobnim montažnim materialom.</t>
  </si>
  <si>
    <t>Inštalacije za malo moč</t>
  </si>
  <si>
    <t>Inštalacijski material</t>
  </si>
  <si>
    <t>Dobava, vgradnja in priklop</t>
  </si>
  <si>
    <t>2.7.32</t>
  </si>
  <si>
    <t>Termostat za ogrevanje,  vklop grelca v omari</t>
  </si>
  <si>
    <t>Grelec omare, 150W z ventilatorjem</t>
  </si>
  <si>
    <t xml:space="preserve">Svetilka z magnetom in vtičnico v notranjosti MCC </t>
  </si>
  <si>
    <t>2.7.33</t>
  </si>
  <si>
    <t>Nadometna vtičnica, 3p, ŠUKO, 1f+N+PE, 16A
GW 20 264</t>
  </si>
  <si>
    <t>2.7.34</t>
  </si>
  <si>
    <t>Nadometna vtičnica, petpolna, z zaščitnim kontaktom, 16A, 400V
GW 62 481</t>
  </si>
  <si>
    <t>2.7.35</t>
  </si>
  <si>
    <r>
      <t xml:space="preserve">Nadometni vtikač, petpolni, z zaščitnim kontaktom, 125A, 400V, IP67
GW 60 461
</t>
    </r>
    <r>
      <rPr>
        <b/>
        <sz val="10"/>
        <rFont val="Calibri"/>
        <family val="2"/>
        <charset val="238"/>
      </rPr>
      <t>OPOMBA: Za zunanji priključek mobilnega agregata</t>
    </r>
  </si>
  <si>
    <t>2.7.36</t>
  </si>
  <si>
    <t>Fiksni priključek</t>
  </si>
  <si>
    <t>2.7.37</t>
  </si>
  <si>
    <t>Temperaturno tipalo
ST0</t>
  </si>
  <si>
    <t>2.7.38</t>
  </si>
  <si>
    <t>Doza 100x100mm, instalacijska, nadgradna
IP64</t>
  </si>
  <si>
    <t>Vodovni material</t>
  </si>
  <si>
    <t>Dobava, vgradnja, obojestranski priklop in označitev na obeh koncih</t>
  </si>
  <si>
    <t>2.7.39</t>
  </si>
  <si>
    <t>Kabel 4x70mm2, energetski, UV odporen
NYY-J 4x70</t>
  </si>
  <si>
    <t>2.7.40</t>
  </si>
  <si>
    <t>Kabel, inštalacijski, UV odporen
NYY-J 5x6</t>
  </si>
  <si>
    <t>2.7.42</t>
  </si>
  <si>
    <t>Kabel 3x2,5mm2, inštalacijski
NYM-J 3 x 2,5</t>
  </si>
  <si>
    <t>2.7.43</t>
  </si>
  <si>
    <t>Zaščitna cev, plastična, premera do 23mm, komplet s pritrdilnim priborom
PN13,5-15</t>
  </si>
  <si>
    <t>Inštalacije za splošno, varnostno in zunanjo razsvetljavo</t>
  </si>
  <si>
    <t>Svetilke</t>
  </si>
  <si>
    <t>2.7.44</t>
  </si>
  <si>
    <t>Svetilka z elektronsko predstikalno napravo, nadgradna, 2x58W
5700 2x58W EB</t>
  </si>
  <si>
    <t>2.7.45</t>
  </si>
  <si>
    <t>Svetilka z elektronsko predstikalno napravo, nadgradna, 2x58W, z varnostnim modulom avtonomije 3h
5700 2x58W EB EM 3h
komplet s sijalkami</t>
  </si>
  <si>
    <t>2.7.46</t>
  </si>
  <si>
    <t>Reflektor 250W
komplet s sijalkami</t>
  </si>
  <si>
    <t>2.7.47</t>
  </si>
  <si>
    <t>Navadno stikalo 16A, v ohišju IP55, nadgradno
GW 27 830</t>
  </si>
  <si>
    <t>2.7.48</t>
  </si>
  <si>
    <t>Piktogram, IZHOD, 200x100mm</t>
  </si>
  <si>
    <t>2.7.49</t>
  </si>
  <si>
    <t>2.7.50</t>
  </si>
  <si>
    <t>2.7.51</t>
  </si>
  <si>
    <t>Kabel 3x1,5mm2, inštalacijski
NYM-J 3x1,5</t>
  </si>
  <si>
    <t>Inštalacije za izenačitev potencialov, ozemljitev in strelovod</t>
  </si>
  <si>
    <t>2.7.52</t>
  </si>
  <si>
    <t>2.7.53</t>
  </si>
  <si>
    <t>Valjanec FeZn, 25x4mm</t>
  </si>
  <si>
    <t>2.7.54</t>
  </si>
  <si>
    <t>Žica, nerjavna, 10mm, Aluminij
AH1</t>
  </si>
  <si>
    <t>2.7.55</t>
  </si>
  <si>
    <t>Lovilna palica z betonskim podstavkom, skupne dolžine 2m, Al
SON 31</t>
  </si>
  <si>
    <t>2.7.56</t>
  </si>
  <si>
    <t>Križna sponka za valjanec 25x4mm, do širine 42mm
KON</t>
  </si>
  <si>
    <t>2.7.57</t>
  </si>
  <si>
    <t>Križna sponka za kontaktne spoje med okroglimi vodniki 10mm
KON 06</t>
  </si>
  <si>
    <t>2.7.58</t>
  </si>
  <si>
    <r>
      <t xml:space="preserve">Priključna sponka, 4-35mm2 na zbiralko 5mm
AKU35/5
</t>
    </r>
    <r>
      <rPr>
        <b/>
        <sz val="10"/>
        <rFont val="Calibri"/>
        <family val="2"/>
        <charset val="238"/>
      </rPr>
      <t>OPOMBA: Za priklop na obročasto zbiralko GIP</t>
    </r>
  </si>
  <si>
    <t>2.7.59</t>
  </si>
  <si>
    <t>Vertikalna zaščita valjanca do višine 1,8m</t>
  </si>
  <si>
    <t>ALARMNA NAPRAVA</t>
  </si>
  <si>
    <t>2.7.60</t>
  </si>
  <si>
    <t>Kompaktma alarmna postaja z do 10 vhodi, lastno avtonomijo UPS in avtomatskim javljanjem v center oz. v varnostno službo,</t>
  </si>
  <si>
    <t>2.7.61</t>
  </si>
  <si>
    <t>Komplet ustrezni komunikacijski kabel</t>
  </si>
  <si>
    <t>PVC kanali, montažni pribor</t>
  </si>
  <si>
    <t>2.7.62</t>
  </si>
  <si>
    <t>Komplet senzorji za javljanje vloma IR senzorji gibanja</t>
  </si>
  <si>
    <t>2.7.63</t>
  </si>
  <si>
    <t>Komplet senzorji za javljanje vloma kontaktni senzorji</t>
  </si>
  <si>
    <t>2.7.64</t>
  </si>
  <si>
    <t>Montažni material, montaža testiranje in zagon</t>
  </si>
  <si>
    <t>MOBILNI AGREGAT</t>
  </si>
  <si>
    <t>2.7.65</t>
  </si>
  <si>
    <t>Mobilni agregat 170kVA</t>
  </si>
  <si>
    <t>Ostala dela in material</t>
  </si>
  <si>
    <t>Ostalo</t>
  </si>
  <si>
    <t>2.7.66</t>
  </si>
  <si>
    <t>OPOMBA: Izdelava vseh potrebnih meritev in protokolov skladno s standardom SIST EN 60204-1</t>
  </si>
  <si>
    <t>2.7.67</t>
  </si>
  <si>
    <t>Meritve električnih instalacij</t>
  </si>
  <si>
    <t>kompl.</t>
  </si>
  <si>
    <t>2.7.68</t>
  </si>
  <si>
    <t>Meritve ozemljitvenih upornosti</t>
  </si>
  <si>
    <t>2.7.69</t>
  </si>
  <si>
    <t>Funkcionalni test, nastavitve zaščit, zagon objekta</t>
  </si>
  <si>
    <t>kompk</t>
  </si>
  <si>
    <t>2.7.70</t>
  </si>
  <si>
    <t>Izdelava PID dokumentaciej na osnovi dopolnjene PZI dokumentacije in posnetka dejanskega stanja v 4 izvodih, 1x CD</t>
  </si>
  <si>
    <t>2.8.1</t>
  </si>
  <si>
    <t xml:space="preserve">Trasiranje trase nove kabelske kanalizacije </t>
  </si>
  <si>
    <t>2.8.2</t>
  </si>
  <si>
    <t>Izkop in vgradnja kabelskega jaška iz betonske cevi premera 600 mm v zem. III.-V.ktg., izdelava vseh potrebnih uvodov, zasip, nakladanje in odvoz odvečnega materiala ter stroški začasne in končne deponije, ureditev okolice - brez dobave jaška in LŽ pokrova</t>
  </si>
  <si>
    <t>2.8.3</t>
  </si>
  <si>
    <t>Samo dobava betonske cevi premera 600 mm</t>
  </si>
  <si>
    <t>2.8.4</t>
  </si>
  <si>
    <t>Samo dobava LŽ težkega pokrova enojnega tipskega pokrova iz nodularne litine dim. 600x600 mm</t>
  </si>
  <si>
    <t>2.8.5</t>
  </si>
  <si>
    <t>Izdelava 1 (1x1) kabelske kanalizacije iz PVC cevi 110/103,6 mm v zem. III.-IV. ktg., gl. 0,8 m, zasip z utrjevanjem v slojih po 20 cm, nakladanje in odvoz odvečnega materiala, čiščenje trase</t>
  </si>
  <si>
    <t>2.8.6</t>
  </si>
  <si>
    <t>Izdelava 2 (1x2) kabelske kanalizacije iz PEHD cevi 50/42,6 mm v zem. III.-IV. ktg., gl. 0,8 m, zasip z utrjevanjem v slojih po 20 cm, nakladanje in odvoz odvečnega materiala, čiščenje trase</t>
  </si>
  <si>
    <t>2.8.7</t>
  </si>
  <si>
    <t>Izdelava 1(1x1) PVC cevnega uvoda v obstoječi kabelski jašek</t>
  </si>
  <si>
    <t>2.8.8</t>
  </si>
  <si>
    <t>Izdelava 2(1x2) PEHD cevnega uvoda v obstoječi kabelski jašek</t>
  </si>
  <si>
    <t>2.8.9</t>
  </si>
  <si>
    <t>Izdelava geodetskega posnetka na topografskem katastrskem načrtu v dwg. formatu (digitalno + 3K) ter potrdilo o predaji geodetskega posnetka na geodetsko upravo oziroma pooblaščenemu koncesionarju</t>
  </si>
  <si>
    <t>2.8.10</t>
  </si>
  <si>
    <t>Izdelava elaborata izvršilnega načrta kabelske kanalizacije brez poteka kabla, ki obsega situacijski in shematski načrt, kjer je osnova geodetski posnetek</t>
  </si>
  <si>
    <t>2.8.11</t>
  </si>
  <si>
    <t>Projektantski nadzor nad izvajanjem del.</t>
  </si>
  <si>
    <t>2.8.12</t>
  </si>
  <si>
    <t>Priprava in zavarovanje gradbišča.</t>
  </si>
  <si>
    <t>2.8.13</t>
  </si>
  <si>
    <t>Zakoličbe ostalih komunalnih vodov.</t>
  </si>
  <si>
    <t>2.8.14</t>
  </si>
  <si>
    <t>TK 59 - 3 x 4 x 0,6 M</t>
  </si>
  <si>
    <t>2.8.15</t>
  </si>
  <si>
    <t>Uvlačenje kabla v kabelsko kanalizacijo, čiščenje cevi, uvlačenje predvleke, kabel kapacitete do 3x4</t>
  </si>
  <si>
    <t>2.8.16</t>
  </si>
  <si>
    <t>Dobava in vzidava P/O kabelske omarice tip ZTO AB (150x190x90) s tipsko ključavnico (TITAN - KO 10 "B" 0,45-3,5 var. 46 352) ranžirnimi obročki in ozemljitveno zbiralko. Izsekavanje opečnega zidu, naprava podaljšane malte v razmerju 1:1:6, grobo popravilo fasade, odvoz ruševin</t>
  </si>
  <si>
    <t>2.8.17</t>
  </si>
  <si>
    <t>Dobava in vzidava 2x PEHD cevi 50/42,8 mm  v betonskem zidu, dolžina cevi 2m za dovod in odvod kablov v omarico ter izdelavo ozemljitve</t>
  </si>
  <si>
    <t>2.8.18</t>
  </si>
  <si>
    <t>Dobava in montaža nosilca letvic KRONE 1/10</t>
  </si>
  <si>
    <t>2.8.19</t>
  </si>
  <si>
    <t>Dobava in montaža priključne letvice 10x2 KRONE, s priključivijo kabla</t>
  </si>
  <si>
    <t>2.8.20</t>
  </si>
  <si>
    <t>Dobava in polaganje ozemljitvenega traku Fe Zn 25x4 mm v že izkopan kanal</t>
  </si>
  <si>
    <t>2.8.21</t>
  </si>
  <si>
    <t>Montaža ozemljitvene pletenice Cu - P/F 6 mm2, z dobavo in montažo ozemljitvene zbiralke in čeveljčkov</t>
  </si>
  <si>
    <t>REKAPITULACIJA ČRPALIŠČE ZAVOGLJE</t>
  </si>
  <si>
    <t>01.      PRIPRAVLJALNA DELA</t>
  </si>
  <si>
    <t>02.       ZEMELJSKA DELA</t>
  </si>
  <si>
    <t>03.       GRADBENA DELA</t>
  </si>
  <si>
    <t>04.       ZIDARSKA DELA</t>
  </si>
  <si>
    <t>05.        STROJNE INŠTALACIJE IN STROJNA OPREMA</t>
  </si>
  <si>
    <t>06.       ZUNANJA UREDITEV</t>
  </si>
  <si>
    <t>07.       ZAKLJUČNA DELA</t>
  </si>
  <si>
    <t>08.       Električne inštalacije in električna oprema</t>
  </si>
  <si>
    <t>09.       NN priključek</t>
  </si>
  <si>
    <t>10.       NN dovod do črpališča</t>
  </si>
  <si>
    <t>Cena/enoto</t>
  </si>
  <si>
    <t>Cena</t>
  </si>
  <si>
    <t>01.1</t>
  </si>
  <si>
    <t xml:space="preserve">Priprava gradbišča, odstranitev eventuelnih ovir, prometnih znakov in utrditev delovnega platoja. Po končanih delih gradbišče pospraviti in vzpostaviti v prvotno stanje.                         </t>
  </si>
  <si>
    <t>01.2</t>
  </si>
  <si>
    <t xml:space="preserve">Zakoličenje objekta črpališča, postavitev gradbenih profilov na vzpostavljeno os trase cevovoda, ter določitev nivoja za merjenje globine izkopa in polaganje cevovoda. </t>
  </si>
  <si>
    <t>01.3</t>
  </si>
  <si>
    <t>Zakoličba obstoječih komunalnih vodov in oznaka križanj. 
Obračun po dejanskih stroških.</t>
  </si>
  <si>
    <t xml:space="preserve"> Skupaj PRIPRAVLJALNA DELA:</t>
  </si>
  <si>
    <t xml:space="preserve"> 02.</t>
  </si>
  <si>
    <t xml:space="preserve">ZEMELJSKA DELA </t>
  </si>
  <si>
    <t>02.1</t>
  </si>
  <si>
    <t xml:space="preserve">Površinski odkop humusa v povprečni debelini 20 cm, z odvozom na začasno gradbeno deponijo, ter ureditev le te v prvotno stanje. </t>
  </si>
  <si>
    <t>02.2</t>
  </si>
  <si>
    <t>Strojni izkop gradbene jame, skladno z določili geomehanskega poročila, globine 0-4,5m, v terenu III. kat. z nakladanjem na kamion in odvozom na začasno gradbeno deponijo do 2 km, vključno s stroški začasne deponije. </t>
  </si>
  <si>
    <t>02.3</t>
  </si>
  <si>
    <t>Strojni izkop gradbene jame, skladno z določili geomehanskega poročila, globine 0-4,5m, v terenu III. kat. z nakladanjem na kamion in odvozom na trajno gradbeno deponijo, vključno s stroški deponije. </t>
  </si>
  <si>
    <t>02.4</t>
  </si>
  <si>
    <t>Strojni izkop gradbene jame, skladno z določili geomehanskega poročila, globine 0-4,5m, v terenu V. kat. z nakladanjem na kamion in odvozom na trajno gradbeno deponijo, vključno s stroški deponije. </t>
  </si>
  <si>
    <t>02.5</t>
  </si>
  <si>
    <t>Zavarovanje gradbene jame z razpiranjem z jeklenimi opaži -sistem z vodili (SBH, KRINGS ali podobno) . Globina izkopa do 4,5m. Vključno z vsemi pomožnimi materiali, deli in transporti.</t>
  </si>
  <si>
    <t>02.6</t>
  </si>
  <si>
    <t>Ročno planiranje dna gradbene jame s točnostjo +/- 3 cm. Obračun za 1 m2.</t>
  </si>
  <si>
    <t>02.7</t>
  </si>
  <si>
    <t xml:space="preserve">Dobava in vgraditev geotekstila za ločilno plast v primeru temeljenja v zaglinjenih tleh, natezna trdnost 14 do 16 kN/m2. </t>
  </si>
  <si>
    <t>02.8</t>
  </si>
  <si>
    <t>Zasip gradbene jame z materialom iz začasne gradbene deponije, z utrjevanjem v slojih po 25 cm, do 95% trdnosti po standardnem Proktorjevem postopku.</t>
  </si>
  <si>
    <t>02.9</t>
  </si>
  <si>
    <t>Odvoz odvečnega materiala iz začasne na stalno deponijo, vključno s stroški stalne deponije.</t>
  </si>
  <si>
    <t>02.10</t>
  </si>
  <si>
    <t>Črpanje vode iz gradbene jame v času gradnje.</t>
  </si>
  <si>
    <t xml:space="preserve"> Skupaj ZEMELJSKA DELA - KANALIZACIJA:</t>
  </si>
  <si>
    <t xml:space="preserve"> 03.</t>
  </si>
  <si>
    <t>03.1</t>
  </si>
  <si>
    <t>Dobava in vgradnja betona C 12/15 (podložni beton-črpališče).</t>
  </si>
  <si>
    <t>03.2</t>
  </si>
  <si>
    <t>Dobava in vgradnja betona C 25/30 z vgradnjo armaturne mreže in vsemi opažnimi deli (AB temeljna plošča-črpališče).</t>
  </si>
  <si>
    <t>03.3</t>
  </si>
  <si>
    <t>Dobava in vgradnja betona C 25/30 z vgradnjo armaturne mreže in vsemi opažnimi deli (AB venec).</t>
  </si>
  <si>
    <t>03.4</t>
  </si>
  <si>
    <t>Izdelava AB montaže plošče C25/30, fi 310cm, d= 25,0cm z vgradnjo pokrova LTŽ 700/1400mm D 400. OP.: plošča se postavi na AB venec po montaži opreme</t>
  </si>
  <si>
    <t>03.5</t>
  </si>
  <si>
    <t>Dobava in vgradnja betona C 12/15 (podložni beton-bivalni kontejner).</t>
  </si>
  <si>
    <t>03.6</t>
  </si>
  <si>
    <t>Dobava in vgradnja betona C 25/30 z vgradnjo armaturne mreže in vsemi opažnimi deli (AB temeljna plošča-bivalni kontejner).</t>
  </si>
  <si>
    <t>03.7</t>
  </si>
  <si>
    <t>Dobava in vgradnja posode  fi 240cm iz armiranega poliestra z vsemi montažnimi deli. (h =4,6m)</t>
  </si>
  <si>
    <t>03.8</t>
  </si>
  <si>
    <t>Dobava in montaža PVC zaščitne cevi za vgradnjo energetsko signalnega kabla od črpališča do krmilne omarice PVC DN110, skupaj z izkopom, vgradnjo in zasipom elektro kablov. OP: Električna oprema in dovod energije je del elektro načrta.</t>
  </si>
  <si>
    <t xml:space="preserve"> Skupaj GRADBENA DELA:</t>
  </si>
  <si>
    <t xml:space="preserve"> 04.</t>
  </si>
  <si>
    <t>ZIDARSKA DELA</t>
  </si>
  <si>
    <t>04.1</t>
  </si>
  <si>
    <t>Izdelava horizintalne hidroizolacije: 2x hladni bitumenski premaz, 2x varilni trakovi. OP.: med betonskim temeljem in in kovinsko konstrukcijo objekta mora biti izvedena izolacijska prekinitev</t>
  </si>
  <si>
    <t>04.2</t>
  </si>
  <si>
    <t>Vgradnja kovinskih okvirjev vstopnih odprtin.</t>
  </si>
  <si>
    <t>04.3</t>
  </si>
  <si>
    <t>Vgradnja ležišč za črpalke v beton</t>
  </si>
  <si>
    <t>04.4</t>
  </si>
  <si>
    <t>Vgradnja kovinskih kljuk fi16 (držalo prenosne lestve) v opaž</t>
  </si>
  <si>
    <t xml:space="preserve"> Skupaj ZIDARSKA DELA:</t>
  </si>
  <si>
    <t xml:space="preserve"> 05.</t>
  </si>
  <si>
    <t>STROJNE INŠTALACIJE IN STROJNA OPREMA</t>
  </si>
  <si>
    <t>05.1</t>
  </si>
  <si>
    <t>PANELNA OGRAJA</t>
  </si>
  <si>
    <t>05.1.1</t>
  </si>
  <si>
    <t>Ograjni elementi so jekleni, vroče cinkani in prašno lakirani. Premer žice je min. fi 5mm, velikost okenc je 50x200mm, višina panela 2,0m. Ograjni žični paneli so s pritrdilnimi elementi pritrjeni na nosilne stebre ograje Barva panelne ograje po navodilih upravljalca oz. barvni lestvici RAL 7016</t>
  </si>
  <si>
    <t>ograjni panel, višina 2 m</t>
  </si>
  <si>
    <t>nosilni steber, višina 2 m</t>
  </si>
  <si>
    <t>05.2</t>
  </si>
  <si>
    <t>OGRAJNA VRATA</t>
  </si>
  <si>
    <t>05.2.1</t>
  </si>
  <si>
    <t xml:space="preserve">Drsna talno vodena vrata na ročni pogon širine 3 m, z vodilnim profilom in valji, nosilnimi stebri ter ključavnico in kljukami. Nosilna konstrukcija in mreža so jekleni, vroče cinkani in prašno lakirani z barvo po navodilih upravljalca oz. barvni lestvici RAL 7016. </t>
  </si>
  <si>
    <t>količina</t>
  </si>
  <si>
    <t>05.3</t>
  </si>
  <si>
    <t>PISARNIŠKI KONTEJNER</t>
  </si>
  <si>
    <t>05.3.1</t>
  </si>
  <si>
    <t>Bivalni kontejner minimalnih notranjih mer 1,8m x 2,4m in višine 2,5m, z interno vodovodno inštalacijo, umivalnikom, radiatorjem in vodovodno pipo z navojem 3/4" za priključitev cevi za pranje. Vsi zunanji profili vroče cinkani in prašno lakirani. Stene objekta izdelane iz jeklenih vroče cinkanih, prašno lakiranih, pločevinastih izolacijskhi panelov z izolacijo iz mineralne volne.  Faktor toplotne prevodnosti vsaj 0,4 W/(mK). Enokrilna izolirana vhodna vrata š=0,8m, h=2,0m s prezračevalno režo na spodnjem delu vrat, okna z zaščitno mrežo, električni ventilator za prezračevanje elektro prostora in električnim grelnikom za preprečevanje nabiranja kondenza. Barva fasade, svetlo siva (RAL 7035) oz. po željah upravljalca objekta in skladno z OPN. Vključno z transportom in vsemi montažnimi deli. Prefabriciran izdelek z vgrajenimi notranjimi inštalacijami (priklop vode ter iztoka). 
Objekt se dobavi vključno z vsemi zahtevanimi sanitarnimi elementi, opremo in stavbnim pohištvom (bojler V=10 l, umivalnik, držalo brisač, ogledalo, pisarniški pult, stol, koš za smeti, termostatski radiator, ventilator v elektro prostoru, gasilnik S6). Potrebna je izvedba tlaka, postavitev in pritrditev je potrebno detajlno specificirati. Pisarniški kontejner mora biti postavljen na pred pripravljeno podlago, ki je dvignjena od okoliškega nivoja, z izvedenim ločitvenim tesnilnim slojem, kar preprečuje vdor vode v kontejner.</t>
  </si>
  <si>
    <t>05.4</t>
  </si>
  <si>
    <t>VGRADNI MODUL ČRPALIŠČA</t>
  </si>
  <si>
    <t>Črpališče sestavljata dva vodotesna armirano betonska jaška. V prvega (Ø1500 mm) je predvidena vgradnja tipskega črpališča izbranega dobavitelja opreme sestavljajoče iz dveh potopnih črpalk, v drugega (Ø1200 mm) pa se vgradi vsa ostala armatura za obratovanje in vzdrževanje črpališče. Jašek črpališča je tipski AB jašek premera d=1,50 m in skupne višine, ki je odvisna od globine dotoka na črpališče in zadrževalnega volumna črpališča. Dodatni jašek z armaturo je prav tako tipski AB jašek premera d=1,20m in skupne višine H=2,00m. Pokrovi jaškov so iz LTŽ s pomagalom za odpiranje ter z zaklepom. Predvidene odprtine v steni črpališča za dotok v črpališče (PVC DN 200 mm) in iztok tlačnih vodov (PE-HD DN 110 mm) se izvedejo v vodotesni izvedbi</t>
  </si>
  <si>
    <t>maks. dotočna količina</t>
  </si>
  <si>
    <t xml:space="preserve">prostornina rezervoarja: </t>
  </si>
  <si>
    <t>l</t>
  </si>
  <si>
    <t>priključek na dotoku v modul: prirobnica DN</t>
  </si>
  <si>
    <t>mm</t>
  </si>
  <si>
    <t>priključek tlačnega cevovoda iz modula: DN</t>
  </si>
  <si>
    <t>višina dotoka (dno cevi)</t>
  </si>
  <si>
    <t>268.7</t>
  </si>
  <si>
    <t>m.n.v.</t>
  </si>
  <si>
    <t>ČRPALKE</t>
  </si>
  <si>
    <t>05.5.1</t>
  </si>
  <si>
    <r>
      <t>Xylem Flygt potopna črpalka Concertor N80-2150 - ali podobna črpalka                                                                                                 Litoželezna črpalka za odpadno vodo in blato s temperaturo do 40</t>
    </r>
    <r>
      <rPr>
        <vertAlign val="superscript"/>
        <sz val="10"/>
        <color theme="1"/>
        <rFont val="Arial"/>
        <family val="2"/>
        <charset val="238"/>
      </rPr>
      <t>0</t>
    </r>
    <r>
      <rPr>
        <sz val="10"/>
        <color theme="1"/>
        <rFont val="Arial"/>
        <family val="2"/>
        <charset val="238"/>
      </rPr>
      <t>C, pH 5,5 – 14, max. gostota medija 1.100 kg/m</t>
    </r>
    <r>
      <rPr>
        <vertAlign val="superscript"/>
        <sz val="10"/>
        <color theme="1"/>
        <rFont val="Arial"/>
        <family val="2"/>
        <charset val="238"/>
      </rPr>
      <t>3</t>
    </r>
    <r>
      <rPr>
        <sz val="10"/>
        <color theme="1"/>
        <rFont val="Arial"/>
        <family val="2"/>
        <charset val="238"/>
      </rPr>
      <t xml:space="preserve">, z vgrajenim 3-faznim </t>
    </r>
    <r>
      <rPr>
        <b/>
        <sz val="10"/>
        <color theme="1"/>
        <rFont val="Arial"/>
        <family val="2"/>
        <charset val="238"/>
      </rPr>
      <t>IE 4 sinhronskim</t>
    </r>
    <r>
      <rPr>
        <sz val="10"/>
        <color theme="1"/>
        <rFont val="Arial"/>
        <family val="2"/>
        <charset val="238"/>
      </rPr>
      <t xml:space="preserve"> elektromotorjem z nazivno  močjo 2,2 kW pri 800 – 2.130 obr/min. Direktni (soft start) zagon pri 400V/50Hz, nazivni tok 3,8 A. Nastavljena moč motorja je </t>
    </r>
    <r>
      <rPr>
        <b/>
        <sz val="10"/>
        <color theme="1"/>
        <rFont val="Arial"/>
        <family val="2"/>
        <charset val="238"/>
      </rPr>
      <t>2150 W</t>
    </r>
    <r>
      <rPr>
        <sz val="10"/>
        <color theme="1"/>
        <rFont val="Arial"/>
        <family val="2"/>
        <charset val="238"/>
      </rPr>
      <t xml:space="preserve"> v celotnem območju črpanja. Zaradi specifičnosti sinhronskega motorja je v območju Q-H tudi konstantni navor na gredi črpalke, zaradi česar je minimalna možnost mašenja rotorja. Motor je tudi programiran za samodejno odmašitev (za kratek čas spremeni obrate in smer vrtenja). V navitjih so termična stikala za izklop pri pregretju nad 1250C, v ohišju motorja je tipalo FLS za detekcijo puščanja v motor. V črpalki je 2-lopatični samočistilni N-rotor premera 170 mm (legirano jeklo), ima sesalno odprtino fi 100mm in v njej sekač za vlaknast material. Črpalka se spusti po vodilih in samodejno sklopi s  tlačnim kolenom DN80  za priključitev na tlačno cev. </t>
    </r>
  </si>
  <si>
    <t>Črpalka NX 6020.181 HT; 2,2kW IE4; set P2 2150W; DN80; Hl/Hl</t>
  </si>
  <si>
    <t>Montažni komplet NP 6020 (zaklep DN80, tesnila, vijaki)</t>
  </si>
  <si>
    <t>Motorni kabel S3x2,5+3x2,5/3+S(4x0,5) – 10m</t>
  </si>
  <si>
    <t>Držalo kabla 19-27mm</t>
  </si>
  <si>
    <t>Tlačno koleno DN80; PN 16 s prirobnico po ISO 7005-2</t>
  </si>
  <si>
    <t>Sidrni vijaki 4xM16 z ampulami za sidranje</t>
  </si>
  <si>
    <t>Zgornje držalo vodil iz AISI 316 s pritrdilnim kpl.</t>
  </si>
  <si>
    <t>Vodila 2" iz AISI 316 – dobavi montažer</t>
  </si>
  <si>
    <t>Veriga iz AISI 316, nosilnost 500 kg, dolžina 9m</t>
  </si>
  <si>
    <t>Vponka iz AISI 316</t>
  </si>
  <si>
    <t xml:space="preserve">pretok </t>
  </si>
  <si>
    <t>l/s</t>
  </si>
  <si>
    <t xml:space="preserve">geodetska višina črpanja </t>
  </si>
  <si>
    <t>višina črpanja skupaj s tlačnimi izgubami</t>
  </si>
  <si>
    <t xml:space="preserve">priključna moč </t>
  </si>
  <si>
    <t xml:space="preserve">efektivna moč </t>
  </si>
  <si>
    <t xml:space="preserve">tok </t>
  </si>
  <si>
    <t>vrtljaji</t>
  </si>
  <si>
    <t>800-2130</t>
  </si>
  <si>
    <t xml:space="preserve">napetost </t>
  </si>
  <si>
    <t xml:space="preserve">frekvenca </t>
  </si>
  <si>
    <t>stopnja zaščite proti vdoru mehanskih delcev in vdoru vode</t>
  </si>
  <si>
    <t>IP</t>
  </si>
  <si>
    <t>dolžina priključnega el. vodnika</t>
  </si>
  <si>
    <t>dotočna prirobnica DN1</t>
  </si>
  <si>
    <t>odtočna prirobnica DN2</t>
  </si>
  <si>
    <t>05.6</t>
  </si>
  <si>
    <t>TLAČNI CEVOVOD</t>
  </si>
  <si>
    <t>05.6.1</t>
  </si>
  <si>
    <t>Tlačni vod s cevjo in priključkom za izpiranje (krogelni ventil DN50 z nastavkom "C" za gasilsko cev), od črpalnega modula do priključitve na PE cevovod izven objekta črpališča s prosto prirobnico. 
Tlačni cevovodi daljši od 200 m, morajo imeti na razdalji vsakih 200 m, na dostopnih mestih, v jaških vgrajene čistilne kose. Izvedba čistilnega kosa vgrajenega med prirobnice mora omogočati dostop in odprtje profila tlačnega cevovoda v dolžini minimalno 600 mm. Zagotovljeno mora biti 100 % tesnjenje čistilnih kosov.
Ves vijačni, konzolni in tesnilni material. Izvedba konzolnega in vijačnega materiala iz nerjavnega jekla v kvaliteti vsaj AISI 316 oz. z EU standardom primerljivi kvaliteti.</t>
  </si>
  <si>
    <t>dimenzija cevovoda DN</t>
  </si>
  <si>
    <t>dolžina tlačnega voda</t>
  </si>
  <si>
    <t>medprirobnični čistilni kos z demontažnim pokrovom in pritrdili</t>
  </si>
  <si>
    <t>cev AISI 316  oz. z EU standardom primerljivi kvaliteti</t>
  </si>
  <si>
    <t>koleno</t>
  </si>
  <si>
    <t>prirobnica  v skladu s standardom DIN 2642/EN 1092-2.</t>
  </si>
  <si>
    <t>tesnilni obroč</t>
  </si>
  <si>
    <t>Tlačni vod s cevjo in protipovratnim ventilom. 
Ves vijačni, konzolni in tesnilni material. Izvedba konzolnega in vijačnega materiala iz nerjavnega jekla v kvaliteti vsaj AISI 316 oz. z EU standardom primerljivi kvaliteti.</t>
  </si>
  <si>
    <t>cev PE-HD (zajeto v popisu kanalizacije)</t>
  </si>
  <si>
    <t>protipovratna loputa</t>
  </si>
  <si>
    <t>05.8</t>
  </si>
  <si>
    <t>VSTOPNI POKROVI POLIECO (KIO) ali podobni</t>
  </si>
  <si>
    <t>05.8.1</t>
  </si>
  <si>
    <t>Servisni modularni pokrovi iz kompozita (toplotno aktivirana smola ojačana s steklenimi vlakni) razred D (400 kN) ali ustrezne manjše nosilnosti glede na lokacijo črpalnega jaška</t>
  </si>
  <si>
    <t>število pokrovov 600/600</t>
  </si>
  <si>
    <t>število pokrovov 700/700</t>
  </si>
  <si>
    <t>05.9</t>
  </si>
  <si>
    <t>SISTEM PREZRAČEVANJA</t>
  </si>
  <si>
    <t>05.9.1</t>
  </si>
  <si>
    <t>Prezračevanje črpalnega jaška izvedeno iz cevi DN100 , z vgrajenim cevnim ventilatorjem in zaščitno kapo na zunanjem delu zračnika in pritrdilnim materialom iz nerjavnega jekla v kvaliteti vsaj AISI 316  oz. z EU standardom primerljivi kvaliteti. Za material cevnega razvoda v črpalnem jašku se lahko uporabi tudi PP-PVC, material zunanjega dela zračnika s kapo mora biti iz nerjavnega jekla ustrezne kvalitete.</t>
  </si>
  <si>
    <t>Cev DN 100-dolžina</t>
  </si>
  <si>
    <t>Koleno DN 100</t>
  </si>
  <si>
    <t>05.9.2</t>
  </si>
  <si>
    <t>Prezračevanja črpalnega modula črpališča izvedeno iz cevi DN100 , z vgrajenim paketnim kemičnim filtrnim vložkom in zaščitno kapo na zunanjem delu zračnika in pritrditvenim materialom iz nerjavnega jekla v kvaliteti vsaj AISI 316  oz. z EU standardom primerljivi kvaliteti. Za material cevnega razvoda v črpalnem jašku se lahko uporabi tudi PP-PVC, material zunanjega dela zračnika s kapo mora biti iz nerjavnega jekla ustrezne kvalitete.</t>
  </si>
  <si>
    <t>05.10</t>
  </si>
  <si>
    <t>05.10.1</t>
  </si>
  <si>
    <t>merilna garnitura in razvod vodovodne napeljave se izvede v objektu.</t>
  </si>
  <si>
    <t>Izdelava cevovoda za vodovodni priključek za potrebe vzdrževanja črpališča za odpadne komunalne vode . Vključno z z izkopom in varovanjem gradbene jame, nakladanjem in odvozom na stalno deponijo, skupaj s stroški deponije. Vključno s planiranjem in utrjevanjem dna jarka,nabavo, dobavo in vgradnjo peščene posteljice in obsipom cevi ter zasipom do kote terena (po detajlu).  Nabava, dobava in vgradnja novega zasipnega materiala. Vključno s črpanjem vode iz gradbene jame. Vključno z nabavo in položitvijo PEHD d32 cevi vključno z  zaščitno cevjo PE d63 (z navrtnim zasunom, vgradnjo garnituro, cestno kapo s podbetoniranjem) od javnega vodovoda do vodomernega jaška. Vključno z vzpostavitvijo prvotnega stanja. Pri izdelavi vodovodnega priključka so vključena vsa režijska dela, zakoličba, postavitev profilov, rezanje asfalta, rušenje asfalta, odstranjevanje tlakovcev, robnikov, izkop, križanje z obstoječimi komunalnimi vodi in ostala dela v povezavi z vodovodnimi priključki. Izvede se ureditev in vsi potrebni ukrepi pri križanju s komunalno infrastrukturo skladno z navodili upravljavcev. Vključno z izdelavo geodetskega posnetka v skladu z zahtevami upravljavca kanalizacijskega omrežja. Upoštevati načrt hišnega vodovodnega priključka.</t>
  </si>
  <si>
    <t xml:space="preserve"> Skupaj STROJNE INŠTALACIJE IN STROJNA OPREMA:</t>
  </si>
  <si>
    <t xml:space="preserve"> 06.</t>
  </si>
  <si>
    <t>ZUNANJA UREDITEV</t>
  </si>
  <si>
    <t>enota</t>
  </si>
  <si>
    <t>cena/enoto</t>
  </si>
  <si>
    <t>cena</t>
  </si>
  <si>
    <t>06.1</t>
  </si>
  <si>
    <t>Nabava in dobava gramoza ter izvedba spodnjega ustroja asfaltnega cestišča v deb 55 cm.</t>
  </si>
  <si>
    <t>06.2</t>
  </si>
  <si>
    <t>Asfaltiranje cestišča z dvoslojnim asfaltom predvidoma nosilni sloj (AC 16 base B50/70, A4) v debelini 6 cm,  in obrabni sloj (AC 8 surf B70/100, A4) v debelini 4 cm.</t>
  </si>
  <si>
    <t>06.3</t>
  </si>
  <si>
    <t>Fino ročno planiranje humaniziranih površin in ponovna zatravitev.</t>
  </si>
  <si>
    <t>06.4</t>
  </si>
  <si>
    <t>Dobava in postavitev peskolova DN300 mm, globine 1m s priključkom na meteorno kanalizacijo s PVC cevjo dolžine 5m.</t>
  </si>
  <si>
    <t>06.5</t>
  </si>
  <si>
    <t>Dobava in postavitev tipske strehe za bivalni kontejner, kovinsko konstrukcijo in urejenim odvodom meteornih.</t>
  </si>
  <si>
    <t xml:space="preserve"> Skupaj ZUNANJA UREDITEV:</t>
  </si>
  <si>
    <t xml:space="preserve"> 07.</t>
  </si>
  <si>
    <t>ZAKLJUČNA DELA</t>
  </si>
  <si>
    <t>7.1</t>
  </si>
  <si>
    <t>Čiščenje terena po končani gradnji</t>
  </si>
  <si>
    <t>7.2</t>
  </si>
  <si>
    <t xml:space="preserve">Stroški izvedbe projektantskega nadzora. Ocena stroškov 1%.
</t>
  </si>
  <si>
    <t>7.3</t>
  </si>
  <si>
    <t>Izdelava PID projektne dokumentacije, geodetska izmera, vris v kataster. Ocena stroškov 1%.</t>
  </si>
  <si>
    <t>7.4</t>
  </si>
  <si>
    <t>Nadzor pri gradnji kanala pristojnih služb ostalih komunalnih vodov na območju: elektro, PTT, plinovod, vodovod, javna razsvetljava.                                                              Obračun po dejanskih stroških.</t>
  </si>
  <si>
    <t>7.5</t>
  </si>
  <si>
    <t>Opravljanje nadzora geomehanika, ki preveri ustreznost projektiranih rešitev zemeljskih del. Obračun po dejanskih stroških. Ocena stroškov 0,5%.</t>
  </si>
  <si>
    <t>7.7</t>
  </si>
  <si>
    <t>Ostala dodatna in nepredvidena dela. Obračun po dejanskih stroških porabe časa in materiala po vpisu v gradbeni dnevnik.
Ocena stroškov 10% od vrednosti del.</t>
  </si>
  <si>
    <t xml:space="preserve"> Skupaj ZAKLJUČNA DELA:</t>
  </si>
  <si>
    <t>08.</t>
  </si>
  <si>
    <t>ELEKTRIČNE INŠTALACIJE IN ELEKTRIČNA OPREMA</t>
  </si>
  <si>
    <t>V sklopu posamezne postavke mora biti zajet ves material, delo, drobni in pritrdilni materal za potrebno vgradnjo, vključno z usklajevanji na objektu (operativni sestanki), vsemi preboji do fi 50mm ter prevozom materiala na gradbišče.</t>
  </si>
  <si>
    <t>08.1</t>
  </si>
  <si>
    <t>8.1.1</t>
  </si>
  <si>
    <t>Strojni izkop gradbenega jarka za polaganje NN kabelske kanalizacije v terenu III.- IV. ktg. z dodatkom ročnega izkopa v razmerju 90% : 10%. Globina izkopa elektro trase znaša do 0,80m. Stranice izkopa se izvedejo pod kotom 80º . Širina dna jarka znaša 0,40 m. Odlaganje izkopane zemlje 1,0 m od roba jarka</t>
  </si>
  <si>
    <t>8.1.2</t>
  </si>
  <si>
    <t>Dobava in polaganje stigmaflex cevi fi110</t>
  </si>
  <si>
    <t>8.1.3</t>
  </si>
  <si>
    <t>Dobava in polaganje stigmaflex cevi fi90</t>
  </si>
  <si>
    <t>8.1.4</t>
  </si>
  <si>
    <t>Dobava in polaganje stigmaflex cevi fi63</t>
  </si>
  <si>
    <t>8.1.5</t>
  </si>
  <si>
    <t>Dobava in vgrajevanje gotovega betona C16/20 za obbetoniranje kabelske kanalizacije pod cestiščem</t>
  </si>
  <si>
    <t>8.1.6</t>
  </si>
  <si>
    <t>Dobava in polaganje opozorilnega traku "POZOR NN 1kV KABEL". Položeno v zemljo.</t>
  </si>
  <si>
    <t>8.1.7</t>
  </si>
  <si>
    <t>Dobava in montaža kabelskega jaška iz B.C. fi 1m, izkop v zemljišču III. do V. ktg., betoniranje dna jaška z betonom, montaža LŽ pokrova in uvodov, nakladanje in odvoz odvečnega materiala ter stroški obbetoniranje , izdelava vseh potrebnih začasne in končne deponije, ometavanje in finalna obdelava jaška, komplet z statičnim izračunom AB jaška in delavniško dokumentacijo, čiščenje okolice, komplet z dobavo LŽ pokrova &gt;400kN, dimenzij 0,6 x 0,6 m.</t>
  </si>
  <si>
    <t>8.1.8</t>
  </si>
  <si>
    <t>Geodetski posnetek trase kabelske kanalizacije z vsemi elementi trase in vris v kataster</t>
  </si>
  <si>
    <t>Gradbena dela skupaj  SKUPAJ:</t>
  </si>
  <si>
    <t>08.2</t>
  </si>
  <si>
    <t>MOČNOSTNI STIKALNI BLOK (+MCC)</t>
  </si>
  <si>
    <t>8.2.1</t>
  </si>
  <si>
    <t>Omara PS 4604.602 (brez vrat) (600x200x400 mm, RITTALL</t>
  </si>
  <si>
    <t>-2 kos stranska stena PS 4104.200,</t>
  </si>
  <si>
    <t>-1 kos podstavek višine 200mm SO 2085.200</t>
  </si>
  <si>
    <t>-3 kos vrata višine 200mm, brez okna MC 4702.200A</t>
  </si>
  <si>
    <t>-1 kos vrata višine 400mm, brez okna MC 4704.200</t>
  </si>
  <si>
    <t>-1 kos vrata višine 800mm, brez okna MC 4708.200</t>
  </si>
  <si>
    <t>-2 kos slepa plošča višine 100mm PS 4701.200</t>
  </si>
  <si>
    <t>-6 kos tesnilni nosilec PS 4750.000</t>
  </si>
  <si>
    <t>-2 kos termostat SK 3110.000</t>
  </si>
  <si>
    <t>-1 kos grelec z ventilatorjem SK 3102.000 (300W)</t>
  </si>
  <si>
    <t>-1 kos stropni ventilator SK 3149.000</t>
  </si>
  <si>
    <t>-1 kos rešetka SK 3325.200</t>
  </si>
  <si>
    <t>-1 kos kombinacija: svetilka 14W + 1-faz. šuko vtičnica, 475 mm,</t>
  </si>
  <si>
    <t>tip PS 4139.140 s priključnim kompletom PS 4314.100</t>
  </si>
  <si>
    <t>-1 kpl drobni material</t>
  </si>
  <si>
    <t>-1 kpl vezalni material</t>
  </si>
  <si>
    <t>8.2.2</t>
  </si>
  <si>
    <t>Zbiralke, Cu šine 15x3 mm</t>
  </si>
  <si>
    <t>8.2.3</t>
  </si>
  <si>
    <t>VTIKAČ (3P+N+PE) - vgradni, 63A, 380V/50Hz, IP67, tip Eaton ali podobno</t>
  </si>
  <si>
    <t>8.2.4</t>
  </si>
  <si>
    <t>ODMIČNO STIKALO 100A, tripolno, 1-2, montaža na vrata, tip Eaton ali podobno</t>
  </si>
  <si>
    <t>8.2.5</t>
  </si>
  <si>
    <t>BREMENSKI LOČILNIK 100A, NZM7-100, +DAOV-NZM7, +A400- , NZM7, +H-NZM7, tip Eaton ali podobno</t>
  </si>
  <si>
    <t>8.2.6</t>
  </si>
  <si>
    <t>PRENAPETOSTNI ODVODNIK (3p) s pomožnim stikalom, Isg=100kA, Umax=275V/50Hz, dimenzije 71,2 x 95 x 62mm, Eaton ali podobno</t>
  </si>
  <si>
    <t>8.2.7</t>
  </si>
  <si>
    <t>MOTORSKO ZAŠČITNO STIKALO, Eaton ali podobno, PKZM0-1, 1A</t>
  </si>
  <si>
    <t>8.2.8</t>
  </si>
  <si>
    <t>VOLTMETRSKA PREKLOPKA, T0-3-8007/E</t>
  </si>
  <si>
    <t>8.2.9</t>
  </si>
  <si>
    <t>V - METER (vgradni), 0-500V, vrtljivo železo, r=1,5, 96 x 96 mm, tip Iskra ali podobno</t>
  </si>
  <si>
    <t>8.2.10</t>
  </si>
  <si>
    <t>KONTROLNIK FAZNE ASIMETRIJE, Un=3 x 400V, 50/60Hz, območje 0,8-1,1xUn, z detekcijo zaporedja faz in zakasnjenim delovanjem 0-5s, dva relejska izhoda, 45 x 74 x 133mm, tip Dold ali podobno</t>
  </si>
  <si>
    <t>8.2.11</t>
  </si>
  <si>
    <t>INSTALACIJSKI ODKLOPNIK, 1p, 6A, "B", 15kA, tip Eaton ali podobno</t>
  </si>
  <si>
    <t>8.2.12</t>
  </si>
  <si>
    <t>INSTALACIJSKI ODKLOPNIK, 1p, 10A, "B", 15kA, tip Eaton ali podobno</t>
  </si>
  <si>
    <t>8.2.13</t>
  </si>
  <si>
    <t>INSTALACIJSKI ODKLOPNIK, 1p, 16A, "C", 15kA, tip Eaton ali podobno</t>
  </si>
  <si>
    <t>8.2.14</t>
  </si>
  <si>
    <t>INSTALACIJSKI ODKLOPNIK, 3p, 16A, "C", 15kA, tip Eaton ali podobno</t>
  </si>
  <si>
    <t>8.2.15</t>
  </si>
  <si>
    <t>INSTALACIJSKI ODKLOPNIK, 1p, 10A, "C", 15kA, tip Eaton ali podobno</t>
  </si>
  <si>
    <t>8.2.16</t>
  </si>
  <si>
    <t>TRANSFORMATORSKO ZAŠČITNO STIKALO, PKZM0-2,5-T, tip Eaton ali podobno</t>
  </si>
  <si>
    <t>8.2.17</t>
  </si>
  <si>
    <t>TRANSFORMATOR 400/24V; 0,5kVA</t>
  </si>
  <si>
    <t>8.2.18</t>
  </si>
  <si>
    <t>KRMILNI TRANSFORMATOR, 400/230V; 0,5kVA z odcepi +-5%</t>
  </si>
  <si>
    <t>8.2.19</t>
  </si>
  <si>
    <t>USMERNIK enofazni, reguliran, 230VAC / 24VDC, 5A, dimenzije 80x125mm (šxv), tip SITOP power 5, 6EP1 333-1SL11</t>
  </si>
  <si>
    <t>8.2.20</t>
  </si>
  <si>
    <t>GREBENASTO STIKALO "1-0-2", 20A, tripolno, vgradnja v vrata, tip Eaton ali podobno</t>
  </si>
  <si>
    <t>8.2.22</t>
  </si>
  <si>
    <t>TOKOVNI TRANSFORMATOR S PRETVORNIKOM, circutor, 0- 10A/4-20mA, napajanje 230VAC, 0,5VA, dimenzije 166 x 26 x 79mm (šxvxg), kot npr Circutor ali podobno</t>
  </si>
  <si>
    <t>8.2.23</t>
  </si>
  <si>
    <t>A - METER (vgradni), vhod 4-20mA, prikaz 0-10A, vrtljiva tuljavica, r=1,5, 48 x 48 mm, kot npr Iskra.</t>
  </si>
  <si>
    <t>8.2.24</t>
  </si>
  <si>
    <t>MOTORSKO ZAŠČITNO STIKALO , (brez zaščitnega sprožnika), PKZ2, kot npr Eaton</t>
  </si>
  <si>
    <t>8.2.25</t>
  </si>
  <si>
    <t>TIPKA S SVETILKO, 1 preklopni kontakt, vijačna priključitev vodnikov, 230VAC, zelena, (ohišje SE-02-616.011, okvir SE-02- 966.0, leča SE-02-901.5, žarnica, SE-1012201179, predupor SE- 02-904.7), kot npr Eaton ali podobno</t>
  </si>
  <si>
    <t>8.2.26</t>
  </si>
  <si>
    <t>TIPKA S SVETILKO, 1 preklopni kontakt, vijačna priključitev  vodnikov, 230VAC, rdeča, (ohišje SE-02-616.011, okvir SE-02- 966.0, leča SE-02-901.2, žarnica SE-1012201179, predupor SE- 02-904.7), kot npr Eaton ali podobno</t>
  </si>
  <si>
    <t>8.2.27</t>
  </si>
  <si>
    <t xml:space="preserve">LED signalna svetilka </t>
  </si>
  <si>
    <t>8.2.28</t>
  </si>
  <si>
    <t>Drobni in vezni material</t>
  </si>
  <si>
    <t>MOČNOSTNI STIKALNI BLOK (+MCC) SKUPAJ:</t>
  </si>
  <si>
    <t>08.3</t>
  </si>
  <si>
    <t>KRMILNI STIKALNI BLOK (+CBA)</t>
  </si>
  <si>
    <t>8.3.1</t>
  </si>
  <si>
    <t>OMARA TS 8604.600 (600 x 2000 x 400 mm) , RITTAL</t>
  </si>
  <si>
    <t>-2 kos stranska stena TS 8104.200</t>
  </si>
  <si>
    <t>-2 kos podstavek višine 200mm TS 8602.600</t>
  </si>
  <si>
    <t>-2 kos TS 8602.040</t>
  </si>
  <si>
    <t>-1 kos nosilec kabelskih uvodnic TS 8800.060</t>
  </si>
  <si>
    <t>-10 kos uvodnice 3/21 (PS 4317.000)</t>
  </si>
  <si>
    <t>-1 kos končno stikalo na vratih s priključnim kompletom</t>
  </si>
  <si>
    <t>-1 kos termostat SK 3110.000</t>
  </si>
  <si>
    <t>-1 kos pult na vratih PS 4638.800</t>
  </si>
  <si>
    <t>-1 kos predal za dokumentacijo PS 4118.000</t>
  </si>
  <si>
    <t>-1 kos svetilka 18W tip PS 4139.180, s priključnim kompletom</t>
  </si>
  <si>
    <t>PS 4315.100</t>
  </si>
  <si>
    <t>8.3.2</t>
  </si>
  <si>
    <t>KRMILNIK OMRON, CJ12M-CPU33-ETN v sestavi:</t>
  </si>
  <si>
    <t>-1 kos industrijski napajalnik CJ1W-PA202</t>
  </si>
  <si>
    <t>-1 kos centralno procesna enota PLC CJ2M-CPU33</t>
  </si>
  <si>
    <t>-1 kos komunikacijski vmesnik CP1W-CIF01</t>
  </si>
  <si>
    <t>-1 kos industrijski switch</t>
  </si>
  <si>
    <t>-5 kos DI kartica CJ1W-ID211</t>
  </si>
  <si>
    <t>-2 kos DO kartica CJ1W-0C211</t>
  </si>
  <si>
    <t>-1 kos Ai kartica CJ1W-ADO41-V1</t>
  </si>
  <si>
    <t>-3 kos patch kabel 2m</t>
  </si>
  <si>
    <t>-1 kos Kabel RS232C 5m XW2Z-500T</t>
  </si>
  <si>
    <t>8.3.3.</t>
  </si>
  <si>
    <t>GSM/GPRS MODEM z anteno, dual band GSM 900/1800 MHz,</t>
  </si>
  <si>
    <t>GPRS class 10, RS-232 V.24, napajanje 12-48VDC 3,6W,</t>
  </si>
  <si>
    <t>dimenzije 35x121x119mm(šxvxg), montaža na din letev, tip</t>
  </si>
  <si>
    <t>Cinterion EHS6T-LAN</t>
  </si>
  <si>
    <t>8.3.4</t>
  </si>
  <si>
    <t>OPERACIJSKI PANEL, OMRON NS5-SQ11-V12, barvni, LCD, 5,7",</t>
  </si>
  <si>
    <t>320 x 240 točk, z belo plastiko, touch screen, 24VDC, 15W, izrez:</t>
  </si>
  <si>
    <t>184 x 131 mm, dimenzije 195 x 142mm</t>
  </si>
  <si>
    <t>8.3.5</t>
  </si>
  <si>
    <t>VTIČNICA, n/o, 1p+N+PE, šuko, 250V, 50Hz, 16A</t>
  </si>
  <si>
    <t>8.3.6</t>
  </si>
  <si>
    <t>NAPRAVA ZA NEPREKINJENO NAPAJANJE, 1000VA, 2250W, dimenzije 216 x 170 x 439mm (vxšxg), APC Smart UPS 1000, z relejskim modulom, (SmartSlot Relay I/O Module + konektor), tip APC ali podobno</t>
  </si>
  <si>
    <t>8.3.7</t>
  </si>
  <si>
    <t>USMERNIK enofazni, reguliran, Siemns, 230VAC / 24VDC, 2A, dimenzije 50x125mm (šxv), tip SITOP power 2, 6EP1 331-1SL11</t>
  </si>
  <si>
    <t>8.3.8</t>
  </si>
  <si>
    <t>INSTALACIJSKI ODKLOPNIK 1p, 6A, "C", 15kA</t>
  </si>
  <si>
    <t>8.3.9</t>
  </si>
  <si>
    <t>Rele krmilne napetosti 230V AC, komplet s pomožnimi kontakti.</t>
  </si>
  <si>
    <t>8.3.10</t>
  </si>
  <si>
    <t>Rele krmilne napetosti 24 V DC, komplet s pomožnimi kontakti.</t>
  </si>
  <si>
    <t>Industrijski kanalni switch za na DIN</t>
  </si>
  <si>
    <t>8.3.12</t>
  </si>
  <si>
    <t xml:space="preserve">UZ TRANSMITER, Prosonic FMU 90, 1-kanalni, IP 40, 230Vac, z ločenim displayem, s tremi izhodnimi releji </t>
  </si>
  <si>
    <t>8.3.13</t>
  </si>
  <si>
    <t>PRENAPETOSTNI ODVODNIK ZA NAPAJNJE</t>
  </si>
  <si>
    <t>8.3.14</t>
  </si>
  <si>
    <t>KRMILNI STIKALNI BLOK (+CBA) SKUPAJ:</t>
  </si>
  <si>
    <t>08.4</t>
  </si>
  <si>
    <t>8.4.1</t>
  </si>
  <si>
    <t>Dobava in montaža inšt. materiala, dobava in polaganje</t>
  </si>
  <si>
    <t>energetskih in signalnih kablov, ter označitev z oznakami iz</t>
  </si>
  <si>
    <t>shem:</t>
  </si>
  <si>
    <t>LiYCY 2x0,75</t>
  </si>
  <si>
    <t>LiYCY 7x0,75</t>
  </si>
  <si>
    <t>LiYCY(TP) 2x2x0,75</t>
  </si>
  <si>
    <t>NYY 12x1,5</t>
  </si>
  <si>
    <t>NYY 2x2,5</t>
  </si>
  <si>
    <t>NYY 3x1,5</t>
  </si>
  <si>
    <t>NYY 3x2,5</t>
  </si>
  <si>
    <t>NYY 4x1,5</t>
  </si>
  <si>
    <t>NYY 4x16</t>
  </si>
  <si>
    <t>NYY 5x2,5</t>
  </si>
  <si>
    <t>Plastične gibljive cevi fi=13mm</t>
  </si>
  <si>
    <t>Plastične gibljive cevi fi=16mm</t>
  </si>
  <si>
    <t>Drobni in spojni material</t>
  </si>
  <si>
    <t>8.4.2</t>
  </si>
  <si>
    <t>Razdelilna doza za priklop črpalk, kpl z uvodnicami in vrstnimi sponkami, IP 65, okvirnih dim. 160/160/90</t>
  </si>
  <si>
    <t>8.4.3</t>
  </si>
  <si>
    <t>Dobava in montaža nadgradne fluo svetilke za vlažne prostore 1x58W</t>
  </si>
  <si>
    <t>8.4.4</t>
  </si>
  <si>
    <t>Dobava in montaža nadgradne stenske svetilke, za zunanjo montažo, IP65, LED 20W</t>
  </si>
  <si>
    <t>8.4.5</t>
  </si>
  <si>
    <t>Dobava in montaža varnostne svetilke, 230V, 6W, IP 55, z elektroniko, akumulatorjem in indikacijo polnjenja</t>
  </si>
  <si>
    <t>8.4.6</t>
  </si>
  <si>
    <t>Dobava in montaža navadnega nadometnega stikala 230V/10A</t>
  </si>
  <si>
    <t>8.4.7</t>
  </si>
  <si>
    <t>Dobava in montaža navadnega nadometnega stikala 230V/16A, za bojler</t>
  </si>
  <si>
    <t>8.4.8</t>
  </si>
  <si>
    <t>Dobava in električni priklop bojlerja, 10l, pretočni, 230V, 1000W</t>
  </si>
  <si>
    <t>8.4.9</t>
  </si>
  <si>
    <t>Dobava in priklop zidnega radiatorja s termostatom in tedensko uro, 230V, 1000W</t>
  </si>
  <si>
    <t>8.4.10</t>
  </si>
  <si>
    <t>Dobava in montaža nadometne vtičnice 2p, 24V, 16A</t>
  </si>
  <si>
    <t>8.4.11</t>
  </si>
  <si>
    <t>Dobava in montaža šuko nadometne vtičnice 230V/16A</t>
  </si>
  <si>
    <t>8.4.12</t>
  </si>
  <si>
    <t>Dobava in montaža trifazne vtičnice 400V/16A, 5-pol</t>
  </si>
  <si>
    <t>8.4.13</t>
  </si>
  <si>
    <t>Dobava, montaža in vezava zbiralke za izenačenje potencialov GIP, vgrajena v spodnjem delu močnostnega dela el. razdelilnika črpališča. Zbiralka mora biti opremljena 4x M8, 15x M6, 10 x M5 in priključkom za valjanec INOX 30 x 3,5 mm. Vključno z označevanjem priklopnega mesta vodnika.</t>
  </si>
  <si>
    <t>8.4.14</t>
  </si>
  <si>
    <t>Dobava in polaganje ozemljila izvedenga z INOX valjanca 30 x 3,5 mm, položen v zemljo na globini 0,8 m in cca. 0,5m od ograje črpališča, v kompletu z izkopom, zasipom in komprimiranjem.</t>
  </si>
  <si>
    <t>8.4.15</t>
  </si>
  <si>
    <t>Dobava in polaganje temeljnega ozemljila izvedenega z FeZn valjancem 25 x 4 mm, položen na dnu temelja oz. Temeljne plošče. V kompletu z križnimi sponkami in sponkami za povezavo na armaturo.</t>
  </si>
  <si>
    <t>8.4.16</t>
  </si>
  <si>
    <t>Dobava in polaganje inox žice fi10 po steni kontejnerja in na strehi, komplet z zidnimi in strešnimi nosilci</t>
  </si>
  <si>
    <t>8.4.17</t>
  </si>
  <si>
    <t>Dobava in montaža INOX križne sponke trak-trak.</t>
  </si>
  <si>
    <t>8.4.18</t>
  </si>
  <si>
    <t>Dobava in montaža merilne sponke (trak-žica)</t>
  </si>
  <si>
    <t>8.4.19</t>
  </si>
  <si>
    <t>Dobava in montaža križne sponke (žica-žica)</t>
  </si>
  <si>
    <t>8.4.20</t>
  </si>
  <si>
    <t>Izvedba vijačnega ali varjenega stika.</t>
  </si>
  <si>
    <t>8.4.21</t>
  </si>
  <si>
    <t>Dobava in montaža premostitvenega stika na cevovodih z pokositrano Cu pletenico l = 0,5 m v kompletu z ustreznimi kabelskimi končnicami.</t>
  </si>
  <si>
    <t>8.4.22</t>
  </si>
  <si>
    <t>Dobava in montaža cevnih objemk različnih dimenzij s priključno sponko.</t>
  </si>
  <si>
    <t>8.4.23</t>
  </si>
  <si>
    <t>Dobava in položitev vodnika P/F 6 mm2, rum-zel</t>
  </si>
  <si>
    <t>8.4.24</t>
  </si>
  <si>
    <t>Dobava in položitev vodnika P/F 16 mm2, rum-zel</t>
  </si>
  <si>
    <t>8.4.25</t>
  </si>
  <si>
    <t>Izvedba izenačitev potencialov kovinskih mas: ohišji stikalnih blokov, vrati, okviri vrat in oken, ograjami, rešetkami, pokrovi, in drugimi izpoistavljenimi kovinskimi deli</t>
  </si>
  <si>
    <t>8.4.26</t>
  </si>
  <si>
    <t>Razni drobni in spojni material (inšt. razvodne doze, kabelski čevlji,….)</t>
  </si>
  <si>
    <t>MONTAŽNA DELA SKUPAJ:</t>
  </si>
  <si>
    <t>08.5</t>
  </si>
  <si>
    <t xml:space="preserve">TEHNLOŠKA OPREMA ČRPALIŠČA </t>
  </si>
  <si>
    <t>8.5.1</t>
  </si>
  <si>
    <t>Dobava , montaža, priklop in preizkus merilne sonde nivoja v črpalnem jašku z analognim izhodom (4-20 mA). Dolžina priključnega kabla je cca. 20m, kot npr. tip E+H, FDU 91</t>
  </si>
  <si>
    <t>8.5.2</t>
  </si>
  <si>
    <t>Dobava , montaža, priklop in preizkus plovnega stikala (hruška) v črpalnem jašku, kpl. z drobnim materialom.</t>
  </si>
  <si>
    <t>8.5.3</t>
  </si>
  <si>
    <t>Končno stikalo na vhodnih vratih, mikrostikalo, 1X NC, 1xNO</t>
  </si>
  <si>
    <t>8.5.4</t>
  </si>
  <si>
    <t>Priklop kablov tehnološke opreme v elektro razdelilcu, kpl z drobnim materialom</t>
  </si>
  <si>
    <t>TEHNLOŠKA OPREMA ČRPALIŠČA  SKUPAJ:</t>
  </si>
  <si>
    <t>08.6</t>
  </si>
  <si>
    <t>OSTALE STORITVE</t>
  </si>
  <si>
    <t>8.6.1</t>
  </si>
  <si>
    <t>Izvedba instalacijskih meritev električne instalacije in strelovodne naprave ter izdaja merilnih protokolov.</t>
  </si>
  <si>
    <t>8.6.2</t>
  </si>
  <si>
    <t>Izvedba priklopa na el. omrežje vključno s plačilom omrežnine za priključno moč na osnovi sklenjene tripartitne pogodbe (distributer el. energije/investitor /izvajalaec oz. plačnik omrežnine)</t>
  </si>
  <si>
    <t>8.6.3</t>
  </si>
  <si>
    <t xml:space="preserve">Izdelava projektne dokumentacije - projekt izvedenega stanja (PID) </t>
  </si>
  <si>
    <t>8.6.4</t>
  </si>
  <si>
    <t>Izdelava tehnične dokumentacije - navodila za obratovanje in vzdrževanje</t>
  </si>
  <si>
    <t>8.6.5</t>
  </si>
  <si>
    <t>Spuščanje v pogon in nastavitve parametrov.</t>
  </si>
  <si>
    <t>8.6.6</t>
  </si>
  <si>
    <t>Sodelovanje z ostalimi izvajalci na objektu</t>
  </si>
  <si>
    <t>8.6.7</t>
  </si>
  <si>
    <t>Šolanje uporabnika</t>
  </si>
  <si>
    <t>8.6.8</t>
  </si>
  <si>
    <t>Storitve raznih komunalnih in drugih organizacij</t>
  </si>
  <si>
    <t>8.6.9</t>
  </si>
  <si>
    <t>Stroški projektantskega nadzora - obračun po dejanskih stroških</t>
  </si>
  <si>
    <t>8.6.10</t>
  </si>
  <si>
    <t>Priprava in organizacija gradbišča</t>
  </si>
  <si>
    <t>OSTALE STORITVE  SKUPAJ:</t>
  </si>
  <si>
    <t>08.7</t>
  </si>
  <si>
    <t>NEPREDVIDENA DELA</t>
  </si>
  <si>
    <t>8.7.1</t>
  </si>
  <si>
    <t>Razna nepredvidena dela, ki se pojavijo v času izvajanja gradnje in so vpisana v gradbeni dnevnik (5% od vseh del)</t>
  </si>
  <si>
    <t>NEPREDVIDENA DELA SKUPAJ:</t>
  </si>
  <si>
    <t>Elektro inštalacije in elektro oprema skupaj brez ddv:</t>
  </si>
  <si>
    <t>09.</t>
  </si>
  <si>
    <t>NN PRIKLJUČEK</t>
  </si>
  <si>
    <t>GRADBENA DELA:</t>
  </si>
  <si>
    <t>z.št.</t>
  </si>
  <si>
    <t>9.1.1</t>
  </si>
  <si>
    <r>
      <t xml:space="preserve">Izkop jame za postavitev betonskega droga dim. 1,2×1,2×2,2m z izdelavo podložnega betona C25/30 debeline 20cm, dobavo in vgradnjo dveh BC </t>
    </r>
    <r>
      <rPr>
        <sz val="10"/>
        <rFont val="Century"/>
        <family val="1"/>
        <charset val="238"/>
      </rPr>
      <t>Ø50</t>
    </r>
    <r>
      <rPr>
        <sz val="10"/>
        <rFont val="Arial"/>
        <family val="2"/>
        <charset val="238"/>
      </rPr>
      <t>cm, zasip in utrditev temelja, obbetoniranje cevi ter ureditev terena</t>
    </r>
  </si>
  <si>
    <t>9.1.2</t>
  </si>
  <si>
    <t>Strojni in ročni izkop v terenu III.ktg, izdelava betonskega temelja za prostostoječo omarico dimenzije 0,7×0,5m v globini 0,6m, dobava in izdelava podložnega betona debeline 20cm (glej prilogo), zasip kabelske omarice z komprimiranjem</t>
  </si>
  <si>
    <t>9.1.3</t>
  </si>
  <si>
    <r>
      <t>Strojni in ročni izkop kabelskega jarka v zemljišču IV. kategorije, širine 0,35 m in globine 0,9 m, dobava in vgradnja peščene posteljice, dobava in položitev zaščitne cevi PVC 1x</t>
    </r>
    <r>
      <rPr>
        <sz val="10"/>
        <rFont val="Symbol"/>
        <family val="1"/>
        <charset val="2"/>
      </rPr>
      <t xml:space="preserve">Æ1 125 </t>
    </r>
    <r>
      <rPr>
        <sz val="10"/>
        <rFont val="Arial"/>
        <family val="2"/>
        <charset val="238"/>
      </rPr>
      <t xml:space="preserve">mm, obbetoniranje cevi z rahlim betonom, položitev ozemljitvenega valjanca, dobava in polaganje opozorilnega traku, zasip rova s komprimiranjem v plasteh po 20cmm </t>
    </r>
  </si>
  <si>
    <t>9.1.4</t>
  </si>
  <si>
    <t>Prevozi in transporti odvečnega materiala na stalno deponijo, plačilo takse na deponiji</t>
  </si>
  <si>
    <t>9.1.5</t>
  </si>
  <si>
    <t>Čiščenje gradbišča</t>
  </si>
  <si>
    <t>9.1.6</t>
  </si>
  <si>
    <t>Izdelava geodetskega posnetka za komunalni kataster in izvršilno dokumentacijo, dolžina do 1000m</t>
  </si>
  <si>
    <t>ELEKTROMONTAŽNA DELA:</t>
  </si>
  <si>
    <t>9.2.1</t>
  </si>
  <si>
    <t xml:space="preserve">Dobava in napenjanje nadzemnega voda tipa: N1XD9-AR 3×70+70mm2. </t>
  </si>
  <si>
    <t>9.2.2</t>
  </si>
  <si>
    <r>
      <t>Dobava in uvlačenje kabla NA2XY-J 4×70+1,5mm</t>
    </r>
    <r>
      <rPr>
        <vertAlign val="superscript"/>
        <sz val="10"/>
        <rFont val="Arial"/>
        <family val="2"/>
        <charset val="238"/>
      </rPr>
      <t>2</t>
    </r>
    <r>
      <rPr>
        <sz val="10"/>
        <rFont val="Arial"/>
        <family val="2"/>
        <charset val="238"/>
      </rPr>
      <t xml:space="preserve"> </t>
    </r>
  </si>
  <si>
    <t>9.2.3</t>
  </si>
  <si>
    <r>
      <t>Dobava in montaža samokrčne kabelske glave - končnika 1kV  za kabel 4×70mm</t>
    </r>
    <r>
      <rPr>
        <vertAlign val="superscript"/>
        <sz val="10"/>
        <rFont val="Arial"/>
        <family val="2"/>
        <charset val="238"/>
      </rPr>
      <t>2</t>
    </r>
  </si>
  <si>
    <t>9.2.4</t>
  </si>
  <si>
    <r>
      <t>Dobava in montaža kabelskih čevljev AlCu 70mm</t>
    </r>
    <r>
      <rPr>
        <vertAlign val="superscript"/>
        <sz val="10"/>
        <rFont val="Arial"/>
        <family val="2"/>
        <charset val="238"/>
      </rPr>
      <t>2</t>
    </r>
  </si>
  <si>
    <t>9.2.5</t>
  </si>
  <si>
    <r>
      <t>Dobava vodnika H07V-K 1×35mm2, dolžine 2m, 2 kos kabelski čevelj Cu 70mm</t>
    </r>
    <r>
      <rPr>
        <vertAlign val="superscript"/>
        <sz val="10"/>
        <rFont val="Arial"/>
        <family val="2"/>
        <charset val="238"/>
      </rPr>
      <t>2</t>
    </r>
    <r>
      <rPr>
        <sz val="10"/>
        <rFont val="Arial"/>
        <family val="2"/>
        <charset val="238"/>
      </rPr>
      <t>, izvedba povezave FeZn in PEN zbiralnice v PS KRO</t>
    </r>
  </si>
  <si>
    <t>9.2.6</t>
  </si>
  <si>
    <r>
      <t xml:space="preserve">Dobava in montaža samokrčne kabelske glave 1kV - za kabel 4×70mm2 (kot EPKT 0047 ali enakovredno) v kompletu z izolacijsko cevjo </t>
    </r>
    <r>
      <rPr>
        <sz val="10"/>
        <color theme="1"/>
        <rFont val="Arial"/>
        <family val="2"/>
        <charset val="238"/>
      </rPr>
      <t xml:space="preserve">EN-CGPT 18/ 6-0  </t>
    </r>
    <r>
      <rPr>
        <sz val="10"/>
        <color rgb="FF000000"/>
        <rFont val="Arial"/>
        <family val="2"/>
        <charset val="238"/>
      </rPr>
      <t>in tesnilno cevjo MWTM -25/8-100/S ter priključitev na SKS s kompresijskimi sponkami (na drogu)</t>
    </r>
  </si>
  <si>
    <t>9.2.7</t>
  </si>
  <si>
    <t>Dobava in postavitev betonskega droga K9 (Stopar Lokavec) v pripravljen betonski temelj</t>
  </si>
  <si>
    <t>9.2.8</t>
  </si>
  <si>
    <t>Dobava in izdelava zateznega obešanja SKS-a na AB drogu, komplet z dobavo : 
 - 1 kos natezni vijak M16,
 - 1 kos zatezna sponka - velika,
 - 1 kos plastificiran jermen</t>
  </si>
  <si>
    <t>9.2.9</t>
  </si>
  <si>
    <t>Dobava in izdelava  obešanja SKS-a na obstoječi konzoli in strešnemu stojalu na mestu priključitve, komplet z dobavo : 
 - 1 kos natezni vijak M16,
 - 1 kos zatezna sponka - velika,
 - 1 kos plastificiran jermen</t>
  </si>
  <si>
    <t>9.2.10</t>
  </si>
  <si>
    <t>Uporaba avtomobilske dvižne ploščadi - ocenjeno</t>
  </si>
  <si>
    <t>9.2.11</t>
  </si>
  <si>
    <t>Dobava in postavitev PS-KPMO tipa  Prebil Plast tip. OMARICA PS 3 NT - 2 OKNA, dim 1050x550x320mm s podstavkom  z opremo in ožičenjem:</t>
  </si>
  <si>
    <t>~ 2 kos univerzalna števčna plošča,</t>
  </si>
  <si>
    <t>- 1 kos trifazni števec ZMXI320CPU1L1D3 Landis Gyr</t>
  </si>
  <si>
    <t>- 2 kos nosilec zbiralnic 60mm</t>
  </si>
  <si>
    <t>- 1,5m Cu zbiralnice 20×5mm</t>
  </si>
  <si>
    <t>- 3 kos varovalčni ločilnik VL00 (160A;3p)</t>
  </si>
  <si>
    <t>- 1 kos PEN zbiralnica Cu 30x5x300mm z izolatorjema</t>
  </si>
  <si>
    <t>- 3 kos NV00 talilni vložki 20A,</t>
  </si>
  <si>
    <t xml:space="preserve">~ 3 kos NV00 talilni vložki 100A </t>
  </si>
  <si>
    <t>- 2 m vodnk H07V-K 35mm²,</t>
  </si>
  <si>
    <t xml:space="preserve">~ 3 kos prenapetostni odvodniki PROTEC B2S(R) 320, 12,5 kA, 10/350 </t>
  </si>
  <si>
    <t>~ 1 kos tritočkovni zapah za na vrata omarice</t>
  </si>
  <si>
    <t xml:space="preserve">- 2 kos okno (makrolon) </t>
  </si>
  <si>
    <t>- 1 kos lahko snemljiva zaščita delov pod napetostjo</t>
  </si>
  <si>
    <t>- 1 kos polcilindrična ključavnica – Elektro Lj.</t>
  </si>
  <si>
    <t>- žep za dokumentacijo,</t>
  </si>
  <si>
    <t>- dokumentacija, napisi, drobni vezni material</t>
  </si>
  <si>
    <t>9.2.12</t>
  </si>
  <si>
    <t>Dobava in montaža zaščitnega korita Inox ali Al za na drog, dim 50×50×2500mm</t>
  </si>
  <si>
    <t>9.2.13</t>
  </si>
  <si>
    <r>
      <t>Dobava in montaža Al objemk za pritrditev kabla NA2XY-J 4×70+1,5mm</t>
    </r>
    <r>
      <rPr>
        <vertAlign val="superscript"/>
        <sz val="10"/>
        <rFont val="Arial"/>
        <family val="2"/>
        <charset val="238"/>
      </rPr>
      <t>2</t>
    </r>
    <r>
      <rPr>
        <sz val="10"/>
        <rFont val="Arial"/>
        <family val="2"/>
        <charset val="238"/>
      </rPr>
      <t xml:space="preserve"> in vodnika H07V-K 1×25mm</t>
    </r>
    <r>
      <rPr>
        <vertAlign val="superscript"/>
        <sz val="10"/>
        <rFont val="Arial"/>
        <family val="2"/>
        <charset val="238"/>
      </rPr>
      <t>2</t>
    </r>
    <r>
      <rPr>
        <sz val="10"/>
        <rFont val="Arial"/>
        <family val="2"/>
        <charset val="238"/>
      </rPr>
      <t xml:space="preserve"> za betonskem drogu</t>
    </r>
  </si>
  <si>
    <t>9.2.14</t>
  </si>
  <si>
    <t>Dobava in montaža prenapetostnih odvodnikov MOSIPO P4 15/275/P4</t>
  </si>
  <si>
    <t>9.2.15</t>
  </si>
  <si>
    <t>Dobava ozemljitvenega valjanca FeZn 25×4mm</t>
  </si>
  <si>
    <t>9.2.16</t>
  </si>
  <si>
    <t>Dobava križnih sponk za ozemljitveni valjanec, montaža sponk in zaščita z bitumnom</t>
  </si>
  <si>
    <t>OSTALI STROŠKI</t>
  </si>
  <si>
    <t>9.3.1</t>
  </si>
  <si>
    <t>Nadzor pri gradnji priključka s strani Elektro Ljubljana</t>
  </si>
  <si>
    <t>9.3.2</t>
  </si>
  <si>
    <t>Preklopi v elektro omrežju, sodelovanje s predstavnikom distributerja</t>
  </si>
  <si>
    <t>9.3.3</t>
  </si>
  <si>
    <t>Obveščanje o izklopu in delih na elektro omrežju</t>
  </si>
  <si>
    <t>9.3.4</t>
  </si>
  <si>
    <t xml:space="preserve">Nepredvidena dela po vpisu v G.D.s strani nadzornega organa se obračunajo po dejanskih stroških </t>
  </si>
  <si>
    <t>9.3.5</t>
  </si>
  <si>
    <t>Drobni nespecificirani material, nepredvidena dodatna dela, transportni in manipulativni stroški, meritve, funkcionalni preizkus vseh tokokrogov in delovanja zaščitnih sistemov</t>
  </si>
  <si>
    <t>Skupaj NN priključni vod</t>
  </si>
  <si>
    <t>EUR</t>
  </si>
  <si>
    <t>NN dovod do črpališča</t>
  </si>
  <si>
    <t>10.1</t>
  </si>
  <si>
    <t>10.1.1</t>
  </si>
  <si>
    <t>Trasiranje nove trase kabelske kanalizacije z uporabo obstoječih načrtov, trasa do 200m</t>
  </si>
  <si>
    <t>10.1.2</t>
  </si>
  <si>
    <t>Geodetska zakoličba kabelske trase, trasa do 200m</t>
  </si>
  <si>
    <t>10.1.3</t>
  </si>
  <si>
    <t>Stroški zakoličbe ostalih podzemnih, komunalnih vodov - vodovod, telekomunikacije …</t>
  </si>
  <si>
    <t>10.1.4</t>
  </si>
  <si>
    <t>Strojni izkop kabelskega jarka širine 0,3 m in globine 0,9 m, v zemljišču III-IV. kategorije, dobava in izdelava peščene posteljice gr. 6-8 mm, dobava in polaganje opozorilnega traku, zasip z drobnim izkopanim materialom, nabijanje v plasteh po 20cm, nakladanje  in odvoz viška materiala, čiščenje trase, zatravitev</t>
  </si>
  <si>
    <t>10.1.5</t>
  </si>
  <si>
    <t>Dobava in polaganje zaščitne cevi PVC 110mm v izkopan rov, dobava in polaganje PVC opozorilnega traku, brez zasipa</t>
  </si>
  <si>
    <t>10.1.6</t>
  </si>
  <si>
    <r>
      <t>Strojni izkop jarka za postavitev prostostoječe omare, dim. 0,75×0,55m in globine 0,7 m, v zemljišču III-IV. kategorije, dobava in izdelava betonske podložne plošče C16/20 (0,04m</t>
    </r>
    <r>
      <rPr>
        <vertAlign val="superscript"/>
        <sz val="10"/>
        <color indexed="8"/>
        <rFont val="Arial"/>
        <family val="2"/>
        <charset val="238"/>
      </rPr>
      <t>3</t>
    </r>
    <r>
      <rPr>
        <sz val="10"/>
        <color indexed="8"/>
        <rFont val="Arial"/>
        <family val="2"/>
        <charset val="238"/>
      </rPr>
      <t xml:space="preserve"> betona), zasip z drobnim izkopanim materialom, nabijanje v plasteh po 20cm, nakladanje  in odvoz viška materiala.</t>
    </r>
  </si>
  <si>
    <t>10.1.7</t>
  </si>
  <si>
    <t>Dobava in polaganje ozemljitvenega valjanca INOX 30×3,5mm v izkopani jarek</t>
  </si>
  <si>
    <t>10.1.8</t>
  </si>
  <si>
    <t>Dobava in izvedba križnih spojev INOX valjanca, triploščna križna sponka  INOX 58×58mm</t>
  </si>
  <si>
    <t>10.1.9</t>
  </si>
  <si>
    <t>Nepredvidena gradbena dela</t>
  </si>
  <si>
    <t>10.2.</t>
  </si>
  <si>
    <t>10.2.1</t>
  </si>
  <si>
    <r>
      <t>Dobava in polaganje / uvlačenje v cev kabla Al 4x70+1,5mm</t>
    </r>
    <r>
      <rPr>
        <vertAlign val="superscript"/>
        <sz val="10"/>
        <rFont val="Arial"/>
        <family val="2"/>
        <charset val="238"/>
      </rPr>
      <t>2</t>
    </r>
    <r>
      <rPr>
        <sz val="10"/>
        <rFont val="Arial"/>
        <family val="2"/>
        <charset val="238"/>
      </rPr>
      <t xml:space="preserve"> </t>
    </r>
  </si>
  <si>
    <t>10.2.2</t>
  </si>
  <si>
    <t>10.2.3</t>
  </si>
  <si>
    <r>
      <t>Dobava in montaža samokrčne kabelske glave EPKT 1kV - za kabel 4×70mm</t>
    </r>
    <r>
      <rPr>
        <vertAlign val="superscript"/>
        <sz val="10"/>
        <rFont val="Arial"/>
        <family val="2"/>
        <charset val="238"/>
      </rPr>
      <t>2</t>
    </r>
  </si>
  <si>
    <t>10.2.4</t>
  </si>
  <si>
    <t xml:space="preserve">Dobava materiala in izdelava kabelske spojke na kablu Al 4x70+1,5mm2 </t>
  </si>
  <si>
    <t>10.2.5</t>
  </si>
  <si>
    <t>Dobava sestavljene prostostoječe poliesterske kabelske omarice iz ene omare dim: 590×1000×320mm s podstavkom dim. 590×960×320mm z enokrilnimi vrati in streho, kpl ožičena in opremljena</t>
  </si>
  <si>
    <t>10.2.6</t>
  </si>
  <si>
    <r>
      <t>Dobava in izvedba galvanske povezave med PEN zbiralnico in ozemljitvenim valjancem: 
- ozemljitvena sponka,
- zaščita ozemljitvenega spoja z bitumnom,
- kabel H07V-K 25mm</t>
    </r>
    <r>
      <rPr>
        <vertAlign val="superscript"/>
        <sz val="10"/>
        <rFont val="Arial"/>
        <family val="2"/>
        <charset val="238"/>
      </rPr>
      <t>2</t>
    </r>
    <r>
      <rPr>
        <sz val="10"/>
        <rFont val="Arial"/>
        <family val="2"/>
        <charset val="238"/>
      </rPr>
      <t>, L=3m</t>
    </r>
  </si>
  <si>
    <t>10.2.7</t>
  </si>
  <si>
    <t>Dobava in montaža trifaznega števca električne energije 3x230/400V, 0,25-5-100A, PLC</t>
  </si>
  <si>
    <t>10.2.8</t>
  </si>
  <si>
    <t>Izvedba meritev in izdelava poročila</t>
  </si>
  <si>
    <t>10.2.9</t>
  </si>
  <si>
    <t>Dobava in montaža napisne tablice za označitev kablov</t>
  </si>
  <si>
    <t>10.2.10</t>
  </si>
  <si>
    <t>10.3.</t>
  </si>
  <si>
    <t>10.3.1</t>
  </si>
  <si>
    <t>Nadzor (gradbeni, elektro), sodelovanje s predstavniki distributerja</t>
  </si>
  <si>
    <t>10.3.2</t>
  </si>
  <si>
    <t>Izdelava PID dokumentacije, vris kablov v kataster upravljalca</t>
  </si>
  <si>
    <t>ČP ZAVOGLJE</t>
  </si>
  <si>
    <t>REKAPITULACIJA  ČRPALIŠČE MRAKOVCE</t>
  </si>
  <si>
    <t>Izdelava AB temelja in podstavka C25/30 za namestitev elektro krmilne omarice z vsemi opažnimi deli (dimenzije po dobavljeni opremi). Ocena</t>
  </si>
  <si>
    <t>03.9</t>
  </si>
  <si>
    <t>Dobava in montaža PVC zaščitne cevi za vgradnjo energetsko signalnega kabla od črpališča do krmilne omarice PVC DN110, skupaj z izkopom, vgradnjo in zasipom  elektro kablov. OP: Električna oprema in dovod energije je del elektro načrta.</t>
  </si>
  <si>
    <t>5.4.1</t>
  </si>
  <si>
    <t>274.25</t>
  </si>
  <si>
    <t>m.n.v</t>
  </si>
  <si>
    <t>5.5</t>
  </si>
  <si>
    <t>Črpalka NX 6020.181 MT; 5,5kW IE4; set 4.750W; DN100; Hl/Hl</t>
  </si>
  <si>
    <t>Montažni komplet NP 6020 (zaklep DN100, tesnilni obroč, vijaki)</t>
  </si>
  <si>
    <t>Tlačno koleno DN100; PN 16 s prirobnico po ISO 7005-2</t>
  </si>
  <si>
    <t>Veriga iz AISI 316, nosilnost 500 kg, dolžina 5m</t>
  </si>
  <si>
    <t>prosti prehod</t>
  </si>
  <si>
    <t>Tlačni vod s cevjo in priključkom za izpiranje (krogelni ventil DN50 z nastavkom "C" za gasilsko cev), od črpalnega modula do priključitve na PE cevovod izven objekta črpališča s prosto prirobnico. 
Tlačni cevovodi daljši od 200 m, morajo imeti na razdalji vsakih 200 m, na dostopnih mestih, v jaških vgrajene čistilne kose. Izvedba čistilnega kosa vgrajenega med prirobnice mora omogočati dostop in odprtje profila tlačnega cevovoda v dolžini minimalno 600 mm. Zagotovljeno mora biti 100 % tesnjenje čistilnih kosov.
Ves vijačni, konzolni in tesnilni material. Izvedba konzolnega in vijačnega materiala iz nerjavnega jekla v kvaliteti vsaj AISI 316  oz. z EU standardom primerljivi kvaliteti.</t>
  </si>
  <si>
    <t>Tlačni vod s cevjo in protipovratnim ventilom. 
Ves vijačni, konzolni in tesnilni material. Izvedba konzolnega in vijačnega materiala iz nerjavnega jekla v kvaliteti vsaj AISI 316  oz. z EU standardom primerljivi kvaliteti.</t>
  </si>
  <si>
    <t>07.1</t>
  </si>
  <si>
    <t>07.2</t>
  </si>
  <si>
    <t>07.3</t>
  </si>
  <si>
    <t>07.4</t>
  </si>
  <si>
    <t>07.5</t>
  </si>
  <si>
    <t>07.6</t>
  </si>
  <si>
    <t>Ostala dodatna in nepredvidena dela. Obračun stroškov po dejanskih stroških porabe časa in materiala po vpisu v gradbeni dnevnik. Ocena stroškov 5% vrednosti gradbenih del.</t>
  </si>
  <si>
    <t>07.7</t>
  </si>
  <si>
    <t>Električne inštalacije in električna oprema</t>
  </si>
  <si>
    <t>MOTORSKO ZAŠČITNO STIKALO, Allen Bradlley ali podobno, PKZM0-1, 1A</t>
  </si>
  <si>
    <t>KONTROLNIK FAZNE ASIMETRIJE, Un=3 x 400V, 50/60Hz, območje 0,8-1,1xUn, z detekcijo zaporedja faz in zakasnjenim delovanjem 0-5s, dva relejska izhoda, 45 x 74 x 133mm, tip Allen Bradley ali podobno</t>
  </si>
  <si>
    <t>8.2.21</t>
  </si>
  <si>
    <t>MOTORSKI ZAGANJALNIK ZA SPREMEMBO SMERI VRTENJA, komplet z dvema močnostnima relejema, komplet s pomožnimi kontakti, tip Allen Bradley ali podobno</t>
  </si>
  <si>
    <t>MOTORSKO ZAŠČITNO STIKALO , (brez zaščitnega sprožnika), PKZ2, kot npr Allen Bradley</t>
  </si>
  <si>
    <t>SIGNALNA SVETILKA, vijačna priključitev vodnikov, 230VAC, rumena, (ohišje SE-02-070.001, okvir SE-02-967.0, leča SE-02- 901.4, žarnica SE-1012201179), kot npr Eaton ali podobno</t>
  </si>
  <si>
    <t>Controller APP 411 – za prvo črpalko</t>
  </si>
  <si>
    <t>Gateway DP FPG 414 – za drugo črpalko</t>
  </si>
  <si>
    <t>8.3.11</t>
  </si>
  <si>
    <t>ABS ZAŠČITA ČRPALKE, tremična zaščita + zaščita proti vdoru vode, napajanje 230V, 50HZ, izhod 24VDC</t>
  </si>
  <si>
    <t>UZ TRANSMITER, Prosonic FMU 90, 1-kanalni, IP 40, 230Vac, z ločenim displayem</t>
  </si>
  <si>
    <t>9.1</t>
  </si>
  <si>
    <t>9.2</t>
  </si>
  <si>
    <t>9.3</t>
  </si>
  <si>
    <t>10.1.</t>
  </si>
  <si>
    <t>ČP MRAKOVCE</t>
  </si>
  <si>
    <t>REKAPITULACIJA ČRPALIŠČE SOSOTRO JUG</t>
  </si>
  <si>
    <t>SKUPAJ PRIPRAVLJALNA DELA:</t>
  </si>
  <si>
    <t>Strojni izkop gradbene jame, skladno z določili geomehanskega poročila, globine 0-4m, v terenu III. kat. z nakladanjem na kamion in odvozom na začasno gradbeno deponijo do 2 km, vključno s stroški začasne deponije. </t>
  </si>
  <si>
    <t>Strojni izkop gradbene jame, skladno z določili geomehanskega poročila, globine 0-4m, v terenu V. kat. z nakladanjem na kamion in odvozom na trajno gradbeno deponijo, vključno s stroški deponije. </t>
  </si>
  <si>
    <t>Zavarovanje gradbene jame z razpiranjem z jeklenimi opaži -sistem z vodili (SBH, KRINGS ali podobno) . Globina izkopa do 4m. Vključno z vsemi pomožnimi materiali, deli in transporti.</t>
  </si>
  <si>
    <t>SKUPAJ ZEMELJSKA DELA - KANALIZACIJA:</t>
  </si>
  <si>
    <t>Dobava in vgradnja posode  fi 240cm iz armiranega poliestra z vsemi montažnimi deli. (h =4m)</t>
  </si>
  <si>
    <t>SKUPAJ GRADBENA DELA:</t>
  </si>
  <si>
    <t>SKUPAJ ZIDARSKA DELA:</t>
  </si>
  <si>
    <t>Tip modula: AmaDS 01/2/01, emuport Core 20.2-10B ali podoben glede na dotočne parametre. Suho črpališče za prečrpavanje sanitarnih odpadnih vod s sistemom za separacijo trdnih delcev. V jašku črpališča ni stika z odpadnimi vodami in plini. Črpalke ne pridejo  v stik s trdnimi mehanskimi odpadki. Izločeni mehanski odpadki se s tokom vode samodejno transportirajo naprej v kanalizacijski sistem. Črpališče mora imeti vsaj dva separatorja in dve črpalki. Izvedeno mora biti na način, da lahko v primeru nujnih vzdrževalnih del nemoteno deluje z enim separatorjem in eno črpalko. Čičenje in vzdrževanje separatorja mora biti omogočeno na enostaven način,  brez demontaže delov črpalk ali cevovoda. Ločevalni del sistema suhega črpališča mora biti izdelan v kombinaciji sita in protipovratnih loput z zaščito pred zamašitvami,  z dvema, ločenima separatorjema, ki sta nameščena izven zbirne posode. Omogočen mora biti dostop s sprednje strani in odprtje separatorja po celotnem prerezu. Vsi kovinski elementi črpališča, zbirna posoda, ločevalni del, separatorja in povezovalni cevovodi morajo biti izdelani iz nerjavnega jekla v kvaliteti vsaj  AISI 316 oz. z EU standardom primerljivi kvaliteti. Črpališče mora biti opremljeno s priključno prirobnico, gumi kompenzatorjem za  prevzem osnih, prečnih in kotnih pomikov na dotočnem cevovodu in tlačnem vodu po DIN 2642/EN 1092-2. Imeti mora vse potrebne priključke za montažo merilne opreme in čiščenje.Drsni nožasti zasun za zaporo dotoka z zaporno ploščo iz  nerjavnega jekla v kvaliteti vsaj  AISI 316 oz. z EU standardom primerljivi kvaliteti in ustreznim tesnjenjem, ki je odporno na vplive odpadnih vod. Protipovratne lopute morajo biti tip s gumirano kuglo.</t>
  </si>
  <si>
    <t>05.5.2</t>
  </si>
  <si>
    <t xml:space="preserve">Drenažna potopna črpalka  za praznjenje tal črpališča s trifaznim elektromotorjem, avtomatskim vklopom in izklopom in varovanjem proti suhemu teku. 
Ves vijačni, konzolni in tesnilni material. Izvedba konzolnega in vijačnega materiala iz nerjavnega jekla v kvaliteti vsaj AISI 316  oz. z EU standardom primerljivi kvaliteti.
Izvajalec mora pred naročilom in vgradnjo črpalk preveriti dejanske višine črpanja in preveriti tlačne izgube v cevovodu.  </t>
  </si>
  <si>
    <t>05.7</t>
  </si>
  <si>
    <t xml:space="preserve">VSTOPNA LESTEV HUBER ali podobna. </t>
  </si>
  <si>
    <t>05.7.1</t>
  </si>
  <si>
    <t>Lestev z varnostno opremo s fiksnim vodilom (C tirnica) TIP SIS (HUBER), 
Lestev se dobavi s pomožnim vstopnim vodilom (na vrhu) dolžine 1000mm, konzole za pritrditev na steno, drsno prestrezno napravo in pasovnim elementom s karabinom, ter kompletnim vijačnim in pritrdilnim materialom. Lestev, vsi elementi lestve in pritrdilni material morajo biti izdelani iz nerjavnega jekla v kvaliteti vsaj AISI 316  oz. z EU standardom primerljivi kvaliteti.
Lestev izdelana skladno s standardom SIST EN 14396:2004</t>
  </si>
  <si>
    <t>fiksno varnostno zaščitno vodilo  dolžina</t>
  </si>
  <si>
    <t>širina prečk</t>
  </si>
  <si>
    <t>delitev prečk</t>
  </si>
  <si>
    <t>pomožno vstopno vodilo</t>
  </si>
  <si>
    <t>drsna prestrezna naprava-varnostni drsnik S5a</t>
  </si>
  <si>
    <t>pasovni element-H-BFD s karabinom</t>
  </si>
  <si>
    <t>Nabava, dobava in montaža vodovodnih jaškov iz armiranega poliestra  po SIST EN 14 364: 2013: 2013. Premer jaška 1000mm, globina 1.5m, za priključno cev d32mm v zaščitni cevi d63mm. Minimalna debelina sten revizijskega jaška je 8mm. V ceni je vključena tudi izdelava AB temeljne plošče jaška debeline 20cm, iz betona C25/30. Jašek se vgradi v tipski pisarniški konteijner, vključno z nabavo, dobavo in vgradnjo pohodnega pokrova 600/600mm in vodotesno zatesnitvijo stika med vodomernim jaškom in temeljno ploščo kontejnerja s tesnilnim trakom (npr.: Swellstop expanding waterstop. Vključena tudi nabava, dobava in montaža tipskega vodomera DN20 z vsemi potrebnimi fitingi in ventili, vse v skladu z zahtevami upravljavca vodovodnega omrežja.</t>
  </si>
  <si>
    <t>SKUPAJ STROJNE INŠTALACIJE IN STROJNA OPREMA:</t>
  </si>
  <si>
    <t>SKUPAJ ZUNANJA UREDITEV:</t>
  </si>
  <si>
    <t>SKUPAJ ZAKLJUČNA DELA:</t>
  </si>
  <si>
    <t>8.1</t>
  </si>
  <si>
    <t>Dobavi in izvede se oprema po specifikaciji v tehničnem poročilu točka 8.1</t>
  </si>
  <si>
    <t>zaščitni rele za pregretje el.motornega pogona in vdora vode v okrov motorja, napajalne napetosti 230VAC , izhodi za signal pregretja, signal za vdor vode in preklopni kontakt za izklop krmilne napetosti.               SAMO VGRADNJA IN PRIKLOPI (dobavi dobavitelj črpalk)</t>
  </si>
  <si>
    <t>Signalna svetilka  vijačna priključitev vodnikov, 230VAC, zelena  (ohišje SE 02-070.001, okvir SE-02-967.0, leča SE-02-901.5, žarnica SE-1012201179)</t>
  </si>
  <si>
    <t>8.3</t>
  </si>
  <si>
    <t>SKUPAJ M&amp;R OPREMA</t>
  </si>
  <si>
    <t>8.4</t>
  </si>
  <si>
    <t>SKUPAJ DOVODNI KABEL IN CEVI ZA EL. KABLE S OZEMLITVIJO</t>
  </si>
  <si>
    <t>8.5</t>
  </si>
  <si>
    <t>8.6</t>
  </si>
  <si>
    <t>SKUPAJ VODOVODNI  MATERIAL IN ELEKTROMATERIAL</t>
  </si>
  <si>
    <t>8.7</t>
  </si>
  <si>
    <t>Izvede dobavitelj tipske MCC z dogovorom predstavnika končnega uporabnika</t>
  </si>
  <si>
    <t>SKUPAJ PROGRAMSKA OPREMA</t>
  </si>
  <si>
    <t>8.8</t>
  </si>
  <si>
    <t>8.2</t>
  </si>
  <si>
    <t>NN priključek</t>
  </si>
  <si>
    <t>10.3</t>
  </si>
  <si>
    <t>ČP SOSTRO JUG</t>
  </si>
  <si>
    <t>VP ČRNA VAS - PRIPRAVLJALNA IN ZEMELJSKA DELA</t>
  </si>
  <si>
    <t>VP ČRNA VAS - GRADBENA IN OBRTNIŠKA DELA</t>
  </si>
  <si>
    <t>VP ČRNA VAS - ZUNANJA UREDITEV</t>
  </si>
  <si>
    <t>VP ČRNA VAS - ZAKLJUČNA DELA</t>
  </si>
  <si>
    <t>VP ČRNA VAS - STROJNE INSTALACIJE</t>
  </si>
  <si>
    <t>VP ČRNA VAS - NN PRIKLJUČEK</t>
  </si>
  <si>
    <t>VP ČRNA VAS - ELEKTROINŠTALACIJSKA DELA</t>
  </si>
  <si>
    <t>VP ČRNA VAS - TK PRIKLJUČEK</t>
  </si>
  <si>
    <t>Izvedba arheoloških raziskav ob gradnji in arheološkega nadzora.</t>
  </si>
  <si>
    <t>Dvostranski opaž temeljih gred - beton ni viden. Višina grede 0,5 m.</t>
  </si>
  <si>
    <t>Dobava in vgradnja elementov za tesnenje cevovodov pri prehodih skozi betonske elemente, n.pr. Doyma sistem. Elementi max.premera 200 mm.</t>
  </si>
  <si>
    <t>Nabava, vgrajevanje in končna obdelava revizijskih jaškov iz betonskih cevi fi 60cm, povprečne globine ca 2m, kompletno z izkopom, zasipom in LTŽ pokrovom premera 600mm ter nosilnosti 400kN.</t>
  </si>
  <si>
    <t>Nabava, vgrajevanje in končna obdelava cestnih požiralnikov z lovilcem olja in bencna iz betonskih cevi fi 50cm, globine do 1.5m, kompletno z izkopom, zasipom in krovno ploščo z vgrajeno LTŽ dežno rešetko dimenzije 400 x 400mm ter nosilnosti 250kN.</t>
  </si>
  <si>
    <t>Izvedba betonske izpustne glave premera 10 - 20cm z vsemi deli in materiali.</t>
  </si>
  <si>
    <t xml:space="preserve">Strojni izkop jarkov v terenu I-III kategorije, do globine 1.5m z odlaganjem na rob gradbene jame
-elektrokabelska kanalizacija
-vodovod
-odvod na biofilter
-intema kanalizacija
-tlačni vod odpadne vode
-dovod vakuumske kanalizacije
</t>
  </si>
  <si>
    <t xml:space="preserve">Ročno planiranje dna jarkov s
točnostjo +- 3cm in utrjevanje dna jarka.
-elektrokabelska kanalizacija
-vodovod
-odvod na biofilter
-interna kanalizacija
-tlačni vod odpadne vode
-dovod vakuumske kanalizacije
</t>
  </si>
  <si>
    <t xml:space="preserve">Zasip cevi v plasteh po 15cm ter komprimacija z lahkimi
komprimacijskimi sredstvi. 
-elektrokabelska kanalizacija
-vodovod
-odvod na biofilter
-interna kanalizacija
-tlačni vod odpadne vode
-dovod vakuumske kanalizacije
</t>
  </si>
  <si>
    <t xml:space="preserve">Dobava, transport in vgraditev
peščenega materiala granulacije 0-4mm v peščeno ležišče. 
-elektrokabelska kanalizacija
-vodovod
-odvod na biofilter
-interna kanalizacija
-tlačni vod odpadne vode
-dovod vakuumske kanalizacije
</t>
  </si>
  <si>
    <t>Odvoz izkopanega materiala na stalno deponijo s planiranjem in deponijsko takso.</t>
  </si>
  <si>
    <t>Izdelava plošče-podstavka za agregat, tlorisne dimenzije 460 x 220 cm. Pozicija vsebuje vsa potrebna dela: izkop, opaže, betonska dela, dala vezana na temeljenje in podobno.</t>
  </si>
  <si>
    <t>DN 300
DN 200
DN 150</t>
  </si>
  <si>
    <t>1
1
1</t>
  </si>
  <si>
    <t>Vakuumski rezervoar narejen iz nerjavečega jekla AISI 316, izvedba za enostavno čiščenje, pripravljen za vgradnjo znotraj zgradbe vakuumske postaje, kompletno z vsemi priključitvenimi prirobnicami, zrakotesnimi uvodnicami ter čistilnimi in odtočnimi priključki</t>
  </si>
  <si>
    <t>Izvedba rezervoarja, cevovodov, vijačnega in drugega kovinskega materiala iz nerjavečega jekla  AISI 316.</t>
  </si>
  <si>
    <t>vhodni vakuumski vodi v objekt so narejeni iz PE, dobavljeni so z vsemi zasuni
PE (100, SDR17) d315 x 18,8 PN10
PE (100, SDR17) d225 x 13,4 PN10
PE (100, SDR17) d160 x 9,5 PN10</t>
  </si>
  <si>
    <t>01.09.01</t>
  </si>
  <si>
    <t>cev DN300</t>
  </si>
  <si>
    <t>prirobnica DN300, DIN 2642</t>
  </si>
  <si>
    <t>zavihek DN300</t>
  </si>
  <si>
    <t>tesnilni obroč DN300</t>
  </si>
  <si>
    <t>elektro motorni nožasti zasun DN300</t>
  </si>
  <si>
    <t>01.09.03</t>
  </si>
  <si>
    <t>cev DN150</t>
  </si>
  <si>
    <t>prirobnica DN150, DIN 2642</t>
  </si>
  <si>
    <t>zavihek DN150</t>
  </si>
  <si>
    <t>tesnilni obroč DN150</t>
  </si>
  <si>
    <t>elektro motorni nožasti zasun DN150</t>
  </si>
  <si>
    <t>Zračni kemični filter</t>
  </si>
  <si>
    <t>Vodomer se vgradi v objektu pod umivalnik ali v  nišo v zidu z omarico.</t>
  </si>
  <si>
    <t>Trasiranje nove trase kabelske kanalizacije z uporabo obstoječih načrtov</t>
  </si>
  <si>
    <t>Geodetska zakoličba kabelske trase</t>
  </si>
  <si>
    <t>Stroški zakoličbe ostalih podzemnih, komunalnih vodov - vodovod, plinovod …</t>
  </si>
  <si>
    <t>Obojestransko strojno rezanje asfalta debeline do 10cm</t>
  </si>
  <si>
    <t>Frezanje obstoječega asfaltnega vozišča debeline 3cm, dodatno obžagovanje stikov v kolikor je to potrebno, pobrizg z emulzijo in preplastitev z asfaltbetonom v debelini 3cm</t>
  </si>
  <si>
    <t>Odstranjevanje in nakladanje ruševin pri odstranjevanju asfalta, podložnega betona pod asfaltom ali pod robniki, ploščami ipd</t>
  </si>
  <si>
    <t>Dobava materiala in izkop kanala za polaganje kabla v zem. III. - IV. Ktg., dobava in polaganje PVC opozorilnega traku in ozemljitvenega valjanca, širina kanala 0,30m, globina kanala 0,90m, zaščita kabla mivko ali finim peskom, zasip kanala z izkopanim materialom,v utrjenih površinah zaščita kabla s cevjo PVC premera 125 mm, nakladanje viška materiala in odvoz na stalno deponijo, čiščenje trase</t>
  </si>
  <si>
    <t>Asfaltiranje poškodovanih površin, v dogovoru z upravljalcem asfaltiranih površin, predvideno</t>
  </si>
  <si>
    <t>Čiščenje gradbišča in vzpostavitev gradbišča in okolice v prvotno stanje - predvideno</t>
  </si>
  <si>
    <t>Stroški izdelave elaborata zapore ceste</t>
  </si>
  <si>
    <t>2.6.11</t>
  </si>
  <si>
    <t>Postavitev cestnih zapor in prometne signalizacije</t>
  </si>
  <si>
    <t>2.6.12</t>
  </si>
  <si>
    <t>Priprava in zavarovanje gradbišča - predvideno</t>
  </si>
  <si>
    <t>2.6.14</t>
  </si>
  <si>
    <t xml:space="preserve">Dobava in polaganje kabla v rov, tip kabla NA2XY-J 4×150+1,5 mm2 </t>
  </si>
  <si>
    <t>2.6.15</t>
  </si>
  <si>
    <t>Dobava in montaža kabelskih čevljev AlCu 150 mm2</t>
  </si>
  <si>
    <t>2.6.16</t>
  </si>
  <si>
    <t>Dobava in montaža kabelskega zaključka nazivne napetosti 1 kV za kabel 4×240 mm2 kot naprmer: Raychem tip EPKT 150 mm2</t>
  </si>
  <si>
    <t>2.6.17</t>
  </si>
  <si>
    <t>Izvedba uvoda NN kablov v NN prostor TP in v PMO, zatesnitev in zaščita uvoda, izvedba priklopa kabla</t>
  </si>
  <si>
    <t>2.6.18</t>
  </si>
  <si>
    <t>Dobava in vgradnja omarice PMO (npr. Schrack VMZ). Prostostoječa omarica iz poliestra dim. 750×1000×320mm (š×v×g) na tipskem podstavku dim. 750×960×320mm (š×v×g) s stekli na vratih, ožičene in opremljene z:</t>
  </si>
  <si>
    <t>2.6.19</t>
  </si>
  <si>
    <t>Označevanje NN kablov v TP in v PMO, PVC ploščica s trajnimi oznakami in velikostjo črk 6mm, pritrditev ploščice na kabel</t>
  </si>
  <si>
    <t>2.6.20</t>
  </si>
  <si>
    <t>Nepredvidena dela, drobni material</t>
  </si>
  <si>
    <t>2.6.21</t>
  </si>
  <si>
    <t>Izvedba preklopov v NN omrežju</t>
  </si>
  <si>
    <t>2.6.22</t>
  </si>
  <si>
    <t>Izdelava meritev in merilnih dokumentov</t>
  </si>
  <si>
    <t>2.6.23</t>
  </si>
  <si>
    <t>Evidentiranje in nos sprememb v PZI kot podloga za izdelavo PID</t>
  </si>
  <si>
    <t>2.6.24</t>
  </si>
  <si>
    <t>Izdelava geodetskega posnetka za komunalni kataster in izvršilno dokumentacijo, dolžina do 500m, vpis v katerster upravljalca</t>
  </si>
  <si>
    <t>2.6.25</t>
  </si>
  <si>
    <t>Stroški nadzora podjetja Elektro Primorska - predvideno</t>
  </si>
  <si>
    <t>2.6.26</t>
  </si>
  <si>
    <t>Izdelava projekta izvedenih del</t>
  </si>
  <si>
    <t>2.6.27</t>
  </si>
  <si>
    <t>Izdelava navodil za obratovanje in vzdrževanje</t>
  </si>
  <si>
    <t>Bremenski ločilnik, 100A, 3p
N1-100
Komplet z:
• NZM1-XAD160; Adapter za priklop, 160A
• NZM1-XTVD; Ročka, črna - na vrata - vrtilni pogon, sklopka, zaklepanje v "0"
• NZM1/2-XV4; Podaljšek osi, 400mm, za NZM1, NZM2</t>
  </si>
  <si>
    <t>Vrstna sponka, 4mm2
WDU 4
OPOMBA: Vgraditi vse sponke, tudi rezervne!</t>
  </si>
  <si>
    <t>Nadometni vtikač, petpolni, z zaščitnim kontaktom, 125A, 400V, IP67
GW 60 461
OPOMBA: Za zunanji priključek mobilnega agregata</t>
  </si>
  <si>
    <t>Priključna sponka, 4-35mm2 na zbiralko 5mm
AKU35/5
OPOMBA: Za priklop na obročasto zbiralko GIP</t>
  </si>
  <si>
    <t>REKAPITULACIJA - Črpališče pod Debnim vrhom</t>
  </si>
  <si>
    <t>Gradbeno obrtniška dela</t>
  </si>
  <si>
    <t>Strojne inštalacije in strojna oprema</t>
  </si>
  <si>
    <t>Elektro NN dovod</t>
  </si>
  <si>
    <t>*1201 - Zakoličenje osi kanalizacije, z zavarovanjem osi in oznako revizijskih jaškov in vsa druga geodetska dela v času gradnje, ki so potrebna za nemoteno izvajanje del (smeri, višine, vmesne, začasne in končne zakoličbe…)</t>
  </si>
  <si>
    <t>1211 - Trasiranje in označevanje trase obstoječega telekomunikacijskega omrežja, ki se nahaja v bližini predvidene infrastrukture. V ceni je vključena postavitev vidnih znakov na terenu in predaja zapisnika meritev.</t>
  </si>
  <si>
    <t xml:space="preserve">*1301 - Priprava gradbišča, odstranitev eventuelnih ovir in utrditev delovnega platoja. Po končanih delih se gradbišče pospravi in vzpostavi v prvotno stanje.                                       </t>
  </si>
  <si>
    <t>1401 - Izvedba projektantskega nadzora.</t>
  </si>
  <si>
    <t xml:space="preserve">1402 - Nadzor pristojnih služb ostalih komunalnih vodov na območju.                                                          </t>
  </si>
  <si>
    <t>1403 - Izvedba geomehanskega nadzora, prevzem gradbene jame in temeljnih tal.</t>
  </si>
  <si>
    <t>Pripravljalna dela skupaj:</t>
  </si>
  <si>
    <t>Zunanja ureditev platoja črpališča</t>
  </si>
  <si>
    <t>24405 - Izdelava posteljice iz drobljenih kamnitih zrn v debelini 40 cm</t>
  </si>
  <si>
    <t>31302 - Izdelava nevezane nosilne plasti enakomerno zrnatega drobljenca iz kamnine v debelini 21 do 30 cm</t>
  </si>
  <si>
    <t>31602 - Izdelava nosilne plasti bituminizirane zmesi AC 22 base B 50/70 A3 v debelini 6 cm</t>
  </si>
  <si>
    <t>32311 - Izdelava obrabne in zaporne plasti bituminizirane zmesi AC 11 surf B 50/70 A3 v debelini 4 cm</t>
  </si>
  <si>
    <t>2211 - Odvzem vzorcev in izvedba meritev ustreznosti vgradnje in vgrajenih materialov  ter izdelava končnega poročila s strani akreditirane organizacije.</t>
  </si>
  <si>
    <t>58101 - Dobava in vgraditev rešetke iz duktilne litine z nosilnostjo 125 kN, s prerezom               400/400 mm</t>
  </si>
  <si>
    <t>2228 - Nabava, dobava materiala in obbetoniranje cevi za kanalizacijo s cementnim betonom C 8/10, po detajlu iz načrta (odvodnjavanje).</t>
  </si>
  <si>
    <t>Nabava, dobava in vgradnja panelne ograje h=2,0m skupaj s temeljem, vsem pritrdilnim materialom in montažo</t>
  </si>
  <si>
    <t>Nabava, dobava in vgradnja panelnih drsnih vrat h=2,0m širine 4,0m skupaj s temeljem, vsem pritrdilnim materialom in montažo</t>
  </si>
  <si>
    <t>Izdelava, dobava in montaža Al obvestilne table "JP Vodovod-kanalizacija d.o.o., Črpališče Pod Debnim vrhom, Vstop nepooblaščenim osebam prepovedan"</t>
  </si>
  <si>
    <t>Izdelava, dobava in montaža tipske kontejnerske pisarniške enote (npr.: A15 – SP50; Bandelli d.o.o.) Standardni opis bivalne enote:
Dimenzije 3150 × 2000h-2572 mm (zunanje mere), notranja višina 2300mm
Stene, izolacija 50mm iz poliuretan, koeficient K= 0,44 W/m2 k
Streha 30+40mm, koeficient K= 0,71 W/m2
Pod izdelana iz jeklenih profilov, cinkanih in obložena panelom iz vodoodporne iverice debeline 18mm, dokončni sloj iz linoleja
Vrata zunanja iz aluminija, barva RAL 9010, ½ steklo termično, dim.: 1050× 2100, brez zaščitnih rešetk – kos1
Okno dvojno drsno, steklo 4/6/4mm, dimenzije 1050×1120mm, brez zaščitnih rešetk – kos1
Streha dvokapnica:
- Iz poliuretana debeline 30+40mm, z zunanjim valom
- Zunanja pločevina cinkana + barvana Ral 9002
Stropna luč, fluorescenčna 1×36W s stikalom – kos1
Vtičnica schuco 16 A – kos2
Omarica z varovalkami – kos1
Električna omarica z zunanjim priklopom – kos1
Vijak M12 na zunanji strani za ozemljitev – kos1
Barva panelov in strukture v RAL 9002 – belo/siva</t>
  </si>
  <si>
    <t xml:space="preserve"> Potrebna je izvedba tlaka, postavitev in pritrditev je potrebno detajlno specificirati. Pisarniški kontejner mora biti postavljen na pred pripravljeno podlago, ki je dvignjena od okoliškega nivoja, z izvedenim ločitvenim tesnilnim slojem, kar preprečuje vdor vode v kontejner.</t>
  </si>
  <si>
    <t>Zunanja ureditev skupaj:</t>
  </si>
  <si>
    <t>Drugi posegi na terenu</t>
  </si>
  <si>
    <t xml:space="preserve">3101 - Odriv humusa debeline 20cm minimalno 5m od roba gradbene jame. </t>
  </si>
  <si>
    <t>3102 - Rušenje obcestne zelenice, nakladanje in odvoz porušenega materiala na ustrezno deponijo po izboru izvajalca in s plačilom deponijske takse.</t>
  </si>
  <si>
    <t>3209 - Navoz plodne zemlje na globini 15 cm, ročno razgrinjanje, grobo in fino planiranje, dognojevanje, nabava in setev travne mešanice (cca. 25-50 g travne mešanice na m²), zagrabljanje, uvaljanje in čiščenje po končanih delih (material z začasne deponije, odriv).</t>
  </si>
  <si>
    <t>Drugi posegi na terenu skupaj:</t>
  </si>
  <si>
    <t>Kanalizacija - zemeljska dela</t>
  </si>
  <si>
    <t>4102 - Zavarovanje gradbene jame z razpiranjem z  jeklenimi opaži -sistem z vodili(SBH, KRINGS ali podobno) . Globina jarka do 6,0m.  Vključno z vsemi pomožnimi materiali,  deli in transporti.</t>
  </si>
  <si>
    <t xml:space="preserve">4107 - Vertikalni strojni izkop gradbene jame globine 4-6m, v terenu III. kat. z nakladanjem na kamion in odvozom na začasno gradbeno deponijo do 2km, s stroškom začasne deponije. </t>
  </si>
  <si>
    <t xml:space="preserve">4110 - Strojni izkop jarka, skladno z določili geomehanskega poročila, globine 0-4m, v terenu III. kat. z nakladanjem na kamion in odvozom na trajno gradbeno deponijo, vključno s stroški deponije. </t>
  </si>
  <si>
    <t xml:space="preserve">*4121 - Ročni izkop jarka globine 0 - 2 m, z nakladanjem na kamion in odvozom na stalno gradbeno deponijo do 2 km, s stroškom deponije  </t>
  </si>
  <si>
    <t>4207 - Zasip jarka z dovozom novega gramoznega zasipnega materiala  z utrjevanjem v slojih po 30 cm do 95 % trdnosti po standardnem Proctorjevem postopku; vključno z  nabavo in dobavo  zasipnega materiala.</t>
  </si>
  <si>
    <t>Kanalizacija - zemeljska dela skupaj:</t>
  </si>
  <si>
    <t>Kanalizacijska dela</t>
  </si>
  <si>
    <t>Nabava dobava in montaža tlačnega voda NL DN 80 z vsem potrebnim materialom, fazonskimi kosi in polaganjev v peščeno posteljico</t>
  </si>
  <si>
    <t>Nabava dobava in montaža tlačnega voda NL DN 80 (skupaj s toplotno izolacijo iz poliuretanske pene debeline 10cm in zaščito toplotne izolacije iz PE-HD cevi  z vsem potrebnim materialom, fazonskimi kosi in obešanjem na mostno konstrukcijo vključno z vešali in pritrdilnim materialom vključno z nabavo dobavo in montažo gumjastega kompenzacijskega kosa za cev NL DN 80 za premagovanje pomikov mostne konstrukcije</t>
  </si>
  <si>
    <t xml:space="preserve">*6249 - Nabava, dobava in montaža revizijskih jaškov iz armiranega poliestra  po SIST EN 14 364: 2013, komplet s sidrno ploščo in 3x sidrnimi obroči v območju betonskega venca. Premer jaška 2500mm, globina 6 - 7m, za priključno cev DN200mm. Minimalna debelina sten revizijskega jaška je 47mm. </t>
  </si>
  <si>
    <t>6511 - Zaščita obstoječih komunalnih vodov z obešanjem ali podpiranjem z vsemi deli in materiali. Vse v  skladu z navodili upravljavcev komunalnih vodov.</t>
  </si>
  <si>
    <t>Kanalizacijska dela skupaj:</t>
  </si>
  <si>
    <t>Nabava, dobava in strojno vgrajevanje betona C25/30,  z vsemi horizontalnimi in vertikalnimi transporti in s čiščenjem betonskih površin.</t>
  </si>
  <si>
    <t>Nabava, dobava in strojno vgrajevanje betona C12/15,  z vsemi horizontalnimi in vertikalnimi transporti in s čiščenjem betonskih površin.</t>
  </si>
  <si>
    <t>Nabava, dobava, razrez, krivljenje, vezanje in polaganje rebraste RA armature, kar vključuje vse dimenzije do 12 mm in nad 12 mm, kot tudi vse vrste mrežastih armatur</t>
  </si>
  <si>
    <t>Betonska dela skupaj:</t>
  </si>
  <si>
    <t>Tesarska dela</t>
  </si>
  <si>
    <t>Dobava in vgradnja enostranskega opaža za temeljno ploščo, protivzgonski  venec, krovno ploščo s temeljem za črpališče in temelje tipske pisarniške enote skupaj z razopaženjem in vsemi potrebnimi deli</t>
  </si>
  <si>
    <t>Tesarska dela skupaj:</t>
  </si>
  <si>
    <t>Gradbeni del skupaj brez ddv:</t>
  </si>
  <si>
    <t>tip modula</t>
  </si>
  <si>
    <t>02.10/2/01.11</t>
  </si>
  <si>
    <t xml:space="preserve">največja kapaciteta dotoka v modul:         </t>
  </si>
  <si>
    <t xml:space="preserve">volumen rezervoarja:                   </t>
  </si>
  <si>
    <t xml:space="preserve">priključek na dotoku v modul:            </t>
  </si>
  <si>
    <t>DN</t>
  </si>
  <si>
    <t xml:space="preserve">priključek tlačnega cevovoda iz modula:            </t>
  </si>
  <si>
    <t>ozračevalni cevovodi</t>
  </si>
  <si>
    <t>kota terena</t>
  </si>
  <si>
    <t>kota vtoka v črpališče</t>
  </si>
  <si>
    <t>kota iztoka tlačnega cevovoda v jašek</t>
  </si>
  <si>
    <t>kota dna tlačnega voda iz črpališča</t>
  </si>
  <si>
    <t>kota dna črpališča</t>
  </si>
  <si>
    <t>Črpališče mora imeti vsaj dva separatorja in dve črpalki. Izvedeno mora biti na način, da lahko deluje z enim separatorjemi  in eno črpalko, medtem, ko je na drugem sklopu možno izvajati vzdrževanje. Čičenje in vzdrževanje separatorja mora biti omogočeno brez demontaže delov črpalk ali cevovoda.</t>
  </si>
  <si>
    <t>Ločevalni del sistema suhega črpališča mora imeti vsaj dva separatorja, ki sta nameščena izven zbirne posode modula in narejena iz nerjavečega jekla AISI304. Ločevalni del je narejen kombinacije sita in protipovratnih loput. Protipovratne lopute morajo biti narejena iz nerjavečega jekla kvalitete AISI304. Separator mora biti izveden na način, da ga je možno odpreti s sprednje strani po celotnem prerezu.</t>
  </si>
  <si>
    <t>Zbiralna posoda je narejena iz nerjavečega jekla. Imeti mora vse potrebne priključke za dotok, montažo merilne opreme in čiščenje.</t>
  </si>
  <si>
    <t>Črpalka</t>
  </si>
  <si>
    <t>efektivna moč</t>
  </si>
  <si>
    <t>zaščita</t>
  </si>
  <si>
    <t>Črpalka iz sive litine, se dobavi skupaj z naslednjo opremo: senzor za pregrevanje elektromotorja, podstavek za črpalko. Črpalka mora biti varovana proti suhemu teku.</t>
  </si>
  <si>
    <t>Izvedba konzolnega in vijačnega materiala iz nerjavnega jekla AISI 304.</t>
  </si>
  <si>
    <t xml:space="preserve">Izvajalec mora pred naročilom in vgradnjo črpalk preveriti dejanske višine črpanja in preveriti tlačne izgube v cevovodu. </t>
  </si>
  <si>
    <t>Elektroomara</t>
  </si>
  <si>
    <t>Dobava, montaža in zagon tipske elektroomare črpališča, potrjene s strani proizvajalca črpalnega modula in naročnika, vključno z vsemi internimi kabelskimi povezavami med omaro in posameznimi porabniki el. energije in senzorji.</t>
  </si>
  <si>
    <t>Elektroomara vsebuje lasten mikrokontroler, ki zagotavlja popolnoma avtonomno delovanje črpalne enote. Na omari je na tipski opremi prikazovalni panel, kjer so prikazani vsi aktivni elementi (črpalke, nivo…), prikazujejo se stanja, delovanje, delovne ure, servisne ure, vsi alarmi, trendi in druge pomembne informacije, ki so usklajene s tehnološkimi zahtevami.</t>
  </si>
  <si>
    <t xml:space="preserve">Proizvajalec poleg strojne in elektro opreme, dobavi tudi procesni program, ki upravlja s tipskim sklopom črpališča. Črpališče lahko v tem primeru deluje kot samostojna naprava, ki ne potrebuje zunanjega vodenja. Za možnost oddaljenega spremljanja delovanja črpališč, mora biti vgrajen sklop elektro elementov, ki omogoča daljinski prenos stanja posameznega črpališča in hkrati omogoča tudi daljinsko blokado črpalk v primeru napake na katerem od črpališč (velja, ko je na liniji več zaporednih črpališč). </t>
  </si>
  <si>
    <t xml:space="preserve">Elektro omara mora omogočati priklop komunikacijske opreme, ki omogoča nadzor nad črpališčem iz nadzornega centra upravljalca. Podatki, ki se bodo prenašali v center (npr. na sistem SCADA na ČN) bodo sestavljeni na podlagi tehnoloških zahtev. V primeru napake na določenem črpališču, se določen alarm posredovan v obliki SMS sporočila na dežurni mobitel (dežurni vzdrževalec). </t>
  </si>
  <si>
    <t>Vrata elektroomare in pokrov črpališča imata prigrajeno stikalo, ki ob odprtju pokrova ali vrat elektroomare črpališča prikaže alarm na lokalnem prikazovalniku in na nadzornem centru.</t>
  </si>
  <si>
    <t>Elektro omara mora biti:</t>
  </si>
  <si>
    <t xml:space="preserve"> - zunanja samostojno stoječa samoprezračevalna omara iz poliestra,</t>
  </si>
  <si>
    <t xml:space="preserve"> - omara z dvojnimi vrati in dvema ključavnicama (3x skupni ključ)</t>
  </si>
  <si>
    <t xml:space="preserve"> - dodatno opremljena z originalno streho,</t>
  </si>
  <si>
    <t xml:space="preserve"> - v zaščiti min. IP54,</t>
  </si>
  <si>
    <t xml:space="preserve"> - v barvnem odtenku RAL 7032,</t>
  </si>
  <si>
    <t xml:space="preserve"> - dimenzije Š=1000mm, V=1000mm, G=320/420mm,</t>
  </si>
  <si>
    <t xml:space="preserve"> - omara mora biti postavljena na ustrezni betonski ali plastični temelj.</t>
  </si>
  <si>
    <t xml:space="preserve"> K splošni opremi omare spada še:</t>
  </si>
  <si>
    <t>- grelec cevni-uporovni proti kondenzu in termostat,</t>
  </si>
  <si>
    <t>- notranja magnetna stropna svetilka,</t>
  </si>
  <si>
    <t>- 1x 3 fazna in 1x 1 fazna vtičnica (zaščita FID 25/0,03A),</t>
  </si>
  <si>
    <t>- glavno stikalo za preklop mreža-0-agregat,</t>
  </si>
  <si>
    <t>- zunanji vgradni vtikač, 5-polni, za priklop agregata, v IP55,</t>
  </si>
  <si>
    <t xml:space="preserve">- prenapetostna zaščita na dovodu, instal. odklopniki,  </t>
  </si>
  <si>
    <t>- napajalniki, UPS napajalnik, tipke in svetilke v zaščiti IP66,</t>
  </si>
  <si>
    <t>- prostor za vgradnjo dodatne telemetrijske opreme</t>
  </si>
  <si>
    <t>Drenažna črpalka</t>
  </si>
  <si>
    <t xml:space="preserve">Dobava in montaža potopne črpalke za umazano vodo z avtomatskim vklopom in izklopom in varovanjem proti suhemu teku za praznjenje tal črpališča; IP 68 zaščita; pretok 7,5 m3/h, višina črpanja 6,0m; P1=0,43kW; 230 V, 50 Hz;  </t>
  </si>
  <si>
    <t>Dotočni cevovod</t>
  </si>
  <si>
    <t>Gravitaciski cevovod iz zadnjega jaška se izvede iz PE materiala, zaključen s prirobnico v črpališču do zasuna pred modulom.</t>
  </si>
  <si>
    <t>dimenzija cevovoda</t>
  </si>
  <si>
    <t>dolžina cevovoda</t>
  </si>
  <si>
    <t>ročni nožasti zasun</t>
  </si>
  <si>
    <t>prirobnica</t>
  </si>
  <si>
    <t>Tlačni cevovod</t>
  </si>
  <si>
    <t>Tlačni cevovod se izvede iz materiala AISI 304 od črpalnega modula, do priključitve na PE cevovod izven objekta črpališča.</t>
  </si>
  <si>
    <t>Prirobnični spoj izven črpališča, je potrebno prilagoditi na PE cevovod.</t>
  </si>
  <si>
    <t>Tlačni cevovod do zunanjosti jaška mora biti izveden iz nerjavečega jekla AISI 304. Tlačni cevovod mora biti opremljen s pralnim priključkom DN50 z nastavkom "C" za gasilsko cev.</t>
  </si>
  <si>
    <t>Izvedba cevovoda, konzolnega in vijačnega materiala iz nerjavnega jekla AISI 304.</t>
  </si>
  <si>
    <t>Lestev</t>
  </si>
  <si>
    <t>dolžina</t>
  </si>
  <si>
    <t>Lestev se dobavi s preklopnim vstopnim nastavkom (na vrhu) dolžine 1000mm, konzole za pritrditev na steno, vodilno sklopko z objemko in varnostnim pasom ali potrebno hrbtno zaščito, ter kompletnim vijačnim materialom.</t>
  </si>
  <si>
    <t>Varnost dostopa v črpališče mora biti poskrbljena po standardu SIST EN ISO 14122-4:2005</t>
  </si>
  <si>
    <t>Potrebni vijačni, konzolni in tesnilni material.</t>
  </si>
  <si>
    <t>Izvedba lestve je iz nerjavečega jekla  AISI 304.</t>
  </si>
  <si>
    <t>Pokrov</t>
  </si>
  <si>
    <t>dimenzije pokrova: 1000x1000 mm</t>
  </si>
  <si>
    <t>Na pokrovu se namesti zračnik.</t>
  </si>
  <si>
    <t xml:space="preserve">Pokrov se izdela iz nerjavečih materialov. Pokrov vstopne odprtine na tečajih je  dimenzije 1000 x 1000 mm. Vstopna odprtina je nad nivo prekritja dvignjena za 50 mm, da je preprečen vdor deževnice v črpališče. </t>
  </si>
  <si>
    <t xml:space="preserve">Pokrov se dobavi skupaj z obešanko, varovalom proti zaprtju pokrova in ročajem za dvigovanje. </t>
  </si>
  <si>
    <t>Potrebni vijačni, konzolni in tesnilni material, kovinski deli iz Alu narebrane pločevine 5/6 z diagonalnimi ojačitvami</t>
  </si>
  <si>
    <t>Sistem prezračevanja</t>
  </si>
  <si>
    <t>Sistem prezračevanja se izvede iz treh ločenih segmentov:</t>
  </si>
  <si>
    <t>1. zračnik na pokrovu črpališča (dovod zraka)</t>
  </si>
  <si>
    <t>2. zračnik iz dna črpališča, PE (oddušnik)</t>
  </si>
  <si>
    <t>3. zračnik modula, PE (oddušnik)</t>
  </si>
  <si>
    <t>Skupna dolžina PE cevovovodov</t>
  </si>
  <si>
    <t>koleno, PE</t>
  </si>
  <si>
    <t>zaščitna kapa na vrhu cevovoda, nerjaveči material</t>
  </si>
  <si>
    <t>filterni vložek fi250/1000 mm</t>
  </si>
  <si>
    <t>Vsi priključki morajo biti standardni priključki. Vsi ventili morajo biti izvedeni v ustrezni kvaliteti zaporna plošča AISI304, ohišje siva litina GG25.</t>
  </si>
  <si>
    <t xml:space="preserve">Modul se dobavi skupaj z vsemi ventili, povezovalnimi cevovodi, varnostnimi elementi, cevovodi prezračevanja, priključnimi elementi za pritrditev modula in  povezovanja cevovodov. </t>
  </si>
  <si>
    <t>Na oddušniku iz zbirne posode je potrebno namestiti suhi paketni cevni filter, ki je sestavljen iz več plastnih aktivnih polnil.</t>
  </si>
  <si>
    <t>Pri prehodu cevovoda skozi steno črpališča obvezno zagotoviti tesnenje s tesnilnim obročem.</t>
  </si>
  <si>
    <t>Konzolni in vijačni material iz nerjavečega jekla  AISI 304.</t>
  </si>
  <si>
    <t>Dobava vse potrebne drobne opreme za popolno funkcionalnost obratovanja strojnega tehnološkega podsklopa.</t>
  </si>
  <si>
    <t>Zagon, projektantski nadzor, projekt izvedenih del, navodila za obratovanje in vzdrževanje.</t>
  </si>
  <si>
    <t>Skupaj brez ddv:</t>
  </si>
  <si>
    <t>INŠTALACIJSKI MATERIAL</t>
  </si>
  <si>
    <t>Kabel položen nad ometom na kabelski polici, inštalacijskem kanalu ter delno v zaščitni cevi:</t>
  </si>
  <si>
    <t>V sklopu kabla mora biti upoštevan strošek in drobni material za priklop kabla na obeh straneh (razdelilnik, porabnik)</t>
  </si>
  <si>
    <t xml:space="preserve">NYY-J 3 x 1,5 mm2 </t>
  </si>
  <si>
    <t xml:space="preserve">NYY-J 4 x 1,5 mm2 </t>
  </si>
  <si>
    <t>NYY-J 3 x 2,5 mm2</t>
  </si>
  <si>
    <t>NYY-J 5 x 2,5 mm2</t>
  </si>
  <si>
    <t xml:space="preserve">NYY-J 5 x 10 mm2 </t>
  </si>
  <si>
    <t>LIYCY 3 x 0,75 mm2</t>
  </si>
  <si>
    <t>Samo polaganje, montaža in priklop kablov v razdelilniku, kabli dobavljeni skupaj z opremo (črpalke, nivojska stikala,…), do skupne dolžine 10m</t>
  </si>
  <si>
    <t>Zaščitne cevi, kot DWP, fi 80, komplet</t>
  </si>
  <si>
    <t>Zaščitne cevi, komplet s pritrdilnim oziroma obešalnim priborom za inštalacije v jašku</t>
  </si>
  <si>
    <t>Končno stikalo:</t>
  </si>
  <si>
    <t>na vratih za kontrolo vstopa</t>
  </si>
  <si>
    <t>na pokrovu jaška</t>
  </si>
  <si>
    <t>Priklop:</t>
  </si>
  <si>
    <t>črpalke za meteorno vodo</t>
  </si>
  <si>
    <t>črpalk</t>
  </si>
  <si>
    <t>nivojskih stikal, komplet s testiranjem</t>
  </si>
  <si>
    <t>Sodelovanje pri preizkusu naprav strojnih inštalacij in tehnološke opreme</t>
  </si>
  <si>
    <t>Nadgradna fluorescenčna svetilka, z elektronsko predstikalno napravo, fluo cevmi, komplet s pritrdilnim priborom, kot:</t>
  </si>
  <si>
    <t>Intra, 5700, 2x54W, EB, IP65</t>
  </si>
  <si>
    <t>Intra, 5700, 1x14W, EB, IP65</t>
  </si>
  <si>
    <t>Stikalo, 10A, nadometne izvedbe, IP44, kot Gewiss:</t>
  </si>
  <si>
    <t>navadno</t>
  </si>
  <si>
    <t>IR senzor gibanja, zunanji, IP65, 180st.</t>
  </si>
  <si>
    <t>Vtičnica z zaščitnim kontaktom, nadometne izvedbe, IP44, kot Gewiss:</t>
  </si>
  <si>
    <t>16A, 250V</t>
  </si>
  <si>
    <t>16A, 400V</t>
  </si>
  <si>
    <t>24V, komplet s transformatorjem</t>
  </si>
  <si>
    <t>Tesnenje prehodov, kabelske inštalacije na prehodu v jašek, 3x cev fi 80</t>
  </si>
  <si>
    <t>Meritve električnih inštalacij</t>
  </si>
  <si>
    <t>Inštalacijski material SKUPAJ:</t>
  </si>
  <si>
    <t xml:space="preserve">RAZDELILNIK </t>
  </si>
  <si>
    <t>Velja za vse razdelilnike</t>
  </si>
  <si>
    <t>izdelava označb tokokrogov in sponk</t>
  </si>
  <si>
    <t>kabelske uvodnice</t>
  </si>
  <si>
    <t>zatesnitev uvodnic</t>
  </si>
  <si>
    <t>zaščitna prekrivna plošča za preprečitev dotika</t>
  </si>
  <si>
    <t>POK korita za polaganje kablov</t>
  </si>
  <si>
    <t>označba razdelilnika v skladu s predpisi</t>
  </si>
  <si>
    <t>predviden žep za namestitev vezalne sheme razdelilnika</t>
  </si>
  <si>
    <t>izdelava vezalne sheme po dejanskem stanju  in namestitev vezalne sheme v razdelilnik</t>
  </si>
  <si>
    <t>priklop, meritve, preizkus in spuščanje v pogon</t>
  </si>
  <si>
    <t>OMARA dimenzija 2000 x 2x800 x 400mm brez vrat in obe stranske stene</t>
  </si>
  <si>
    <t>Cena zajeta v strojnem delu</t>
  </si>
  <si>
    <t>podstavek višine 200 mm spr/zadnji</t>
  </si>
  <si>
    <t>podstavek višine 200 mm levo/desno</t>
  </si>
  <si>
    <t>vrata višine 200 mm brez okna</t>
  </si>
  <si>
    <t>vrata višine 400 mm brez okna</t>
  </si>
  <si>
    <t>vrata višine 800 mm brez okna</t>
  </si>
  <si>
    <t>vrata višine 2000 mm brez okna</t>
  </si>
  <si>
    <t>slepa plošča višine 100 mm</t>
  </si>
  <si>
    <t>tesnilni nosilec</t>
  </si>
  <si>
    <t>termostat</t>
  </si>
  <si>
    <t>rešetka</t>
  </si>
  <si>
    <t>kombinacija svetilka 14W + 1faz.šuko vtičnica z priključnim kompletom</t>
  </si>
  <si>
    <t>predal za dokumentacijo</t>
  </si>
  <si>
    <t>zbiralke Cu šine 15x3 mm</t>
  </si>
  <si>
    <t>Skupaj razdelilnik</t>
  </si>
  <si>
    <t>VTIKAČ (3P+N+PE) - vgradni 32A, 400V/50Hz, IP67</t>
  </si>
  <si>
    <t>Odmično stikalo 40 A, tripolno 1-2, z zaščitnim modulom, z podaljškom osi, ročko na vratih omare, vrtljivim mehanizmom in montažo na ploščo</t>
  </si>
  <si>
    <t>FID 40/0,3A zaščitno stikalo z napravo za avtomatsko vračanje pri slučajnostnem izpadu</t>
  </si>
  <si>
    <t xml:space="preserve">PRENAPETOSTNI ODVODNIK OBO (4p) s pomožnim stikalom lsg=100kA, Umax=275V/50Hz, dimenzije 71,2 x 95 x 62mm tip V 20-C/3-FS-SU </t>
  </si>
  <si>
    <t>V - METER (vgradni) =-500V, vrtljivo železo, r= 1,5 dim. 96/96mm tip F00207</t>
  </si>
  <si>
    <t>odklopnik PKE12/XTU-12 od 3-12A s pomožnimi kontakti in za namestitev na šino na montažno ploščo</t>
  </si>
  <si>
    <t>KONTROLNIK FAZNE ASIMETRIJE Un=3 x 400V, 50/60Hz, območje 0,8-1,1 xUn z detekcijo zaporedja faz in zakasnjenim delovanjem 0-5s dva relejska izhoda, 45x74x133mm BA9040.12/011 3AC 400V 50Hz</t>
  </si>
  <si>
    <t>INSTALACIJSKI ODKLOPNIK:</t>
  </si>
  <si>
    <t>1p, 10A "B" 15kA</t>
  </si>
  <si>
    <t>1p, 2A "B" 15kA</t>
  </si>
  <si>
    <t>1p, 16A "C" 15kA</t>
  </si>
  <si>
    <t>1p, 10A "C" 15kA</t>
  </si>
  <si>
    <t>3p, 16A "C" 15kA</t>
  </si>
  <si>
    <t>3p, 10A "C" 15kA</t>
  </si>
  <si>
    <t>2p, 2A "B" 15kA</t>
  </si>
  <si>
    <t xml:space="preserve">Transformatorsko zaščitno stikalo PKE 12/XTU 12 od 3-12A za krmilni trafo s pozicijskimi stikali </t>
  </si>
  <si>
    <t xml:space="preserve">Transformatorsko zaščitno stikalo PKE 12/xtu 12 od 3-12A za krmilni trafo s pozicijskimi stikali </t>
  </si>
  <si>
    <t>Krmilni transformator 400/230 V, 300W</t>
  </si>
  <si>
    <t>Krmilni transformator 400/24 V, 200W</t>
  </si>
  <si>
    <t>USMERNIK enofazni, regularni 230VAC / 24VDC, 5A, dimenzije 80x125mm (šxv)</t>
  </si>
  <si>
    <t>Motorsko zaščitno stikalo PKE32/XTU-12 od 3-12A kompaktne izvedbe za moč motorja 4 kW, signalizacijo izpada pretokovne zaščite, signalizacijo kratkostične zaščite, signalizacijo TRIP položaja, podaljškom osi, ročico na vratih razdelilnika, kontaktorjem in napisno tablico</t>
  </si>
  <si>
    <t>Kontaktor štiripolen z nastavkom pomožnih kontaktov 2+2, moči 1kW tuljava 24V z vgrajeno diodo za dušenje</t>
  </si>
  <si>
    <t>Kontaktor štiripolen z nastavkom pomožnih kontaktov 2+2, moči 1kW tuljava 230V z vgrajeno diodo za dušenje</t>
  </si>
  <si>
    <t>Tokovni transformator s pretvornikom 0-15A/4-20mA napajanje 230VAC, 0,5VA</t>
  </si>
  <si>
    <t xml:space="preserve">A meter (vgradnja v vrata omare) vhod 4-20 mA prikaz 0-15A vrtljiva tuljavica r=1,5, 48x48 </t>
  </si>
  <si>
    <t>Števec obratovalnih ur 230 VAC, 5 mestni register . vgradnja v vrata omare</t>
  </si>
  <si>
    <t>Zaščitni rele za pregretje el.motornega pogona in vdora vode v okrov motorja, napajalne napetosti 230VAC, izhodi za signal pregretja, signal za vdor vode in preklopni kontakt za izklop krmilne napetosti
SAMO VGRADNJA IN PRIKLOPI (dobavi dobavitelj črpalk )</t>
  </si>
  <si>
    <t>TIPKA S SVETILKO
1 preklopni kontakt, vijačna priključitev vodnikov, 230VAC, bela (ohišje SE-02-616.011, okvir SE-02-966.0, leča SE-02-901.9, žarnica SE-1012201179, predupor SE-02-904.7)</t>
  </si>
  <si>
    <t>TIPKA S SVETILKO
Signalna svetilka, vijačna priključitev vodnikov, 230VAC, rumena (ohišje SE-02-070.001, okvir SE-02-967.0, leča SE-02-901.4, žarnica SE-1012201179)</t>
  </si>
  <si>
    <t>TIPKA S SVETILKO
Signalna svetilka, vijačna priključitev vodnikov, 230VAC, zelena (ohišje SE-02-070.001, okvir SE-02-967.0, leča SE-02-901.5, žarnica SE-1012201179)</t>
  </si>
  <si>
    <t>VRSTNE SPONKE s priborom:</t>
  </si>
  <si>
    <t>WDU4</t>
  </si>
  <si>
    <t>WDU6</t>
  </si>
  <si>
    <t>Vrstna sponka z varovalko 5x20mm, 1A, 24 VDC:ASK 1/35LD</t>
  </si>
  <si>
    <t>Vse napisne ploščice morajo biti na al. ali PVC podlagi in gravirane</t>
  </si>
  <si>
    <t>Napisne ploščice 60x20mn</t>
  </si>
  <si>
    <t>1 Ročno - 2 Automatsko</t>
  </si>
  <si>
    <t>Napisne ploščice</t>
  </si>
  <si>
    <t>101S3/2 stop, 104S3/2 stop</t>
  </si>
  <si>
    <t>napisna ploščica s karakterističnimi podatki razdelilnika, napetost, sistem instalacije, kratkostični tok, tip in presek dovodnega kabla, varovalke na priključnem mestu, IP zaščita</t>
  </si>
  <si>
    <t>Vgradnja in priklopi zaščitnih motorskih relejev proizvajalca (dobava skupaj s črpalkami)</t>
  </si>
  <si>
    <t>KRMILNIK v sestavi:</t>
  </si>
  <si>
    <t>CJ1M-CPU13 - CPU ETN</t>
  </si>
  <si>
    <t>CJ1W-IA 201 - 8 vhodov</t>
  </si>
  <si>
    <t>CJ1W-OC201 - Izhodna enota D0-8ch</t>
  </si>
  <si>
    <t>CJ1W-ID 201 - 8 vhodov</t>
  </si>
  <si>
    <t>operacijski panel NSS-S011 -V2</t>
  </si>
  <si>
    <t>GSM Modul Westwrmo MR0315 -z napajalnikom in zunanjo anteno in pripadajočim kablom dolžine 10m</t>
  </si>
  <si>
    <t xml:space="preserve">Naprava za neprekinjeno napajanje 1000VA(650W) relejski izhod za prazne baterije, izpad napajanja UPS-APCSMART-UPS 1000 </t>
  </si>
  <si>
    <t>USMERNIK enofazni reguiran 230VAC/24VDC,</t>
  </si>
  <si>
    <t>2,5A z možnostjo priključitve modulov za 5, 
7,5 in 10 A S8TS-060-24 E1</t>
  </si>
  <si>
    <t>Prenapetostna zaščita za krmilnik OBO C20/SF razred III</t>
  </si>
  <si>
    <t>Vtičnica n/o 1p+N šuko 250V 16A</t>
  </si>
  <si>
    <t>Grebenasto stikalo 1,2 lokalno-daljinsko 20A vgradnja v vrata razdelilnika</t>
  </si>
  <si>
    <t>tipka 1 preklopni kontakt, vijačna priključitev, črna, ohišjeSE-02-611.011, okvir SE-02-966.0, leča SE-02-901.0</t>
  </si>
  <si>
    <t>Vrstne sponke z varovalko 5x20mm 1A 230V</t>
  </si>
  <si>
    <t>Vrstne sponke z varovalko 5x20mm 1A 24VDC</t>
  </si>
  <si>
    <t>Vrstne sponke 4mm</t>
  </si>
  <si>
    <t>Merilne vrstne sponke 4-20mA</t>
  </si>
  <si>
    <t>Instalacijski kanal 40x80</t>
  </si>
  <si>
    <t>Instalacijski kanal 80x80</t>
  </si>
  <si>
    <t xml:space="preserve">Zbiralke N,PE,N/UPS, L- </t>
  </si>
  <si>
    <t>SKUPAJ</t>
  </si>
  <si>
    <t>Razdelilnik in elementi SKUPAJ:</t>
  </si>
  <si>
    <t>PROGRAMSKA OPREMA</t>
  </si>
  <si>
    <t>Licenčna programska oprema s programiranjem krmilne logike za upravljanje črpališča na podlagi sekvenčnih diagramov upravljanja, ter kreiranje tabel podatkov v krmilniku za prenos v nadzorni center, s preiskusom delovanja s pomočjo simulacije, in preizkus delovanja s spuščanjem v pogon na terenu</t>
  </si>
  <si>
    <t>Prikaz procesa na CNS v grafični obliki, kreiranje zgodovinskih podatkov za dobo 6 mesecev, prikaz podatkov v obliki trend diagramov, izpis vseh sprememb in posegov med delovanjem in izdelava PID dokumentacije</t>
  </si>
  <si>
    <t>Testiranje in spuščanje v pogon</t>
  </si>
  <si>
    <t>Šolanje in predaja upravljalcu sistema</t>
  </si>
  <si>
    <t>Programska oprema SKUPAJ:</t>
  </si>
  <si>
    <t>3.4.</t>
  </si>
  <si>
    <t>OZEMLJITVE in IZENAČEVANJE POTENCIALOV</t>
  </si>
  <si>
    <t>Nerjeveči trak, Rf 30x3,5mm, položen v zemlji, delno v temelju</t>
  </si>
  <si>
    <t>Vodnik za izenačevanje potencialov, delno v cevi:</t>
  </si>
  <si>
    <t>H07V-K 6 mm2</t>
  </si>
  <si>
    <t>H07V-K 16 mm2</t>
  </si>
  <si>
    <t>Razvodna doza, nadometne izvedbe, v zaščiti IP56, komplet z ustreznimi uvodnicami</t>
  </si>
  <si>
    <t>Izdelava spojev izenačevanja potencialov oziroma oemljitev, komplet z objemkami oz. drobnim materialom vse iz Rf</t>
  </si>
  <si>
    <t>Križni spoj Rf, kot Hermi</t>
  </si>
  <si>
    <t>Vijačen oziroma varjen spoj s kovinskimi masami</t>
  </si>
  <si>
    <t>Žica H07V-K 6 mm2, dolžine 20cm, komplet s kabelskimi čevlji in vijaki (Rf)</t>
  </si>
  <si>
    <t>Žica H07V-K 16 mm2, dolžine 20cm, komplet s kabelskimi čevlji in vijaki (Rf)</t>
  </si>
  <si>
    <t>Meritve ozemljitev</t>
  </si>
  <si>
    <t>Ozemljitve in izenačevanje potencialov SKUPAJ:</t>
  </si>
  <si>
    <t>Izkop kabelskega jarka (po detajlu):
V delu kjer se cev usmeri proti črpališču</t>
  </si>
  <si>
    <t>ročni oziroma strojni izkop okvirne širine 50cm, globine 1,0m</t>
  </si>
  <si>
    <t>planiranje dna jarka</t>
  </si>
  <si>
    <t>zasipanje s peskom gran. 4-8mm, v višini 40 cm</t>
  </si>
  <si>
    <t>zasipanje ostalega jarka z izkopanim materialom</t>
  </si>
  <si>
    <t>planiranje terena</t>
  </si>
  <si>
    <t>opozorilni trak</t>
  </si>
  <si>
    <t xml:space="preserve">2 x PVC cev, STIGMAFLEXfi 125, rdeča,
obbetonirana, MB10 </t>
  </si>
  <si>
    <t>drobni material</t>
  </si>
  <si>
    <t>Brez končnega sloja - zajeto v sklopu gradbenega dela načrta</t>
  </si>
  <si>
    <t>Izdelava in vgradnja betonskega kabelskega jaška, EKJ1 in EKJ2, dim. 1,2 x 1,2 x 1,2 m (notranje mere), po detajlu, komplet:</t>
  </si>
  <si>
    <t>ročni oziroma strojni izkop terena</t>
  </si>
  <si>
    <t>betoniranje podložnega betona, MB-10</t>
  </si>
  <si>
    <t>betoniranje AB konstrukcije MB 25-30</t>
  </si>
  <si>
    <t>izdelava dvostranskega opaža iz gladkih opažnih elementov, rezanje, krivljenje in polaganje armature, betoniranje AB konstrukcije MB 25-30</t>
  </si>
  <si>
    <t>izdelava betonske plošče jaška, opaža iz gladkih opažnih elementov, rezanje, krivljenje in polaganje armature, vgradnja zanke za dvig plošče, betoniranje AB konstrukcije MB 30 z litoželeznim pokrovom, 60x60cm, 400kN</t>
  </si>
  <si>
    <t>zasip jaška iz zunanje strani</t>
  </si>
  <si>
    <t>drobni gradbeni material</t>
  </si>
  <si>
    <t>Izdelava temelja za postavitev prostostoječe priključno merilne omarice, dim. 600x350x150mm, komplet z izkopom in materialom</t>
  </si>
  <si>
    <t>Posnetek kabelske trase in izdelava načrta PID</t>
  </si>
  <si>
    <t>Drobna gradbena dela</t>
  </si>
  <si>
    <t>Transportni stroški</t>
  </si>
  <si>
    <t>Gradbena dela SKUPAJ:</t>
  </si>
  <si>
    <t>ELEKTROINŠTALACIJSKA DELA</t>
  </si>
  <si>
    <t>Kabel položen v cevi v zemlji:</t>
  </si>
  <si>
    <t>NA2XY-J 4x70 + 1,5mm2</t>
  </si>
  <si>
    <t>Kabelski zaključek, za kabel pod pozicijo 1, kot Tyco Electronics, tip EPKT-0031, komplet s kabeljskimi čevlji Al/Cu</t>
  </si>
  <si>
    <t>Pocinkani jekleni trak, FeZn 25x4mm, položen v zemljo</t>
  </si>
  <si>
    <t>Križna sponka, Zn/Cu, za spoj pocinkanih jeklenih trakov, komplet</t>
  </si>
  <si>
    <t>Vodnik, H07V-K 35mm2, komplet s pritrdilnim materialom</t>
  </si>
  <si>
    <t>Priključitev kabla na obstoječem varovalnem podnožju, kabelske priključne omarice PSKO, komplet z elementi, kot:</t>
  </si>
  <si>
    <t>varovalni vložek, 160/80A</t>
  </si>
  <si>
    <t>Prosto stoječa kabelska priključno merilna omarica, PSKPMO, predvidena kot tipska prostostoječa omarica s podstavkom, s pregrado med števčnim in varovalčnim delom, kot Prebil, 04-018, dim. omarice 1050x550x320mm, dim. podstavka 1000x550x320mm, omarica v zaščiti IP54, komplet z vgrajenimi elementi, kot:</t>
  </si>
  <si>
    <t>zbiralnični sistem, 3x Cu30x5mm, BUS 60, komplet z nosilci</t>
  </si>
  <si>
    <t>direktni trifazni dvosmerni števec delovne energije z notranjo uro, 5-85A, PLC, kot Landis Gyr ZMX1320CPU1L1D3</t>
  </si>
  <si>
    <t>krmilna naprava</t>
  </si>
  <si>
    <t>varovalčni ločilnik, VL00, komplet z  varovalkami</t>
  </si>
  <si>
    <t>števčna plošča</t>
  </si>
  <si>
    <t>prenapetostni odvodnik, Iimp min. 12,5kA, kot Protec B2SR</t>
  </si>
  <si>
    <t>PEN zbiralka, Cu, 30x5</t>
  </si>
  <si>
    <t>Drobni material</t>
  </si>
  <si>
    <t>Preizkus el. kabla</t>
  </si>
  <si>
    <t>Nadzor el. distribucije in priklop na omrežje</t>
  </si>
  <si>
    <t>Elektroinštalacijska dela SKUPAJ:</t>
  </si>
  <si>
    <t>Elektro NN dovod skupaj brez ddv:</t>
  </si>
  <si>
    <r>
      <t xml:space="preserve">Dobava in montaža jaška črpališča premera D=2400 mm in višine H=4200 mm s sidrnim obročem na dnu valja črpališča; z odprtinami za tlačni vod in dotočne kanalske cevi.  Posoda je izdelana iz materiala, ki zagotavlja vodotesnost in odpornost mehanskim ter kemijskim vplivom (armirani poliester, polietilen, inp.). </t>
    </r>
    <r>
      <rPr>
        <u/>
        <sz val="10"/>
        <rFont val="Calibri"/>
        <family val="2"/>
        <charset val="238"/>
        <scheme val="minor"/>
      </rPr>
      <t>Vsi preboji za inštalacije v črpalnem jašku se morajo ustrezno zatesniti, zaplastificirati.  Na vrhu črpalnega jaška namestiti gumi tesnila na stiku krovne AB plošče in stene jaška.</t>
    </r>
  </si>
  <si>
    <t>Naprava za prečrpavanje komunalnih odpadnih voda pri suhi postavitvi. V jašku črpališča ni stika z odpadnimi vodami in plini. Črpalke ne pridejo v stik s trdnimi mehanskimi odpadki. Izločeni mehanski odpadki se s tokom vode samodejno transportirajo naprej v kanalizacijski sistem.</t>
  </si>
  <si>
    <r>
      <t xml:space="preserve">Dobava in montaža jaška črpališča premera D=2400 mm in višine H=2800 mm s sidrnim obročem na dnu valja črpališča; z odprtinami za tlačni vod in dotočne kanalske cevi.  Posoda je izdelana iz materiala, ki zagotavlja vodotesnost in odpornost mehanskim ter kemijskim vplivom (armirani poliester, polietilen, inp.). </t>
    </r>
    <r>
      <rPr>
        <u/>
        <sz val="10"/>
        <rFont val="Calibri"/>
        <family val="2"/>
        <charset val="238"/>
        <scheme val="minor"/>
      </rPr>
      <t>Vsi preboji za inštalacije v črpalnem jašku se morajo ustrezno zatesniti, zaplastificirati.  Na vrhu črpalnega jaška namestiti gumi tesnila na stiku krovne AB plošče in stene jaška.</t>
    </r>
  </si>
  <si>
    <r>
      <t>Motorsko zaščitno stikalo PKE32/XTU-12 od 3-12A kompaktne izvedbe , za moč motorja</t>
    </r>
    <r>
      <rPr>
        <sz val="8"/>
        <color rgb="FFFF0000"/>
        <rFont val="Calibri"/>
        <family val="2"/>
        <charset val="238"/>
        <scheme val="minor"/>
      </rPr>
      <t xml:space="preserve"> </t>
    </r>
    <r>
      <rPr>
        <sz val="8"/>
        <rFont val="Calibri"/>
        <family val="2"/>
        <charset val="238"/>
        <scheme val="minor"/>
      </rPr>
      <t>2,2 kW</t>
    </r>
    <r>
      <rPr>
        <sz val="8"/>
        <color rgb="FFFF0000"/>
        <rFont val="Calibri"/>
        <family val="2"/>
        <charset val="238"/>
        <scheme val="minor"/>
      </rPr>
      <t xml:space="preserve"> </t>
    </r>
    <r>
      <rPr>
        <sz val="8"/>
        <rFont val="Calibri"/>
        <family val="2"/>
        <charset val="238"/>
        <scheme val="minor"/>
      </rPr>
      <t xml:space="preserve"> , signalizacijo izpada pretokovne zaščite, signalizacijo kratkostične zaščite, signalizacijo TRIP položaja, podaljškom osi, ročico na vratih stikalnega bloka, kontaktorjem in napisno tablico</t>
    </r>
  </si>
  <si>
    <r>
      <t xml:space="preserve">Izkop jame za postavitev betonskega droga dim. 1,2×1,2×2,2m z izdelavo podložnega betona C25/30 debeline 20cm, dobavo in vgradnjo dveh BC </t>
    </r>
    <r>
      <rPr>
        <sz val="9"/>
        <rFont val="Calibri"/>
        <family val="2"/>
        <charset val="238"/>
        <scheme val="minor"/>
      </rPr>
      <t>Ø50cm, zasip in utrditev temelja, obbetoniranje cevi ter ureditev terena</t>
    </r>
  </si>
  <si>
    <r>
      <t>Strojni in ročni izkop kabelskega jarka v zemljišču IV. kategorije, širine 0,35 m in globine 0,9 m, dobava in vgradnja peščene posteljice, dobava in položitev zaščitne cevi PVC 1x</t>
    </r>
    <r>
      <rPr>
        <sz val="9"/>
        <rFont val="Calibri"/>
        <family val="2"/>
        <charset val="238"/>
        <scheme val="minor"/>
      </rPr>
      <t xml:space="preserve">Æ1 125 mm, obbetoniranje cevi z rahlim betonom, položitev ozemljitvenega valjanca, dobava in polaganje opozorilnega traku, zasip rova s komprimiranjem v plasteh po 20cmm </t>
    </r>
  </si>
  <si>
    <r>
      <t>Dobava in uvlačenje kabla NA2XY-J 4×70+1,5mm</t>
    </r>
    <r>
      <rPr>
        <vertAlign val="superscript"/>
        <sz val="9"/>
        <rFont val="Calibri"/>
        <family val="2"/>
        <charset val="238"/>
        <scheme val="minor"/>
      </rPr>
      <t>2</t>
    </r>
    <r>
      <rPr>
        <sz val="9"/>
        <rFont val="Calibri"/>
        <family val="2"/>
        <charset val="238"/>
        <scheme val="minor"/>
      </rPr>
      <t xml:space="preserve"> </t>
    </r>
  </si>
  <si>
    <r>
      <t xml:space="preserve">Dobava in montaža samokrčne kabelske glave - končnika 1kV  za kabel </t>
    </r>
    <r>
      <rPr>
        <sz val="9"/>
        <rFont val="Calibri"/>
        <family val="2"/>
        <charset val="238"/>
        <scheme val="minor"/>
      </rPr>
      <t>4×70mm</t>
    </r>
    <r>
      <rPr>
        <vertAlign val="superscript"/>
        <sz val="9"/>
        <rFont val="Calibri"/>
        <family val="2"/>
        <charset val="238"/>
        <scheme val="minor"/>
      </rPr>
      <t>2</t>
    </r>
  </si>
  <si>
    <r>
      <t>Dobava in montaža kabelskih čevljev AlCu 70mm</t>
    </r>
    <r>
      <rPr>
        <vertAlign val="superscript"/>
        <sz val="9"/>
        <rFont val="Calibri"/>
        <family val="2"/>
        <charset val="238"/>
        <scheme val="minor"/>
      </rPr>
      <t>2</t>
    </r>
  </si>
  <si>
    <r>
      <t>Dobava vodnika H07V-K 1×35mm2, dolžine 2m, 2 kos kabelski čevelj Cu 70mm</t>
    </r>
    <r>
      <rPr>
        <vertAlign val="superscript"/>
        <sz val="9"/>
        <rFont val="Calibri"/>
        <family val="2"/>
        <charset val="238"/>
        <scheme val="minor"/>
      </rPr>
      <t>2</t>
    </r>
    <r>
      <rPr>
        <sz val="9"/>
        <rFont val="Calibri"/>
        <family val="2"/>
        <charset val="238"/>
        <scheme val="minor"/>
      </rPr>
      <t>, izvedba povezave FeZn in PEN zbiralnice v PS KRO</t>
    </r>
  </si>
  <si>
    <r>
      <t xml:space="preserve">Dobava in montaža samokrčne kabelske glave 1kV - za kabel 4×70mm2 (kot EPKT 0047 ali enakovredno) v kompletu z izolacijsko cevjo </t>
    </r>
    <r>
      <rPr>
        <sz val="8.5"/>
        <color theme="1"/>
        <rFont val="Calibri"/>
        <family val="2"/>
        <charset val="238"/>
        <scheme val="minor"/>
      </rPr>
      <t xml:space="preserve">EN-CGPT 18/ 6-0  </t>
    </r>
    <r>
      <rPr>
        <sz val="9"/>
        <color rgb="FF000000"/>
        <rFont val="Calibri"/>
        <family val="2"/>
        <charset val="238"/>
        <scheme val="minor"/>
      </rPr>
      <t>in tesnilno cevjo MWTM -25/8-100/S ter priključitev na SKS s kompresijskimi sponkami (na drogu)</t>
    </r>
  </si>
  <si>
    <r>
      <t>Dobava in montaža Al objemk za pritrditev kabla NA2XY-J 4×70+1,5mm</t>
    </r>
    <r>
      <rPr>
        <vertAlign val="superscript"/>
        <sz val="9"/>
        <rFont val="Calibri"/>
        <family val="2"/>
        <charset val="238"/>
        <scheme val="minor"/>
      </rPr>
      <t>2</t>
    </r>
    <r>
      <rPr>
        <sz val="9"/>
        <rFont val="Calibri"/>
        <family val="2"/>
        <charset val="238"/>
        <scheme val="minor"/>
      </rPr>
      <t xml:space="preserve"> in vodnika H07V-K 1×25mm</t>
    </r>
    <r>
      <rPr>
        <vertAlign val="superscript"/>
        <sz val="9"/>
        <rFont val="Calibri"/>
        <family val="2"/>
        <charset val="238"/>
        <scheme val="minor"/>
      </rPr>
      <t>2</t>
    </r>
    <r>
      <rPr>
        <sz val="9"/>
        <rFont val="Calibri"/>
        <family val="2"/>
        <charset val="238"/>
        <scheme val="minor"/>
      </rPr>
      <t xml:space="preserve"> za betonskem drogu</t>
    </r>
  </si>
  <si>
    <r>
      <t>Strojni izkop jarka za postavitev prostostoječe omare, dim. 0,75×0,55m in globine 0,7 m, v zemljišču III-IV. kategorije, dobava in izdelava betonske podložne plošče C16/20 (0,04m</t>
    </r>
    <r>
      <rPr>
        <vertAlign val="superscript"/>
        <sz val="10"/>
        <color indexed="8"/>
        <rFont val="Calibri"/>
        <family val="2"/>
        <charset val="238"/>
        <scheme val="minor"/>
      </rPr>
      <t>3</t>
    </r>
    <r>
      <rPr>
        <sz val="10"/>
        <color indexed="8"/>
        <rFont val="Calibri"/>
        <family val="2"/>
        <charset val="238"/>
        <scheme val="minor"/>
      </rPr>
      <t xml:space="preserve"> betona), zasip z drobnim izkopanim materialom, nabijanje v plasteh po 20cm, nakladanje  in odvoz viška materiala.</t>
    </r>
  </si>
  <si>
    <r>
      <t>Dobava in polaganje / uvlačenje v cev kabla Al 4x70+1,5mm</t>
    </r>
    <r>
      <rPr>
        <vertAlign val="superscript"/>
        <sz val="10"/>
        <rFont val="Calibri"/>
        <family val="2"/>
        <charset val="238"/>
        <scheme val="minor"/>
      </rPr>
      <t>2</t>
    </r>
    <r>
      <rPr>
        <sz val="10"/>
        <rFont val="Calibri"/>
        <family val="2"/>
        <charset val="238"/>
        <scheme val="minor"/>
      </rPr>
      <t xml:space="preserve"> </t>
    </r>
  </si>
  <si>
    <r>
      <t>Dobava in montaža kabelskih čevljev AlCu 70mm</t>
    </r>
    <r>
      <rPr>
        <vertAlign val="superscript"/>
        <sz val="10"/>
        <rFont val="Calibri"/>
        <family val="2"/>
        <charset val="238"/>
        <scheme val="minor"/>
      </rPr>
      <t>2</t>
    </r>
  </si>
  <si>
    <r>
      <t>Dobava in montaža samokrčne kabelske glave EPKT 1kV - za kabel 4×70mm</t>
    </r>
    <r>
      <rPr>
        <vertAlign val="superscript"/>
        <sz val="10"/>
        <rFont val="Calibri"/>
        <family val="2"/>
        <charset val="238"/>
        <scheme val="minor"/>
      </rPr>
      <t>2</t>
    </r>
  </si>
  <si>
    <r>
      <t>Dobava in izvedba galvanske povezave med PEN zbiralnico in ozemljitvenim valjancem: 
- ozemljitvena sponka,
- zaščita ozemljitvenega spoja z bitumnom,
- kabel H07V-K 25mm</t>
    </r>
    <r>
      <rPr>
        <vertAlign val="superscript"/>
        <sz val="10"/>
        <rFont val="Calibri"/>
        <family val="2"/>
        <charset val="238"/>
        <scheme val="minor"/>
      </rPr>
      <t>2</t>
    </r>
    <r>
      <rPr>
        <sz val="10"/>
        <rFont val="Calibri"/>
        <family val="2"/>
        <charset val="238"/>
        <scheme val="minor"/>
      </rPr>
      <t>, L=3m</t>
    </r>
  </si>
  <si>
    <r>
      <t>Xylem Flygt potopna črpalka Concertor N80-2150 - ali podobna črpalka                                                                                                 Litoželezna črpalka za odpadno vodo in blato s temperaturo do 40</t>
    </r>
    <r>
      <rPr>
        <vertAlign val="superscript"/>
        <sz val="10"/>
        <color theme="1"/>
        <rFont val="Calibri"/>
        <family val="2"/>
        <charset val="238"/>
        <scheme val="minor"/>
      </rPr>
      <t>0</t>
    </r>
    <r>
      <rPr>
        <sz val="10"/>
        <color theme="1"/>
        <rFont val="Calibri"/>
        <family val="2"/>
        <charset val="238"/>
        <scheme val="minor"/>
      </rPr>
      <t>C, pH 5,5 – 14, max. gostota medija 1.100 kg/m</t>
    </r>
    <r>
      <rPr>
        <vertAlign val="superscript"/>
        <sz val="10"/>
        <color theme="1"/>
        <rFont val="Calibri"/>
        <family val="2"/>
        <charset val="238"/>
        <scheme val="minor"/>
      </rPr>
      <t>3</t>
    </r>
    <r>
      <rPr>
        <sz val="10"/>
        <color theme="1"/>
        <rFont val="Calibri"/>
        <family val="2"/>
        <charset val="238"/>
        <scheme val="minor"/>
      </rPr>
      <t xml:space="preserve">, z vgrajenim 3-faznim </t>
    </r>
    <r>
      <rPr>
        <b/>
        <sz val="10"/>
        <color theme="1"/>
        <rFont val="Calibri"/>
        <family val="2"/>
        <charset val="238"/>
        <scheme val="minor"/>
      </rPr>
      <t>IE 4 sinhronskim</t>
    </r>
    <r>
      <rPr>
        <sz val="10"/>
        <color theme="1"/>
        <rFont val="Calibri"/>
        <family val="2"/>
        <charset val="238"/>
        <scheme val="minor"/>
      </rPr>
      <t xml:space="preserve"> elektromotorjem z nazivno  močjo 2,2 kW pri 800 – 2.130 obr/min. Direktni (soft start) zagon pri 400V/50Hz, nazivni tok 3,8 A. Nastavljena moč motorja je </t>
    </r>
    <r>
      <rPr>
        <b/>
        <sz val="10"/>
        <color theme="1"/>
        <rFont val="Calibri"/>
        <family val="2"/>
        <charset val="238"/>
        <scheme val="minor"/>
      </rPr>
      <t>2150 W</t>
    </r>
    <r>
      <rPr>
        <sz val="10"/>
        <color theme="1"/>
        <rFont val="Calibri"/>
        <family val="2"/>
        <charset val="238"/>
        <scheme val="minor"/>
      </rPr>
      <t xml:space="preserve"> v celotnem območju črpanja. Zaradi specifičnosti sinhronskega motorja je v območju Q-H tudi konstantni navor na gredi črpalke, zaradi česar je minimalna možnost mašenja rotorja. Motor je tudi programiran za samodejno odmašitev (za kratek čas spremeni obrate in smer vrtenja). V navitjih so termična stikala za izklop pri pregretju nad 1250C, v ohišju motorja je tipalo FLS za detekcijo puščanja v motor. V črpalki je 2-lopatični samočistilni N-rotor premera 170 mm (legirano jeklo), ima sesalno odprtino fi 100mm in v njej sekač za vlaknast material. Črpalka se spusti po vodilih in samodejno sklopi s  tlačnim kolenom DN80  za priključitev na tlačno cev. </t>
    </r>
  </si>
  <si>
    <t>CONCERTOR HMI : FOP 402: Zaslon na dotik, 7'', full color, vključno z ethernet kabelom 1,5 m</t>
  </si>
  <si>
    <t>31704 - Izdelava nosilne plasti bituminizirane zmesi AC 32 base B 50/70 A3 v debelini 10 cm. V ceni je zajeta nabava, dobava in vgradnja materiala. V ceni je zajeta izdelava v projektiranih padcih, s predpripravo ustrezne površine in naklonov ter vsa dodatna, pomožna, zaščitna in zaključna dela.</t>
  </si>
  <si>
    <t>Izvedba zaščitnih arheoloških raziskav in arheološki nadzor v času izgradnje kanalizacije. Obračun po dejanskih stroških izvajalca arheoloških del.</t>
  </si>
  <si>
    <t>Vertikalni strojni izkop gradbene jame globine 4-6m, v terenu I- III. kat. z nakladanjem na kamion in odvozom na začasno gradbeno deponijo po izboru izvajalca vključno z vsemi stroški deponije</t>
  </si>
  <si>
    <t>Strojni izkop jarka, skladno z določili geomehanskega poročila, globine 0-4m, v terenu II. kat. z nakladanjem na kamion in odvozom na trajno gradbeno deponijo, vključno s stroški deponije.</t>
  </si>
  <si>
    <t>Nabava in polaganje geotekstila za zavarovanje cone cevovoda pred izpiranjem. Geotekstil (400gr/m2) širine 3,00 m se položi na utrjeno dno jarka. Na razpet geotekstil se vgradi posteljico, kanalsko cev ter obsip cevi. Obsip se nato z geotekstilom prekrije. V ceni so zajeti preklopi in ves potreben pritrdilni material.</t>
  </si>
  <si>
    <t>Izdelava horizontalnega vodenega vrtanja oplaščene cevi PE 100 SDR17 d225, po sistemu HDD. Upoštevano prevoz garniture, cev, izvedba vrtanja, komplet z vsemi potrebnimi deli.</t>
  </si>
  <si>
    <t>Izdelava betonskega bloka iz C25/30, dimenzij 80x80x80 cm, za izdelavo sidranja cevi pri prehodu iz zemljine na konstrukcijo. Komplet z vsemi potrebnimi deli in materiali</t>
  </si>
  <si>
    <t>Obešanje na most predizolirane PE cevi  PE100 SDR17 d250. Sistem Sikla ali podoben. Komplet z vsemi potrebnimi deli in cevjo.</t>
  </si>
  <si>
    <t>Nabava, dobava,montaža ter polaganje polietilenskih  cevi za tlačni vod PE100 - PN10 - SDR 17  po DIN 8074, premera d250mm s prevozom in prenosom cevi do mesta vgraditve, polaganjem s signanim trakom na pripravljeno posteljico. V ceni je všteta dobava, montaža in spajanje fazonskih kosov z uporabo varilne spojke za elektrofuzijsko varjenje. Za vsak spoj izdelati potrdilo o izvedbi spoja z napravo za varjenje.  Pred začetkom gradnje pridobiti certifikate za cevi ter jih polagati po navodilih proizvajalca cevi.</t>
  </si>
  <si>
    <t>Izdelava, dobava in montaža fazonskega kosa iz poliestra (GRP) (tlak 16 bar) za izvedbo čistilnega kosa. Dobava in montaža prirobnice iz AISI 304 DN 400. Vgradnja po detajlu.</t>
  </si>
  <si>
    <t>Dobava in montaža avtomatskega zračnika DN 80 za kanalizacijsko tlačno kanalizacijo. Montaža na prirobnico DN 100. Postavitev je v jašku. Vgradnja po detajlu.</t>
  </si>
  <si>
    <t>Izdelava, dobava in montaža fazonskega kosa iz poliestra (GRP) (tlak 16 bar) za izvedbo zračnika. Dobava in montaža prirobnice iz AISI 304 DN 400, z navarjenim odcepom DN 100, dobava in montaža zasuna DN 100. Vgradnja po detajlu.</t>
  </si>
  <si>
    <t>Nabava, dobava in montaža revizijskih jaškov iz armiranega poliestra po SIST EN 14364, min. SN 5.000 N/m2, komplet z priključnimi cevmi (vtok, Iztok).  Premer jaška 1200mm, globina 5 - 6m, za priključno cev PE d250mm. Minimalna debelina sten revizijskega jaška je 15mm. V ceni je vključena tudi izdelava AB temeljne plošče jaška debeline 20cm, iz betona C25/30. Jaški morajo biti izdelani po enaki tehnologiji kot kanalizacijske cevi. Vgradnja po detajlu.</t>
  </si>
  <si>
    <t>Dobava in montaža avtomatskega zračnika DN 80 za tlačno kanalizacijo. Montaža na prirobnico DN 100. Ventil za zaprtje zračnika. Postavitev je ob mostu, komplet z izolacijo in T kosom PE d225/d110 z privarjeno prirobnico PE DN 100..</t>
  </si>
  <si>
    <t>KOS</t>
  </si>
  <si>
    <t>Izdelava AB temeljne plošče revizijskega jaška, dimenzij 2,2x2,2m debeline 20cm, iz betona C25/30, komplet z temeljenjem z 4 lesenimi koli debeline 20cm in dolžine 6m.</t>
  </si>
  <si>
    <t>Nabava in montaža fazonskih kosov (loki 45°, 30°, 22°, 15°, premera d250) iz polietilena PE 100 - PN10 - SDR 17. Montaža se izvede z elektrouporovnimi spojkami. Spajanje se izvede s spojnimi elementi za elektrofuzijsko varjenje. Za vsak spoj izdelati potrdilo o izvedbi spoja z napravo za varjenje.</t>
  </si>
  <si>
    <t>Nabava in montaža fazonskih kosov prirobnice premera d110) iz polietilena PE 100 - PN10 - SDR 17.</t>
  </si>
  <si>
    <t>Nabava in montaža fazonskih kosov prirobnice premera d250) iz polietilena PE 100 - PN10 - SDR 17.</t>
  </si>
  <si>
    <t>Nabava in montaža fazonskih kosov T kos d250/d80) iz polietilena PE 100 - PN10 - SDR 17.</t>
  </si>
  <si>
    <t>Nabava, dobava in montaža vodotesnih revizijskih jaškov premera  1200mm, na tlačnem vodu za izvedbo čistilnega kosa, zračnika, ali blatnika, globine do 2,5m .V kompletu  z AB vencem in obročem za okvir ter LTŽ pokrovom na zaklep fi 900 mm kategorije D400. V ceni je vključena  izdelava AB temeljne plošče jaška debeline 20cm, iz betona C25/30. Vgradnja po detajlu.</t>
  </si>
  <si>
    <t>Izdelava priključka tlačnega voda na obstoječi revizijski jašek na obstoječi kanalizaciji.  Z vsemi potrebnimi deli in materiali.</t>
  </si>
  <si>
    <t>Vertikalni strojni izkop gradbene jame globine 0-4m, v terenu II. kat. z nakladanjem na kamion in odvozom na trajno gradbeno deponijo , vključno s stroški deponije.</t>
  </si>
  <si>
    <t>Izboljšanje temeljnih tal z nasutjem lomljenca in utrditev v debelini 30 cm,  skladno z določili geomehanskega poročila. Skupaj z dodatnim izkopom, nabavo in dobavo materiala in vsemi ostalimi deli in materiali.</t>
  </si>
  <si>
    <t>Nabava, dobava,montaža ter polaganje polietilenskih vakuumskih cevi PE100 - PN10 - SDR 17  po DIN 8074, premera d110mm s prevozom in prenosom cevi do mesta vgraditve, polaganjem s signanim trakom na pripravljeno posteljico. V ceni je všteta dobava, montaža in spajanje fazonskih kosov z uporabo varilne spojke za elektrofuzijsko varjenje. Za vsak spoj izdelati potrdilo o izvedbi spoja z napravo za varjenje.  Pred začetkom gradnje pridobiti certifikate za cevi ter jih polagati po navodilih proizvajalca cevi.</t>
  </si>
  <si>
    <t>Nabava, dobava,montaža ter polaganje polietilenskih vakuumskih cevi PE100 - PN10 - SDR 17  po DIN 8074, premera d90mm s prevozom in prenosom cevi do mesta vgraditve, polaganjem s signanim trakom na pripravljeno posteljico. V ceni je všteta dobava, montaža in spajanje fazonskih kosov z uporabo varilne spojke za elektrofuzijsko varjenje. Za vsak spoj izdelati potrdilo o izvedbi spoja z napravo za varjenje.  Pred začetkom gradnje pridobiti certifikate za cevi ter jih polagati po navodilih proizvajalca cevi.</t>
  </si>
  <si>
    <t>Nabava, dobava,montaža ter polaganje polietilenskih vakuumskih cevi PE100 - PN10 - SDR 17  po DIN 8074, premera  d200mm s prevozom in prenosom cevi do mesta vgraditve, polaganjem s signanim trakom na pripravljeno posteljico. V ceni je všteta dobava, montaža in spajanje fazonskih kosov z uporabo varilne spojke za elektrofuzijsko varjenje. Za vsak spoj izdelati potrdilo o izvedbi spoja z napravo za varjenje.  Pred začetkom gradnje pridobiti certifikate za cevi ter jih polagati po navodilih proizvajalca cevi.</t>
  </si>
  <si>
    <t>Nabava, montaža ter polaganje fazonskih kosov za vertikalni dvig iz polietilenskih cevi PE100 - PN10 -  SDR 17 po DIN 8074 in navodilih proizvajalca cevi. Skok cevi je izdelan iz dveh kolen 45 stopinj in ustrezne dolžine cevi za izdelavo dviga višine 30, 45 ali 60cm, spoji so izdelani s spojkami za elektrofuzijsko varjenje. Za vsak spoj izdelati potrdilo o izvedbi spoja z napravo za varjenje. Dvig na cevi premera d110mm.</t>
  </si>
  <si>
    <t>Nabava, montaža ter polaganje fazonskih kosov za vertikalni dvig iz polietilenskih cevi PE100 - PN10 -  SDR 17 po DIN 8074 in navodilih proizvajalca cevi. Skok cevi je izdelan iz dveh kolen 45 stopinj in ustrezne dolžine cevi za izdelavo dviga višine 30, 45 ali 60cm, spoji so izdelani s spojkami za elektrofuzijsko varjenje. Za vsak spoj izdelati potrdilo o izvedbi spoja z napravo za varjenje. Dvig na cevi premera d200mm.</t>
  </si>
  <si>
    <t>Nabava in montaža fazonskih kosov (odcepi za priklop sekundarnih vodov pod kotom 45°) iz PE 100 - PN10 - SDR 17, premera d110/d110 mm. Montaža se izvede z elektrouporovnimi spojkami. V kolikor se cevovod od odcepa ne nadaljuje, glede na zahteve naročnika, se odcepni kos zaslepi s slepilno ploščo. Za vsak spoj izdelati potrdilo o izvedbi spoja z napravo za varjenje.</t>
  </si>
  <si>
    <t>Nabava in montaža fazonskih kosov (odcepi za priklop sekundarnih vodov pod kotom 45°) iz PE 100 - PN10 - SDR 17, premera d200/d110 mm. Montaža se izvede z elektrouporovnimi spojkami. V kolikor se cevovod od odcepa ne nadaljuje, glede na zahteve naročnika, se odcepni kos zaslepi s slepilno ploščo. Za vsak spoj izdelati potrdilo o izvedbi spoja z napravo za varjenje.</t>
  </si>
  <si>
    <t>Nabava, montaža ter polaganje  fazonskih kosov (reducirni kosi d200/d160) iz polietilena PE 100 - PN10 - SDR 17. Montaža se izvede po DIN 8074 in navodilih dobavitelja vakuumskega sistema. Spajanje se izvede s spojnimi elementi za elektrofuzijsko varjenje. Za vsak spoj izdelati potrdilo o izvedbi spoja z napravo za varjenje.</t>
  </si>
  <si>
    <t>Nabava in montaža fazonskih kosov (loki 45°, 30°, 22°, 15°, premera d110) iz polietilena PE 100 - PN10 - SDR 17. Montaža se izvede z elektrouporovnimi spojkami. Spajanje se izvede s spojnimi elementi za elektrofuzijsko varjenje. Za vsak spoj izdelati potrdilo o izvedbi spoja z napravo za varjenje.</t>
  </si>
  <si>
    <t>Nabava in montaža fazonskih kosov (loki 45°, 30°, 22°, 15°, premera d200) iz polietilena PE 100 - PN10 - SDR 17. Montaža se izvede z elektrouporovnimi spojkami. Spajanje se izvede s spojnimi elementi za elektrofuzijsko varjenje. Za vsak spoj izdelati potrdilo o izvedbi spoja z napravo za varjenje.</t>
  </si>
  <si>
    <t>Nabava, montaža ter polaganje odcepov  d110/d90   iz polietilena PE 100 - PN10 - SDR 17 za hišne priključke. Vtočni 45° element je iz polietilena polietilena PE 100 - PN10 - SDR 17. Montaža se izvede po DIN 8074 in navodilih dobavitelja vakuumskega sistema. Spajanje se izvede s spojnimi elementi za elektrofuzijsko varjenje. Za vsak spoj izdelati potrdilo o izvedbi spoja z napravo za varjenje.</t>
  </si>
  <si>
    <t>Nabava, montaža ter polaganje odcepov  d200/d90   iz polietilena PE 100 - PN10 - SDR 17 za hišne priključke. Vtočni 45° element je iz polietilena polietilena PE 100 - PN10 - SDR 17. Montaža se izvede po DIN 8074 in navodilih dobavitelja vakuumskega sistema. Spajanje se izvede s spojnimi elementi za elektrofuzijsko varjenje. Za vsak spoj izdelati potrdilo o izvedbi spoja z napravo za varjenje.</t>
  </si>
  <si>
    <t>Nabava, montaža ter polaganje zapornih zasunov premera d80 mm na hišni vakuumski kanalizacijski cevi d90 mm za podzemno vgradnjo. Montaža E zasuna se izvede z nastavljivo zaščitno vgradno garnituro globine 1-2 m po DIN 8074 in navodilih dobavitelja vakuumskega sistema skupaj z litoželezno cestno kapo z oznako kanalizacija. E zasun zaščititi z epoxi protikorozijsko zaščito. Izbrati dimenzije zasuna usklajenega z dimenzijami vakuumskih cevi. Skupaj z zapornim zasunom dobaviti po dve prosti in dve varilni prirobnici, vključno s spojnimi elementi za elektrofuzijsko varjenje. Za vsak spoj izdelati potrdilo o izvedbi spoja z napravo za varjenje.</t>
  </si>
  <si>
    <t>Nabava, montaža ter polaganje zapornih zasunov premera d100 mm na vakuumski kanalizacijski cevi d110 mm za podzemno vgradnjo. Montaža E zasuna se izvede z nastavljivo zaščitno vgradno garnituro globine 1-2 m po DIN 8074 in navodilih dobavitelja vakuumskega sistema skupaj z litoželezno cestno kapo z oznako kanalizacija. E zasun zaščititi z epoxi protikorozijsko zaščito. Izbrati dimenzije zasuna usklajenega z dimenzijami vakuumskih cevi. Skupaj z zapornim zasunom dobaviti po dve prosti in dve varilni prirobnici, vključno s spojnimi elementi za elektrofuzijsko varjenje. Za vsak spoj izdelati potrdilo o izvedbi spoja z napravo za varjenje.</t>
  </si>
  <si>
    <t>Nabava, montaža ter polaganje zapornih zasunov premera d200 mm na vakuumski kanalizacijski cevi d200 mm za podzemno vgradnjo. Montaža E zasuna se izvede z nastavljivo zaščitno vgradno garnituro globine 1-2 m po DIN 8074 in navodilih dobavitelja vakuumskega sistema skupaj z litoželezno cestno kapo z oznako kanalizacija. E zasun zaščititi z epoxi protikorozijsko zaščito. Izbrati dimenzije zasuna usklajenega z dimenzijami vakuumskih cevi. Skupaj z zapornim zasunom dobaviti po dve prosti in dve varilni prirobnici, vključno s spojnimi elementi za elektrofuzijsko varjenje. Za vsak spoj izdelati potrdilo o izvedbi spoja z napravo za varjenje.</t>
  </si>
  <si>
    <t>Nabava, montaža ter polaganje zapornih zasunov premera d225 mm na vakuumski kanalizacijski cevi d250 mm za podzemno vgradnjo. Montaža E zasuna se izvede z nastavljivo zaščitno vgradno garnituro globine 1-2 m po DIN 8074 in navodilih dobavitelja vakuumskega sistema skupaj z litoželezno cestno kapo z oznako kanalizacija. E zasun zaščititi z epoxi protikorozijsko zaščito. Izbrati dimenzije zasuna usklajenega z dimenzijami vakuumskih cevi. Skupaj z zapornim zasunom dobaviti po dve prosti in dve varilni prirobnici, vključno s spojnimi elementi za elektrofuzijsko varjenje. Za vsak spoj izdelati potrdilo o izvedbi spoja z napravo za varjenje.</t>
  </si>
  <si>
    <t>Prezračevalni jašek (AERATOR), z senzoriko za spremljanje tlaka v cevovodih in kontrolnim mehanizmom. Dobava, montaža in vgradnja kompletno opremljenega PE-HD aeratorskega jaška DN800 višine 1.90, z vključenim prezračevalnim batnim ventilom, vso cevno inštalacijo znotraj jaška, vmesno platformo jaška z revizijsko odprtino, odprtinami za priklop elektrokabelske zaščitne cevi ter odprtino za zajem zraka (vsi prehodi cevi se izvedejo vodotesno). Priključevanje signalnega kabla vodotesno z uvodnicami, vključno s krmilnim sistemom za nadzor delovanja ter ročnim zapornim ventilom za odklop aeratorskega jaška iz vakuumskega sistema. V ceni zajeti vsa gradbena dela (izkop, priprava temelnjih tal in obbetoniranje po detajlu) in zasip vključno z izdelavo in namestitvijo pohodnega ali povoznega pokrova. Priključevanje signalnega kabla vodotesno z uvodnicami vključno z 2x uvlačenje kabla, 1x spajanje signalnega kabla, 1x izvedba spojke. Vključno z cca 8 m PVC DN 160 mm cevi za zajem zraka, z nadzemnim montažnim kosom za zajem zraka iz nerjavnega jekla fi 168,3 x 2,0 in višine 110mm.</t>
  </si>
  <si>
    <t>Dobava in polaganje zemeljskega kabla NYY 5x1,5 mm2 za izvedbo monitoringa vakuumske kanalizacije. Kabel se polaga v PP zaščitni cevi kontinuirano ob vakuumskem vodu, od enega do drugega vakuumskega priključnega jaška, ter ob odcepih - potrebno upoštevati razporeditev in umestitev monitoring kablov iz načrta kanalizacije.</t>
  </si>
  <si>
    <t>Nabava in montaža kompletno opremljenega PE elektro jaška za monitoring kabel, DN600, globine 0,80m, izdelan po tehnologiji rotacijskega litja v monolitni ali modularni izvedbi po standardu EN 13598, vključno s pokrovom ter LTŽ pokrovom fi 600 D400, umeščen v povoznih površinah. Vse prehode skozi stene izvesti vodotesno. (kot npr. PE kabelski jašek DN625 EL)</t>
  </si>
  <si>
    <t>Nabava in vgradnja zaščitne cevi za monitoring. Vgradnja cevi v izkopu za vakuumski vod, kontinuirano, med priključnimi jaški ter ob odcepih. Vgradnja cevi PE-HD d50 zaščitne rebraste cevi za TK/EL (za uvlek od 1 do 3 monitoring kablov).</t>
  </si>
  <si>
    <t>Dobava, montaža ter polaganje fazonskih kosov za vertikalni skok 30 cm iz  polietilenskih cevi premera d90mm in materiala PE100 SDR 17   po DIN 8074 in navodilih proizvajalca cevi za hišni priključek od vakuumskega jaška do vtoka v glavni kanal. Skok cevi je izdelan iz dveh 45o kolen in ustrezne dolžine cevi, spoji so izdelani s spojkami za elektrofuzijsko varjenje. Za vsak spoj izdelati potrdilo o izvedbi spoja z napravo za varjenje.</t>
  </si>
  <si>
    <t>Izvedba hišne kanalizacije od vakuumskega jaška do vtoka v glavno vakuumsko kanalizacijo v naslednjem obsegu: zakoličba; odstranitev zgornjega sloja v debelini 20cm; izkop v globini cca 1-2 m in širini 0,6 m; ročno planiranje dna jarka širine 0,6 m; naprava posteljice v debelini 10 cm; izdelava nasipa 3-5 cm za ležišče cevi; dobava, montaža ter polaganje PEHD polietilenskih cevi d90 PE100 SDR 17, vključno s cev.lokom 45°  po DIN 8074 s signanim trakom na pripravljeno posteljico; dobava in montaža fazonskih kosov horizontalnih lomov  iz PE 100 SDR 17. Sestavljen iz 2 lokov 45° in ravnega kosa, varjeno skupaj z elektrouporovnimi spojkami. Izvedba v delavnici. Montaža se izvede z elektrouporovnimi spojkami. Izdelava nasipa okrog cevi in 30 cm nad temenom; zasipavanje jarka z izkopanim materialom; priklop cevi PEHD d90 na vakuumski jašek; priklop PVC cevi DN 160 na vakuumski jašek (cev, ki poteka od hiše do vakuumskega jaška, cev ni v ceni); priklop cevi PEHD d90 na glavni vakuumski kanal; vzpostavitev 20 cm zgornjega sloja v prvotno stanje in odvoz odvečnega materiala na deponijo (s takso).</t>
  </si>
  <si>
    <t>Nabava, montaža in vgradnja kompletno opremljenega PE standardnega vakuumskega priključnega jaška DN800, višine 1,9 m,  iz PE materiala. S platformo in revizijsko odprtino je fekalni del ločen od čistega dela, kjer se nahaja tehnološki sklop.  V čistem zgornjem delu jaška vgrajen batni vakuumski ventil  dimenzije DN80/d90mm. Zgornji del ventila se zaradi lažjega vzdrževanje odmontira brez orodja. Ventil narejen iz PP, nylona in nerjavečega jekla. Aktiviranje vakuumskega ventila pnevmatsko preko kontrolerja (krmilnika). Vakuumski jašek se po odprtju vakuumskega ventila popolnoma izprazni, saržno praznjenje količin v vakuumskem jašku. V jašku nameščena oprema za monitoring, ki zajema senzorski modul, stično omarico IP 67 in ostalo instalacijsko opremo. Senzorski modul, nameščen na vakuumskem ventilu, zagotavlja pravilno štetje ciklov vakuumskega ventila, meri temperaturo, shranjuje podatke v primeru izpada električne energije in omogoča nadgradnjo z nivojskim stikalom jaška. V vakuumskem jašku nameščen tudi ročni zaporni ventil za odklop posameznega jaška iz sistema vakuumske kanalizacije. Jašek vključuje cevno inštalacijo znotraj jaška, pripravljeno odprtino za priklop elektrokabelske zaščitne cevi d90-2x (priklop se obvezno zatesni, da se prepreči dotok vode). Priključevanje signalnega kabla vodotesno z uvodnicami. Priklopno odprtino za gravitacijski priključek se izvede naknadno z izrezom odprtine in vstavitvijo tesnilke za DN160.
Komplet s temeljenjem.</t>
  </si>
  <si>
    <t>Nabava, montaža in vgradnja kompletno opremljenega PE standardnega vakuumskega priključnega jaška DN800, višine2,4 m,  iz PE materiala. S platformo in revizijsko odprtino je fekalni del ločen od čistega dela, kjer se nahaja tehnološki sklop.  V čistem zgornjem delu jaška vgrajen batni vakuumski ventil  dimenzije DN80/d90mm. Zgornji del ventila se zaradi lažjega vzdrževanje odmontira brez orodja. Ventil narejen iz PP, nylona in nerjavečega jekla. Aktiviranje vakuumskega ventila pnevmatsko preko kontrolerja (krmilnika) Vakuumski jašek se po odprtju vakuumskega ventila popolnoma izprazni, saržno praznjenje količin v vakuumskem jašku. V jašku nameščena oprema za monitoring, ki zajema senzorski modul, stično omarico IP 67 in ostalo instalacijsko opremo. Senzorski modul, nameščen na vakuumskem ventilu, zagotavlja pravilno štetje ciklov vakuumskega ventila, meri temperaturo, shranjuje podatke v primeru izpada električne energije in omogoča nadgradnjo z nivojskim stikalom jaška. V vakuumskem jašku nameščen tudi ročni zaporni ventil za odklop posameznega jaška iz sistema vakuumske kanalizacije. Jašek vključuje cevno inštalacijo znotraj jaška, pripravljeno odprtino za priklop elektrokabelske zaščitne cevi d90-2x (priklop se obvezno zatesni, da se prepreči dotok vode). Priključevanje signalnega kabla vodotesno z uvodnicami. Priklopno odprtino za gravitacijski priključek se izvede naknadno z izrezom odprtine in vstavitvijo tesnilke za DN160.
Komplet s temeljenjem.</t>
  </si>
  <si>
    <t>Nabava, montaža in vgradnja kompletno opremljenega PE standardnega vakuumskega priključnega jaška DN800, višine 2,9 m,  iz PE materiala. S platformo in revizijsko odprtino je fekalni del ločen od čistega dela, kjer se nahaja tehnološki sklop.  V čistem zgornjem delu jaška vgrajen batni vakuumski ventil  dimenzije DN80/d90mm. Zgornji del ventila se zaradi lažjega vzdrževanje odmontira brez orodja. Ventil narejen iz PP, nylona in nerjavečega jekla. Aktiviranje vakuumskega ventila pnevmatsko preko kontrolerja (krmilnika) Vakuumski jašek se po odprtju vakuumskega ventila popolnoma izprazni, saržno praznjenje količin v vakuumskem jašku. V jašku nameščena oprema za monitoring, ki zajema senzorski modul, stično omarico IP 67 in ostalo instalacijsko opremo. Senzorski modul, nameščen na vakuumskem ventilu, zagotavlja pravilno štetje ciklov vakuumskega ventila, meri temperaturo, shranjuje podatke v primeru izpada električne energije in omogoča nadgradnjo z nivojskim stikalom jaška. V vakuumskem jašku nameščen tudi ročni zaporni ventil za odklop posameznega jaška iz sistema vakuumske kanalizacije. Jašek vključuje cevno inštalacijo znotraj jaška, pripravljeno odprtino za priklop elektrokabelske zaščitne cevi d90-2x (priklop se obvezno zatesni, da se prepreči dotok vode). Priključevanje signalnega kabla vodotesno z uvodnicami. Priklopno odprtino za gravitacijski priključek se izvede naknadno z izrezom odprtine in vstavitvijo tesnilke za DN160.
Komplet s temeljenjem.</t>
  </si>
  <si>
    <t>Nabava, montaža in vgradnja venca pokrova ter litoželezni pokrov za vakuumski jašek, umeščen v povoznih površinah (tesnenje izdelati po detajlu)</t>
  </si>
  <si>
    <t>Izdelava poplavne nadgradnje vakumskega jaška, ki vključuje zračnik za kontroler, nameščen  80 cm nad koto stoletnih vod Q100, vodotesen pokrov ter dodaten zajem zraka na gravitacijskem dotoku, prav tako dvignjen 80 cm nad koto stoletnih vod Q100.</t>
  </si>
  <si>
    <t>Prevezava ob VP Rakova jelša (tlačni 2)</t>
  </si>
  <si>
    <t>Izdelava, dobava in montaža fazonskega kosa iz poliestra (GRP) (tlak 16 bar) za izvedbo blatnika. Dobava in montaža prirobnice iz AISI 304 DN 400, z navarjenim odcepom DN 100, dobava in montaža zasuna DN 100 in hitre spojke DN 100. Vgradnja po detajlu.</t>
  </si>
  <si>
    <t>Izdelava prevezave obstoječega tlačnega voda na novozgrajeni. Z vsemi potrebnimi deli in materiali. Obstoječa cev PE 100 SDR17 d225.</t>
  </si>
  <si>
    <t>Nabava, dobava,montaža ter polaganje polietilenskih vakuumskih cevi PE100 - PN10 - SDR 17  po DIN 8074, premera  d160mm s prevozom in prenosom cevi do mesta vgraditve, polaganjem s signanim trakom na pripravljeno posteljico. V ceni je všteta dobava, montaža in spajanje fazonskih kosov z uporabo varilne spojke za elektrofuzijsko varjenje. Za vsak spoj izdelati potrdilo o izvedbi spoja z napravo za varjenje.  Pred začetkom gradnje pridobiti certifikate za cevi ter jih polagati po navodilih proizvajalca cevi.</t>
  </si>
  <si>
    <t>Nabava, dobava,montaža ter polaganje polietilenskih vakuumskih cevi PE100 - PN10 - SDR 17  po DIN 8074, premera  d225mm s prevozom in prenosom cevi do mesta vgraditve, polaganjem s signanim trakom na pripravljeno posteljico. V ceni je všteta dobava, montaža in spajanje fazonskih kosov z uporabo varilne spojke za elektrofuzijsko varjenje. Za vsak spoj izdelati potrdilo o izvedbi spoja z napravo za varjenje.  Pred začetkom gradnje pridobiti certifikate za cevi ter jih polagati po navodilih proizvajalca cevi.</t>
  </si>
  <si>
    <t>Nabava, montaža ter polaganje fazonskih kosov za vertikalni dvig iz polietilenskih cevi PE100 - PN10 -  SDR 17 po DIN 8074 in navodilih proizvajalca cevi. Skok cevi je izdelan iz dveh kolen 45 stopinj in ustrezne dolžine cevi za izdelavo dviga višine 30, 45 ali 60cm, spoji so izdelani s spojkami za elektrofuzijsko varjenje. Za vsak spoj izdelati potrdilo o izvedbi spoja z napravo za varjenje. Dvig na cevi premera d160mm.</t>
  </si>
  <si>
    <t>Nabava, montaža ter polaganje fazonskih kosov za vertikalni dvig iz polietilenskih cevi PE100 - PN10 -  SDR 17 po DIN 8074 in navodilih proizvajalca cevi. Skok cevi je izdelan iz dveh kolen 45 stopinj in ustrezne dolžine cevi za izdelavo dviga višine 35, 45 ali 60cm, spoji so izdelani s spojkami za elektrofuzijsko varjenje. Za vsak spoj izdelati potrdilo o izvedbi spoja z napravo za varjenje. Dvig na cevi premera d225mm.</t>
  </si>
  <si>
    <t>Nabava in montaža fazonskih kosov (odcepi za priklop sekundarnih vodov pod kotom 45°) iz PE 100 - PN10 - SDR 17, premera d160/d110 mm. Montaža se izvede z elektrouporovnimi spojkami. V kolikor se cevovod od odcepa ne nadaljuje, glede na zahteve naročnika, se odcepni kos zaslepi s slepilno ploščo. Za vsak spoj izdelati potrdilo o izvedbi spoja z napravo za varjenje.</t>
  </si>
  <si>
    <t>Nabava in montaža fazonskih kosov (odcepi za priklop sekundarnih vodov pod kotom 45°) iz PE 100 - PN10 - SDR 17, premera d160/d160 mm. Montaža se izvede z elektrouporovnimi spojkami. V kolikor se cevovod od odcepa ne nadaljuje, glede na zahteve naročnika, se odcepni kos zaslepi s slepilno ploščo. Za vsak spoj izdelati potrdilo o izvedbi spoja z napravo za varjenje.</t>
  </si>
  <si>
    <t>Nabava in montaža fazonskih kosov (odcepi za priklop sekundarnih vodov pod kotom 45°) iz PE 100 - PN10 - SDR 17, premera d225/d110 mm. Montaža se izvede z elektrouporovnimi spojkami. V kolikor se cevovod od odcepa ne nadaljuje, glede na zahteve naročnika, se odcepni kos zaslepi s slepilno ploščo. Za vsak spoj izdelati potrdilo o izvedbi spoja z napravo za varjenje.</t>
  </si>
  <si>
    <t>Nabava in montaža fazonskih kosov (odcepi za priklop sekundarnih vodov pod kotom 45°) iz PE 100 - PN10 - SDR 17, premera d225/d160 mm. Montaža se izvede z elektrouporovnimi spojkami. V kolikor se cevovod od odcepa ne nadaljuje, glede na zahteve naročnika, se odcepni kos zaslepi s slepilno ploščo. Za vsak spoj izdelati potrdilo o izvedbi spoja z napravo za varjenje.</t>
  </si>
  <si>
    <t>Nabava, montaža ter polaganje  fazonskih kosov (reducirni kosi d160/d110) iz polietilena PE 100 - PN10 - SDR 17. Montaža se izvede po DIN 8074 in navodilih dobavitelja vakuumskega sistema. Spajanje se izvede s spojnimi elementi za elektrofuzijsko varjenje. Za vsak spoj izdelati potrdilo o izvedbi spoja z napravo za varjenje.</t>
  </si>
  <si>
    <t>Nabava, montaža ter polaganje  fazonskih kosov (reducirni kosi d225/d160) iz polietilena PE 100 - PN10 - SDR 17. Montaža se izvede po DIN 8074 in navodilih dobavitelja vakuumskega sistema. Spajanje se izvede s spojnimi elementi za elektrofuzijsko varjenje. Za vsak spoj izdelati potrdilo o izvedbi spoja z napravo za varjenje.</t>
  </si>
  <si>
    <t>Nabava in montaža fazonskih kosov (loki 45°, 30°, 22°, 15°, premera d160) iz polietilena PE 100 - PN10 - SDR 17. Montaža se izvede z elektrouporovnimi spojkami. Spajanje se izvede s spojnimi elementi za elektrofuzijsko varjenje. Za vsak spoj izdelati potrdilo o izvedbi spoja z napravo za varjenje.</t>
  </si>
  <si>
    <t>Nabava in montaža fazonskih kosov (loki 45°, 30°, 22°, 15°, premera d225) iz polietilena PE 100 - PN10 - SDR 17. Montaža se izvede z elektrouporovnimi spojkami. Spajanje se izvede s spojnimi elementi za elektrofuzijsko varjenje. Za vsak spoj izdelati potrdilo o izvedbi spoja z napravo za varjenje.</t>
  </si>
  <si>
    <t>Nabava, montaža ter polaganje odcepov  d160/d90   iz polietilena PE 100 - PN10 - SDR 17 za hišne priključke. Vtočni 45° element je iz polietilena polietilena PE 100 - PN10 - SDR 17. Montaža se izvede po DIN 8074 in navodilih dobavitelja vakuumskega sistema. Spajanje se izvede s spojnimi elementi za elektrofuzijsko varjenje. Za vsak spoj izdelati potrdilo o izvedbi spoja z napravo za varjenje.</t>
  </si>
  <si>
    <t>Nabava, montaža ter polaganje odcepov  d225/d90   iz polietilena PE 100 - PN10 - SDR 17 za hišne priključke. Vtočni 45° element je iz polietilena polietilena PE 100 - PN10 - SDR 17. Montaža se izvede po DIN 8074 in navodilih dobavitelja vakuumskega sistema. Spajanje se izvede s spojnimi elementi za elektrofuzijsko varjenje. Za vsak spoj izdelati potrdilo o izvedbi spoja z napravo za varjenje.</t>
  </si>
  <si>
    <t>Nabava, montaža ter polaganje zapornih zasunov premera d150 mm na vakuumski kanalizacijski cevi d160mm za podzemno vgradnjo. Montaža E zasuna se izvede z nastavljivo zaščitno vgradno garnituro globine 1-2 m po DIN 8074 in navodilih dobavitelja vakuumskega sistema skupaj z litoželezno cestno kapo z oznako kanalizacija. E zasun zaščititi z epoxi protikorozijsko zaščito. Izbrati dimenzije zasuna usklajenega z dimenzijami vakuumskih cevi. Skupaj z zapornim zasunom dobaviti po dve prosti in dve varilni prirobnici, vključno s spojnimi elementi za elektrofuzijsko varjenje. Za vsak spoj izdelati potrdilo o izvedbi spoja z napravo za varjenje.</t>
  </si>
  <si>
    <t>Nabava, montaža ter polaganje zapornih zasunov premera d200 mm na vakuumski kanalizacijski cevi d225 mm za podzemno vgradnjo. Montaža E zasuna se izvede z nastavljivo zaščitno vgradno garnituro globine 1-2 m po DIN 8074 in navodilih dobavitelja vakuumskega sistema skupaj z litoželezno cestno kapo z oznako kanalizacija. E zasun zaščititi z epoxi protikorozijsko zaščito. Izbrati dimenzije zasuna usklajenega z dimenzijami vakuumskih cevi. Skupaj z zapornim zasunom dobaviti po dve prosti in dve varilni prirobnici, vključno s spojnimi elementi za elektrofuzijsko varjenje. Za vsak spoj izdelati potrdilo o izvedbi spoja z napravo za varjenje.</t>
  </si>
  <si>
    <t>Nabava in vgradnja zaščitne cevi za monitoring. Vgradnja cevi v izkopu za vakuumski vod, kontinuirano, med priključnimi jaški ter ob odcepih. Vgradnja cevi PE-HD d110 zaščitne rebraste cevi za TK/EL (za uvlek od 3 do 5 monitoring kablov).</t>
  </si>
  <si>
    <t>Izboljšanje temeljnih tal z nasutjem lomljenca in utrditev v debelini 30 cm,  skladno z določili geomehanskega poročila. Skupaj z dodatnim izkopom, nabavo in dobavo materiala in vsemi ostalimi deli inmateriali.</t>
  </si>
  <si>
    <t>Preizkus tesnosti kanala po standardu SIST EN 1091 - vakuumski kanal. Vključno z vsemi dodatnimi in zaščitnimi deli.</t>
  </si>
  <si>
    <t>Določanje in označevanje obstoječih podzemnih naprav, ki se križajo ali potekajo vzporedno s predvideno infrastrukturo,  z vidnimi znaki na terenu, s pisanjem zapisnika o primopredaji, eventuelne skice.</t>
  </si>
  <si>
    <t>Nabava, montaža in vgradnja kompletno opremljenega PE standardnega vakuumskega priključnega jaška DN800, višine 3,4 m,  iz PE materiala. S platformo in revizijsko odprtino je fekalni del ločen od čistega dela, kjer se nahaja tehnološki sklop.  V čistem zgornjem delu jaška vgrajen batni vakuumski ventil  dimenzije DN80/d90mm. Zgornji del ventila se zaradi lažjega vzdrževanje odmontira brez orodja. Ventil narejen iz PP, nylona in nerjavečega jekla. Aktiviranje vakuumskega ventila pnevmatsko preko kontrolerja (krmilnika) Vakuumski jašek se po odprtju vakuumskega ventila popolnoma izprazni, saržno praznjenje količin v vakuumskem jašku. V jašku nameščena oprema za monitoring, ki zajema senzorski modul, stično omarico IP 67 in ostalo instalacijsko opremo. Senzorski modul, nameščen na vakuumskem ventilu, zagotavlja pravilno štetje ciklov vakuumskega ventila, meri temperaturo, shranjuje podatke v primeru izpada električne energije in omogoča nadgradnjo z nivojskim stikalom jaška. V vakuumskem jašku nameščen tudi ročni zaporni ventil za odklop posameznega jaška iz sistema vakuumske kanalizacije. Jašek vključuje cevno inštalacijo znotraj jaška, pripravljeno odprtino za priklop elektrokabelske zaščitne cevi d90-2x (priklop se obvezno zatesni, da se prepreči dotok vode). Priključevanje signalnega kabla vodotesno z uvodnicami. Priklopno odprtino za gravitacijski priključek se izvede naknadno z izrezom odprtine in vstavitvijo tesnilke za DN160.
Komplet s temeljenjem.</t>
  </si>
  <si>
    <t>Izdelava obešanja - pritrditve - cevovoda PEHD PE 100 na različnih mostovih.  Izdelava pocinkane konzole 60/60mm, L=500mm privarjene na pocinkano pločevino 80/500/8mm, ki je privijačena na mostno konstrukcijo. Na konzolo je pritrjena PE cev s pocinkano okroglo obojko FI 10mm, ki se privijači na konzolo. Okrog PE cevi se izdela izolacija iz tervola v debelini 10cm ter zaščiti z aluminijasto pločevino d=1mm. S konzolami.</t>
  </si>
  <si>
    <t>Nabava, dobava,montaža ter polaganje polietilenskih  cevi za tlačni vod PE100 - PN10 - SDR 17  po DIN 8074, premera d225mm s prevozom in prenosom cevi do mesta vgraditve, polaganjem s signanim trakom na pripravljeno posteljico. V ceni je všteta dobava, montaža in spajanje fazonskih kosov z uporabo varilne spojke za elektrofuzijsko varjenje. Za vsak spoj izdelati potrdilo o izvedbi spoja z napravo za varjenje.  Pred začetkom gradnje pridobiti certifikate za cevi ter jih polagati po navodilih proizvajalca cevi.</t>
  </si>
  <si>
    <t>Dobava in montaža avtomatskega zračnika DN 80 za tlačno kanalizacijo. Montaža na prirobnico DN 100. Ventil za zaprtje zračnika. Postavitev je ob mostu, komplet z izolacijo in T kosom PE d225/d110 z privarjeno prirobnico PE DN 100.</t>
  </si>
  <si>
    <t>Izdelava betonskega bloka iz C25/30, dimenzij 60x60x80 cm, za izdelavo sidranja cevi pri prehodu iz zemljine na konstrukcijo. Komplet z vsemi potrebnimi deli in materiali</t>
  </si>
  <si>
    <t>31703 - Izdelava nosilne plasti bituminizirane zmesi AC 32 base B 50/70 A3 v debelini 9 cm.  V ceni je zajeta nabava, dobava in vgradnja materiala. V ceni je zajeta izdelava v projektiranih padcih, s predpripravo ustrezne površine in naklonov ter vsa dodatna, pomožna, zaščitna in zaključna dela.</t>
  </si>
  <si>
    <t>Dobava in vgraditev ojačitvene mreže iz steklenih vlaken (GG100)</t>
  </si>
  <si>
    <t>Vertikalni strojni izkop gradbene jame globine 0-4m, v terenu II. kat. z nakladanjem na kamion in odvozom na začasno gradbeno deponijo po izboru izvajalca vključno z vsemi stroški deponije</t>
  </si>
  <si>
    <t>Strojni izkop jarka, skladno z določili geomehanskega poročila, globine 0-4m, v terenu II. kat. z nakladanjem na kamion in odvozom na začasno gradbeno deponijo po izboru izvajalca vključno z vsemi stroški deponije</t>
  </si>
  <si>
    <t>Zasip jarka od AB police v širini posteljice  do višine posteljice posteljice z dovozom novega gramoznega zasipnega materiala  različnih frakcij z utrjevanjem v slojih po 30 cm do 95 % trdnosti po standardnem Proctorjevem postopku; vključno z  nabavo in dobavo  zasipnega materiala.</t>
  </si>
  <si>
    <t>Nabava, montaža in vgradnja kompletno opremljenega PE standardnega vakuumskega priključnega jaška DN800, višine 1,4 m,  iz PE materiala. S platformo in revizijsko odprtino je fekalni del ločen od čistega dela, kjer se nahaja tehnološki sklop.  V čistem zgornjem delu jaška vgrajen batni vakuumski ventil  dimenzije DN80/d90mm. Zgornji del ventila se zaradi lažjega vzdrževanje odmontira brez orodja. Ventil narejen iz PP, nylona in nerjavečega jekla. Aktiviranje vakuumskega ventila pnevmatsko preko kontrolerja (krmilnika). Vakuumski jašek se po odprtju vakuumskega ventila popolnoma izprazni, saržno praznjenje količin v vakuumskem jašku. V jašku nameščena oprema za monitoring, ki zajema senzorski modul, stično omarico IP 67 in ostalo instalacijsko opremo. Senzorski modul, nameščen na vakuumskem ventilu, zagotavlja pravilno štetje ciklov vakuumskega ventila, meri temperaturo, shranjuje podatke v primeru izpada električne energije in omogoča nadgradnjo z nivojskim stikalom jaška. V vakuumskem jašku nameščen tudi ročni zaporni ventil za odklop posameznega jaška iz sistema vakuumske kanalizacije. Jašek vključuje cevno inštalacijo znotraj jaška, pripravljeno odprtino za priklop elektrokabelske zaščitne cevi d90-2x (priklop se obvezno zatesni, da se prepreči dotok vode). Priključevanje signalnega kabla vodotesno z uvodnicami. Priklopno odprtino za gravitacijski priključek se izvede naknadno z izrezom odprtine in vstavitvijo tesnilke za DN160.
Komplet s temeljenjem.</t>
  </si>
  <si>
    <t>Dobava in strojno zabijanje lesenih pilotov (jelša, hrast, bor, smreka) fi 25-30 cm, dolžine 6,0 m1 v slabo nosilna barjanska tla z rezanjem glav pilota</t>
  </si>
  <si>
    <t>Izdelava armiranobetonske plošče na zabitih pilotih širine 0,95 m1, deb. 12 cm iz betona C 25/30, armirane z armaturno mrežo q 283, z vsemi pomožnimi deli, kot podlaga vakuumskega voda.</t>
  </si>
  <si>
    <t>Izdelava armiranobetonske plošče na zabitih pilotih širine 0,95 m, deb. 12 cm iz betona C 25/30, armirane z armaturno mrežo q 283, z vsemi pomožnimi deli, kot podlaga vakuumskega voda.</t>
  </si>
  <si>
    <t>Nabava in montaža fazonskih kosov (odcepi za priklop sekundarnih vodov pod kotom 45°) iz PE 100 - PN10 - SDR 17, premera d110 mm. Montaža se izvede z elektrouporovnimi spojkami. V kolikor se cevovod od odcepa ne nadaljuje, glede na zahteve naročnika, se odcepni kos zaslepi s slepilno ploščo. Za vsak spoj izdelati potrdilo o izvedbi spoja z napravo za varjenje.</t>
  </si>
  <si>
    <t>32208 - Izdelava obrabne in zaporne plasti bituminizirane zmesi AC 8 surf B 50/70 A3 v debelini 4 cm vključno z nabavo in dobavo materiala.</t>
  </si>
  <si>
    <t>32307 - Izdelava obrabne in zaporne plasti bituminizirane zmesi AC 11 surf PmB 45/80-65 A2 v debelini 4 cm vključno z nabavo in dobavo materiala.</t>
  </si>
  <si>
    <t>32311 - Izdelava obrabne in zaporne plasti bituminizirane zmesi AC 11 surf B 50/70 A3 v debelini 4 cm vključno z nabavo in dobavo materiala.</t>
  </si>
  <si>
    <t>31705 - Izdelava nosilne plasti bitumizirane zmesu AC 32 base B50/70 A3 v debelini 11 cm. V ceni je zajeta nabava, dobava in vgradnja materiala. V ceni je zajeta izdelava v projektiranih padcih, s predpripravo ustrezne površine in naklonov ter vsa dodatna, pomožna, zaščitna in zaključna dela.</t>
  </si>
  <si>
    <t>31602   - Izdelava nosilne plasti bituminizirane zmesi AC 22 base B 50/70 A3 v debelini 6 cm. V ceni je zajeta nabava, dobava in vgradnja materiala. V ceni je zajeta izdelava v projektiranih padcih, s predpripravo ustrezne površine in naklonov ter vsa dodatna, pomožna, zaščitna in zaključna dela.</t>
  </si>
  <si>
    <t>31302 - Izdelava nevezane nosilne plasti enakomerno zrnatega drobljenca iz kamnine v debelini 21 do 30 cm vključno z nabavo in dobavo materiala.  V ceni je zajeta izdelava v projektiranih padcih, s predpripravo ustrezne površine in naklonov ter vsa dodatna, pomožna, zaščitna in zaključna dela.</t>
  </si>
  <si>
    <t>REKAPITULACIJA</t>
  </si>
  <si>
    <t>23ČP_Z</t>
  </si>
  <si>
    <t>23ČP_M</t>
  </si>
  <si>
    <t>23ČP_J</t>
  </si>
  <si>
    <t>PREDLOG ENOTNIH CEN:</t>
  </si>
  <si>
    <t>PRENAPETOSTNI ODVODNIK   OBO (4p) s pomožnim stikalom Isg=100kA, Umax=275V/50Hz</t>
  </si>
  <si>
    <t>VSO ZGORAJ OPISANO OPREMO DOBAVI IN IZVEDE KOT TIPSKI STIKALNI BLOK DOBAVITELJ HIDROMEHANSKE OPREME ČRPALIŠČA. IZVEDE TUDI KOMPLETNO KABLAŽO Z PRIKLOPI. OCENA STOŠKOV JE V STROJNEM DELU NAČRTA!</t>
  </si>
  <si>
    <t>Priključna omarica z vgrajenim zaščitnim diferenčnim stikalom in vsemi instalacijskimi odklopniki za potrebe bivalnika</t>
  </si>
  <si>
    <t xml:space="preserve">Po končanih delih se gradbišče pospravi in </t>
  </si>
  <si>
    <t>0.</t>
  </si>
  <si>
    <t>Skupaj brez DDV:</t>
  </si>
  <si>
    <t>1.1.1.</t>
  </si>
  <si>
    <t>Suho črpališče za prečrpavanje sanitarnih odpadnih vod. V jašku črpališča ni stika z odpadnimi vodami in plini. Črpalke ne pridejo v stik s trdnimi mehanskimi odpadki. Izločeni mehanski odpadki se s tokom vode samodejno transportirajo naprej v kanalizacijski sistem proti mehanski stopnji čistilne naprave.</t>
  </si>
  <si>
    <t>ali podoben</t>
  </si>
  <si>
    <t>n.m.v.</t>
  </si>
  <si>
    <t>V jašku je v poglobitvi nameščena dranažna črpalka z  avtomatskim vklopom in izklopom in varovanjem proti suhemu teku za praznjenje tal črpališča in nastavek za pranje modula na dotoku in tlačnega cevovoda s pralnim priključkom DN50 z nastavkom "C" za gasilsko cev.</t>
  </si>
  <si>
    <t>1.1.2.</t>
  </si>
  <si>
    <t>1.1.3.</t>
  </si>
  <si>
    <t>Prikop elektroomare z dovodnim kablom med KPMO in tipsko elektroomaro dolžine 15 m, priklopi črpalk, merilne in komunikacijske opreme.</t>
  </si>
  <si>
    <t xml:space="preserve">m </t>
  </si>
  <si>
    <t>Filter nevtralizira organske, kisle in bazične spojine. Mešanica polnil je narejena za učinkovito odstranjevanje vodikovega sulfida, merkaptanov in snovi, ki nastajajo pri razpadanju komunalnih odplak in povzročajo smrad. Filter mora učinkovito delovati tudi v oteženih pogojih (temperatura od - 25 °C do + 55 °C, vlaga od 30% do 80%). Aktivno polnilo omogoča nevtraliziranje in odstranjevanje povprečno do 210 g kontaminantov iz zraka.</t>
  </si>
  <si>
    <t>1101-232</t>
  </si>
  <si>
    <t>1102-232</t>
  </si>
  <si>
    <t>1103-232</t>
  </si>
  <si>
    <t>1104-232</t>
  </si>
  <si>
    <t>1105-232</t>
  </si>
  <si>
    <t>1106-232</t>
  </si>
  <si>
    <t>201-232</t>
  </si>
  <si>
    <t>1101-25</t>
  </si>
  <si>
    <t>1102-25</t>
  </si>
  <si>
    <t>1103-25</t>
  </si>
  <si>
    <t>1104-25</t>
  </si>
  <si>
    <t>1105-25</t>
  </si>
  <si>
    <t>1106-25</t>
  </si>
  <si>
    <t>201-25</t>
  </si>
  <si>
    <t>1101-26</t>
  </si>
  <si>
    <t>1102-26</t>
  </si>
  <si>
    <t>1103-26</t>
  </si>
  <si>
    <t>1104-26</t>
  </si>
  <si>
    <t>1105-26</t>
  </si>
  <si>
    <t>1106-26</t>
  </si>
  <si>
    <t>201-26</t>
  </si>
  <si>
    <t>1302 - Pridobitev dovoljenja za cestno zaporo občinske ceste, tehnične pogoje, vključno z vsemi elaborati ter ureditev prometnega režima z začasno prometno signalizacijo , v času gradnje vključno z obvestili. Po končanih delih se  začasno prometno signalizacijo odstrani in vzpostavi vertikalna in horizontalna prometna signalizacija  v predvideno stanje v  katastru. Obračun začasne prometne signalizacije se izvede na dan, po tipu zapore predvidenem v elaboratu začasne prometne ureditve (za osnovo se upošteva  tekoči meter predvidene kanalizacije (brez upoštevanja odcepov za hišne priključke).</t>
  </si>
  <si>
    <t>1304 - Pridobitev dovoljenja za cestno zaporo občinske ceste, tehnične pogoje, vključno z vsemi elaborati ter ureditev prometnega režima z začasno prometno signalizacijo, v času gradnje vključno z obvestili. Po končanih delih se  začasno prometno signalizacijo odstrani in vzpostavi vertikalna in horizontalna prometna signalizacijav predvideno stanje v katastru Obračun začasne prometne signalizacije se izvede na dan, po tipu zapore predvidenem v elaboratu začasne prometne ureditve (za osnovo se upošteva  tekoči meter predvidene kanalizacije (brez upoštevanja odcepov za hišne priključke). Prečkanje občinskih cest dolžine do 10m.</t>
  </si>
  <si>
    <t>1302 - Pridobitev dovoljenja za cestno zaporo občinske ceste, tehnične pogoje, vključno z vsemi elaborati ter ureditev prometnega režima z začasno prometno signalizacijo , v času gradnje vključno z obvestili. Po končanih delih se  začasno prometno signalizacijo odstrani in vzpostavi vertikalna in horizontalna prometna signalizacijav predvideno stanje v katastru Obračun začasne prometne signalizacije se izvede na dan, po tipu zapore predvidenem v elaboratu začasne prometne ureditve (za osnovo se upošteva  tekoči meter predvidene kanalizacije (brez upoštevanja odcepov za hišne priključke).</t>
  </si>
  <si>
    <t>1303 - Pridobitev dovoljenja za cestno zaporo državne ceste, vključno z vsemi elaborati, tehničnimi pogoji, z ureditvijo prometnega režima v času, gradnje z obvestili, dodatno zavarovanje gradbene jame in gradbišča, ter postavitev začasne prometne signalizacije. Po končanih delih se odstrani začasno prometno signalizacijo in prometni režim vzpostavi v prEDVIDENO stanje. Vzdolžna zapora cest, obračun po tekočem metru predvidene kanalizacije (brez upoštevanja odcepov za hišne priključke).</t>
  </si>
  <si>
    <t>1303 - Pridobitev dovoljenja za cestno zaporo državne ceste, vključno z vsemi elaborati, tehničnimi pogoji, z ureditvijo prometnega režima v času, gradnje z obvestili, dodatno zavarovanje gradbene jame in gradbišča, ter postavitev začasne prometne signalizacije. Po končanih delih se odstrani začasno prometno signalizacijo in prometni režim vzpostavi v predvideno stanje. Vzdolžna zapora cest, obračun po tekočem metru predvidene kanalizacije (brez upoštevanja odcepov za hišne priključke).</t>
  </si>
  <si>
    <t>1305 - Pridobitev dovoljenja za cestno zaporo, vključno z vsemi elaborati, tehničnimi pogoji, z ureditvijo prometnega režima v času, gradnje z obvestili, dodatno zavarovanje gradbene jame in gradbišča, ter postavitev začasne prometne signalizacije. Po končanih delih se odstrani začasno prometno signalizacijo in prometni režim vzpostavi v predvideno stanje. Prečkanje državnih cest dolžine do 10m.</t>
  </si>
  <si>
    <t>2303 - Prestavitev obstoječega prometnega znaka; demontaža in ponovna montaža na novo lokacijo skupaj z dobavo in montažo ustrezne nosilne konstrukcije in temeljenjem.</t>
  </si>
  <si>
    <r>
      <t xml:space="preserve">Nabava, dobava,montaža ter polaganje polietilenskih vakuumskih cevi PE100 - PN10 - SDR 17  po DIN 8074, premera  </t>
    </r>
    <r>
      <rPr>
        <b/>
        <u/>
        <sz val="11"/>
        <color theme="1"/>
        <rFont val="Calibri"/>
        <family val="2"/>
        <charset val="238"/>
        <scheme val="minor"/>
      </rPr>
      <t>d225</t>
    </r>
    <r>
      <rPr>
        <sz val="11"/>
        <color theme="1"/>
        <rFont val="Calibri"/>
        <family val="2"/>
        <scheme val="minor"/>
      </rPr>
      <t>mm s prevozom in prenosom cevi do mesta vgraditve, polaganjem s signanim trakom na pripravljeno posteljico. V ceni je všteta dobava, montaža in spajanje fazonskih kosov z uporabo varilne spojke za elektrofuzijsko varjenje. Za vsak spoj izdelati potrdilo o izvedbi spoja z napravo za varjenje.  Pred začetkom gradnje pridobiti certifikate za cevi ter jih polagati po navodilih proizvajalca cevi.</t>
    </r>
  </si>
  <si>
    <r>
      <t xml:space="preserve">Nabava, montaža ter polaganje fazonskih kosov za vertikalni dvig iz polietilenskih cevi PE100 - PN10 -  SDR 17 po DIN 8074 in navodilih proizvajalca cevi. Skok cevi je izdelan iz dveh kolen 45 stopinj in ustrezne dolžine cevi za izdelavo dviga višine 30, 45 ali 60cm, spoji so izdelani s spojkami za elektrofuzijsko varjenje. Za vsak spoj izdelati potrdilo o izvedbi spoja z napravo za varjenje. Dvig na cevi premera </t>
    </r>
    <r>
      <rPr>
        <u/>
        <sz val="11"/>
        <color theme="1"/>
        <rFont val="Calibri"/>
        <family val="2"/>
        <charset val="238"/>
        <scheme val="minor"/>
      </rPr>
      <t>d225</t>
    </r>
    <r>
      <rPr>
        <sz val="11"/>
        <color theme="1"/>
        <rFont val="Calibri"/>
        <family val="2"/>
        <scheme val="minor"/>
      </rPr>
      <t>mm.</t>
    </r>
  </si>
  <si>
    <t>Nabava, montaža ter polaganje  fazonskih kosov (reducirni kosi d225/d110) iz polietilena PE 100 - PN10 - SDR 17. Montaža se izvede po DIN 8074 in navodilih dobavitelja vakuumskega sistema. Spajanje se izvede s spojnimi elementi za elektrofuzijsko varjenje. Za vsak spoj izdelati potrdilo o izvedbi spoja z napravo za varjenje.</t>
  </si>
  <si>
    <t>Nabava, montaža ter polaganje zapornih zasunov premera d200 mm na vakuumski kanalizacijski cevi d225mm za podzemno vgradnjo. Montaža E zasuna se izvede z nastavljivo zaščitno vgradno garnituro globine 1-2 m po DIN 8074 in navodilih dobavitelja vakuumskega sistema skupaj z litoželezno cestno kapo z oznako kanalizacija. E zasun zaščititi z epoxi protikorozijsko zaščito. Izbrati dimenzije zasuna usklajenega z dimenzijami vakuumskih cevi. Skupaj z zapornim zasunom dobaviti po dve prosti in dve varilni prirobnici, vključno s spojnimi elementi za elektrofuzijsko varjenje. Za vsak spoj izdelati potrdilo o izvedbi spoja z napravo za varjenje.</t>
  </si>
  <si>
    <t>Nabava, montaža ter polaganje fazonskih kosov za vertikalni dvig iz polietilenskih cevi PE100 - PN10 -  SDR 17 po DIN 8074 in navodilih proizvajalca cevi. Skok cevi je izdelan iz dveh kolen 45 stopinj in ustrezne dolžine cevi za izdelavo dviga višine 35, 45 ali 60cm, spoji so izdelani s spojkami za elektrofuzijsko varjenje. Za vsak spoj izdelati potrdilo o izvedbi spoja z napravo za varjenje. Dvig na cevi premera d160mm.</t>
  </si>
  <si>
    <t>Nabava, montaža ter polaganje zapornih zasunov premera d150 mm na vakuumski kanalizacijski cevi d160 mm za podzemno vgradnjo. Montaža E zasuna se izvede z nastavljivo zaščitno vgradno garnituro globine 1-2 m po DIN 8074 in navodilih dobavitelja vakuumskega sistema skupaj z litoželezno cestno kapo z oznako kanalizacija. E zasun zaščititi z epoxi protikorozijsko zaščito. Izbrati dimenzije zasuna usklajenega z dimenzijami vakuumskih cevi. Skupaj z zapornim zasunom dobaviti po dve prosti in dve varilni prirobnici, vključno s spojnimi elementi za elektrofuzijsko varjenje. Za vsak spoj izdelati potrdilo o izvedbi spoja z napravo za varjenje.</t>
  </si>
  <si>
    <t>1302 - Pridobitev dovoljenja za cestno zaporo občinske ceste, tehnične pogoje, vključno z vsemi elaborati ter ureditev prometnega režima z začasno prometno signalizacijo , v času gradnje vključno z obvestili. Po končanih delih se  začasno prometno signalizacijo odstrani in vzpostavi vertikalna in horizontalna prometna signalizacija  v predvideno stanje v katastru. Obračun začasne prometne signalizacije se izvede na dan, po tipu zapore predvidenem v elaboratu začasne prometne ureditve (za osnovo se upošteva  tekoči meter predvidene kanalizacije (brez upoštevanja odcepov za hišne priključke).</t>
  </si>
  <si>
    <t>1304 - Pridobitev dovoljenja za cestno zaporo občinske ceste, tehnične pogoje, vključno z vsemi elaborati ter ureditev prometnega režima z začasno prometno signalizacijo, v času gradnje vključno z obvestili. Po končanih delih se  začasno prometno signalizacijo odstrani in vzpostavi vertikalna in horizontalna prometna signalizacija  v predvideno stanje v katastru. Obračun začasne prometne signalizacije se izvede na dan, po tipu zapore predvidenem v elaboratu začasne prometne ureditve (za osnovo se upošteva  tekoči meter predvidene kanalizacije (brez upoštevanja odcepov za hišne priključke). Prečkanje občinskih cest dolžine do 10m.</t>
  </si>
  <si>
    <t>25 Dobrunje</t>
  </si>
  <si>
    <t xml:space="preserve">Priprava gradbišča, odstranitev </t>
  </si>
  <si>
    <t>1.2</t>
  </si>
  <si>
    <t>50 je informacija o širini izkopa in ne količina</t>
  </si>
  <si>
    <t>zamik vrstic, ni sprememb v količinah</t>
  </si>
  <si>
    <t>dodana manjkajoča vrstica z opisom in številko postavke</t>
  </si>
  <si>
    <t>sprememba opisa postavke - količine se ne spreminjajo</t>
  </si>
  <si>
    <t>Obrabno-zaporna plast – AC 11 surf B50/70 A3 v debelini 4,0 cm, Zgornja vezana nosilna plast – AC 22 base B50/70 A3 v debelini 6,0 cm. V ceni je zajeta izdelava v projektiranih padcih, s predpripravo ustrezne površine in naklonov ter vsa dodatna, pomožna, zaščitna in zaključna dela.</t>
  </si>
  <si>
    <t>sprememba enote iz kos v m3</t>
  </si>
  <si>
    <t>izbrisna vrstica zaradi podvajanja</t>
  </si>
  <si>
    <t>popravljena povezava na 26 VP</t>
  </si>
  <si>
    <t>izdelan popravek enačbe</t>
  </si>
  <si>
    <t>izdelan je popravek enačbe</t>
  </si>
  <si>
    <t>vnesen popravek količine iz 4945m na 45m</t>
  </si>
  <si>
    <t>popravljena povezava na cenik za vsa siva polja spodaj - v poljih, kjer se cena ne izpiše avtomatsko, mora ponudnik cene vnesti</t>
  </si>
  <si>
    <t>popravljena povezava na cenik</t>
  </si>
  <si>
    <t>popravek enačbe</t>
  </si>
  <si>
    <t>popravek barve polja</t>
  </si>
  <si>
    <t>1101 - Izdelava Projekta za izvedbo (PZI) v skladu s Pravilnikom o podrobnejši vsebini dokumentacije in obrazcih, povezanih z graditvijo objektov (Uradni list RS, št. 36/18 in 51/18 - popr). Upoštevati 6 izvodov v tiskani obliki in 2 izvoda v elektronski obliki (formati: risbe v dwg, teksti v doc, preglednice v xls). Na projekt za izvedbo (PZI) je treba pridobiti soglasja, ki so zahtevana v soglasjih k Projektu za pridobitev gradbenega dovoljenja (PGD/DGD). Načrti vezani na objekte (črpališče ali vakuumska postaja) so zajeti v skupini postavk za objekte.</t>
  </si>
  <si>
    <t>1103 - Izdelava Projekta izvedenih del (PID) v treh izvodih v skladu s Pravilnikom o podrobnejši vsebini dokumentacije in obrazcih, povezanih z graditvijo objektov (Uradni list RS, št. 36/18 in 51/18 - popr) in zahtevami bodočega upravljavca. PID se preda tudi v elektronski obliki v 2 izvodih (formati: risbe v dwg, teksti v doc, preglednice v xls).</t>
  </si>
  <si>
    <t>1104 - Izdelava dokazila o zanesljivosti v treh izvodih v skladu s Pravilnikom o podrobnejši vsebini dokumentacije in obrazcih, povezanih z graditvijo objektov (Uradni list RS, št. 36/18 in 51/18 - popr)</t>
  </si>
  <si>
    <t>1105 - Izdelava poročila o ravnanju z gradbenimi odpadki v skladu z Uredbo o ravnanju z gradbenimi odpadki, ki nastanejo pri gradbenih delih (Uradni list RS, št. 34/08). V treh izvodih.</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</si>
</sst>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 #,##0.00\ &quot;€&quot;_-;\-* #,##0.00\ &quot;€&quot;_-;_-* &quot;-&quot;??\ &quot;€&quot;_-;_-@_-"/>
    <numFmt numFmtId="43" formatCode="_-* #,##0.00\ _€_-;\-* #,##0.00\ _€_-;_-* &quot;-&quot;??\ _€_-;_-@_-"/>
    <numFmt numFmtId="164" formatCode="#,##0.00\ [$€-1]"/>
    <numFmt numFmtId="165" formatCode="0.0"/>
    <numFmt numFmtId="166" formatCode="0.000"/>
    <numFmt numFmtId="167" formatCode="#,##0.00\ [$EUR]"/>
    <numFmt numFmtId="168" formatCode="#,##0.00_ ;\-#,##0.00\ "/>
  </numFmts>
  <fonts count="136"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b/>
      <sz val="14"/>
      <color theme="1"/>
      <name val="Calibri"/>
      <family val="2"/>
      <charset val="238"/>
      <scheme val="minor"/>
    </font>
    <font>
      <sz val="12"/>
      <color theme="1"/>
      <name val="Calibri"/>
      <family val="2"/>
      <charset val="238"/>
      <scheme val="minor"/>
    </font>
    <font>
      <sz val="12"/>
      <color theme="1"/>
      <name val="Calibri"/>
      <family val="2"/>
      <scheme val="minor"/>
    </font>
    <font>
      <b/>
      <sz val="12"/>
      <color theme="1"/>
      <name val="Calibri"/>
      <family val="2"/>
      <charset val="238"/>
      <scheme val="minor"/>
    </font>
    <font>
      <b/>
      <sz val="20"/>
      <color theme="1"/>
      <name val="Calibri"/>
      <family val="2"/>
      <charset val="238"/>
      <scheme val="minor"/>
    </font>
    <font>
      <sz val="11"/>
      <color rgb="FFFF0000"/>
      <name val="Calibri"/>
      <family val="2"/>
      <scheme val="minor"/>
    </font>
    <font>
      <sz val="10"/>
      <color indexed="8"/>
      <name val="Arial"/>
      <family val="2"/>
      <charset val="238"/>
    </font>
    <font>
      <sz val="11"/>
      <color indexed="8"/>
      <name val="Calibri"/>
      <family val="2"/>
      <charset val="238"/>
    </font>
    <font>
      <b/>
      <sz val="14"/>
      <color indexed="8"/>
      <name val="Calibri"/>
      <family val="2"/>
      <charset val="238"/>
    </font>
    <font>
      <sz val="14"/>
      <color theme="1"/>
      <name val="Calibri"/>
      <family val="2"/>
      <charset val="238"/>
      <scheme val="minor"/>
    </font>
    <font>
      <sz val="11"/>
      <color theme="1"/>
      <name val="Calibri"/>
      <family val="2"/>
      <scheme val="minor"/>
    </font>
    <font>
      <sz val="11"/>
      <name val="Calibri"/>
      <family val="2"/>
      <scheme val="minor"/>
    </font>
    <font>
      <sz val="10"/>
      <name val="Arial CE"/>
      <charset val="238"/>
    </font>
    <font>
      <sz val="10"/>
      <name val="Arial"/>
      <family val="2"/>
    </font>
    <font>
      <sz val="10"/>
      <name val="Arial"/>
      <family val="2"/>
      <charset val="238"/>
    </font>
    <font>
      <sz val="10"/>
      <name val="Arial CE"/>
      <family val="2"/>
      <charset val="238"/>
    </font>
    <font>
      <sz val="11"/>
      <name val="Garamond"/>
      <family val="1"/>
      <charset val="238"/>
    </font>
    <font>
      <b/>
      <sz val="14"/>
      <color indexed="10"/>
      <name val="Calibri"/>
      <family val="2"/>
      <charset val="238"/>
      <scheme val="minor"/>
    </font>
    <font>
      <b/>
      <sz val="10"/>
      <color indexed="9"/>
      <name val="Calibri"/>
      <family val="2"/>
      <charset val="238"/>
      <scheme val="minor"/>
    </font>
    <font>
      <b/>
      <sz val="11"/>
      <name val="Arial CE"/>
      <family val="2"/>
      <charset val="238"/>
    </font>
    <font>
      <sz val="10"/>
      <name val="Calibri"/>
      <family val="2"/>
      <charset val="238"/>
      <scheme val="minor"/>
    </font>
    <font>
      <sz val="10"/>
      <name val="Times New Roman CE"/>
      <charset val="238"/>
    </font>
    <font>
      <b/>
      <sz val="10"/>
      <name val="Calibri"/>
      <family val="2"/>
      <charset val="238"/>
      <scheme val="minor"/>
    </font>
    <font>
      <sz val="10"/>
      <color indexed="8"/>
      <name val="Calibri"/>
      <family val="2"/>
      <charset val="238"/>
      <scheme val="minor"/>
    </font>
    <font>
      <b/>
      <sz val="10"/>
      <color theme="4"/>
      <name val="Calibri"/>
      <family val="2"/>
      <charset val="238"/>
      <scheme val="minor"/>
    </font>
    <font>
      <sz val="10"/>
      <color theme="1"/>
      <name val="Calibri"/>
      <family val="2"/>
      <charset val="238"/>
      <scheme val="minor"/>
    </font>
    <font>
      <b/>
      <sz val="10"/>
      <color theme="1"/>
      <name val="Calibri"/>
      <family val="2"/>
      <charset val="238"/>
      <scheme val="minor"/>
    </font>
    <font>
      <b/>
      <sz val="20"/>
      <name val="Calibri"/>
      <family val="2"/>
      <scheme val="minor"/>
    </font>
    <font>
      <sz val="11"/>
      <name val="Calibri"/>
      <family val="2"/>
    </font>
    <font>
      <sz val="14"/>
      <name val="Calibri"/>
      <family val="2"/>
      <scheme val="minor"/>
    </font>
    <font>
      <b/>
      <sz val="14"/>
      <name val="Calibri"/>
      <family val="2"/>
      <charset val="238"/>
    </font>
    <font>
      <sz val="11"/>
      <color rgb="FF006100"/>
      <name val="Calibri"/>
      <family val="2"/>
      <charset val="238"/>
      <scheme val="minor"/>
    </font>
    <font>
      <b/>
      <sz val="10"/>
      <color theme="1"/>
      <name val="Calibri"/>
      <family val="2"/>
      <scheme val="minor"/>
    </font>
    <font>
      <b/>
      <sz val="10"/>
      <color indexed="8"/>
      <name val="Calibri"/>
      <family val="2"/>
      <charset val="238"/>
    </font>
    <font>
      <b/>
      <sz val="10"/>
      <name val="Garamond"/>
      <family val="1"/>
      <charset val="238"/>
    </font>
    <font>
      <sz val="14"/>
      <color rgb="FFFF0000"/>
      <name val="Calibri"/>
      <family val="2"/>
      <charset val="238"/>
      <scheme val="minor"/>
    </font>
    <font>
      <b/>
      <sz val="11"/>
      <color rgb="FFFF0000"/>
      <name val="Calibri"/>
      <family val="2"/>
      <charset val="238"/>
      <scheme val="minor"/>
    </font>
    <font>
      <sz val="11"/>
      <color indexed="8"/>
      <name val="Calibri"/>
      <family val="2"/>
      <charset val="238"/>
    </font>
    <font>
      <sz val="10"/>
      <color indexed="8"/>
      <name val="Arial"/>
      <family val="2"/>
      <charset val="238"/>
    </font>
    <font>
      <b/>
      <sz val="14"/>
      <color theme="1"/>
      <name val="Calibri"/>
      <family val="2"/>
      <charset val="238"/>
    </font>
    <font>
      <sz val="11"/>
      <color rgb="FFFF0000"/>
      <name val="Calibri"/>
      <family val="2"/>
      <charset val="238"/>
    </font>
    <font>
      <sz val="10"/>
      <name val="Times New Roman"/>
      <family val="1"/>
      <charset val="238"/>
    </font>
    <font>
      <b/>
      <sz val="10"/>
      <name val="Arial"/>
      <family val="2"/>
      <charset val="238"/>
    </font>
    <font>
      <b/>
      <sz val="10"/>
      <name val="Arial CE"/>
      <family val="2"/>
      <charset val="238"/>
    </font>
    <font>
      <b/>
      <sz val="10"/>
      <name val="Arial CE"/>
      <charset val="238"/>
    </font>
    <font>
      <b/>
      <sz val="12"/>
      <name val="Arial CE"/>
      <family val="2"/>
      <charset val="238"/>
    </font>
    <font>
      <b/>
      <sz val="12"/>
      <name val="Arial"/>
      <family val="2"/>
      <charset val="238"/>
    </font>
    <font>
      <sz val="11"/>
      <name val="Arial"/>
      <family val="2"/>
      <charset val="238"/>
    </font>
    <font>
      <b/>
      <sz val="10"/>
      <color indexed="10"/>
      <name val="Calibri"/>
      <family val="2"/>
      <charset val="238"/>
    </font>
    <font>
      <sz val="10"/>
      <color indexed="8"/>
      <name val="Calibri"/>
      <family val="2"/>
      <charset val="238"/>
    </font>
    <font>
      <sz val="10"/>
      <name val="Calibri"/>
      <family val="2"/>
      <charset val="238"/>
    </font>
    <font>
      <b/>
      <sz val="10"/>
      <name val="Calibri"/>
      <family val="2"/>
      <charset val="238"/>
    </font>
    <font>
      <b/>
      <sz val="12"/>
      <color indexed="10"/>
      <name val="Calibri"/>
      <family val="2"/>
      <charset val="238"/>
    </font>
    <font>
      <b/>
      <sz val="12"/>
      <name val="Calibri"/>
      <family val="2"/>
      <charset val="238"/>
    </font>
    <font>
      <sz val="12"/>
      <name val="Calibri"/>
      <family val="2"/>
      <charset val="238"/>
    </font>
    <font>
      <i/>
      <sz val="10"/>
      <color indexed="8"/>
      <name val="Calibri"/>
      <family val="2"/>
      <charset val="238"/>
    </font>
    <font>
      <vertAlign val="superscript"/>
      <sz val="10"/>
      <name val="Calibri"/>
      <family val="2"/>
      <charset val="238"/>
    </font>
    <font>
      <sz val="10"/>
      <name val="MS Sans Serif"/>
      <family val="2"/>
      <charset val="238"/>
    </font>
    <font>
      <b/>
      <sz val="9"/>
      <name val="Calibri"/>
      <family val="2"/>
    </font>
    <font>
      <b/>
      <sz val="10"/>
      <color indexed="8"/>
      <name val="Calibri"/>
      <family val="2"/>
    </font>
    <font>
      <sz val="14"/>
      <name val="Arial CE"/>
      <family val="2"/>
      <charset val="238"/>
    </font>
    <font>
      <b/>
      <sz val="14"/>
      <name val="Arial CE"/>
      <family val="2"/>
      <charset val="238"/>
    </font>
    <font>
      <b/>
      <sz val="10"/>
      <color theme="1"/>
      <name val="Arial"/>
      <family val="2"/>
      <charset val="238"/>
    </font>
    <font>
      <b/>
      <sz val="12"/>
      <color theme="1"/>
      <name val="Arial"/>
      <family val="2"/>
      <charset val="238"/>
    </font>
    <font>
      <sz val="11"/>
      <name val="Calibri"/>
      <family val="2"/>
      <charset val="238"/>
      <scheme val="minor"/>
    </font>
    <font>
      <sz val="10"/>
      <color theme="1"/>
      <name val="Arial"/>
      <family val="2"/>
      <charset val="238"/>
    </font>
    <font>
      <sz val="11"/>
      <color theme="1"/>
      <name val="Arial"/>
      <family val="2"/>
      <charset val="238"/>
    </font>
    <font>
      <vertAlign val="superscript"/>
      <sz val="10"/>
      <color theme="1"/>
      <name val="Arial"/>
      <family val="2"/>
      <charset val="238"/>
    </font>
    <font>
      <i/>
      <sz val="10"/>
      <color theme="1"/>
      <name val="Arial"/>
      <family val="2"/>
      <charset val="238"/>
    </font>
    <font>
      <sz val="10"/>
      <color theme="1"/>
      <name val="Calibri"/>
      <family val="2"/>
      <scheme val="minor"/>
    </font>
    <font>
      <b/>
      <sz val="14"/>
      <color theme="1"/>
      <name val="Arial"/>
      <family val="2"/>
      <charset val="238"/>
    </font>
    <font>
      <sz val="9"/>
      <name val="Arial"/>
      <family val="2"/>
      <charset val="238"/>
    </font>
    <font>
      <b/>
      <sz val="12"/>
      <color indexed="8"/>
      <name val="Arial"/>
      <family val="2"/>
      <charset val="238"/>
    </font>
    <font>
      <b/>
      <sz val="10"/>
      <color indexed="8"/>
      <name val="Arial"/>
      <family val="2"/>
      <charset val="238"/>
    </font>
    <font>
      <sz val="9"/>
      <color indexed="8"/>
      <name val="Arial"/>
      <family val="2"/>
      <charset val="238"/>
    </font>
    <font>
      <b/>
      <sz val="12"/>
      <name val="Arial CE"/>
      <charset val="238"/>
    </font>
    <font>
      <b/>
      <sz val="9"/>
      <name val="Arial"/>
      <family val="2"/>
      <charset val="238"/>
    </font>
    <font>
      <sz val="10"/>
      <name val="Century"/>
      <family val="1"/>
      <charset val="238"/>
    </font>
    <font>
      <sz val="10"/>
      <name val="Symbol"/>
      <family val="1"/>
      <charset val="2"/>
    </font>
    <font>
      <vertAlign val="superscript"/>
      <sz val="10"/>
      <name val="Arial"/>
      <family val="2"/>
      <charset val="238"/>
    </font>
    <font>
      <sz val="10"/>
      <color rgb="FF000000"/>
      <name val="Arial"/>
      <family val="2"/>
      <charset val="238"/>
    </font>
    <font>
      <b/>
      <i/>
      <sz val="11"/>
      <name val="Calibri"/>
      <family val="2"/>
      <charset val="238"/>
      <scheme val="minor"/>
    </font>
    <font>
      <b/>
      <i/>
      <sz val="10"/>
      <name val="Calibri"/>
      <family val="2"/>
      <charset val="238"/>
      <scheme val="minor"/>
    </font>
    <font>
      <vertAlign val="superscript"/>
      <sz val="10"/>
      <color indexed="8"/>
      <name val="Arial"/>
      <family val="2"/>
      <charset val="238"/>
    </font>
    <font>
      <sz val="12"/>
      <name val="Arial"/>
      <family val="2"/>
      <charset val="238"/>
    </font>
    <font>
      <b/>
      <sz val="11"/>
      <name val="Calibri"/>
      <family val="2"/>
      <charset val="238"/>
      <scheme val="minor"/>
    </font>
    <font>
      <sz val="10"/>
      <color indexed="9"/>
      <name val="Arial"/>
      <family val="2"/>
    </font>
    <font>
      <sz val="10"/>
      <color rgb="FFFF0000"/>
      <name val="Arial CE"/>
      <charset val="238"/>
    </font>
    <font>
      <b/>
      <sz val="10"/>
      <name val="Arial"/>
      <family val="2"/>
    </font>
    <font>
      <b/>
      <sz val="12"/>
      <name val="Calibri"/>
      <family val="2"/>
      <charset val="238"/>
      <scheme val="minor"/>
    </font>
    <font>
      <i/>
      <sz val="10"/>
      <name val="Calibri"/>
      <family val="2"/>
      <charset val="238"/>
      <scheme val="minor"/>
    </font>
    <font>
      <u/>
      <sz val="10"/>
      <name val="Calibri"/>
      <family val="2"/>
      <charset val="238"/>
      <scheme val="minor"/>
    </font>
    <font>
      <sz val="10"/>
      <color rgb="FFFF0000"/>
      <name val="Calibri"/>
      <family val="2"/>
      <charset val="238"/>
      <scheme val="minor"/>
    </font>
    <font>
      <b/>
      <sz val="11"/>
      <color indexed="8"/>
      <name val="Calibri"/>
      <family val="2"/>
      <charset val="238"/>
      <scheme val="minor"/>
    </font>
    <font>
      <i/>
      <sz val="11"/>
      <name val="Calibri"/>
      <family val="2"/>
      <charset val="238"/>
      <scheme val="minor"/>
    </font>
    <font>
      <b/>
      <sz val="10"/>
      <color indexed="10"/>
      <name val="Calibri"/>
      <family val="2"/>
      <charset val="238"/>
      <scheme val="minor"/>
    </font>
    <font>
      <b/>
      <sz val="12"/>
      <color indexed="10"/>
      <name val="Calibri"/>
      <family val="2"/>
      <charset val="238"/>
      <scheme val="minor"/>
    </font>
    <font>
      <sz val="12"/>
      <name val="Calibri"/>
      <family val="2"/>
      <charset val="238"/>
      <scheme val="minor"/>
    </font>
    <font>
      <b/>
      <sz val="14"/>
      <name val="Calibri"/>
      <family val="2"/>
      <charset val="238"/>
      <scheme val="minor"/>
    </font>
    <font>
      <sz val="14"/>
      <name val="Calibri"/>
      <family val="2"/>
      <charset val="238"/>
      <scheme val="minor"/>
    </font>
    <font>
      <i/>
      <sz val="10"/>
      <color theme="1"/>
      <name val="Calibri"/>
      <family val="2"/>
      <charset val="238"/>
      <scheme val="minor"/>
    </font>
    <font>
      <sz val="8"/>
      <color rgb="FFFF0000"/>
      <name val="Calibri"/>
      <family val="2"/>
      <charset val="238"/>
      <scheme val="minor"/>
    </font>
    <font>
      <sz val="8"/>
      <name val="Calibri"/>
      <family val="2"/>
      <charset val="238"/>
      <scheme val="minor"/>
    </font>
    <font>
      <b/>
      <sz val="9"/>
      <name val="Calibri"/>
      <family val="2"/>
      <charset val="238"/>
      <scheme val="minor"/>
    </font>
    <font>
      <sz val="9"/>
      <name val="Calibri"/>
      <family val="2"/>
      <charset val="238"/>
      <scheme val="minor"/>
    </font>
    <font>
      <vertAlign val="superscript"/>
      <sz val="9"/>
      <name val="Calibri"/>
      <family val="2"/>
      <charset val="238"/>
      <scheme val="minor"/>
    </font>
    <font>
      <sz val="8.5"/>
      <color theme="1"/>
      <name val="Calibri"/>
      <family val="2"/>
      <charset val="238"/>
      <scheme val="minor"/>
    </font>
    <font>
      <sz val="9"/>
      <color rgb="FF000000"/>
      <name val="Calibri"/>
      <family val="2"/>
      <charset val="238"/>
      <scheme val="minor"/>
    </font>
    <font>
      <vertAlign val="superscript"/>
      <sz val="10"/>
      <color indexed="8"/>
      <name val="Calibri"/>
      <family val="2"/>
      <charset val="238"/>
      <scheme val="minor"/>
    </font>
    <font>
      <vertAlign val="superscript"/>
      <sz val="10"/>
      <name val="Calibri"/>
      <family val="2"/>
      <charset val="238"/>
      <scheme val="minor"/>
    </font>
    <font>
      <b/>
      <sz val="10"/>
      <color indexed="8"/>
      <name val="Calibri"/>
      <family val="2"/>
      <charset val="238"/>
      <scheme val="minor"/>
    </font>
    <font>
      <i/>
      <sz val="11"/>
      <color theme="1"/>
      <name val="Calibri"/>
      <family val="2"/>
      <charset val="238"/>
      <scheme val="minor"/>
    </font>
    <font>
      <vertAlign val="superscript"/>
      <sz val="10"/>
      <color theme="1"/>
      <name val="Calibri"/>
      <family val="2"/>
      <charset val="238"/>
      <scheme val="minor"/>
    </font>
    <font>
      <b/>
      <sz val="12"/>
      <color indexed="8"/>
      <name val="Calibri"/>
      <family val="2"/>
      <charset val="238"/>
      <scheme val="minor"/>
    </font>
    <font>
      <sz val="9"/>
      <color indexed="8"/>
      <name val="Calibri"/>
      <family val="2"/>
      <charset val="238"/>
      <scheme val="minor"/>
    </font>
    <font>
      <b/>
      <sz val="11"/>
      <name val="Calibri"/>
      <family val="2"/>
      <scheme val="minor"/>
    </font>
    <font>
      <b/>
      <sz val="18"/>
      <color theme="1"/>
      <name val="Calibri"/>
      <family val="2"/>
      <charset val="238"/>
      <scheme val="minor"/>
    </font>
    <font>
      <sz val="14"/>
      <color theme="1"/>
      <name val="Arial"/>
      <family val="2"/>
      <charset val="238"/>
    </font>
    <font>
      <b/>
      <sz val="11"/>
      <color theme="1"/>
      <name val="Arial"/>
      <family val="2"/>
      <charset val="238"/>
    </font>
    <font>
      <sz val="11"/>
      <color indexed="8"/>
      <name val="Arial"/>
      <family val="2"/>
      <charset val="238"/>
    </font>
    <font>
      <sz val="9"/>
      <color theme="1"/>
      <name val="Arial"/>
      <family val="2"/>
      <charset val="238"/>
    </font>
    <font>
      <sz val="10"/>
      <color indexed="8"/>
      <name val="Arial CE"/>
      <charset val="238"/>
    </font>
    <font>
      <sz val="10"/>
      <color indexed="8"/>
      <name val="Arial CE"/>
      <family val="2"/>
      <charset val="238"/>
    </font>
    <font>
      <b/>
      <u/>
      <sz val="11"/>
      <color theme="1"/>
      <name val="Calibri"/>
      <family val="2"/>
      <charset val="238"/>
      <scheme val="minor"/>
    </font>
    <font>
      <u/>
      <sz val="11"/>
      <color theme="1"/>
      <name val="Calibri"/>
      <family val="2"/>
      <charset val="238"/>
      <scheme val="minor"/>
    </font>
  </fonts>
  <fills count="19">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0.34998626667073579"/>
        <bgColor indexed="64"/>
      </patternFill>
    </fill>
    <fill>
      <patternFill patternType="solid">
        <fgColor theme="1" tint="0.499984740745262"/>
        <bgColor indexed="0"/>
      </patternFill>
    </fill>
    <fill>
      <patternFill patternType="solid">
        <fgColor theme="1" tint="0.499984740745262"/>
        <bgColor indexed="64"/>
      </patternFill>
    </fill>
    <fill>
      <patternFill patternType="solid">
        <fgColor indexed="8"/>
        <bgColor indexed="64"/>
      </patternFill>
    </fill>
    <fill>
      <patternFill patternType="solid">
        <fgColor theme="0" tint="-0.249977111117893"/>
        <bgColor indexed="0"/>
      </patternFill>
    </fill>
    <fill>
      <patternFill patternType="solid">
        <fgColor rgb="FFC6EFCE"/>
      </patternFill>
    </fill>
    <fill>
      <patternFill patternType="solid">
        <fgColor theme="4" tint="0.59999389629810485"/>
        <bgColor indexed="64"/>
      </patternFill>
    </fill>
    <fill>
      <patternFill patternType="solid">
        <fgColor theme="0" tint="-0.499984740745262"/>
        <bgColor indexed="64"/>
      </patternFill>
    </fill>
    <fill>
      <patternFill patternType="solid">
        <fgColor theme="4" tint="0.79998168889431442"/>
        <bgColor indexed="64"/>
      </patternFill>
    </fill>
    <fill>
      <patternFill patternType="solid">
        <fgColor indexed="22"/>
        <bgColor indexed="64"/>
      </patternFill>
    </fill>
    <fill>
      <patternFill patternType="solid">
        <fgColor rgb="FFFF000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7"/>
        <bgColor indexed="64"/>
      </patternFill>
    </fill>
    <fill>
      <patternFill patternType="solid">
        <fgColor theme="2" tint="-0.249977111117893"/>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22"/>
      </right>
      <top/>
      <bottom style="thin">
        <color indexed="64"/>
      </bottom>
      <diagonal/>
    </border>
    <border>
      <left/>
      <right/>
      <top/>
      <bottom style="thin">
        <color indexed="64"/>
      </bottom>
      <diagonal/>
    </border>
    <border>
      <left style="thin">
        <color indexed="64"/>
      </left>
      <right style="thin">
        <color indexed="22"/>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22"/>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thin">
        <color auto="1"/>
      </right>
      <top/>
      <bottom style="double">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22"/>
      </right>
      <top style="medium">
        <color indexed="64"/>
      </top>
      <bottom style="medium">
        <color indexed="64"/>
      </bottom>
      <diagonal/>
    </border>
    <border>
      <left/>
      <right/>
      <top style="thin">
        <color indexed="64"/>
      </top>
      <bottom style="double">
        <color indexed="64"/>
      </bottom>
      <diagonal/>
    </border>
    <border>
      <left/>
      <right style="thin">
        <color indexed="22"/>
      </right>
      <top style="thin">
        <color indexed="64"/>
      </top>
      <bottom style="thin">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s>
  <cellStyleXfs count="45">
    <xf numFmtId="0" fontId="0" fillId="0" borderId="0"/>
    <xf numFmtId="0" fontId="17" fillId="0" borderId="0"/>
    <xf numFmtId="0" fontId="17" fillId="0" borderId="0"/>
    <xf numFmtId="0" fontId="17" fillId="0" borderId="0"/>
    <xf numFmtId="0" fontId="23" fillId="0" borderId="0"/>
    <xf numFmtId="0" fontId="27" fillId="0" borderId="0"/>
    <xf numFmtId="0" fontId="25" fillId="0" borderId="0"/>
    <xf numFmtId="0" fontId="26" fillId="0" borderId="0"/>
    <xf numFmtId="0" fontId="24" fillId="0" borderId="0"/>
    <xf numFmtId="0" fontId="24" fillId="0" borderId="10">
      <alignment horizontal="left" vertical="top" wrapText="1"/>
    </xf>
    <xf numFmtId="0" fontId="9" fillId="0" borderId="0"/>
    <xf numFmtId="0" fontId="30" fillId="0" borderId="0">
      <alignment horizontal="left" vertical="top" wrapText="1" readingOrder="1"/>
    </xf>
    <xf numFmtId="0" fontId="25" fillId="0" borderId="0"/>
    <xf numFmtId="0" fontId="26" fillId="0" borderId="0"/>
    <xf numFmtId="0" fontId="32" fillId="0" borderId="0"/>
    <xf numFmtId="0" fontId="26" fillId="0" borderId="0"/>
    <xf numFmtId="0" fontId="26" fillId="0" borderId="0">
      <alignment vertical="top" wrapText="1"/>
    </xf>
    <xf numFmtId="0" fontId="25" fillId="0" borderId="0"/>
    <xf numFmtId="0" fontId="26" fillId="0" borderId="0"/>
    <xf numFmtId="44" fontId="21" fillId="0" borderId="0" applyFont="0" applyFill="0" applyBorder="0" applyAlignment="0" applyProtection="0"/>
    <xf numFmtId="0" fontId="27" fillId="0" borderId="0"/>
    <xf numFmtId="0" fontId="42" fillId="9" borderId="0" applyNumberFormat="0" applyBorder="0" applyAlignment="0" applyProtection="0"/>
    <xf numFmtId="0" fontId="8" fillId="0" borderId="0"/>
    <xf numFmtId="0" fontId="49" fillId="0" borderId="0"/>
    <xf numFmtId="0" fontId="52" fillId="0" borderId="0"/>
    <xf numFmtId="0" fontId="25" fillId="0" borderId="0"/>
    <xf numFmtId="0" fontId="6" fillId="0" borderId="0"/>
    <xf numFmtId="49" fontId="25" fillId="0" borderId="0" applyProtection="0">
      <alignment vertical="top" wrapText="1"/>
    </xf>
    <xf numFmtId="0" fontId="6" fillId="0" borderId="0"/>
    <xf numFmtId="0" fontId="32" fillId="0" borderId="0"/>
    <xf numFmtId="0" fontId="25" fillId="0" borderId="0" applyFill="0" applyBorder="0"/>
    <xf numFmtId="0" fontId="26" fillId="0" borderId="0">
      <alignment vertical="top" wrapText="1"/>
    </xf>
    <xf numFmtId="0" fontId="23" fillId="0" borderId="0"/>
    <xf numFmtId="49" fontId="25" fillId="0" borderId="0" applyNumberFormat="0" applyProtection="0">
      <alignment vertical="top" wrapText="1"/>
    </xf>
    <xf numFmtId="0" fontId="25" fillId="0" borderId="0"/>
    <xf numFmtId="0" fontId="68" fillId="0" borderId="0"/>
    <xf numFmtId="43" fontId="6" fillId="0" borderId="0" applyFont="0" applyFill="0" applyBorder="0" applyAlignment="0" applyProtection="0"/>
    <xf numFmtId="0" fontId="21" fillId="0" borderId="0"/>
    <xf numFmtId="44" fontId="6" fillId="0" borderId="0" applyFont="0" applyFill="0" applyBorder="0" applyAlignment="0" applyProtection="0"/>
    <xf numFmtId="49" fontId="23" fillId="0" borderId="0"/>
    <xf numFmtId="0" fontId="17" fillId="0" borderId="0"/>
    <xf numFmtId="0" fontId="5" fillId="0" borderId="0"/>
    <xf numFmtId="44" fontId="5" fillId="0" borderId="0" applyFont="0" applyFill="0" applyBorder="0" applyAlignment="0" applyProtection="0"/>
    <xf numFmtId="0" fontId="17" fillId="0" borderId="0"/>
    <xf numFmtId="0" fontId="4" fillId="0" borderId="0"/>
  </cellStyleXfs>
  <cellXfs count="1549">
    <xf numFmtId="0" fontId="0" fillId="0" borderId="0" xfId="0"/>
    <xf numFmtId="0" fontId="10" fillId="2" borderId="1" xfId="0" applyFont="1" applyFill="1" applyBorder="1" applyAlignment="1">
      <alignment wrapText="1"/>
    </xf>
    <xf numFmtId="0" fontId="10" fillId="2" borderId="1" xfId="0" applyFont="1" applyFill="1" applyBorder="1"/>
    <xf numFmtId="0" fontId="0" fillId="2" borderId="1" xfId="0" applyFill="1" applyBorder="1" applyAlignment="1">
      <alignment wrapText="1"/>
    </xf>
    <xf numFmtId="0" fontId="0" fillId="2" borderId="1" xfId="0" applyFill="1" applyBorder="1"/>
    <xf numFmtId="0" fontId="0" fillId="0" borderId="0" xfId="0" applyAlignment="1">
      <alignment wrapText="1"/>
    </xf>
    <xf numFmtId="0" fontId="11" fillId="4" borderId="1" xfId="0" applyFont="1" applyFill="1" applyBorder="1"/>
    <xf numFmtId="0" fontId="11" fillId="2" borderId="1" xfId="0" applyFont="1" applyFill="1" applyBorder="1"/>
    <xf numFmtId="4" fontId="13" fillId="2" borderId="1" xfId="0" applyNumberFormat="1" applyFont="1" applyFill="1" applyBorder="1"/>
    <xf numFmtId="0" fontId="11" fillId="4" borderId="1" xfId="0" applyFont="1" applyFill="1" applyBorder="1" applyAlignment="1">
      <alignment horizontal="right"/>
    </xf>
    <xf numFmtId="4" fontId="14" fillId="4" borderId="1" xfId="0" applyNumberFormat="1" applyFont="1" applyFill="1" applyBorder="1"/>
    <xf numFmtId="0" fontId="0" fillId="0" borderId="0" xfId="0" applyFill="1" applyAlignment="1">
      <alignment horizontal="right" vertical="top"/>
    </xf>
    <xf numFmtId="0" fontId="15" fillId="0" borderId="0" xfId="0" applyFont="1" applyAlignment="1">
      <alignment horizontal="center" vertical="center" textRotation="90"/>
    </xf>
    <xf numFmtId="0" fontId="15" fillId="4" borderId="2" xfId="0" applyFont="1" applyFill="1" applyBorder="1" applyAlignment="1">
      <alignment horizontal="left" vertical="center"/>
    </xf>
    <xf numFmtId="0" fontId="0" fillId="4" borderId="3" xfId="0" applyFill="1" applyBorder="1"/>
    <xf numFmtId="0" fontId="0" fillId="0" borderId="0" xfId="0" applyFill="1"/>
    <xf numFmtId="0" fontId="15" fillId="0" borderId="0" xfId="0" applyFont="1" applyFill="1" applyBorder="1" applyAlignment="1">
      <alignment horizontal="left" vertical="center"/>
    </xf>
    <xf numFmtId="0" fontId="18" fillId="0" borderId="0" xfId="1" applyFont="1" applyFill="1" applyBorder="1" applyAlignment="1">
      <alignment horizontal="center" wrapText="1"/>
    </xf>
    <xf numFmtId="0" fontId="18" fillId="0" borderId="0" xfId="1" applyFont="1" applyFill="1" applyBorder="1" applyAlignment="1">
      <alignment horizontal="right" wrapText="1"/>
    </xf>
    <xf numFmtId="0" fontId="19" fillId="5" borderId="3" xfId="1" applyFont="1" applyFill="1" applyBorder="1" applyAlignment="1">
      <alignment horizontal="left" wrapText="1"/>
    </xf>
    <xf numFmtId="0" fontId="20" fillId="6" borderId="3" xfId="0" applyFont="1" applyFill="1" applyBorder="1"/>
    <xf numFmtId="0" fontId="19" fillId="2" borderId="5" xfId="1" applyFont="1" applyFill="1" applyBorder="1" applyAlignment="1">
      <alignment wrapText="1"/>
    </xf>
    <xf numFmtId="0" fontId="20" fillId="2" borderId="0" xfId="0" applyFont="1" applyFill="1" applyBorder="1"/>
    <xf numFmtId="4" fontId="11" fillId="2" borderId="6" xfId="0" applyNumberFormat="1" applyFont="1" applyFill="1" applyBorder="1"/>
    <xf numFmtId="0" fontId="19" fillId="2" borderId="7" xfId="1" applyFont="1" applyFill="1" applyBorder="1" applyAlignment="1">
      <alignment wrapText="1"/>
    </xf>
    <xf numFmtId="0" fontId="20" fillId="2" borderId="3" xfId="0" applyFont="1" applyFill="1" applyBorder="1"/>
    <xf numFmtId="4" fontId="11" fillId="2" borderId="3" xfId="0" applyNumberFormat="1" applyFont="1" applyFill="1" applyBorder="1"/>
    <xf numFmtId="0" fontId="18" fillId="0" borderId="0" xfId="1" applyFont="1" applyFill="1" applyBorder="1" applyAlignment="1">
      <alignment horizontal="right" vertical="top" wrapText="1"/>
    </xf>
    <xf numFmtId="0" fontId="19" fillId="2" borderId="2" xfId="1" applyFont="1" applyFill="1" applyBorder="1" applyAlignment="1">
      <alignment wrapText="1"/>
    </xf>
    <xf numFmtId="0" fontId="20" fillId="6" borderId="2" xfId="0" applyFont="1" applyFill="1" applyBorder="1" applyAlignment="1">
      <alignment wrapText="1"/>
    </xf>
    <xf numFmtId="4" fontId="11" fillId="6" borderId="3" xfId="0" applyNumberFormat="1" applyFont="1" applyFill="1" applyBorder="1"/>
    <xf numFmtId="0" fontId="15" fillId="0" borderId="6" xfId="0" applyFont="1" applyFill="1" applyBorder="1" applyAlignment="1">
      <alignment horizontal="left" vertical="center"/>
    </xf>
    <xf numFmtId="0" fontId="0" fillId="0" borderId="0" xfId="0" applyFill="1" applyBorder="1" applyAlignment="1">
      <alignment horizontal="right" vertical="top"/>
    </xf>
    <xf numFmtId="0" fontId="0" fillId="0" borderId="0" xfId="0" applyFill="1" applyBorder="1" applyAlignment="1">
      <alignment wrapText="1"/>
    </xf>
    <xf numFmtId="0" fontId="0" fillId="0" borderId="0" xfId="0" applyFill="1" applyBorder="1"/>
    <xf numFmtId="0" fontId="10" fillId="0" borderId="0" xfId="0" applyFont="1" applyFill="1" applyBorder="1" applyAlignment="1">
      <alignment horizontal="right" vertical="top"/>
    </xf>
    <xf numFmtId="0" fontId="0" fillId="0" borderId="0" xfId="0" applyFill="1" applyBorder="1" applyAlignment="1">
      <alignment horizontal="left" vertical="top" wrapText="1"/>
    </xf>
    <xf numFmtId="0" fontId="0" fillId="2" borderId="1" xfId="0" applyFill="1" applyBorder="1" applyAlignment="1">
      <alignment vertical="top" wrapText="1"/>
    </xf>
    <xf numFmtId="0" fontId="18" fillId="0" borderId="14" xfId="3" applyFont="1" applyFill="1" applyBorder="1" applyAlignment="1">
      <alignment horizontal="right" wrapText="1"/>
    </xf>
    <xf numFmtId="0" fontId="18" fillId="0" borderId="14" xfId="3" applyFont="1" applyFill="1" applyBorder="1" applyAlignment="1">
      <alignment wrapText="1"/>
    </xf>
    <xf numFmtId="4" fontId="0" fillId="4" borderId="3" xfId="0" applyNumberFormat="1" applyFill="1" applyBorder="1"/>
    <xf numFmtId="4" fontId="16" fillId="0" borderId="0" xfId="0" applyNumberFormat="1" applyFont="1"/>
    <xf numFmtId="4" fontId="0" fillId="0" borderId="0" xfId="0" applyNumberFormat="1"/>
    <xf numFmtId="4" fontId="11" fillId="6" borderId="3" xfId="0" applyNumberFormat="1" applyFont="1" applyFill="1" applyBorder="1" applyAlignment="1">
      <alignment horizontal="right"/>
    </xf>
    <xf numFmtId="4" fontId="20" fillId="6" borderId="3" xfId="0" applyNumberFormat="1" applyFont="1" applyFill="1" applyBorder="1"/>
    <xf numFmtId="4" fontId="20" fillId="2" borderId="0" xfId="0" applyNumberFormat="1" applyFont="1" applyFill="1" applyBorder="1"/>
    <xf numFmtId="4" fontId="20" fillId="2" borderId="3" xfId="0" applyNumberFormat="1" applyFont="1" applyFill="1" applyBorder="1"/>
    <xf numFmtId="4" fontId="10" fillId="2" borderId="1" xfId="0" applyNumberFormat="1" applyFont="1" applyFill="1" applyBorder="1"/>
    <xf numFmtId="4" fontId="10" fillId="2" borderId="1" xfId="0" applyNumberFormat="1" applyFont="1" applyFill="1" applyBorder="1" applyAlignment="1">
      <alignment horizontal="center" wrapText="1"/>
    </xf>
    <xf numFmtId="4" fontId="0" fillId="2" borderId="1" xfId="0" applyNumberFormat="1" applyFill="1" applyBorder="1"/>
    <xf numFmtId="4" fontId="0" fillId="0" borderId="1" xfId="0" applyNumberFormat="1" applyBorder="1"/>
    <xf numFmtId="4" fontId="0" fillId="0" borderId="0" xfId="0" applyNumberFormat="1" applyFill="1" applyBorder="1"/>
    <xf numFmtId="4" fontId="0" fillId="4" borderId="4" xfId="0" applyNumberFormat="1" applyFill="1" applyBorder="1"/>
    <xf numFmtId="4" fontId="10" fillId="2" borderId="1" xfId="0" applyNumberFormat="1" applyFont="1" applyFill="1" applyBorder="1" applyAlignment="1">
      <alignment horizontal="center"/>
    </xf>
    <xf numFmtId="4" fontId="0" fillId="2" borderId="1" xfId="0" applyNumberFormat="1" applyFont="1" applyFill="1" applyBorder="1"/>
    <xf numFmtId="0" fontId="0" fillId="2" borderId="1" xfId="0" applyFont="1" applyFill="1" applyBorder="1"/>
    <xf numFmtId="0" fontId="18" fillId="0" borderId="0" xfId="3" applyFont="1" applyFill="1" applyBorder="1" applyAlignment="1">
      <alignment horizontal="right" wrapText="1"/>
    </xf>
    <xf numFmtId="0" fontId="0" fillId="2" borderId="1" xfId="0" applyFont="1" applyFill="1" applyBorder="1" applyAlignment="1">
      <alignment wrapText="1"/>
    </xf>
    <xf numFmtId="0" fontId="22" fillId="2" borderId="1" xfId="0" applyFont="1" applyFill="1" applyBorder="1"/>
    <xf numFmtId="4" fontId="22" fillId="2" borderId="1" xfId="0" applyNumberFormat="1" applyFont="1" applyFill="1" applyBorder="1"/>
    <xf numFmtId="0" fontId="0" fillId="2" borderId="0" xfId="0" applyFill="1" applyAlignment="1">
      <alignment wrapText="1"/>
    </xf>
    <xf numFmtId="0" fontId="0" fillId="2" borderId="0" xfId="0" applyFill="1"/>
    <xf numFmtId="0" fontId="0" fillId="0" borderId="0" xfId="0" applyFill="1" applyAlignment="1">
      <alignment wrapText="1"/>
    </xf>
    <xf numFmtId="0" fontId="19" fillId="2" borderId="21" xfId="1" applyFont="1" applyFill="1" applyBorder="1" applyAlignment="1">
      <alignment wrapText="1"/>
    </xf>
    <xf numFmtId="0" fontId="18" fillId="0" borderId="0" xfId="1" applyFont="1" applyFill="1" applyBorder="1" applyAlignment="1">
      <alignment horizontal="right" vertical="top"/>
    </xf>
    <xf numFmtId="0" fontId="0" fillId="0" borderId="0" xfId="0" applyFill="1" applyAlignment="1">
      <alignment horizontal="left" vertical="top"/>
    </xf>
    <xf numFmtId="0" fontId="18" fillId="0" borderId="0" xfId="1" applyFont="1" applyFill="1" applyBorder="1" applyAlignment="1">
      <alignment horizontal="left" vertical="top"/>
    </xf>
    <xf numFmtId="0" fontId="18" fillId="0" borderId="0" xfId="1" applyFont="1" applyFill="1" applyBorder="1" applyAlignment="1">
      <alignment horizontal="left" vertical="top" wrapText="1"/>
    </xf>
    <xf numFmtId="0" fontId="0" fillId="0" borderId="0" xfId="0" applyFill="1" applyBorder="1" applyAlignment="1">
      <alignment horizontal="left" vertical="top"/>
    </xf>
    <xf numFmtId="0" fontId="10" fillId="0" borderId="0" xfId="0" applyFont="1" applyFill="1" applyBorder="1" applyAlignment="1">
      <alignment horizontal="left" vertical="top"/>
    </xf>
    <xf numFmtId="0" fontId="10" fillId="2" borderId="1" xfId="0" applyFont="1" applyFill="1" applyBorder="1" applyAlignment="1">
      <alignment horizontal="left" wrapText="1"/>
    </xf>
    <xf numFmtId="0" fontId="19" fillId="5" borderId="18" xfId="1" applyFont="1" applyFill="1" applyBorder="1" applyAlignment="1">
      <alignment horizontal="center" vertical="center" wrapText="1"/>
    </xf>
    <xf numFmtId="0" fontId="0" fillId="0" borderId="19" xfId="0" applyFill="1" applyBorder="1" applyAlignment="1">
      <alignment wrapText="1"/>
    </xf>
    <xf numFmtId="0" fontId="18" fillId="0" borderId="0" xfId="2" applyFont="1" applyFill="1" applyBorder="1" applyAlignment="1">
      <alignment horizontal="right" wrapText="1"/>
    </xf>
    <xf numFmtId="4" fontId="14" fillId="0" borderId="0" xfId="0" applyNumberFormat="1" applyFont="1" applyFill="1" applyBorder="1"/>
    <xf numFmtId="0" fontId="11" fillId="4" borderId="1" xfId="0" applyFont="1" applyFill="1" applyBorder="1" applyAlignment="1">
      <alignment horizontal="center" wrapText="1"/>
    </xf>
    <xf numFmtId="0" fontId="29" fillId="7" borderId="0" xfId="8" applyNumberFormat="1" applyFont="1" applyFill="1" applyBorder="1" applyAlignment="1" applyProtection="1">
      <alignment horizontal="center" vertical="top" wrapText="1"/>
      <protection locked="0"/>
    </xf>
    <xf numFmtId="0" fontId="29" fillId="7" borderId="0" xfId="9" applyFont="1" applyFill="1" applyBorder="1" applyAlignment="1" applyProtection="1">
      <alignment horizontal="center" vertical="center" wrapText="1"/>
      <protection locked="0"/>
    </xf>
    <xf numFmtId="0" fontId="29" fillId="7" borderId="0" xfId="9" applyFont="1" applyFill="1" applyBorder="1" applyAlignment="1" applyProtection="1">
      <alignment horizontal="center" vertical="center"/>
      <protection locked="0"/>
    </xf>
    <xf numFmtId="4" fontId="29" fillId="7" borderId="0" xfId="9" applyNumberFormat="1" applyFont="1" applyFill="1" applyBorder="1" applyAlignment="1" applyProtection="1">
      <alignment horizontal="center" vertical="center" wrapText="1"/>
      <protection locked="0"/>
    </xf>
    <xf numFmtId="0" fontId="9" fillId="0" borderId="0" xfId="10"/>
    <xf numFmtId="49" fontId="31" fillId="0" borderId="18" xfId="11" applyNumberFormat="1" applyFont="1" applyBorder="1" applyAlignment="1" applyProtection="1">
      <alignment horizontal="center" vertical="top" wrapText="1"/>
      <protection locked="0"/>
    </xf>
    <xf numFmtId="0" fontId="31" fillId="0" borderId="20" xfId="12" applyFont="1" applyBorder="1" applyProtection="1">
      <protection locked="0"/>
    </xf>
    <xf numFmtId="0" fontId="31" fillId="0" borderId="18" xfId="13" applyFont="1" applyFill="1" applyBorder="1" applyAlignment="1" applyProtection="1">
      <alignment horizontal="center" vertical="top"/>
      <protection locked="0"/>
    </xf>
    <xf numFmtId="4" fontId="31" fillId="0" borderId="18" xfId="14" applyNumberFormat="1" applyFont="1" applyFill="1" applyBorder="1" applyAlignment="1" applyProtection="1">
      <alignment horizontal="right"/>
      <protection locked="0"/>
    </xf>
    <xf numFmtId="0" fontId="31" fillId="0" borderId="22" xfId="11" applyFont="1" applyBorder="1" applyAlignment="1" applyProtection="1">
      <alignment horizontal="center" vertical="top" wrapText="1"/>
      <protection locked="0"/>
    </xf>
    <xf numFmtId="0" fontId="31" fillId="0" borderId="0" xfId="7" applyFont="1" applyBorder="1" applyProtection="1">
      <protection locked="0"/>
    </xf>
    <xf numFmtId="0" fontId="31" fillId="0" borderId="22" xfId="10" applyFont="1" applyBorder="1" applyAlignment="1" applyProtection="1">
      <alignment horizontal="center"/>
      <protection locked="0"/>
    </xf>
    <xf numFmtId="4" fontId="33" fillId="0" borderId="22" xfId="14" applyNumberFormat="1" applyFont="1" applyFill="1" applyBorder="1" applyAlignment="1" applyProtection="1">
      <alignment horizontal="right"/>
      <protection locked="0"/>
    </xf>
    <xf numFmtId="49" fontId="31" fillId="0" borderId="22" xfId="11" applyNumberFormat="1" applyFont="1" applyBorder="1" applyAlignment="1" applyProtection="1">
      <alignment horizontal="center" vertical="top" wrapText="1"/>
      <protection locked="0"/>
    </xf>
    <xf numFmtId="0" fontId="31" fillId="0" borderId="0" xfId="12" applyFont="1" applyBorder="1" applyProtection="1">
      <protection locked="0"/>
    </xf>
    <xf numFmtId="0" fontId="31" fillId="0" borderId="22" xfId="13" applyFont="1" applyFill="1" applyBorder="1" applyAlignment="1" applyProtection="1">
      <alignment horizontal="center" vertical="top"/>
      <protection locked="0"/>
    </xf>
    <xf numFmtId="4" fontId="31" fillId="0" borderId="22" xfId="14" applyNumberFormat="1" applyFont="1" applyFill="1" applyBorder="1" applyAlignment="1" applyProtection="1">
      <alignment horizontal="right"/>
      <protection locked="0"/>
    </xf>
    <xf numFmtId="0" fontId="31" fillId="0" borderId="0" xfId="12" applyFont="1" applyBorder="1" applyAlignment="1" applyProtection="1">
      <alignment vertical="top" wrapText="1"/>
      <protection locked="0"/>
    </xf>
    <xf numFmtId="0" fontId="31" fillId="0" borderId="22" xfId="13" applyFont="1" applyFill="1" applyBorder="1" applyAlignment="1" applyProtection="1">
      <alignment horizontal="center"/>
      <protection locked="0"/>
    </xf>
    <xf numFmtId="49" fontId="31" fillId="0" borderId="20" xfId="10" applyNumberFormat="1" applyFont="1" applyFill="1" applyBorder="1" applyAlignment="1" applyProtection="1">
      <alignment horizontal="center" vertical="top"/>
      <protection locked="0"/>
    </xf>
    <xf numFmtId="0" fontId="34" fillId="0" borderId="20" xfId="15" applyFont="1" applyBorder="1" applyAlignment="1" applyProtection="1">
      <alignment horizontal="left" vertical="top" wrapText="1"/>
      <protection locked="0"/>
    </xf>
    <xf numFmtId="0" fontId="31" fillId="0" borderId="20" xfId="15" applyFont="1" applyBorder="1" applyAlignment="1" applyProtection="1">
      <alignment horizontal="center"/>
      <protection locked="0"/>
    </xf>
    <xf numFmtId="4" fontId="33" fillId="0" borderId="20" xfId="13" applyNumberFormat="1" applyFont="1" applyFill="1" applyBorder="1" applyAlignment="1" applyProtection="1">
      <alignment vertical="top" wrapText="1"/>
      <protection locked="0"/>
    </xf>
    <xf numFmtId="0" fontId="33" fillId="0" borderId="18" xfId="12" applyFont="1" applyBorder="1" applyProtection="1">
      <protection locked="0"/>
    </xf>
    <xf numFmtId="0" fontId="31" fillId="0" borderId="22" xfId="7" applyFont="1" applyBorder="1" applyProtection="1">
      <protection locked="0"/>
    </xf>
    <xf numFmtId="0" fontId="31" fillId="0" borderId="0" xfId="16" applyFont="1" applyProtection="1">
      <alignment vertical="top" wrapText="1"/>
      <protection locked="0"/>
    </xf>
    <xf numFmtId="49" fontId="33" fillId="0" borderId="22" xfId="15" applyNumberFormat="1" applyFont="1" applyFill="1" applyBorder="1" applyAlignment="1" applyProtection="1">
      <alignment vertical="top" wrapText="1"/>
      <protection locked="0"/>
    </xf>
    <xf numFmtId="0" fontId="31" fillId="0" borderId="22" xfId="15" applyFont="1" applyFill="1" applyBorder="1" applyAlignment="1" applyProtection="1">
      <alignment horizontal="center"/>
      <protection locked="0"/>
    </xf>
    <xf numFmtId="49" fontId="33" fillId="0" borderId="22" xfId="15" applyNumberFormat="1" applyFont="1" applyFill="1" applyBorder="1" applyAlignment="1" applyProtection="1">
      <alignment horizontal="left" vertical="top" wrapText="1"/>
      <protection locked="0"/>
    </xf>
    <xf numFmtId="4" fontId="31" fillId="0" borderId="22" xfId="15" applyNumberFormat="1" applyFont="1" applyFill="1" applyBorder="1" applyAlignment="1" applyProtection="1">
      <alignment horizontal="right" wrapText="1"/>
      <protection locked="0"/>
    </xf>
    <xf numFmtId="0" fontId="31" fillId="0" borderId="22" xfId="16" applyFont="1" applyBorder="1" applyProtection="1">
      <alignment vertical="top" wrapText="1"/>
      <protection locked="0"/>
    </xf>
    <xf numFmtId="49" fontId="31" fillId="0" borderId="19" xfId="11" applyNumberFormat="1" applyFont="1" applyBorder="1" applyAlignment="1" applyProtection="1">
      <alignment horizontal="center" vertical="top" wrapText="1"/>
      <protection locked="0"/>
    </xf>
    <xf numFmtId="0" fontId="31" fillId="0" borderId="19" xfId="16" applyFont="1" applyBorder="1" applyProtection="1">
      <alignment vertical="top" wrapText="1"/>
      <protection locked="0"/>
    </xf>
    <xf numFmtId="0" fontId="31" fillId="0" borderId="19" xfId="13" applyFont="1" applyFill="1" applyBorder="1" applyAlignment="1" applyProtection="1">
      <alignment horizontal="center" vertical="top"/>
      <protection locked="0"/>
    </xf>
    <xf numFmtId="4" fontId="31" fillId="0" borderId="19" xfId="14" applyNumberFormat="1" applyFont="1" applyFill="1" applyBorder="1" applyAlignment="1" applyProtection="1">
      <alignment horizontal="right"/>
      <protection locked="0"/>
    </xf>
    <xf numFmtId="49" fontId="31" fillId="0" borderId="0" xfId="11" applyNumberFormat="1" applyFont="1" applyBorder="1" applyAlignment="1" applyProtection="1">
      <alignment horizontal="center" vertical="top" wrapText="1"/>
      <protection locked="0"/>
    </xf>
    <xf numFmtId="0" fontId="31" fillId="0" borderId="0" xfId="16" applyFont="1" applyBorder="1" applyProtection="1">
      <alignment vertical="top" wrapText="1"/>
      <protection locked="0"/>
    </xf>
    <xf numFmtId="0" fontId="31" fillId="0" borderId="0" xfId="13" applyFont="1" applyFill="1" applyBorder="1" applyAlignment="1" applyProtection="1">
      <alignment horizontal="center" vertical="top"/>
      <protection locked="0"/>
    </xf>
    <xf numFmtId="4" fontId="31" fillId="0" borderId="0" xfId="14" applyNumberFormat="1" applyFont="1" applyFill="1" applyBorder="1" applyAlignment="1" applyProtection="1">
      <alignment horizontal="right"/>
      <protection locked="0"/>
    </xf>
    <xf numFmtId="0" fontId="31" fillId="0" borderId="18" xfId="17" applyFont="1" applyBorder="1" applyAlignment="1" applyProtection="1">
      <alignment vertical="top" wrapText="1"/>
      <protection locked="0"/>
    </xf>
    <xf numFmtId="0" fontId="31" fillId="0" borderId="18" xfId="17" applyFont="1" applyBorder="1" applyAlignment="1" applyProtection="1">
      <alignment horizontal="center"/>
      <protection locked="0"/>
    </xf>
    <xf numFmtId="0" fontId="31" fillId="0" borderId="22" xfId="17" applyFont="1" applyBorder="1" applyAlignment="1" applyProtection="1">
      <alignment vertical="top" wrapText="1"/>
      <protection locked="0"/>
    </xf>
    <xf numFmtId="0" fontId="31" fillId="0" borderId="22" xfId="17" applyFont="1" applyBorder="1" applyAlignment="1" applyProtection="1">
      <alignment horizontal="center"/>
      <protection locked="0"/>
    </xf>
    <xf numFmtId="49" fontId="31" fillId="0" borderId="22" xfId="18" applyNumberFormat="1" applyFont="1" applyFill="1" applyBorder="1" applyAlignment="1" applyProtection="1">
      <alignment vertical="top" wrapText="1"/>
      <protection locked="0"/>
    </xf>
    <xf numFmtId="0" fontId="31" fillId="0" borderId="22" xfId="18" applyFont="1" applyBorder="1" applyAlignment="1" applyProtection="1">
      <alignment horizontal="left" vertical="top" wrapText="1"/>
      <protection locked="0"/>
    </xf>
    <xf numFmtId="0" fontId="31" fillId="0" borderId="22" xfId="18" applyFont="1" applyFill="1" applyBorder="1" applyAlignment="1" applyProtection="1">
      <alignment horizontal="left" vertical="top" wrapText="1"/>
      <protection locked="0"/>
    </xf>
    <xf numFmtId="49" fontId="31" fillId="0" borderId="22" xfId="18" applyNumberFormat="1" applyFont="1" applyFill="1" applyBorder="1" applyAlignment="1" applyProtection="1">
      <alignment horizontal="left" vertical="top" wrapText="1"/>
      <protection locked="0"/>
    </xf>
    <xf numFmtId="49" fontId="31" fillId="0" borderId="22" xfId="11" applyNumberFormat="1" applyFont="1" applyFill="1" applyBorder="1" applyAlignment="1" applyProtection="1">
      <alignment horizontal="center" vertical="top" wrapText="1"/>
      <protection locked="0"/>
    </xf>
    <xf numFmtId="49" fontId="31" fillId="0" borderId="19" xfId="11" applyNumberFormat="1" applyFont="1" applyFill="1" applyBorder="1" applyAlignment="1" applyProtection="1">
      <alignment horizontal="center" vertical="top" wrapText="1"/>
      <protection locked="0"/>
    </xf>
    <xf numFmtId="49" fontId="31" fillId="0" borderId="19" xfId="18" applyNumberFormat="1" applyFont="1" applyFill="1" applyBorder="1" applyAlignment="1" applyProtection="1">
      <alignment horizontal="left" vertical="top" wrapText="1"/>
      <protection locked="0"/>
    </xf>
    <xf numFmtId="0" fontId="31" fillId="0" borderId="19" xfId="15" applyFont="1" applyFill="1" applyBorder="1" applyAlignment="1" applyProtection="1">
      <alignment horizontal="center"/>
      <protection locked="0"/>
    </xf>
    <xf numFmtId="4" fontId="31" fillId="0" borderId="19" xfId="15" applyNumberFormat="1" applyFont="1" applyFill="1" applyBorder="1" applyAlignment="1" applyProtection="1">
      <alignment horizontal="right" wrapText="1"/>
      <protection locked="0"/>
    </xf>
    <xf numFmtId="49" fontId="31" fillId="0" borderId="0" xfId="11" applyNumberFormat="1" applyFont="1" applyFill="1" applyBorder="1" applyAlignment="1" applyProtection="1">
      <alignment horizontal="center" vertical="top" wrapText="1"/>
      <protection locked="0"/>
    </xf>
    <xf numFmtId="49" fontId="31" fillId="0" borderId="0" xfId="18" applyNumberFormat="1" applyFont="1" applyFill="1" applyBorder="1" applyAlignment="1" applyProtection="1">
      <alignment horizontal="left" vertical="top" wrapText="1"/>
      <protection locked="0"/>
    </xf>
    <xf numFmtId="0" fontId="31" fillId="0" borderId="0" xfId="15" applyFont="1" applyFill="1" applyBorder="1" applyAlignment="1" applyProtection="1">
      <alignment horizontal="center"/>
      <protection locked="0"/>
    </xf>
    <xf numFmtId="4" fontId="31" fillId="0" borderId="0" xfId="15" applyNumberFormat="1" applyFont="1" applyFill="1" applyBorder="1" applyAlignment="1" applyProtection="1">
      <alignment horizontal="right" wrapText="1"/>
      <protection locked="0"/>
    </xf>
    <xf numFmtId="0" fontId="36" fillId="0" borderId="26" xfId="10" applyFont="1" applyBorder="1" applyAlignment="1" applyProtection="1">
      <protection locked="0"/>
    </xf>
    <xf numFmtId="0" fontId="37" fillId="0" borderId="0" xfId="10" applyFont="1" applyBorder="1" applyAlignment="1" applyProtection="1">
      <protection locked="0"/>
    </xf>
    <xf numFmtId="0" fontId="37" fillId="0" borderId="27" xfId="10" applyFont="1" applyBorder="1" applyAlignment="1" applyProtection="1">
      <alignment horizontal="center"/>
      <protection locked="0"/>
    </xf>
    <xf numFmtId="0" fontId="37" fillId="0" borderId="16" xfId="10" applyFont="1" applyBorder="1" applyAlignment="1" applyProtection="1">
      <alignment horizontal="center"/>
      <protection locked="0"/>
    </xf>
    <xf numFmtId="0" fontId="36" fillId="0" borderId="28" xfId="10" applyFont="1" applyBorder="1" applyAlignment="1" applyProtection="1">
      <protection locked="0"/>
    </xf>
    <xf numFmtId="0" fontId="36" fillId="0" borderId="28" xfId="10" applyFont="1" applyBorder="1" applyAlignment="1" applyProtection="1">
      <alignment horizontal="right"/>
      <protection locked="0"/>
    </xf>
    <xf numFmtId="0" fontId="36" fillId="0" borderId="30" xfId="10" applyFont="1" applyBorder="1" applyAlignment="1" applyProtection="1">
      <protection locked="0"/>
    </xf>
    <xf numFmtId="0" fontId="36" fillId="0" borderId="30" xfId="10" applyFont="1" applyBorder="1" applyAlignment="1" applyProtection="1">
      <alignment horizontal="right"/>
      <protection locked="0"/>
    </xf>
    <xf numFmtId="0" fontId="37" fillId="0" borderId="0" xfId="10" applyFont="1" applyBorder="1" applyAlignment="1" applyProtection="1">
      <alignment horizontal="center" wrapText="1"/>
      <protection locked="0"/>
    </xf>
    <xf numFmtId="0" fontId="36" fillId="0" borderId="0" xfId="10" applyFont="1" applyBorder="1" applyAlignment="1" applyProtection="1">
      <protection locked="0"/>
    </xf>
    <xf numFmtId="0" fontId="36" fillId="0" borderId="0" xfId="10" applyFont="1" applyAlignment="1" applyProtection="1">
      <protection locked="0"/>
    </xf>
    <xf numFmtId="0" fontId="37" fillId="0" borderId="33" xfId="10" applyFont="1" applyBorder="1" applyAlignment="1" applyProtection="1">
      <alignment horizontal="center"/>
      <protection locked="0"/>
    </xf>
    <xf numFmtId="0" fontId="37" fillId="0" borderId="34" xfId="10" applyFont="1" applyBorder="1" applyAlignment="1" applyProtection="1">
      <alignment horizontal="center"/>
      <protection locked="0"/>
    </xf>
    <xf numFmtId="0" fontId="37" fillId="0" borderId="33" xfId="10" applyFont="1" applyBorder="1" applyAlignment="1" applyProtection="1">
      <protection locked="0"/>
    </xf>
    <xf numFmtId="0" fontId="37" fillId="0" borderId="36" xfId="10" applyFont="1" applyBorder="1" applyAlignment="1" applyProtection="1">
      <protection locked="0"/>
    </xf>
    <xf numFmtId="4" fontId="31" fillId="0" borderId="28" xfId="14" applyNumberFormat="1" applyFont="1" applyFill="1" applyBorder="1" applyAlignment="1" applyProtection="1">
      <alignment horizontal="right"/>
      <protection locked="0"/>
    </xf>
    <xf numFmtId="0" fontId="37" fillId="0" borderId="38" xfId="10" applyFont="1" applyBorder="1" applyAlignment="1" applyProtection="1">
      <protection locked="0"/>
    </xf>
    <xf numFmtId="0" fontId="36" fillId="0" borderId="39" xfId="10" applyFont="1" applyBorder="1" applyAlignment="1" applyProtection="1">
      <protection locked="0"/>
    </xf>
    <xf numFmtId="4" fontId="31" fillId="0" borderId="39" xfId="14" applyNumberFormat="1" applyFont="1" applyFill="1" applyBorder="1" applyAlignment="1" applyProtection="1">
      <alignment horizontal="right"/>
      <protection locked="0"/>
    </xf>
    <xf numFmtId="0" fontId="37" fillId="0" borderId="32" xfId="10" applyFont="1" applyBorder="1" applyAlignment="1" applyProtection="1">
      <protection locked="0"/>
    </xf>
    <xf numFmtId="4" fontId="31" fillId="0" borderId="30" xfId="14" applyNumberFormat="1" applyFont="1" applyFill="1" applyBorder="1" applyAlignment="1" applyProtection="1">
      <alignment horizontal="right"/>
      <protection locked="0"/>
    </xf>
    <xf numFmtId="0" fontId="37" fillId="0" borderId="41" xfId="10" applyFont="1" applyBorder="1" applyAlignment="1" applyProtection="1">
      <protection locked="0"/>
    </xf>
    <xf numFmtId="0" fontId="36" fillId="0" borderId="10" xfId="10" applyFont="1" applyBorder="1" applyAlignment="1" applyProtection="1">
      <protection locked="0"/>
    </xf>
    <xf numFmtId="0" fontId="37" fillId="0" borderId="25" xfId="10" applyFont="1" applyBorder="1" applyAlignment="1" applyProtection="1">
      <alignment horizontal="center"/>
      <protection locked="0"/>
    </xf>
    <xf numFmtId="0" fontId="36" fillId="0" borderId="38" xfId="10" applyFont="1" applyBorder="1" applyAlignment="1" applyProtection="1">
      <protection locked="0"/>
    </xf>
    <xf numFmtId="0" fontId="36" fillId="0" borderId="32" xfId="10" applyFont="1" applyBorder="1" applyAlignment="1" applyProtection="1">
      <protection locked="0"/>
    </xf>
    <xf numFmtId="0" fontId="36" fillId="0" borderId="42" xfId="10" applyFont="1" applyBorder="1" applyAlignment="1" applyProtection="1">
      <protection locked="0"/>
    </xf>
    <xf numFmtId="0" fontId="35" fillId="0" borderId="15" xfId="10" applyFont="1" applyBorder="1" applyAlignment="1" applyProtection="1">
      <protection locked="0"/>
    </xf>
    <xf numFmtId="0" fontId="36" fillId="0" borderId="17" xfId="10" applyFont="1" applyBorder="1" applyAlignment="1" applyProtection="1">
      <protection locked="0"/>
    </xf>
    <xf numFmtId="0" fontId="33" fillId="0" borderId="27" xfId="10" applyFont="1" applyBorder="1" applyAlignment="1" applyProtection="1">
      <alignment horizontal="center"/>
      <protection locked="0"/>
    </xf>
    <xf numFmtId="0" fontId="36" fillId="0" borderId="43" xfId="10" applyFont="1" applyBorder="1" applyAlignment="1" applyProtection="1">
      <protection locked="0"/>
    </xf>
    <xf numFmtId="0" fontId="36" fillId="0" borderId="16" xfId="10" applyFont="1" applyBorder="1" applyAlignment="1" applyProtection="1">
      <protection locked="0"/>
    </xf>
    <xf numFmtId="0" fontId="37" fillId="0" borderId="23" xfId="10" applyFont="1" applyBorder="1" applyAlignment="1" applyProtection="1">
      <protection locked="0"/>
    </xf>
    <xf numFmtId="0" fontId="36" fillId="0" borderId="25" xfId="10" applyFont="1" applyBorder="1" applyAlignment="1" applyProtection="1">
      <protection locked="0"/>
    </xf>
    <xf numFmtId="0" fontId="37" fillId="0" borderId="28" xfId="10" applyFont="1" applyBorder="1" applyAlignment="1" applyProtection="1">
      <alignment horizontal="center"/>
      <protection locked="0"/>
    </xf>
    <xf numFmtId="0" fontId="36" fillId="0" borderId="27" xfId="10" applyFont="1" applyBorder="1" applyAlignment="1" applyProtection="1">
      <alignment wrapText="1"/>
      <protection locked="0"/>
    </xf>
    <xf numFmtId="0" fontId="37" fillId="0" borderId="0" xfId="0" applyFont="1"/>
    <xf numFmtId="0" fontId="0" fillId="2" borderId="1" xfId="0" applyFill="1" applyBorder="1" applyAlignment="1">
      <alignment vertical="top"/>
    </xf>
    <xf numFmtId="0" fontId="39" fillId="0" borderId="0" xfId="3" applyFont="1" applyFill="1" applyBorder="1" applyAlignment="1">
      <alignment horizontal="right" wrapText="1"/>
    </xf>
    <xf numFmtId="0" fontId="38" fillId="0" borderId="0" xfId="0" applyFont="1" applyFill="1" applyAlignment="1">
      <alignment horizontal="center" vertical="center" textRotation="90"/>
    </xf>
    <xf numFmtId="0" fontId="39" fillId="0" borderId="0" xfId="1" applyFont="1" applyFill="1" applyBorder="1" applyAlignment="1">
      <alignment horizontal="right" wrapText="1"/>
    </xf>
    <xf numFmtId="0" fontId="22" fillId="0" borderId="0" xfId="0" applyFont="1" applyFill="1"/>
    <xf numFmtId="0" fontId="40" fillId="2" borderId="3" xfId="0" applyFont="1" applyFill="1" applyBorder="1"/>
    <xf numFmtId="4" fontId="40" fillId="2" borderId="3" xfId="0" applyNumberFormat="1" applyFont="1" applyFill="1" applyBorder="1"/>
    <xf numFmtId="0" fontId="10" fillId="2" borderId="2" xfId="0" applyFont="1" applyFill="1" applyBorder="1" applyAlignment="1">
      <alignment horizontal="center" wrapText="1"/>
    </xf>
    <xf numFmtId="0" fontId="0" fillId="2" borderId="1" xfId="0" applyFill="1" applyBorder="1" applyAlignment="1">
      <alignment horizontal="left" vertical="top" wrapText="1"/>
    </xf>
    <xf numFmtId="0" fontId="0" fillId="2" borderId="0" xfId="0" applyFill="1" applyAlignment="1">
      <alignment horizontal="center"/>
    </xf>
    <xf numFmtId="0" fontId="0" fillId="0" borderId="19" xfId="0" applyFill="1" applyBorder="1"/>
    <xf numFmtId="0" fontId="10" fillId="2" borderId="50" xfId="0" applyFont="1" applyFill="1" applyBorder="1" applyAlignment="1">
      <alignment horizontal="center" wrapText="1"/>
    </xf>
    <xf numFmtId="0" fontId="10" fillId="2" borderId="50" xfId="0" applyFont="1" applyFill="1" applyBorder="1" applyAlignment="1">
      <alignment horizontal="right"/>
    </xf>
    <xf numFmtId="0" fontId="0" fillId="2" borderId="0" xfId="0" applyFill="1" applyAlignment="1">
      <alignment horizontal="right"/>
    </xf>
    <xf numFmtId="0" fontId="19" fillId="2" borderId="7" xfId="1" applyFont="1" applyFill="1" applyBorder="1" applyAlignment="1">
      <alignment horizontal="center" wrapText="1"/>
    </xf>
    <xf numFmtId="0" fontId="10" fillId="2" borderId="1" xfId="0" applyFont="1" applyFill="1" applyBorder="1" applyAlignment="1">
      <alignment horizontal="left" vertical="top"/>
    </xf>
    <xf numFmtId="4" fontId="12" fillId="2" borderId="1" xfId="0" applyNumberFormat="1" applyFont="1" applyFill="1" applyBorder="1"/>
    <xf numFmtId="0" fontId="19" fillId="8" borderId="1" xfId="1" applyFont="1" applyFill="1" applyBorder="1" applyAlignment="1">
      <alignment horizontal="center" vertical="center" wrapText="1"/>
    </xf>
    <xf numFmtId="0" fontId="0" fillId="2" borderId="1" xfId="0" applyFill="1" applyBorder="1" applyAlignment="1">
      <alignment horizontal="left" vertical="top"/>
    </xf>
    <xf numFmtId="4" fontId="0" fillId="2" borderId="1" xfId="0" applyNumberFormat="1" applyFill="1" applyBorder="1" applyAlignment="1">
      <alignment horizontal="right" vertical="top"/>
    </xf>
    <xf numFmtId="0" fontId="41" fillId="8" borderId="1" xfId="1" applyFont="1" applyFill="1" applyBorder="1" applyAlignment="1">
      <alignment horizontal="center" vertical="center" wrapText="1"/>
    </xf>
    <xf numFmtId="0" fontId="0" fillId="0" borderId="0" xfId="0" applyFill="1" applyBorder="1" applyAlignment="1">
      <alignment vertical="top" wrapText="1"/>
    </xf>
    <xf numFmtId="0" fontId="0" fillId="0" borderId="0" xfId="0" applyFill="1" applyBorder="1" applyAlignment="1">
      <alignment vertical="top"/>
    </xf>
    <xf numFmtId="0" fontId="15" fillId="0" borderId="6" xfId="0" applyFont="1" applyFill="1" applyBorder="1" applyAlignment="1">
      <alignment vertical="top"/>
    </xf>
    <xf numFmtId="0" fontId="10" fillId="2" borderId="1" xfId="0" applyFont="1" applyFill="1" applyBorder="1" applyAlignment="1">
      <alignment vertical="top" wrapText="1"/>
    </xf>
    <xf numFmtId="0" fontId="10" fillId="2" borderId="1" xfId="0" applyFont="1" applyFill="1" applyBorder="1" applyAlignment="1">
      <alignment vertical="top"/>
    </xf>
    <xf numFmtId="4" fontId="0" fillId="3" borderId="1" xfId="0" applyNumberFormat="1" applyFill="1" applyBorder="1" applyAlignment="1">
      <alignment horizontal="right" vertical="top"/>
    </xf>
    <xf numFmtId="4" fontId="0" fillId="0" borderId="0" xfId="0" applyNumberFormat="1" applyFill="1" applyBorder="1" applyAlignment="1">
      <alignment horizontal="right" vertical="top"/>
    </xf>
    <xf numFmtId="4" fontId="10" fillId="2" borderId="1" xfId="0" applyNumberFormat="1" applyFont="1" applyFill="1" applyBorder="1" applyAlignment="1">
      <alignment horizontal="right" vertical="top"/>
    </xf>
    <xf numFmtId="4" fontId="10" fillId="2" borderId="1" xfId="0" applyNumberFormat="1" applyFont="1" applyFill="1" applyBorder="1" applyAlignment="1">
      <alignment horizontal="right" vertical="top" wrapText="1"/>
    </xf>
    <xf numFmtId="0" fontId="15" fillId="0" borderId="6" xfId="0" applyFont="1" applyFill="1" applyBorder="1" applyAlignment="1">
      <alignment horizontal="left" vertical="top"/>
    </xf>
    <xf numFmtId="0" fontId="10" fillId="2" borderId="1" xfId="0" applyFont="1" applyFill="1" applyBorder="1" applyAlignment="1">
      <alignment horizontal="left" vertical="top" wrapText="1"/>
    </xf>
    <xf numFmtId="4" fontId="0" fillId="0" borderId="1" xfId="0" applyNumberFormat="1" applyBorder="1" applyAlignment="1">
      <alignment horizontal="right" vertical="top"/>
    </xf>
    <xf numFmtId="4" fontId="10" fillId="2" borderId="1" xfId="0" applyNumberFormat="1" applyFont="1" applyFill="1" applyBorder="1" applyAlignment="1">
      <alignment horizontal="center" vertical="top"/>
    </xf>
    <xf numFmtId="4" fontId="0" fillId="2" borderId="1" xfId="0" applyNumberFormat="1" applyFill="1" applyBorder="1" applyAlignment="1">
      <alignment vertical="top"/>
    </xf>
    <xf numFmtId="4" fontId="0" fillId="0" borderId="1" xfId="0" applyNumberFormat="1" applyBorder="1" applyAlignment="1">
      <alignment vertical="top"/>
    </xf>
    <xf numFmtId="0" fontId="10" fillId="2" borderId="2" xfId="0" applyFont="1" applyFill="1" applyBorder="1" applyAlignment="1">
      <alignment horizontal="center" wrapText="1"/>
    </xf>
    <xf numFmtId="0" fontId="10" fillId="2" borderId="2" xfId="0" applyFont="1" applyFill="1" applyBorder="1" applyAlignment="1">
      <alignment horizontal="center" wrapText="1"/>
    </xf>
    <xf numFmtId="0" fontId="0" fillId="2" borderId="1" xfId="0" applyFill="1" applyBorder="1" applyAlignment="1">
      <alignment vertical="top" wrapText="1"/>
    </xf>
    <xf numFmtId="0" fontId="0" fillId="2" borderId="1" xfId="0" applyFont="1" applyFill="1" applyBorder="1" applyAlignment="1">
      <alignment vertical="top"/>
    </xf>
    <xf numFmtId="0" fontId="0" fillId="2" borderId="0" xfId="0" applyFill="1" applyAlignment="1">
      <alignment horizontal="right" vertical="top"/>
    </xf>
    <xf numFmtId="0" fontId="18" fillId="2" borderId="1" xfId="1" applyFont="1" applyFill="1" applyBorder="1" applyAlignment="1">
      <alignment horizontal="right" vertical="top"/>
    </xf>
    <xf numFmtId="0" fontId="18" fillId="2" borderId="14" xfId="3" applyFont="1" applyFill="1" applyBorder="1" applyAlignment="1">
      <alignment horizontal="right" wrapText="1"/>
    </xf>
    <xf numFmtId="0" fontId="18" fillId="2" borderId="0" xfId="1" applyFont="1" applyFill="1" applyBorder="1" applyAlignment="1">
      <alignment horizontal="right" vertical="top" wrapText="1"/>
    </xf>
    <xf numFmtId="0" fontId="0" fillId="2" borderId="0" xfId="0" applyFill="1" applyAlignment="1">
      <alignment horizontal="center" vertical="top"/>
    </xf>
    <xf numFmtId="0" fontId="10" fillId="2" borderId="1" xfId="0" applyFont="1" applyFill="1" applyBorder="1" applyAlignment="1">
      <alignment horizontal="center" vertical="top" wrapText="1"/>
    </xf>
    <xf numFmtId="0" fontId="10" fillId="2" borderId="1" xfId="0" applyFont="1" applyFill="1" applyBorder="1" applyAlignment="1">
      <alignment horizontal="right" vertical="top"/>
    </xf>
    <xf numFmtId="3" fontId="0" fillId="2" borderId="0" xfId="0" applyNumberFormat="1" applyFill="1" applyAlignment="1">
      <alignment horizontal="right" vertical="top"/>
    </xf>
    <xf numFmtId="49" fontId="0" fillId="2" borderId="0" xfId="0" applyNumberFormat="1" applyFill="1" applyAlignment="1">
      <alignment horizontal="right" vertical="top"/>
    </xf>
    <xf numFmtId="0" fontId="0" fillId="2" borderId="0" xfId="0" applyFill="1" applyBorder="1" applyAlignment="1">
      <alignment horizontal="right" vertical="top"/>
    </xf>
    <xf numFmtId="0" fontId="10" fillId="2" borderId="0" xfId="0" applyFont="1" applyFill="1" applyBorder="1" applyAlignment="1">
      <alignment horizontal="right" vertical="top"/>
    </xf>
    <xf numFmtId="0" fontId="0" fillId="2" borderId="1" xfId="0" applyFill="1" applyBorder="1" applyAlignment="1">
      <alignment horizontal="right" vertical="top"/>
    </xf>
    <xf numFmtId="0" fontId="22" fillId="2" borderId="0" xfId="0" applyFont="1" applyFill="1" applyAlignment="1">
      <alignment horizontal="right" vertical="top"/>
    </xf>
    <xf numFmtId="0" fontId="18" fillId="2" borderId="14" xfId="2" applyFont="1" applyFill="1" applyBorder="1" applyAlignment="1">
      <alignment horizontal="right" wrapText="1"/>
    </xf>
    <xf numFmtId="0" fontId="19" fillId="10" borderId="7" xfId="1" applyFont="1" applyFill="1" applyBorder="1" applyAlignment="1">
      <alignment horizontal="center" wrapText="1"/>
    </xf>
    <xf numFmtId="0" fontId="19" fillId="10" borderId="2" xfId="1" applyFont="1" applyFill="1" applyBorder="1" applyAlignment="1">
      <alignment wrapText="1"/>
    </xf>
    <xf numFmtId="0" fontId="20" fillId="10" borderId="3" xfId="0" applyFont="1" applyFill="1" applyBorder="1"/>
    <xf numFmtId="4" fontId="20" fillId="10" borderId="3" xfId="0" applyNumberFormat="1" applyFont="1" applyFill="1" applyBorder="1"/>
    <xf numFmtId="0" fontId="11" fillId="11" borderId="1" xfId="0" applyFont="1" applyFill="1" applyBorder="1"/>
    <xf numFmtId="4" fontId="13" fillId="11" borderId="1" xfId="0" applyNumberFormat="1" applyFont="1" applyFill="1" applyBorder="1"/>
    <xf numFmtId="0" fontId="19" fillId="8" borderId="12" xfId="1" applyFont="1" applyFill="1" applyBorder="1" applyAlignment="1">
      <alignment horizontal="center" vertical="center" wrapText="1"/>
    </xf>
    <xf numFmtId="0" fontId="18" fillId="2" borderId="0" xfId="1" applyFont="1" applyFill="1" applyBorder="1" applyAlignment="1">
      <alignment horizontal="right" vertical="top"/>
    </xf>
    <xf numFmtId="4" fontId="18" fillId="0" borderId="0" xfId="3" applyNumberFormat="1" applyFont="1" applyFill="1" applyBorder="1" applyAlignment="1">
      <alignment horizontal="right" wrapText="1"/>
    </xf>
    <xf numFmtId="0" fontId="10" fillId="2" borderId="2" xfId="0" applyFont="1" applyFill="1" applyBorder="1" applyAlignment="1">
      <alignment horizontal="center" wrapText="1"/>
    </xf>
    <xf numFmtId="0" fontId="46" fillId="2" borderId="3" xfId="0" applyFont="1" applyFill="1" applyBorder="1"/>
    <xf numFmtId="4" fontId="46" fillId="2" borderId="3" xfId="0" applyNumberFormat="1" applyFont="1" applyFill="1" applyBorder="1"/>
    <xf numFmtId="0" fontId="47" fillId="0" borderId="0" xfId="0" applyFont="1"/>
    <xf numFmtId="0" fontId="18" fillId="2" borderId="0" xfId="3" applyFont="1" applyFill="1" applyBorder="1" applyAlignment="1">
      <alignment horizontal="right" wrapText="1"/>
    </xf>
    <xf numFmtId="4" fontId="11" fillId="10" borderId="3" xfId="0" applyNumberFormat="1" applyFont="1" applyFill="1" applyBorder="1"/>
    <xf numFmtId="0" fontId="19" fillId="12" borderId="7" xfId="1" applyFont="1" applyFill="1" applyBorder="1" applyAlignment="1">
      <alignment horizontal="center" wrapText="1"/>
    </xf>
    <xf numFmtId="0" fontId="19" fillId="12" borderId="2" xfId="1" applyFont="1" applyFill="1" applyBorder="1" applyAlignment="1">
      <alignment wrapText="1"/>
    </xf>
    <xf numFmtId="0" fontId="20" fillId="12" borderId="3" xfId="0" applyFont="1" applyFill="1" applyBorder="1"/>
    <xf numFmtId="4" fontId="20" fillId="12" borderId="3" xfId="0" applyNumberFormat="1" applyFont="1" applyFill="1" applyBorder="1"/>
    <xf numFmtId="4" fontId="11" fillId="12" borderId="3" xfId="0" applyNumberFormat="1" applyFont="1" applyFill="1" applyBorder="1"/>
    <xf numFmtId="0" fontId="19" fillId="2" borderId="12" xfId="1" applyFont="1" applyFill="1" applyBorder="1" applyAlignment="1">
      <alignment horizontal="center" wrapText="1"/>
    </xf>
    <xf numFmtId="0" fontId="0" fillId="2" borderId="1" xfId="0" applyFill="1" applyBorder="1" applyAlignment="1">
      <alignment horizontal="left" vertical="top" wrapText="1"/>
    </xf>
    <xf numFmtId="0" fontId="19" fillId="2" borderId="3" xfId="1" applyFont="1" applyFill="1" applyBorder="1" applyAlignment="1">
      <alignment wrapText="1"/>
    </xf>
    <xf numFmtId="0" fontId="19" fillId="12" borderId="3" xfId="1" applyFont="1" applyFill="1" applyBorder="1" applyAlignment="1">
      <alignment wrapText="1"/>
    </xf>
    <xf numFmtId="0" fontId="48" fillId="0" borderId="0" xfId="23" applyFont="1" applyFill="1" applyBorder="1" applyAlignment="1">
      <alignment horizontal="center"/>
    </xf>
    <xf numFmtId="0" fontId="48" fillId="0" borderId="0" xfId="23" applyFont="1" applyFill="1" applyBorder="1" applyAlignment="1">
      <alignment horizontal="left" vertical="top" wrapText="1"/>
    </xf>
    <xf numFmtId="0" fontId="48" fillId="0" borderId="0" xfId="23" applyFont="1" applyFill="1" applyBorder="1" applyAlignment="1">
      <alignment horizontal="right" wrapText="1"/>
    </xf>
    <xf numFmtId="0" fontId="50" fillId="2" borderId="7" xfId="1" applyFont="1" applyFill="1" applyBorder="1" applyAlignment="1">
      <alignment horizontal="center" wrapText="1"/>
    </xf>
    <xf numFmtId="0" fontId="50" fillId="2" borderId="7" xfId="1" applyFont="1" applyFill="1" applyBorder="1" applyAlignment="1">
      <alignment wrapText="1"/>
    </xf>
    <xf numFmtId="0" fontId="19" fillId="10" borderId="12" xfId="1" applyFont="1" applyFill="1" applyBorder="1" applyAlignment="1">
      <alignment horizontal="center" wrapText="1"/>
    </xf>
    <xf numFmtId="0" fontId="19" fillId="10" borderId="12" xfId="1" applyFont="1" applyFill="1" applyBorder="1" applyAlignment="1">
      <alignment wrapText="1"/>
    </xf>
    <xf numFmtId="4" fontId="22" fillId="2" borderId="1" xfId="0" applyNumberFormat="1" applyFont="1" applyFill="1" applyBorder="1" applyAlignment="1">
      <alignment horizontal="right" vertical="top"/>
    </xf>
    <xf numFmtId="0" fontId="7" fillId="2" borderId="0" xfId="0" applyFont="1" applyFill="1" applyAlignment="1">
      <alignment vertical="center"/>
    </xf>
    <xf numFmtId="4" fontId="16" fillId="0" borderId="0" xfId="0" applyNumberFormat="1" applyFont="1" applyFill="1"/>
    <xf numFmtId="2" fontId="7" fillId="2" borderId="0" xfId="0" applyNumberFormat="1" applyFont="1" applyFill="1" applyAlignment="1">
      <alignment vertical="center"/>
    </xf>
    <xf numFmtId="4" fontId="51" fillId="0" borderId="0" xfId="23" applyNumberFormat="1" applyFont="1" applyFill="1" applyBorder="1" applyAlignment="1">
      <alignment horizontal="left" vertical="top" wrapText="1"/>
    </xf>
    <xf numFmtId="4" fontId="26" fillId="0" borderId="0" xfId="24" applyNumberFormat="1" applyFont="1"/>
    <xf numFmtId="0" fontId="26" fillId="0" borderId="0" xfId="24" applyFont="1"/>
    <xf numFmtId="49" fontId="26" fillId="0" borderId="0" xfId="24" applyNumberFormat="1" applyFont="1" applyAlignment="1">
      <alignment horizontal="left" vertical="top"/>
    </xf>
    <xf numFmtId="0" fontId="26" fillId="0" borderId="0" xfId="24" applyFont="1" applyAlignment="1">
      <alignment wrapText="1"/>
    </xf>
    <xf numFmtId="0" fontId="26" fillId="0" borderId="0" xfId="24" applyFont="1" applyAlignment="1">
      <alignment horizontal="center"/>
    </xf>
    <xf numFmtId="4" fontId="26" fillId="0" borderId="0" xfId="24" applyNumberFormat="1" applyFont="1" applyAlignment="1">
      <alignment horizontal="right"/>
    </xf>
    <xf numFmtId="4" fontId="26" fillId="0" borderId="0" xfId="24" applyNumberFormat="1" applyFont="1" applyAlignment="1">
      <alignment horizontal="center"/>
    </xf>
    <xf numFmtId="0" fontId="6" fillId="2" borderId="0" xfId="28" applyFill="1" applyAlignment="1">
      <alignment horizontal="center"/>
    </xf>
    <xf numFmtId="4" fontId="36" fillId="2" borderId="0" xfId="28" applyNumberFormat="1" applyFont="1" applyFill="1"/>
    <xf numFmtId="4" fontId="6" fillId="2" borderId="0" xfId="28" applyNumberFormat="1" applyFill="1"/>
    <xf numFmtId="0" fontId="6" fillId="0" borderId="0" xfId="28"/>
    <xf numFmtId="49" fontId="54" fillId="2" borderId="0" xfId="20" applyNumberFormat="1" applyFont="1" applyFill="1" applyProtection="1"/>
    <xf numFmtId="49" fontId="60" fillId="2" borderId="0" xfId="28" applyNumberFormat="1" applyFont="1" applyFill="1" applyAlignment="1">
      <alignment horizontal="left" vertical="top"/>
    </xf>
    <xf numFmtId="0" fontId="6" fillId="2" borderId="0" xfId="28" applyFont="1" applyFill="1" applyBorder="1" applyAlignment="1">
      <alignment horizontal="center"/>
    </xf>
    <xf numFmtId="4" fontId="36" fillId="2" borderId="0" xfId="28" applyNumberFormat="1" applyFont="1" applyFill="1" applyBorder="1"/>
    <xf numFmtId="4" fontId="6" fillId="2" borderId="0" xfId="28" applyNumberFormat="1" applyFont="1" applyFill="1" applyBorder="1"/>
    <xf numFmtId="0" fontId="6" fillId="2" borderId="0" xfId="28" applyFill="1"/>
    <xf numFmtId="49" fontId="61" fillId="2" borderId="0" xfId="29" applyNumberFormat="1" applyFont="1" applyFill="1" applyBorder="1" applyAlignment="1" applyProtection="1">
      <alignment horizontal="left" vertical="top"/>
      <protection locked="0"/>
    </xf>
    <xf numFmtId="0" fontId="61" fillId="2" borderId="0" xfId="29" applyFont="1" applyFill="1" applyBorder="1" applyAlignment="1" applyProtection="1">
      <alignment horizontal="justify" vertical="top" wrapText="1"/>
      <protection locked="0"/>
    </xf>
    <xf numFmtId="4" fontId="61" fillId="2" borderId="0" xfId="29" applyNumberFormat="1" applyFont="1" applyFill="1" applyBorder="1" applyAlignment="1" applyProtection="1">
      <alignment horizontal="center"/>
      <protection locked="0"/>
    </xf>
    <xf numFmtId="4" fontId="61" fillId="2" borderId="0" xfId="29" applyNumberFormat="1" applyFont="1" applyFill="1" applyBorder="1" applyAlignment="1" applyProtection="1">
      <alignment horizontal="right"/>
      <protection locked="0"/>
    </xf>
    <xf numFmtId="4" fontId="36" fillId="2" borderId="20" xfId="28" applyNumberFormat="1" applyFont="1" applyFill="1" applyBorder="1"/>
    <xf numFmtId="49" fontId="60" fillId="2" borderId="22" xfId="28" applyNumberFormat="1" applyFont="1" applyFill="1" applyBorder="1" applyAlignment="1">
      <alignment horizontal="left" vertical="top"/>
    </xf>
    <xf numFmtId="49" fontId="61" fillId="2" borderId="22" xfId="12" applyNumberFormat="1" applyFont="1" applyFill="1" applyBorder="1" applyAlignment="1">
      <alignment wrapText="1"/>
    </xf>
    <xf numFmtId="0" fontId="61" fillId="2" borderId="0" xfId="12" applyFont="1" applyFill="1" applyBorder="1" applyAlignment="1">
      <alignment horizontal="center"/>
    </xf>
    <xf numFmtId="2" fontId="61" fillId="2" borderId="22" xfId="12" applyNumberFormat="1" applyFont="1" applyFill="1" applyBorder="1" applyAlignment="1">
      <alignment horizontal="center"/>
    </xf>
    <xf numFmtId="4" fontId="36" fillId="0" borderId="0" xfId="28" applyNumberFormat="1" applyFont="1"/>
    <xf numFmtId="0" fontId="6" fillId="2" borderId="22" xfId="28" applyFill="1" applyBorder="1" applyAlignment="1">
      <alignment horizontal="center"/>
    </xf>
    <xf numFmtId="0" fontId="61" fillId="2" borderId="22" xfId="12" applyNumberFormat="1" applyFont="1" applyFill="1" applyBorder="1" applyAlignment="1">
      <alignment wrapText="1"/>
    </xf>
    <xf numFmtId="0" fontId="61" fillId="2" borderId="22" xfId="12" applyNumberFormat="1" applyFont="1" applyFill="1" applyBorder="1" applyAlignment="1">
      <alignment horizontal="left" wrapText="1"/>
    </xf>
    <xf numFmtId="0" fontId="63" fillId="2" borderId="52" xfId="28" applyFont="1" applyFill="1" applyBorder="1"/>
    <xf numFmtId="4" fontId="64" fillId="2" borderId="17" xfId="31" applyNumberFormat="1" applyFont="1" applyFill="1" applyBorder="1" applyAlignment="1" applyProtection="1">
      <alignment horizontal="left" wrapText="1"/>
    </xf>
    <xf numFmtId="4" fontId="65" fillId="2" borderId="17" xfId="31" applyNumberFormat="1" applyFont="1" applyFill="1" applyBorder="1" applyAlignment="1" applyProtection="1">
      <alignment horizontal="right" wrapText="1"/>
    </xf>
    <xf numFmtId="4" fontId="62" fillId="2" borderId="17" xfId="31" applyNumberFormat="1" applyFont="1" applyFill="1" applyBorder="1" applyAlignment="1" applyProtection="1">
      <alignment horizontal="left" wrapText="1"/>
    </xf>
    <xf numFmtId="4" fontId="64" fillId="2" borderId="53" xfId="31" applyNumberFormat="1" applyFont="1" applyFill="1" applyBorder="1" applyAlignment="1" applyProtection="1">
      <alignment horizontal="right" wrapText="1"/>
    </xf>
    <xf numFmtId="0" fontId="61" fillId="2" borderId="22" xfId="12" applyNumberFormat="1" applyFont="1" applyFill="1" applyBorder="1" applyAlignment="1">
      <alignment horizontal="left" vertical="top" wrapText="1"/>
    </xf>
    <xf numFmtId="49" fontId="60" fillId="0" borderId="0" xfId="28" applyNumberFormat="1" applyFont="1" applyAlignment="1">
      <alignment horizontal="left" vertical="top"/>
    </xf>
    <xf numFmtId="0" fontId="6" fillId="0" borderId="0" xfId="28" applyAlignment="1">
      <alignment horizontal="center"/>
    </xf>
    <xf numFmtId="4" fontId="6" fillId="0" borderId="0" xfId="28" applyNumberFormat="1"/>
    <xf numFmtId="4" fontId="6" fillId="2" borderId="0" xfId="28" applyNumberFormat="1" applyFont="1" applyFill="1"/>
    <xf numFmtId="0" fontId="6" fillId="2" borderId="22" xfId="28" applyFill="1" applyBorder="1" applyAlignment="1">
      <alignment wrapText="1"/>
    </xf>
    <xf numFmtId="4" fontId="6" fillId="2" borderId="22" xfId="28" applyNumberFormat="1" applyFill="1" applyBorder="1"/>
    <xf numFmtId="0" fontId="62" fillId="2" borderId="22" xfId="12" applyNumberFormat="1" applyFont="1" applyFill="1" applyBorder="1" applyAlignment="1">
      <alignment vertical="top"/>
    </xf>
    <xf numFmtId="0" fontId="61" fillId="2" borderId="22" xfId="12" applyFont="1" applyFill="1" applyBorder="1" applyAlignment="1">
      <alignment horizontal="center"/>
    </xf>
    <xf numFmtId="0" fontId="61" fillId="2" borderId="0" xfId="12" applyFont="1" applyFill="1" applyBorder="1" applyAlignment="1">
      <alignment horizontal="center" wrapText="1"/>
    </xf>
    <xf numFmtId="0" fontId="61" fillId="2" borderId="22" xfId="12" applyFont="1" applyFill="1" applyBorder="1" applyAlignment="1">
      <alignment wrapText="1"/>
    </xf>
    <xf numFmtId="4" fontId="61" fillId="2" borderId="22" xfId="12" applyNumberFormat="1" applyFont="1" applyFill="1" applyBorder="1" applyAlignment="1">
      <alignment horizontal="center"/>
    </xf>
    <xf numFmtId="49" fontId="63" fillId="2" borderId="52" xfId="30" applyNumberFormat="1" applyFont="1" applyFill="1" applyBorder="1" applyAlignment="1">
      <alignment horizontal="left"/>
    </xf>
    <xf numFmtId="0" fontId="65" fillId="2" borderId="17" xfId="12" applyFont="1" applyFill="1" applyBorder="1" applyAlignment="1">
      <alignment horizontal="center"/>
    </xf>
    <xf numFmtId="4" fontId="65" fillId="2" borderId="52" xfId="12" applyNumberFormat="1" applyFont="1" applyFill="1" applyBorder="1" applyAlignment="1">
      <alignment horizontal="center"/>
    </xf>
    <xf numFmtId="4" fontId="12" fillId="2" borderId="17" xfId="28" applyNumberFormat="1" applyFont="1" applyFill="1" applyBorder="1"/>
    <xf numFmtId="4" fontId="14" fillId="2" borderId="52" xfId="28" applyNumberFormat="1" applyFont="1" applyFill="1" applyBorder="1"/>
    <xf numFmtId="0" fontId="12" fillId="2" borderId="52" xfId="28" applyFont="1" applyFill="1" applyBorder="1" applyAlignment="1">
      <alignment horizontal="center"/>
    </xf>
    <xf numFmtId="4" fontId="12" fillId="2" borderId="52" xfId="28" applyNumberFormat="1" applyFont="1" applyFill="1" applyBorder="1"/>
    <xf numFmtId="0" fontId="61" fillId="2" borderId="0" xfId="12" applyFont="1" applyFill="1" applyBorder="1" applyAlignment="1">
      <alignment wrapText="1"/>
    </xf>
    <xf numFmtId="0" fontId="61" fillId="2" borderId="22" xfId="12" applyFont="1" applyFill="1" applyBorder="1" applyAlignment="1">
      <alignment horizontal="center" wrapText="1"/>
    </xf>
    <xf numFmtId="2" fontId="61" fillId="2" borderId="22" xfId="12" applyNumberFormat="1" applyFont="1" applyFill="1" applyBorder="1" applyAlignment="1">
      <alignment horizontal="right" wrapText="1"/>
    </xf>
    <xf numFmtId="0" fontId="63" fillId="2" borderId="53" xfId="28" applyFont="1" applyFill="1" applyBorder="1"/>
    <xf numFmtId="4" fontId="64" fillId="2" borderId="16" xfId="31" applyNumberFormat="1" applyFont="1" applyFill="1" applyBorder="1" applyAlignment="1" applyProtection="1">
      <alignment horizontal="right" wrapText="1"/>
    </xf>
    <xf numFmtId="0" fontId="6" fillId="2" borderId="52" xfId="28" applyFill="1" applyBorder="1" applyAlignment="1">
      <alignment horizontal="center"/>
    </xf>
    <xf numFmtId="0" fontId="6" fillId="2" borderId="17" xfId="28" applyFill="1" applyBorder="1" applyAlignment="1">
      <alignment horizontal="center"/>
    </xf>
    <xf numFmtId="4" fontId="36" fillId="2" borderId="52" xfId="28" applyNumberFormat="1" applyFont="1" applyFill="1" applyBorder="1"/>
    <xf numFmtId="4" fontId="6" fillId="2" borderId="52" xfId="28" applyNumberFormat="1" applyFill="1" applyBorder="1"/>
    <xf numFmtId="0" fontId="61" fillId="2" borderId="0" xfId="12" applyNumberFormat="1" applyFont="1" applyFill="1" applyBorder="1" applyAlignment="1">
      <alignment wrapText="1"/>
    </xf>
    <xf numFmtId="2" fontId="61" fillId="2" borderId="0" xfId="12" applyNumberFormat="1" applyFont="1" applyFill="1" applyBorder="1" applyAlignment="1">
      <alignment horizontal="right"/>
    </xf>
    <xf numFmtId="4" fontId="36" fillId="0" borderId="22" xfId="28" applyNumberFormat="1" applyFont="1" applyBorder="1"/>
    <xf numFmtId="0" fontId="61" fillId="2" borderId="0" xfId="12" applyNumberFormat="1" applyFont="1" applyFill="1" applyBorder="1" applyAlignment="1">
      <alignment horizontal="left" wrapText="1"/>
    </xf>
    <xf numFmtId="49" fontId="61" fillId="2" borderId="0" xfId="12" applyNumberFormat="1" applyFont="1" applyFill="1" applyBorder="1" applyAlignment="1">
      <alignment wrapText="1"/>
    </xf>
    <xf numFmtId="4" fontId="61" fillId="2" borderId="0" xfId="12" applyNumberFormat="1" applyFont="1" applyFill="1" applyBorder="1" applyAlignment="1">
      <alignment horizontal="center"/>
    </xf>
    <xf numFmtId="2" fontId="61" fillId="2" borderId="0" xfId="12" applyNumberFormat="1" applyFont="1" applyFill="1" applyBorder="1" applyAlignment="1">
      <alignment horizontal="center"/>
    </xf>
    <xf numFmtId="4" fontId="64" fillId="2" borderId="17" xfId="31" applyNumberFormat="1" applyFont="1" applyFill="1" applyBorder="1" applyAlignment="1" applyProtection="1">
      <alignment horizontal="center" wrapText="1"/>
    </xf>
    <xf numFmtId="4" fontId="65" fillId="2" borderId="17" xfId="31" applyNumberFormat="1" applyFont="1" applyFill="1" applyBorder="1" applyAlignment="1" applyProtection="1">
      <alignment horizontal="center" wrapText="1"/>
    </xf>
    <xf numFmtId="0" fontId="6" fillId="2" borderId="18" xfId="28" applyFill="1" applyBorder="1" applyAlignment="1">
      <alignment horizontal="center" vertical="center"/>
    </xf>
    <xf numFmtId="0" fontId="6" fillId="2" borderId="20" xfId="28" applyFill="1" applyBorder="1" applyAlignment="1">
      <alignment horizontal="center" vertical="center"/>
    </xf>
    <xf numFmtId="0" fontId="60" fillId="2" borderId="22" xfId="28" applyNumberFormat="1" applyFont="1" applyFill="1" applyBorder="1" applyAlignment="1">
      <alignment horizontal="left" vertical="center"/>
    </xf>
    <xf numFmtId="0" fontId="62" fillId="2" borderId="0" xfId="32" applyFont="1" applyFill="1" applyBorder="1" applyAlignment="1">
      <alignment vertical="center" wrapText="1"/>
    </xf>
    <xf numFmtId="0" fontId="62" fillId="2" borderId="22" xfId="32" applyFont="1" applyFill="1" applyBorder="1" applyAlignment="1">
      <alignment horizontal="center" vertical="center"/>
    </xf>
    <xf numFmtId="1" fontId="62" fillId="2" borderId="0" xfId="32" applyNumberFormat="1" applyFont="1" applyFill="1" applyBorder="1" applyAlignment="1">
      <alignment horizontal="center" vertical="center"/>
    </xf>
    <xf numFmtId="4" fontId="62" fillId="2" borderId="22" xfId="32" applyNumberFormat="1" applyFont="1" applyFill="1" applyBorder="1" applyAlignment="1">
      <alignment vertical="center"/>
    </xf>
    <xf numFmtId="49" fontId="60" fillId="2" borderId="22" xfId="28" applyNumberFormat="1" applyFont="1" applyFill="1" applyBorder="1" applyAlignment="1">
      <alignment horizontal="left" vertical="center"/>
    </xf>
    <xf numFmtId="0" fontId="62" fillId="2" borderId="3" xfId="32" applyFont="1" applyFill="1" applyBorder="1" applyAlignment="1">
      <alignment vertical="center" wrapText="1"/>
    </xf>
    <xf numFmtId="0" fontId="62" fillId="2" borderId="1" xfId="32" applyFont="1" applyFill="1" applyBorder="1" applyAlignment="1">
      <alignment horizontal="center" vertical="center"/>
    </xf>
    <xf numFmtId="1" fontId="62" fillId="2" borderId="3" xfId="32" applyNumberFormat="1" applyFont="1" applyFill="1" applyBorder="1" applyAlignment="1">
      <alignment horizontal="center" vertical="center"/>
    </xf>
    <xf numFmtId="4" fontId="62" fillId="0" borderId="1" xfId="32" applyNumberFormat="1" applyFont="1" applyFill="1" applyBorder="1" applyAlignment="1">
      <alignment vertical="center"/>
    </xf>
    <xf numFmtId="49" fontId="66" fillId="2" borderId="22" xfId="28" applyNumberFormat="1" applyFont="1" applyFill="1" applyBorder="1" applyAlignment="1">
      <alignment horizontal="left" vertical="center"/>
    </xf>
    <xf numFmtId="0" fontId="61" fillId="2" borderId="0" xfId="32" applyFont="1" applyFill="1" applyBorder="1" applyAlignment="1">
      <alignment vertical="center" wrapText="1"/>
    </xf>
    <xf numFmtId="0" fontId="61" fillId="2" borderId="22" xfId="32" applyFont="1" applyFill="1" applyBorder="1" applyAlignment="1">
      <alignment horizontal="center" vertical="center"/>
    </xf>
    <xf numFmtId="1" fontId="61" fillId="2" borderId="0" xfId="32" applyNumberFormat="1" applyFont="1" applyFill="1" applyBorder="1" applyAlignment="1">
      <alignment horizontal="center" vertical="center"/>
    </xf>
    <xf numFmtId="4" fontId="62" fillId="13" borderId="22" xfId="32" applyNumberFormat="1" applyFont="1" applyFill="1" applyBorder="1" applyAlignment="1">
      <alignment vertical="center"/>
    </xf>
    <xf numFmtId="0" fontId="61" fillId="2" borderId="0" xfId="32" applyFont="1" applyFill="1" applyBorder="1" applyAlignment="1">
      <alignment horizontal="center" vertical="center"/>
    </xf>
    <xf numFmtId="165" fontId="61" fillId="2" borderId="22" xfId="32" applyNumberFormat="1" applyFont="1" applyFill="1" applyBorder="1" applyAlignment="1">
      <alignment horizontal="center" vertical="center"/>
    </xf>
    <xf numFmtId="0" fontId="61" fillId="2" borderId="22" xfId="32" applyFont="1" applyFill="1" applyBorder="1" applyAlignment="1">
      <alignment horizontal="center" vertical="center" wrapText="1"/>
    </xf>
    <xf numFmtId="0" fontId="61" fillId="2" borderId="0" xfId="32" applyNumberFormat="1" applyFont="1" applyFill="1" applyBorder="1" applyAlignment="1" applyProtection="1">
      <alignment horizontal="left" vertical="center" wrapText="1"/>
      <protection locked="0"/>
    </xf>
    <xf numFmtId="4" fontId="61" fillId="13" borderId="22" xfId="32" applyNumberFormat="1" applyFont="1" applyFill="1" applyBorder="1" applyAlignment="1" applyProtection="1">
      <alignment horizontal="left" vertical="center" wrapText="1"/>
      <protection locked="0"/>
    </xf>
    <xf numFmtId="0" fontId="61" fillId="2" borderId="0" xfId="32" applyFont="1" applyFill="1" applyBorder="1" applyAlignment="1">
      <alignment horizontal="center" vertical="center" wrapText="1"/>
    </xf>
    <xf numFmtId="4" fontId="61" fillId="13" borderId="22" xfId="32" applyNumberFormat="1" applyFont="1" applyFill="1" applyBorder="1" applyAlignment="1">
      <alignment vertical="center" wrapText="1"/>
    </xf>
    <xf numFmtId="4" fontId="61" fillId="13" borderId="22" xfId="32" applyNumberFormat="1" applyFont="1" applyFill="1" applyBorder="1" applyAlignment="1" applyProtection="1">
      <alignment vertical="center"/>
      <protection locked="0"/>
    </xf>
    <xf numFmtId="0" fontId="61" fillId="2" borderId="22" xfId="32" applyNumberFormat="1" applyFont="1" applyFill="1" applyBorder="1" applyAlignment="1" applyProtection="1">
      <alignment horizontal="left" vertical="center" wrapText="1"/>
      <protection locked="0"/>
    </xf>
    <xf numFmtId="49" fontId="61" fillId="2" borderId="22" xfId="32" applyNumberFormat="1" applyFont="1" applyFill="1" applyBorder="1" applyAlignment="1" applyProtection="1">
      <alignment horizontal="center" vertical="center"/>
      <protection locked="0"/>
    </xf>
    <xf numFmtId="0" fontId="61" fillId="2" borderId="0" xfId="32" applyNumberFormat="1" applyFont="1" applyFill="1" applyBorder="1" applyAlignment="1" applyProtection="1">
      <alignment horizontal="center" vertical="center"/>
      <protection locked="0"/>
    </xf>
    <xf numFmtId="4" fontId="62" fillId="13" borderId="22" xfId="33" applyNumberFormat="1" applyFont="1" applyFill="1" applyBorder="1" applyAlignment="1" applyProtection="1">
      <alignment horizontal="right" vertical="center"/>
      <protection locked="0"/>
    </xf>
    <xf numFmtId="4" fontId="62" fillId="13" borderId="22" xfId="33" applyNumberFormat="1" applyFont="1" applyFill="1" applyBorder="1" applyAlignment="1" applyProtection="1">
      <alignment horizontal="center" vertical="center"/>
      <protection locked="0"/>
    </xf>
    <xf numFmtId="4" fontId="62" fillId="13" borderId="22" xfId="32" applyNumberFormat="1" applyFont="1" applyFill="1" applyBorder="1" applyAlignment="1">
      <alignment horizontal="right" vertical="center"/>
    </xf>
    <xf numFmtId="0" fontId="61" fillId="2" borderId="0" xfId="32" applyNumberFormat="1" applyFont="1" applyFill="1" applyBorder="1" applyAlignment="1">
      <alignment horizontal="left" vertical="center" wrapText="1"/>
    </xf>
    <xf numFmtId="0" fontId="61" fillId="2" borderId="0" xfId="32" applyNumberFormat="1" applyFont="1" applyFill="1" applyBorder="1" applyAlignment="1" applyProtection="1">
      <alignment vertical="center" wrapText="1"/>
      <protection locked="0"/>
    </xf>
    <xf numFmtId="0" fontId="61" fillId="2" borderId="22" xfId="32" applyFont="1" applyFill="1" applyBorder="1" applyAlignment="1" applyProtection="1">
      <alignment horizontal="center" vertical="center"/>
      <protection locked="0"/>
    </xf>
    <xf numFmtId="0" fontId="61" fillId="2" borderId="0" xfId="32" applyFont="1" applyFill="1" applyBorder="1" applyAlignment="1" applyProtection="1">
      <alignment horizontal="center" vertical="center"/>
      <protection locked="0"/>
    </xf>
    <xf numFmtId="4" fontId="61" fillId="13" borderId="22" xfId="32" applyNumberFormat="1" applyFont="1" applyFill="1" applyBorder="1" applyAlignment="1" applyProtection="1">
      <alignment horizontal="right" vertical="center"/>
      <protection locked="0"/>
    </xf>
    <xf numFmtId="4" fontId="61" fillId="0" borderId="22" xfId="32" applyNumberFormat="1" applyFont="1" applyFill="1" applyBorder="1" applyAlignment="1">
      <alignment vertical="center" wrapText="1"/>
    </xf>
    <xf numFmtId="0" fontId="61" fillId="2" borderId="0" xfId="34" applyFont="1" applyFill="1" applyBorder="1" applyAlignment="1">
      <alignment vertical="center" wrapText="1"/>
    </xf>
    <xf numFmtId="0" fontId="61" fillId="2" borderId="22" xfId="34" applyFont="1" applyFill="1" applyBorder="1" applyAlignment="1">
      <alignment horizontal="center" vertical="center"/>
    </xf>
    <xf numFmtId="0" fontId="61" fillId="2" borderId="0" xfId="34" applyFont="1" applyFill="1" applyBorder="1" applyAlignment="1">
      <alignment horizontal="center" vertical="center"/>
    </xf>
    <xf numFmtId="49" fontId="60" fillId="2" borderId="22" xfId="28" applyNumberFormat="1" applyFont="1" applyFill="1" applyBorder="1" applyAlignment="1">
      <alignment horizontal="left" vertical="justify"/>
    </xf>
    <xf numFmtId="0" fontId="61" fillId="2" borderId="0" xfId="34" applyFont="1" applyFill="1" applyBorder="1" applyAlignment="1">
      <alignment vertical="justify" wrapText="1"/>
    </xf>
    <xf numFmtId="0" fontId="61" fillId="2" borderId="22" xfId="34" applyFont="1" applyFill="1" applyBorder="1" applyAlignment="1">
      <alignment horizontal="center" vertical="justify"/>
    </xf>
    <xf numFmtId="0" fontId="61" fillId="2" borderId="0" xfId="34" applyFont="1" applyFill="1" applyBorder="1" applyAlignment="1">
      <alignment horizontal="center" vertical="justify"/>
    </xf>
    <xf numFmtId="4" fontId="61" fillId="13" borderId="22" xfId="32" applyNumberFormat="1" applyFont="1" applyFill="1" applyBorder="1" applyAlignment="1">
      <alignment vertical="justify" wrapText="1"/>
    </xf>
    <xf numFmtId="1" fontId="61" fillId="2" borderId="22" xfId="32" applyNumberFormat="1" applyFont="1" applyFill="1" applyBorder="1" applyAlignment="1">
      <alignment horizontal="center" vertical="center"/>
    </xf>
    <xf numFmtId="0" fontId="61" fillId="2" borderId="0" xfId="32" applyFont="1" applyFill="1" applyBorder="1" applyAlignment="1">
      <alignment vertical="top" wrapText="1"/>
    </xf>
    <xf numFmtId="0" fontId="61" fillId="2" borderId="22" xfId="32" applyFont="1" applyFill="1" applyBorder="1" applyAlignment="1">
      <alignment vertical="center" wrapText="1"/>
    </xf>
    <xf numFmtId="0" fontId="61" fillId="2" borderId="22" xfId="32" applyNumberFormat="1" applyFont="1" applyFill="1" applyBorder="1" applyAlignment="1" applyProtection="1">
      <alignment horizontal="center" vertical="center" wrapText="1"/>
      <protection locked="0"/>
    </xf>
    <xf numFmtId="49" fontId="61" fillId="2" borderId="0" xfId="32" applyNumberFormat="1" applyFont="1" applyFill="1" applyBorder="1" applyAlignment="1" applyProtection="1">
      <alignment horizontal="center" vertical="center"/>
      <protection locked="0"/>
    </xf>
    <xf numFmtId="0" fontId="63" fillId="2" borderId="52" xfId="28" applyFont="1" applyFill="1" applyBorder="1" applyAlignment="1">
      <alignment vertical="center"/>
    </xf>
    <xf numFmtId="0" fontId="63" fillId="2" borderId="53" xfId="28" applyFont="1" applyFill="1" applyBorder="1" applyAlignment="1">
      <alignment vertical="center" wrapText="1"/>
    </xf>
    <xf numFmtId="4" fontId="64" fillId="2" borderId="17" xfId="31" applyNumberFormat="1" applyFont="1" applyFill="1" applyBorder="1" applyAlignment="1" applyProtection="1">
      <alignment horizontal="center" vertical="center" wrapText="1"/>
    </xf>
    <xf numFmtId="4" fontId="65" fillId="2" borderId="17" xfId="31" applyNumberFormat="1" applyFont="1" applyFill="1" applyBorder="1" applyAlignment="1" applyProtection="1">
      <alignment horizontal="center" vertical="center" wrapText="1"/>
    </xf>
    <xf numFmtId="4" fontId="64" fillId="2" borderId="53" xfId="31" applyNumberFormat="1" applyFont="1" applyFill="1" applyBorder="1" applyAlignment="1" applyProtection="1">
      <alignment horizontal="right" vertical="center" wrapText="1"/>
    </xf>
    <xf numFmtId="49" fontId="63" fillId="2" borderId="52" xfId="31" applyNumberFormat="1" applyFont="1" applyFill="1" applyBorder="1" applyAlignment="1" applyProtection="1">
      <alignment horizontal="left" vertical="top" wrapText="1"/>
    </xf>
    <xf numFmtId="0" fontId="6" fillId="2" borderId="52" xfId="28" applyFill="1" applyBorder="1" applyAlignment="1">
      <alignment horizontal="right"/>
    </xf>
    <xf numFmtId="49" fontId="60" fillId="2" borderId="11" xfId="28" applyNumberFormat="1" applyFont="1" applyFill="1" applyBorder="1" applyAlignment="1">
      <alignment horizontal="left" vertical="top"/>
    </xf>
    <xf numFmtId="0" fontId="62" fillId="2" borderId="22" xfId="35" applyNumberFormat="1" applyFont="1" applyFill="1" applyBorder="1" applyAlignment="1">
      <alignment wrapText="1"/>
    </xf>
    <xf numFmtId="0" fontId="62" fillId="2" borderId="22" xfId="35" applyNumberFormat="1" applyFont="1" applyFill="1" applyBorder="1" applyAlignment="1">
      <alignment horizontal="center" wrapText="1"/>
    </xf>
    <xf numFmtId="0" fontId="62" fillId="2" borderId="22" xfId="35" applyNumberFormat="1" applyFont="1" applyFill="1" applyBorder="1" applyAlignment="1">
      <alignment horizontal="right" wrapText="1"/>
    </xf>
    <xf numFmtId="0" fontId="6" fillId="2" borderId="22" xfId="28" applyFill="1" applyBorder="1" applyAlignment="1">
      <alignment horizontal="right"/>
    </xf>
    <xf numFmtId="0" fontId="61" fillId="2" borderId="22" xfId="35" applyNumberFormat="1" applyFont="1" applyFill="1" applyBorder="1" applyAlignment="1">
      <alignment wrapText="1"/>
    </xf>
    <xf numFmtId="0" fontId="61" fillId="2" borderId="22" xfId="35" applyNumberFormat="1" applyFont="1" applyFill="1" applyBorder="1" applyAlignment="1">
      <alignment horizontal="center" wrapText="1"/>
    </xf>
    <xf numFmtId="0" fontId="61" fillId="2" borderId="22" xfId="35" applyNumberFormat="1" applyFont="1" applyFill="1" applyBorder="1" applyAlignment="1">
      <alignment horizontal="right" wrapText="1"/>
    </xf>
    <xf numFmtId="0" fontId="61" fillId="2" borderId="22" xfId="35" applyNumberFormat="1" applyFont="1" applyFill="1" applyBorder="1" applyAlignment="1">
      <alignment horizontal="left" wrapText="1"/>
    </xf>
    <xf numFmtId="0" fontId="6" fillId="2" borderId="11" xfId="28" applyFill="1" applyBorder="1"/>
    <xf numFmtId="0" fontId="70" fillId="2" borderId="22" xfId="28" applyFont="1" applyFill="1" applyBorder="1"/>
    <xf numFmtId="49" fontId="69" fillId="2" borderId="22" xfId="28" applyNumberFormat="1" applyFont="1" applyFill="1" applyBorder="1" applyAlignment="1">
      <alignment horizontal="right"/>
    </xf>
    <xf numFmtId="49" fontId="63" fillId="2" borderId="53" xfId="28" applyNumberFormat="1" applyFont="1" applyFill="1" applyBorder="1" applyAlignment="1">
      <alignment horizontal="center" vertical="center"/>
    </xf>
    <xf numFmtId="0" fontId="63" fillId="2" borderId="52" xfId="28" applyFont="1" applyFill="1" applyBorder="1" applyAlignment="1">
      <alignment vertical="center" wrapText="1"/>
    </xf>
    <xf numFmtId="4" fontId="64" fillId="2" borderId="52" xfId="31" applyNumberFormat="1" applyFont="1" applyFill="1" applyBorder="1" applyAlignment="1" applyProtection="1">
      <alignment horizontal="center" vertical="center" wrapText="1"/>
    </xf>
    <xf numFmtId="4" fontId="65" fillId="2" borderId="52" xfId="31" applyNumberFormat="1" applyFont="1" applyFill="1" applyBorder="1" applyAlignment="1" applyProtection="1">
      <alignment horizontal="right" vertical="center" wrapText="1"/>
    </xf>
    <xf numFmtId="4" fontId="64" fillId="2" borderId="52" xfId="31" applyNumberFormat="1" applyFont="1" applyFill="1" applyBorder="1" applyAlignment="1" applyProtection="1">
      <alignment horizontal="right" vertical="center" wrapText="1"/>
    </xf>
    <xf numFmtId="49" fontId="31" fillId="2" borderId="11" xfId="28" applyNumberFormat="1" applyFont="1" applyFill="1" applyBorder="1" applyAlignment="1">
      <alignment horizontal="center"/>
    </xf>
    <xf numFmtId="0" fontId="31" fillId="2" borderId="22" xfId="28" applyFont="1" applyFill="1" applyBorder="1" applyAlignment="1">
      <alignment horizontal="justify" vertical="justify"/>
    </xf>
    <xf numFmtId="0" fontId="31" fillId="2" borderId="22" xfId="28" applyFont="1" applyFill="1" applyBorder="1" applyAlignment="1">
      <alignment horizontal="center"/>
    </xf>
    <xf numFmtId="166" fontId="31" fillId="2" borderId="22" xfId="28" applyNumberFormat="1" applyFont="1" applyFill="1" applyBorder="1" applyAlignment="1">
      <alignment horizontal="right"/>
    </xf>
    <xf numFmtId="2" fontId="31" fillId="2" borderId="22" xfId="28" applyNumberFormat="1" applyFont="1" applyFill="1" applyBorder="1" applyAlignment="1">
      <alignment horizontal="right"/>
    </xf>
    <xf numFmtId="0" fontId="31" fillId="2" borderId="22" xfId="28" applyFont="1" applyFill="1" applyBorder="1" applyAlignment="1">
      <alignment horizontal="justify"/>
    </xf>
    <xf numFmtId="0" fontId="31" fillId="2" borderId="22" xfId="28" applyFont="1" applyFill="1" applyBorder="1" applyAlignment="1">
      <alignment horizontal="right"/>
    </xf>
    <xf numFmtId="0" fontId="31" fillId="2" borderId="22" xfId="28" applyNumberFormat="1" applyFont="1" applyFill="1" applyBorder="1" applyAlignment="1">
      <alignment horizontal="justify" vertical="center"/>
    </xf>
    <xf numFmtId="1" fontId="31" fillId="2" borderId="22" xfId="28" applyNumberFormat="1" applyFont="1" applyFill="1" applyBorder="1" applyAlignment="1">
      <alignment horizontal="justify" vertical="top" wrapText="1"/>
    </xf>
    <xf numFmtId="49" fontId="63" fillId="2" borderId="53" xfId="31" applyNumberFormat="1" applyFont="1" applyFill="1" applyBorder="1" applyAlignment="1" applyProtection="1">
      <alignment horizontal="left" vertical="top" wrapText="1"/>
    </xf>
    <xf numFmtId="4" fontId="64" fillId="2" borderId="52" xfId="31" applyNumberFormat="1" applyFont="1" applyFill="1" applyBorder="1" applyAlignment="1" applyProtection="1">
      <alignment horizontal="center" wrapText="1"/>
    </xf>
    <xf numFmtId="4" fontId="65" fillId="2" borderId="52" xfId="31" applyNumberFormat="1" applyFont="1" applyFill="1" applyBorder="1" applyAlignment="1" applyProtection="1">
      <alignment horizontal="right" wrapText="1"/>
    </xf>
    <xf numFmtId="4" fontId="64" fillId="2" borderId="52" xfId="31" applyNumberFormat="1" applyFont="1" applyFill="1" applyBorder="1" applyAlignment="1" applyProtection="1">
      <alignment horizontal="right" wrapText="1"/>
    </xf>
    <xf numFmtId="0" fontId="19" fillId="10" borderId="54" xfId="1" applyFont="1" applyFill="1" applyBorder="1" applyAlignment="1">
      <alignment horizontal="center" wrapText="1"/>
    </xf>
    <xf numFmtId="0" fontId="19" fillId="10" borderId="54" xfId="1" applyFont="1" applyFill="1" applyBorder="1" applyAlignment="1">
      <alignment wrapText="1"/>
    </xf>
    <xf numFmtId="0" fontId="6" fillId="10" borderId="17" xfId="28" applyFill="1" applyBorder="1" applyAlignment="1">
      <alignment horizontal="center"/>
    </xf>
    <xf numFmtId="4" fontId="36" fillId="10" borderId="17" xfId="28" applyNumberFormat="1" applyFont="1" applyFill="1" applyBorder="1"/>
    <xf numFmtId="4" fontId="6" fillId="10" borderId="17" xfId="28" applyNumberFormat="1" applyFont="1" applyFill="1" applyBorder="1"/>
    <xf numFmtId="0" fontId="15" fillId="0" borderId="0" xfId="20" applyFont="1" applyFill="1" applyAlignment="1">
      <alignment horizontal="center" vertical="center" textRotation="90"/>
    </xf>
    <xf numFmtId="0" fontId="45" fillId="2" borderId="0" xfId="20" applyFont="1" applyFill="1" applyAlignment="1">
      <alignment vertical="top" wrapText="1"/>
    </xf>
    <xf numFmtId="49" fontId="26" fillId="2" borderId="0" xfId="20" applyNumberFormat="1" applyFont="1" applyFill="1" applyAlignment="1" applyProtection="1">
      <alignment horizontal="left" vertical="top"/>
    </xf>
    <xf numFmtId="49" fontId="26" fillId="2" borderId="0" xfId="20" applyNumberFormat="1" applyFont="1" applyFill="1" applyProtection="1"/>
    <xf numFmtId="0" fontId="26" fillId="2" borderId="0" xfId="20" applyFont="1" applyFill="1" applyAlignment="1" applyProtection="1">
      <alignment horizontal="center"/>
    </xf>
    <xf numFmtId="0" fontId="26" fillId="2" borderId="0" xfId="20" applyFont="1" applyFill="1" applyAlignment="1" applyProtection="1">
      <alignment horizontal="right"/>
    </xf>
    <xf numFmtId="167" fontId="26" fillId="2" borderId="0" xfId="20" applyNumberFormat="1" applyFont="1" applyFill="1" applyAlignment="1" applyProtection="1">
      <alignment horizontal="right"/>
      <protection locked="0"/>
    </xf>
    <xf numFmtId="167" fontId="26" fillId="2" borderId="0" xfId="20" applyNumberFormat="1" applyFont="1" applyFill="1" applyAlignment="1" applyProtection="1">
      <alignment horizontal="center"/>
      <protection locked="0"/>
    </xf>
    <xf numFmtId="0" fontId="21" fillId="0" borderId="0" xfId="37"/>
    <xf numFmtId="49" fontId="54" fillId="2" borderId="0" xfId="20" applyNumberFormat="1" applyFont="1" applyFill="1" applyAlignment="1" applyProtection="1">
      <alignment horizontal="left" vertical="top"/>
    </xf>
    <xf numFmtId="0" fontId="54" fillId="2" borderId="0" xfId="20" applyFont="1" applyFill="1" applyAlignment="1" applyProtection="1">
      <alignment horizontal="center"/>
    </xf>
    <xf numFmtId="0" fontId="54" fillId="2" borderId="0" xfId="20" applyFont="1" applyFill="1" applyAlignment="1" applyProtection="1">
      <alignment horizontal="right"/>
    </xf>
    <xf numFmtId="167" fontId="54" fillId="2" borderId="0" xfId="20" applyNumberFormat="1" applyFont="1" applyFill="1" applyAlignment="1" applyProtection="1">
      <alignment horizontal="right"/>
      <protection locked="0"/>
    </xf>
    <xf numFmtId="167" fontId="54" fillId="2" borderId="0" xfId="20" applyNumberFormat="1" applyFont="1" applyFill="1" applyAlignment="1" applyProtection="1">
      <alignment horizontal="center"/>
      <protection locked="0"/>
    </xf>
    <xf numFmtId="0" fontId="43" fillId="2" borderId="0" xfId="20" applyFont="1" applyFill="1" applyAlignment="1">
      <alignment vertical="top" wrapText="1"/>
    </xf>
    <xf numFmtId="0" fontId="10" fillId="2" borderId="0" xfId="37" applyFont="1" applyFill="1" applyBorder="1" applyAlignment="1">
      <alignment horizontal="left" vertical="top" wrapText="1"/>
    </xf>
    <xf numFmtId="49" fontId="56" fillId="2" borderId="0" xfId="20" applyNumberFormat="1" applyFont="1" applyFill="1" applyAlignment="1" applyProtection="1">
      <alignment horizontal="left" vertical="top"/>
    </xf>
    <xf numFmtId="49" fontId="71" fillId="2" borderId="0" xfId="20" applyNumberFormat="1" applyFont="1" applyFill="1" applyProtection="1"/>
    <xf numFmtId="0" fontId="10" fillId="2" borderId="0" xfId="37" applyFont="1" applyFill="1" applyBorder="1" applyAlignment="1">
      <alignment horizontal="left" wrapText="1"/>
    </xf>
    <xf numFmtId="49" fontId="54" fillId="2" borderId="0" xfId="20" applyNumberFormat="1" applyFont="1" applyFill="1" applyAlignment="1" applyProtection="1">
      <alignment vertical="top"/>
    </xf>
    <xf numFmtId="0" fontId="53" fillId="2" borderId="1" xfId="20" applyFont="1" applyFill="1" applyBorder="1"/>
    <xf numFmtId="2" fontId="53" fillId="2" borderId="1" xfId="19" applyNumberFormat="1" applyFont="1" applyFill="1" applyBorder="1" applyAlignment="1">
      <alignment horizontal="center"/>
    </xf>
    <xf numFmtId="0" fontId="53" fillId="2" borderId="1" xfId="20" applyFont="1" applyFill="1" applyBorder="1" applyAlignment="1">
      <alignment horizontal="center"/>
    </xf>
    <xf numFmtId="0" fontId="53" fillId="2" borderId="0" xfId="20" applyFont="1" applyFill="1" applyBorder="1" applyAlignment="1">
      <alignment horizontal="center"/>
    </xf>
    <xf numFmtId="0" fontId="53" fillId="2" borderId="0" xfId="20" applyFont="1" applyFill="1" applyBorder="1"/>
    <xf numFmtId="2" fontId="53" fillId="2" borderId="0" xfId="19" applyNumberFormat="1" applyFont="1" applyFill="1" applyBorder="1" applyAlignment="1">
      <alignment horizontal="center"/>
    </xf>
    <xf numFmtId="0" fontId="26" fillId="2" borderId="0" xfId="20" applyNumberFormat="1" applyFont="1" applyFill="1" applyAlignment="1" applyProtection="1">
      <alignment wrapText="1"/>
    </xf>
    <xf numFmtId="4" fontId="26" fillId="2" borderId="0" xfId="20" applyNumberFormat="1" applyFont="1" applyFill="1" applyAlignment="1" applyProtection="1">
      <alignment horizontal="center"/>
    </xf>
    <xf numFmtId="2" fontId="26" fillId="3" borderId="0" xfId="20" applyNumberFormat="1" applyFont="1" applyFill="1" applyAlignment="1" applyProtection="1">
      <alignment horizontal="center"/>
      <protection locked="0"/>
    </xf>
    <xf numFmtId="2" fontId="26" fillId="2" borderId="0" xfId="20" applyNumberFormat="1" applyFont="1" applyFill="1" applyAlignment="1">
      <alignment horizontal="center"/>
    </xf>
    <xf numFmtId="49" fontId="26" fillId="2" borderId="0" xfId="20" applyNumberFormat="1" applyFont="1" applyFill="1" applyAlignment="1" applyProtection="1">
      <alignment wrapText="1"/>
    </xf>
    <xf numFmtId="0" fontId="26" fillId="2" borderId="0" xfId="20" applyFont="1" applyFill="1" applyAlignment="1">
      <alignment horizontal="center"/>
    </xf>
    <xf numFmtId="2" fontId="26" fillId="3" borderId="0" xfId="20" applyNumberFormat="1" applyFont="1" applyFill="1" applyAlignment="1">
      <alignment horizontal="center"/>
    </xf>
    <xf numFmtId="49" fontId="54" fillId="2" borderId="55" xfId="20" applyNumberFormat="1" applyFont="1" applyFill="1" applyBorder="1" applyAlignment="1" applyProtection="1">
      <alignment vertical="top"/>
    </xf>
    <xf numFmtId="49" fontId="26" fillId="2" borderId="55" xfId="20" applyNumberFormat="1" applyFont="1" applyFill="1" applyBorder="1" applyAlignment="1" applyProtection="1">
      <alignment horizontal="left" vertical="top"/>
    </xf>
    <xf numFmtId="0" fontId="54" fillId="2" borderId="55" xfId="20" applyFont="1" applyFill="1" applyBorder="1" applyAlignment="1" applyProtection="1">
      <alignment horizontal="left"/>
    </xf>
    <xf numFmtId="0" fontId="26" fillId="2" borderId="55" xfId="20" applyFont="1" applyFill="1" applyBorder="1" applyAlignment="1" applyProtection="1">
      <alignment horizontal="center"/>
    </xf>
    <xf numFmtId="4" fontId="26" fillId="2" borderId="55" xfId="20" applyNumberFormat="1" applyFont="1" applyFill="1" applyBorder="1" applyAlignment="1" applyProtection="1">
      <alignment horizontal="right"/>
    </xf>
    <xf numFmtId="2" fontId="26" fillId="2" borderId="55" xfId="20" applyNumberFormat="1" applyFont="1" applyFill="1" applyBorder="1" applyAlignment="1" applyProtection="1">
      <alignment horizontal="center"/>
    </xf>
    <xf numFmtId="2" fontId="54" fillId="2" borderId="55" xfId="20" applyNumberFormat="1" applyFont="1" applyFill="1" applyBorder="1" applyAlignment="1" applyProtection="1">
      <alignment horizontal="center"/>
      <protection locked="0"/>
    </xf>
    <xf numFmtId="49" fontId="72" fillId="2" borderId="0" xfId="20" applyNumberFormat="1" applyFont="1" applyFill="1" applyAlignment="1" applyProtection="1">
      <alignment vertical="top"/>
    </xf>
    <xf numFmtId="4" fontId="26" fillId="2" borderId="0" xfId="20" applyNumberFormat="1" applyFont="1" applyFill="1" applyBorder="1" applyAlignment="1" applyProtection="1">
      <alignment horizontal="right"/>
    </xf>
    <xf numFmtId="2" fontId="26" fillId="2" borderId="0" xfId="20" applyNumberFormat="1" applyFont="1" applyFill="1" applyBorder="1" applyAlignment="1" applyProtection="1">
      <alignment horizontal="center"/>
    </xf>
    <xf numFmtId="49" fontId="54" fillId="2" borderId="0" xfId="20" applyNumberFormat="1" applyFont="1" applyFill="1" applyBorder="1" applyAlignment="1" applyProtection="1">
      <alignment vertical="top"/>
    </xf>
    <xf numFmtId="49" fontId="26" fillId="2" borderId="0" xfId="20" applyNumberFormat="1" applyFont="1" applyFill="1" applyBorder="1" applyAlignment="1" applyProtection="1">
      <alignment horizontal="left" vertical="top"/>
    </xf>
    <xf numFmtId="49" fontId="25" fillId="2" borderId="0" xfId="20" applyNumberFormat="1" applyFont="1" applyFill="1" applyAlignment="1">
      <alignment horizontal="left" wrapText="1"/>
    </xf>
    <xf numFmtId="2" fontId="26" fillId="3" borderId="0" xfId="20" applyNumberFormat="1" applyFont="1" applyFill="1" applyBorder="1" applyAlignment="1" applyProtection="1">
      <alignment horizontal="center"/>
      <protection locked="0"/>
    </xf>
    <xf numFmtId="49" fontId="25" fillId="2" borderId="0" xfId="20" applyNumberFormat="1" applyFont="1" applyFill="1" applyAlignment="1">
      <alignment horizontal="left" vertical="top" wrapText="1"/>
    </xf>
    <xf numFmtId="0" fontId="26" fillId="2" borderId="0" xfId="20" applyFont="1" applyFill="1" applyBorder="1" applyAlignment="1" applyProtection="1">
      <alignment horizontal="center"/>
    </xf>
    <xf numFmtId="49" fontId="54" fillId="2" borderId="0" xfId="20" applyNumberFormat="1" applyFont="1" applyFill="1" applyAlignment="1">
      <alignment vertical="top"/>
    </xf>
    <xf numFmtId="49" fontId="26" fillId="2" borderId="0" xfId="20" applyNumberFormat="1" applyFont="1" applyFill="1" applyAlignment="1">
      <alignment horizontal="left" vertical="top"/>
    </xf>
    <xf numFmtId="49" fontId="26" fillId="2" borderId="0" xfId="20" applyNumberFormat="1" applyFont="1" applyFill="1" applyAlignment="1">
      <alignment horizontal="left" wrapText="1"/>
    </xf>
    <xf numFmtId="49" fontId="53" fillId="2" borderId="0" xfId="20" applyNumberFormat="1" applyFont="1" applyFill="1" applyAlignment="1">
      <alignment vertical="top"/>
    </xf>
    <xf numFmtId="49" fontId="25" fillId="2" borderId="0" xfId="20" applyNumberFormat="1" applyFont="1" applyFill="1" applyAlignment="1">
      <alignment horizontal="left" vertical="top"/>
    </xf>
    <xf numFmtId="4" fontId="25" fillId="2" borderId="0" xfId="20" applyNumberFormat="1" applyFont="1" applyFill="1" applyAlignment="1" applyProtection="1">
      <alignment horizontal="center"/>
    </xf>
    <xf numFmtId="49" fontId="26" fillId="2" borderId="0" xfId="20" applyNumberFormat="1" applyFont="1" applyFill="1" applyAlignment="1" applyProtection="1">
      <alignment horizontal="left" wrapText="1"/>
    </xf>
    <xf numFmtId="0" fontId="25" fillId="2" borderId="0" xfId="20" applyNumberFormat="1" applyFont="1" applyFill="1" applyAlignment="1" applyProtection="1">
      <alignment horizontal="left" wrapText="1"/>
    </xf>
    <xf numFmtId="4" fontId="26" fillId="2" borderId="0" xfId="20" applyNumberFormat="1" applyFont="1" applyFill="1" applyAlignment="1" applyProtection="1">
      <alignment horizontal="right"/>
    </xf>
    <xf numFmtId="2" fontId="26" fillId="2" borderId="0" xfId="20" applyNumberFormat="1" applyFont="1" applyFill="1" applyAlignment="1" applyProtection="1">
      <alignment horizontal="center"/>
    </xf>
    <xf numFmtId="49" fontId="23" fillId="2" borderId="0" xfId="20" applyNumberFormat="1" applyFont="1" applyFill="1" applyAlignment="1" applyProtection="1">
      <alignment vertical="top"/>
    </xf>
    <xf numFmtId="4" fontId="25" fillId="2" borderId="0" xfId="20" applyNumberFormat="1" applyFont="1" applyFill="1" applyAlignment="1">
      <alignment horizontal="center"/>
    </xf>
    <xf numFmtId="49" fontId="54" fillId="2" borderId="0" xfId="20" applyNumberFormat="1" applyFont="1" applyFill="1" applyAlignment="1" applyProtection="1"/>
    <xf numFmtId="49" fontId="25" fillId="2" borderId="0" xfId="20" applyNumberFormat="1" applyFont="1" applyFill="1" applyAlignment="1">
      <alignment horizontal="left" vertical="center" wrapText="1"/>
    </xf>
    <xf numFmtId="49" fontId="43" fillId="2" borderId="0" xfId="37" applyNumberFormat="1" applyFont="1" applyFill="1" applyBorder="1" applyAlignment="1">
      <alignment vertical="top" wrapText="1"/>
    </xf>
    <xf numFmtId="49" fontId="73" fillId="2" borderId="0" xfId="37" applyNumberFormat="1" applyFont="1" applyFill="1" applyBorder="1" applyAlignment="1">
      <alignment vertical="top"/>
    </xf>
    <xf numFmtId="49" fontId="74" fillId="2" borderId="0" xfId="37" applyNumberFormat="1" applyFont="1" applyFill="1" applyBorder="1" applyAlignment="1">
      <alignment horizontal="left" vertical="top"/>
    </xf>
    <xf numFmtId="0" fontId="74" fillId="2" borderId="0" xfId="37" applyFont="1" applyFill="1" applyBorder="1"/>
    <xf numFmtId="0" fontId="75" fillId="2" borderId="0" xfId="37" applyFont="1" applyFill="1" applyBorder="1"/>
    <xf numFmtId="4" fontId="75" fillId="2" borderId="0" xfId="37" applyNumberFormat="1" applyFont="1" applyFill="1" applyBorder="1"/>
    <xf numFmtId="2" fontId="21" fillId="2" borderId="0" xfId="37" applyNumberFormat="1" applyFill="1" applyBorder="1" applyAlignment="1">
      <alignment horizontal="center"/>
    </xf>
    <xf numFmtId="49" fontId="21" fillId="2" borderId="0" xfId="37" applyNumberFormat="1" applyFill="1" applyBorder="1" applyAlignment="1">
      <alignment horizontal="left" vertical="top" wrapText="1"/>
    </xf>
    <xf numFmtId="0" fontId="76" fillId="2" borderId="0" xfId="37" applyFont="1" applyFill="1" applyBorder="1" applyAlignment="1">
      <alignment vertical="top" wrapText="1"/>
    </xf>
    <xf numFmtId="0" fontId="25" fillId="2" borderId="0" xfId="4" applyNumberFormat="1" applyFont="1" applyFill="1" applyBorder="1" applyAlignment="1" applyProtection="1">
      <alignment horizontal="left" vertical="top" wrapText="1"/>
      <protection locked="0"/>
    </xf>
    <xf numFmtId="0" fontId="24" fillId="2" borderId="0" xfId="4" applyNumberFormat="1" applyFont="1" applyFill="1" applyBorder="1" applyAlignment="1" applyProtection="1">
      <alignment horizontal="center" vertical="top" wrapText="1"/>
      <protection locked="0"/>
    </xf>
    <xf numFmtId="4" fontId="24" fillId="2" borderId="0" xfId="4" applyNumberFormat="1" applyFont="1" applyFill="1" applyBorder="1" applyAlignment="1" applyProtection="1">
      <alignment horizontal="center" vertical="top" wrapText="1"/>
      <protection locked="0"/>
    </xf>
    <xf numFmtId="2" fontId="21" fillId="3" borderId="0" xfId="37" applyNumberFormat="1" applyFill="1" applyBorder="1" applyAlignment="1">
      <alignment horizontal="center"/>
    </xf>
    <xf numFmtId="2" fontId="26" fillId="2" borderId="0" xfId="20" applyNumberFormat="1" applyFont="1" applyFill="1" applyBorder="1" applyAlignment="1">
      <alignment horizontal="center"/>
    </xf>
    <xf numFmtId="4" fontId="24" fillId="2" borderId="0" xfId="4" applyNumberFormat="1" applyFont="1" applyFill="1" applyBorder="1" applyAlignment="1" applyProtection="1">
      <alignment horizontal="left" vertical="top" wrapText="1"/>
      <protection locked="0"/>
    </xf>
    <xf numFmtId="0" fontId="77" fillId="2" borderId="0" xfId="37" applyFont="1" applyFill="1" applyBorder="1" applyAlignment="1">
      <alignment vertical="top" wrapText="1"/>
    </xf>
    <xf numFmtId="0" fontId="75" fillId="2" borderId="0" xfId="37" applyFont="1" applyFill="1" applyBorder="1" applyAlignment="1">
      <alignment horizontal="center"/>
    </xf>
    <xf numFmtId="0" fontId="25" fillId="2" borderId="0" xfId="37" applyFont="1" applyFill="1" applyBorder="1" applyAlignment="1">
      <alignment vertical="top" wrapText="1"/>
    </xf>
    <xf numFmtId="0" fontId="24" fillId="2" borderId="0" xfId="4" applyNumberFormat="1" applyFont="1" applyFill="1" applyBorder="1" applyAlignment="1" applyProtection="1">
      <alignment horizontal="left" vertical="top" wrapText="1"/>
      <protection locked="0"/>
    </xf>
    <xf numFmtId="4" fontId="75" fillId="2" borderId="0" xfId="37" applyNumberFormat="1" applyFont="1" applyFill="1" applyBorder="1" applyAlignment="1">
      <alignment horizontal="center"/>
    </xf>
    <xf numFmtId="4" fontId="75" fillId="2" borderId="0" xfId="37" applyNumberFormat="1" applyFont="1" applyFill="1" applyBorder="1" applyAlignment="1">
      <alignment horizontal="center" vertical="center"/>
    </xf>
    <xf numFmtId="4" fontId="25" fillId="2" borderId="0" xfId="37" applyNumberFormat="1" applyFont="1" applyFill="1" applyBorder="1" applyAlignment="1">
      <alignment horizontal="left" vertical="top" wrapText="1"/>
    </xf>
    <xf numFmtId="0" fontId="76" fillId="2" borderId="0" xfId="37" applyFont="1" applyFill="1" applyBorder="1"/>
    <xf numFmtId="0" fontId="25" fillId="2" borderId="0" xfId="37" applyFont="1" applyFill="1" applyBorder="1" applyAlignment="1">
      <alignment horizontal="center"/>
    </xf>
    <xf numFmtId="4" fontId="25" fillId="2" borderId="0" xfId="37" applyNumberFormat="1" applyFont="1" applyFill="1" applyBorder="1" applyAlignment="1">
      <alignment horizontal="center"/>
    </xf>
    <xf numFmtId="2" fontId="76" fillId="3" borderId="0" xfId="37" applyNumberFormat="1" applyFont="1" applyFill="1" applyBorder="1" applyAlignment="1">
      <alignment horizontal="center"/>
    </xf>
    <xf numFmtId="2" fontId="25" fillId="2" borderId="0" xfId="20" applyNumberFormat="1" applyFont="1" applyFill="1" applyBorder="1" applyAlignment="1">
      <alignment horizontal="center"/>
    </xf>
    <xf numFmtId="4" fontId="25" fillId="2" borderId="0" xfId="37" applyNumberFormat="1" applyFont="1" applyFill="1" applyBorder="1" applyAlignment="1">
      <alignment horizontal="center" vertical="top"/>
    </xf>
    <xf numFmtId="2" fontId="76" fillId="2" borderId="0" xfId="37" applyNumberFormat="1" applyFont="1" applyFill="1" applyBorder="1" applyAlignment="1">
      <alignment horizontal="center"/>
    </xf>
    <xf numFmtId="4" fontId="25" fillId="2" borderId="0" xfId="37" applyNumberFormat="1" applyFont="1" applyFill="1" applyBorder="1" applyAlignment="1">
      <alignment horizontal="center" vertical="center"/>
    </xf>
    <xf numFmtId="0" fontId="25" fillId="2" borderId="0" xfId="37" applyFont="1" applyFill="1" applyBorder="1" applyAlignment="1">
      <alignment horizontal="center" vertical="center"/>
    </xf>
    <xf numFmtId="0" fontId="76" fillId="2" borderId="0" xfId="37" applyFont="1" applyFill="1" applyBorder="1" applyAlignment="1">
      <alignment wrapText="1"/>
    </xf>
    <xf numFmtId="0" fontId="21" fillId="2" borderId="0" xfId="37" applyFill="1" applyBorder="1"/>
    <xf numFmtId="0" fontId="79" fillId="2" borderId="0" xfId="37" applyFont="1" applyFill="1" applyBorder="1" applyAlignment="1">
      <alignment vertical="top" wrapText="1"/>
    </xf>
    <xf numFmtId="0" fontId="74" fillId="2" borderId="0" xfId="37" applyFont="1" applyFill="1" applyBorder="1" applyAlignment="1">
      <alignment vertical="top" wrapText="1"/>
    </xf>
    <xf numFmtId="0" fontId="31" fillId="2" borderId="0" xfId="37" applyFont="1" applyFill="1" applyBorder="1" applyAlignment="1">
      <alignment horizontal="center"/>
    </xf>
    <xf numFmtId="4" fontId="31" fillId="2" borderId="0" xfId="37" applyNumberFormat="1" applyFont="1" applyFill="1" applyBorder="1" applyAlignment="1">
      <alignment horizontal="center"/>
    </xf>
    <xf numFmtId="2" fontId="80" fillId="2" borderId="0" xfId="37" applyNumberFormat="1" applyFont="1" applyFill="1" applyBorder="1" applyAlignment="1">
      <alignment horizontal="center"/>
    </xf>
    <xf numFmtId="0" fontId="76" fillId="2" borderId="0" xfId="37" applyFont="1" applyFill="1" applyBorder="1" applyAlignment="1">
      <alignment horizontal="center"/>
    </xf>
    <xf numFmtId="0" fontId="74" fillId="2" borderId="0" xfId="37" applyFont="1" applyFill="1" applyBorder="1" applyAlignment="1"/>
    <xf numFmtId="0" fontId="73" fillId="2" borderId="0" xfId="37" applyFont="1" applyFill="1" applyBorder="1"/>
    <xf numFmtId="2" fontId="80" fillId="0" borderId="0" xfId="37" applyNumberFormat="1" applyFont="1" applyFill="1" applyBorder="1" applyAlignment="1">
      <alignment horizontal="center"/>
    </xf>
    <xf numFmtId="0" fontId="21" fillId="0" borderId="0" xfId="37" applyFill="1" applyAlignment="1">
      <alignment horizontal="right" vertical="top"/>
    </xf>
    <xf numFmtId="4" fontId="53" fillId="2" borderId="1" xfId="20" applyNumberFormat="1" applyFont="1" applyFill="1" applyBorder="1" applyAlignment="1">
      <alignment horizontal="center"/>
    </xf>
    <xf numFmtId="0" fontId="26" fillId="2" borderId="0" xfId="20" applyNumberFormat="1" applyFont="1" applyFill="1" applyAlignment="1" applyProtection="1">
      <alignment horizontal="left" wrapText="1"/>
    </xf>
    <xf numFmtId="0" fontId="15" fillId="0" borderId="0" xfId="20" applyFont="1" applyFill="1" applyAlignment="1">
      <alignment horizontal="center" vertical="top" textRotation="90"/>
    </xf>
    <xf numFmtId="49" fontId="26" fillId="2" borderId="0" xfId="20" applyNumberFormat="1" applyFont="1" applyFill="1" applyAlignment="1" applyProtection="1">
      <alignment vertical="top" wrapText="1"/>
    </xf>
    <xf numFmtId="0" fontId="26" fillId="2" borderId="0" xfId="20" applyFont="1" applyFill="1" applyAlignment="1">
      <alignment horizontal="center" vertical="top"/>
    </xf>
    <xf numFmtId="4" fontId="26" fillId="2" borderId="0" xfId="20" applyNumberFormat="1" applyFont="1" applyFill="1" applyAlignment="1" applyProtection="1">
      <alignment horizontal="center" vertical="top"/>
    </xf>
    <xf numFmtId="2" fontId="26" fillId="3" borderId="0" xfId="20" applyNumberFormat="1" applyFont="1" applyFill="1" applyAlignment="1">
      <alignment horizontal="center" vertical="top"/>
    </xf>
    <xf numFmtId="2" fontId="26" fillId="2" borderId="0" xfId="20" applyNumberFormat="1" applyFont="1" applyFill="1" applyAlignment="1">
      <alignment horizontal="center" vertical="top"/>
    </xf>
    <xf numFmtId="0" fontId="21" fillId="0" borderId="0" xfId="37" applyAlignment="1">
      <alignment vertical="top"/>
    </xf>
    <xf numFmtId="0" fontId="26" fillId="2" borderId="0" xfId="20" applyFont="1" applyFill="1" applyAlignment="1">
      <alignment wrapText="1"/>
    </xf>
    <xf numFmtId="2" fontId="26" fillId="2" borderId="0" xfId="20" applyNumberFormat="1" applyFont="1" applyFill="1" applyAlignment="1" applyProtection="1">
      <alignment horizontal="center"/>
      <protection locked="0"/>
    </xf>
    <xf numFmtId="49" fontId="54" fillId="2" borderId="55" xfId="20" applyNumberFormat="1" applyFont="1" applyFill="1" applyBorder="1" applyAlignment="1" applyProtection="1">
      <alignment horizontal="left" vertical="top"/>
    </xf>
    <xf numFmtId="0" fontId="54" fillId="2" borderId="55" xfId="20" applyFont="1" applyFill="1" applyBorder="1" applyAlignment="1" applyProtection="1">
      <alignment horizontal="center"/>
    </xf>
    <xf numFmtId="4" fontId="54" fillId="2" borderId="55" xfId="20" applyNumberFormat="1" applyFont="1" applyFill="1" applyBorder="1" applyAlignment="1" applyProtection="1">
      <alignment horizontal="right"/>
    </xf>
    <xf numFmtId="2" fontId="54" fillId="2" borderId="55" xfId="20" applyNumberFormat="1" applyFont="1" applyFill="1" applyBorder="1" applyAlignment="1" applyProtection="1">
      <alignment horizontal="center"/>
    </xf>
    <xf numFmtId="0" fontId="81" fillId="2" borderId="0" xfId="20" applyFont="1" applyFill="1"/>
    <xf numFmtId="0" fontId="77" fillId="2" borderId="0" xfId="20" applyFont="1" applyFill="1"/>
    <xf numFmtId="4" fontId="77" fillId="2" borderId="0" xfId="20" applyNumberFormat="1" applyFont="1" applyFill="1"/>
    <xf numFmtId="2" fontId="77" fillId="2" borderId="0" xfId="19" applyNumberFormat="1" applyFont="1" applyFill="1" applyAlignment="1">
      <alignment horizontal="center"/>
    </xf>
    <xf numFmtId="0" fontId="73" fillId="2" borderId="0" xfId="20" applyFont="1" applyFill="1" applyAlignment="1">
      <alignment vertical="top"/>
    </xf>
    <xf numFmtId="0" fontId="77" fillId="2" borderId="0" xfId="20" applyFont="1" applyFill="1" applyAlignment="1">
      <alignment horizontal="left" vertical="top"/>
    </xf>
    <xf numFmtId="0" fontId="82" fillId="2" borderId="0" xfId="20" applyFont="1" applyFill="1" applyBorder="1" applyAlignment="1" applyProtection="1">
      <alignment horizontal="justify" wrapText="1"/>
    </xf>
    <xf numFmtId="49" fontId="57" fillId="2" borderId="0" xfId="20" applyNumberFormat="1" applyFont="1" applyFill="1" applyAlignment="1" applyProtection="1">
      <alignment horizontal="left" vertical="top"/>
    </xf>
    <xf numFmtId="0" fontId="83" fillId="2" borderId="0" xfId="20" applyFont="1" applyFill="1" applyBorder="1" applyAlignment="1" applyProtection="1"/>
    <xf numFmtId="0" fontId="17" fillId="2" borderId="0" xfId="20" applyFont="1" applyFill="1" applyBorder="1" applyAlignment="1">
      <alignment horizontal="right"/>
    </xf>
    <xf numFmtId="4" fontId="17" fillId="2" borderId="0" xfId="20" applyNumberFormat="1" applyFont="1" applyFill="1" applyBorder="1" applyAlignment="1">
      <alignment horizontal="right"/>
    </xf>
    <xf numFmtId="2" fontId="17" fillId="2" borderId="0" xfId="19" applyNumberFormat="1" applyFont="1" applyFill="1" applyBorder="1" applyAlignment="1">
      <alignment horizontal="center"/>
    </xf>
    <xf numFmtId="16" fontId="77" fillId="2" borderId="0" xfId="20" quotePrefix="1" applyNumberFormat="1" applyFont="1" applyFill="1" applyAlignment="1">
      <alignment horizontal="left" vertical="top"/>
    </xf>
    <xf numFmtId="0" fontId="17" fillId="2" borderId="0" xfId="20" applyFont="1" applyFill="1" applyAlignment="1" applyProtection="1">
      <alignment horizontal="justify" wrapText="1"/>
    </xf>
    <xf numFmtId="0" fontId="17" fillId="2" borderId="0" xfId="20" applyFont="1" applyFill="1" applyAlignment="1" applyProtection="1">
      <alignment horizontal="center"/>
    </xf>
    <xf numFmtId="4" fontId="17" fillId="2" borderId="0" xfId="20" applyNumberFormat="1" applyFont="1" applyFill="1" applyBorder="1" applyAlignment="1" applyProtection="1">
      <alignment horizontal="center"/>
    </xf>
    <xf numFmtId="2" fontId="17" fillId="3" borderId="0" xfId="19" applyNumberFormat="1" applyFont="1" applyFill="1" applyBorder="1" applyAlignment="1" applyProtection="1">
      <alignment horizontal="center"/>
    </xf>
    <xf numFmtId="2" fontId="17" fillId="2" borderId="0" xfId="19" applyNumberFormat="1" applyFont="1" applyFill="1" applyBorder="1" applyAlignment="1" applyProtection="1">
      <alignment horizontal="center"/>
    </xf>
    <xf numFmtId="0" fontId="73" fillId="2" borderId="3" xfId="20" applyFont="1" applyFill="1" applyBorder="1" applyAlignment="1">
      <alignment vertical="top"/>
    </xf>
    <xf numFmtId="0" fontId="77" fillId="2" borderId="3" xfId="20" applyFont="1" applyFill="1" applyBorder="1" applyAlignment="1">
      <alignment horizontal="left" vertical="top"/>
    </xf>
    <xf numFmtId="0" fontId="84" fillId="2" borderId="3" xfId="20" applyFont="1" applyFill="1" applyBorder="1" applyAlignment="1" applyProtection="1"/>
    <xf numFmtId="0" fontId="17" fillId="2" borderId="3" xfId="20" applyFont="1" applyFill="1" applyBorder="1" applyAlignment="1">
      <alignment horizontal="right"/>
    </xf>
    <xf numFmtId="4" fontId="17" fillId="2" borderId="3" xfId="20" applyNumberFormat="1" applyFont="1" applyFill="1" applyBorder="1" applyAlignment="1">
      <alignment horizontal="right"/>
    </xf>
    <xf numFmtId="2" fontId="17" fillId="2" borderId="3" xfId="19" applyNumberFormat="1" applyFont="1" applyFill="1" applyBorder="1" applyAlignment="1" applyProtection="1">
      <alignment horizontal="center"/>
    </xf>
    <xf numFmtId="2" fontId="84" fillId="2" borderId="4" xfId="19" applyNumberFormat="1" applyFont="1" applyFill="1" applyBorder="1" applyAlignment="1" applyProtection="1">
      <alignment horizontal="center"/>
    </xf>
    <xf numFmtId="0" fontId="83" fillId="2" borderId="0" xfId="20" applyFont="1" applyFill="1" applyAlignment="1" applyProtection="1">
      <alignment horizontal="justify" wrapText="1"/>
    </xf>
    <xf numFmtId="0" fontId="17" fillId="2" borderId="0" xfId="20" applyFont="1" applyFill="1" applyAlignment="1" applyProtection="1">
      <alignment horizontal="right"/>
    </xf>
    <xf numFmtId="4" fontId="85" fillId="2" borderId="0" xfId="20" applyNumberFormat="1" applyFont="1" applyFill="1" applyAlignment="1" applyProtection="1">
      <alignment horizontal="center"/>
    </xf>
    <xf numFmtId="2" fontId="17" fillId="2" borderId="0" xfId="19" applyNumberFormat="1" applyFont="1" applyFill="1" applyAlignment="1" applyProtection="1">
      <alignment horizontal="center"/>
    </xf>
    <xf numFmtId="0" fontId="77" fillId="2" borderId="0" xfId="20" quotePrefix="1" applyFont="1" applyFill="1" applyAlignment="1">
      <alignment horizontal="left" vertical="top"/>
    </xf>
    <xf numFmtId="0" fontId="25" fillId="2" borderId="0" xfId="20" applyFont="1" applyFill="1" applyAlignment="1" applyProtection="1">
      <alignment horizontal="justify" wrapText="1"/>
    </xf>
    <xf numFmtId="4" fontId="17" fillId="2" borderId="0" xfId="20" applyNumberFormat="1" applyFont="1" applyFill="1" applyAlignment="1" applyProtection="1">
      <alignment horizontal="right"/>
    </xf>
    <xf numFmtId="0" fontId="85" fillId="2" borderId="0" xfId="20" applyFont="1" applyFill="1" applyAlignment="1" applyProtection="1">
      <alignment horizontal="left"/>
    </xf>
    <xf numFmtId="0" fontId="85" fillId="2" borderId="0" xfId="20" applyFont="1" applyFill="1" applyAlignment="1" applyProtection="1">
      <alignment horizontal="center"/>
    </xf>
    <xf numFmtId="0" fontId="17" fillId="2" borderId="0" xfId="20" applyFont="1" applyFill="1" applyAlignment="1">
      <alignment horizontal="right"/>
    </xf>
    <xf numFmtId="0" fontId="17" fillId="2" borderId="0" xfId="20" quotePrefix="1" applyFont="1" applyFill="1" applyAlignment="1" applyProtection="1">
      <alignment horizontal="justify" wrapText="1"/>
    </xf>
    <xf numFmtId="0" fontId="17" fillId="2" borderId="0" xfId="20" applyFont="1" applyFill="1" applyAlignment="1">
      <alignment wrapText="1"/>
    </xf>
    <xf numFmtId="4" fontId="17" fillId="2" borderId="0" xfId="20" applyNumberFormat="1" applyFont="1" applyFill="1" applyBorder="1" applyAlignment="1">
      <alignment horizontal="center"/>
    </xf>
    <xf numFmtId="0" fontId="17" fillId="2" borderId="0" xfId="20" quotePrefix="1" applyFont="1" applyFill="1" applyAlignment="1" applyProtection="1">
      <alignment horizontal="left" wrapText="1"/>
    </xf>
    <xf numFmtId="0" fontId="17" fillId="2" borderId="0" xfId="20" applyFont="1" applyFill="1" applyAlignment="1" applyProtection="1">
      <alignment horizontal="left"/>
    </xf>
    <xf numFmtId="0" fontId="25" fillId="2" borderId="0" xfId="20" applyFont="1" applyFill="1" applyAlignment="1" applyProtection="1">
      <alignment horizontal="right"/>
    </xf>
    <xf numFmtId="4" fontId="25" fillId="2" borderId="0" xfId="20" applyNumberFormat="1" applyFont="1" applyFill="1" applyAlignment="1" applyProtection="1">
      <alignment horizontal="right"/>
    </xf>
    <xf numFmtId="4" fontId="17" fillId="2" borderId="0" xfId="20" applyNumberFormat="1" applyFont="1" applyFill="1" applyAlignment="1" applyProtection="1">
      <alignment horizontal="center"/>
    </xf>
    <xf numFmtId="2" fontId="17" fillId="3" borderId="0" xfId="19" applyNumberFormat="1" applyFont="1" applyFill="1" applyAlignment="1" applyProtection="1">
      <alignment horizontal="center"/>
    </xf>
    <xf numFmtId="2" fontId="17" fillId="2" borderId="0" xfId="19" applyNumberFormat="1" applyFont="1" applyFill="1" applyProtection="1"/>
    <xf numFmtId="0" fontId="25" fillId="2" borderId="0" xfId="20" applyFont="1" applyFill="1" applyAlignment="1" applyProtection="1">
      <alignment horizontal="justify" vertical="top"/>
    </xf>
    <xf numFmtId="14" fontId="77" fillId="2" borderId="0" xfId="20" quotePrefix="1" applyNumberFormat="1" applyFont="1" applyFill="1" applyAlignment="1">
      <alignment horizontal="left" vertical="top"/>
    </xf>
    <xf numFmtId="0" fontId="76" fillId="2" borderId="0" xfId="20" applyFont="1" applyFill="1" applyAlignment="1">
      <alignment vertical="top"/>
    </xf>
    <xf numFmtId="0" fontId="25" fillId="2" borderId="0" xfId="20" applyFont="1" applyFill="1" applyAlignment="1" applyProtection="1">
      <alignment horizontal="justify" vertical="top" wrapText="1"/>
    </xf>
    <xf numFmtId="2" fontId="17" fillId="2" borderId="3" xfId="19" applyNumberFormat="1" applyFont="1" applyFill="1" applyBorder="1" applyProtection="1"/>
    <xf numFmtId="0" fontId="57" fillId="2" borderId="0" xfId="20" applyFont="1" applyFill="1" applyBorder="1" applyAlignment="1" applyProtection="1"/>
    <xf numFmtId="0" fontId="25" fillId="2" borderId="0" xfId="20" applyFont="1" applyFill="1" applyBorder="1" applyAlignment="1">
      <alignment horizontal="right"/>
    </xf>
    <xf numFmtId="4" fontId="25" fillId="2" borderId="0" xfId="20" applyNumberFormat="1" applyFont="1" applyFill="1" applyBorder="1" applyAlignment="1">
      <alignment horizontal="right"/>
    </xf>
    <xf numFmtId="2" fontId="25" fillId="2" borderId="0" xfId="19" applyNumberFormat="1" applyFont="1" applyFill="1" applyBorder="1" applyProtection="1"/>
    <xf numFmtId="2" fontId="25" fillId="2" borderId="0" xfId="19" applyNumberFormat="1" applyFont="1" applyFill="1" applyBorder="1" applyAlignment="1" applyProtection="1">
      <alignment horizontal="center"/>
    </xf>
    <xf numFmtId="0" fontId="53" fillId="2" borderId="0" xfId="20" applyFont="1" applyFill="1" applyAlignment="1">
      <alignment vertical="top"/>
    </xf>
    <xf numFmtId="0" fontId="58" fillId="2" borderId="0" xfId="20" applyFont="1" applyFill="1" applyAlignment="1">
      <alignment horizontal="left" vertical="top"/>
    </xf>
    <xf numFmtId="0" fontId="25" fillId="2" borderId="0" xfId="20" quotePrefix="1" applyFont="1" applyFill="1" applyAlignment="1">
      <alignment horizontal="left" vertical="top"/>
    </xf>
    <xf numFmtId="49" fontId="25" fillId="2" borderId="0" xfId="20" applyNumberFormat="1" applyFont="1" applyFill="1" applyBorder="1" applyAlignment="1" applyProtection="1"/>
    <xf numFmtId="0" fontId="25" fillId="2" borderId="0" xfId="20" applyFont="1" applyFill="1" applyAlignment="1">
      <alignment horizontal="left" vertical="top"/>
    </xf>
    <xf numFmtId="49" fontId="25" fillId="2" borderId="0" xfId="20" applyNumberFormat="1" applyFont="1" applyFill="1" applyBorder="1" applyAlignment="1" applyProtection="1">
      <alignment wrapText="1"/>
    </xf>
    <xf numFmtId="49" fontId="25" fillId="2" borderId="0" xfId="37" applyNumberFormat="1" applyFont="1" applyFill="1"/>
    <xf numFmtId="49" fontId="25" fillId="2" borderId="0" xfId="37" applyNumberFormat="1" applyFont="1" applyFill="1" applyAlignment="1">
      <alignment wrapText="1"/>
    </xf>
    <xf numFmtId="0" fontId="25" fillId="2" borderId="0" xfId="37" applyFont="1" applyFill="1" applyAlignment="1">
      <alignment wrapText="1"/>
    </xf>
    <xf numFmtId="0" fontId="25" fillId="2" borderId="0" xfId="37" applyFont="1" applyFill="1"/>
    <xf numFmtId="0" fontId="25" fillId="2" borderId="0" xfId="20" quotePrefix="1" applyFont="1" applyFill="1" applyAlignment="1" applyProtection="1">
      <alignment horizontal="justify" wrapText="1"/>
    </xf>
    <xf numFmtId="0" fontId="58" fillId="2" borderId="0" xfId="20" quotePrefix="1" applyFont="1" applyFill="1" applyAlignment="1">
      <alignment horizontal="left" vertical="top"/>
    </xf>
    <xf numFmtId="0" fontId="25" fillId="2" borderId="0" xfId="20" applyFont="1" applyFill="1" applyBorder="1" applyAlignment="1" applyProtection="1">
      <alignment horizontal="center"/>
    </xf>
    <xf numFmtId="4" fontId="25" fillId="2" borderId="0" xfId="20" applyNumberFormat="1" applyFont="1" applyFill="1" applyBorder="1" applyAlignment="1" applyProtection="1">
      <alignment horizontal="center"/>
    </xf>
    <xf numFmtId="2" fontId="25" fillId="3" borderId="0" xfId="19" applyNumberFormat="1" applyFont="1" applyFill="1" applyBorder="1" applyAlignment="1" applyProtection="1">
      <alignment horizontal="center"/>
    </xf>
    <xf numFmtId="0" fontId="53" fillId="2" borderId="3" xfId="20" applyFont="1" applyFill="1" applyBorder="1" applyAlignment="1">
      <alignment vertical="top"/>
    </xf>
    <xf numFmtId="0" fontId="58" fillId="2" borderId="3" xfId="20" applyFont="1" applyFill="1" applyBorder="1" applyAlignment="1">
      <alignment horizontal="left" vertical="top"/>
    </xf>
    <xf numFmtId="0" fontId="53" fillId="2" borderId="3" xfId="20" applyFont="1" applyFill="1" applyBorder="1" applyAlignment="1" applyProtection="1"/>
    <xf numFmtId="0" fontId="25" fillId="2" borderId="3" xfId="20" applyFont="1" applyFill="1" applyBorder="1" applyAlignment="1">
      <alignment horizontal="right"/>
    </xf>
    <xf numFmtId="4" fontId="25" fillId="2" borderId="3" xfId="20" applyNumberFormat="1" applyFont="1" applyFill="1" applyBorder="1" applyAlignment="1">
      <alignment horizontal="right"/>
    </xf>
    <xf numFmtId="2" fontId="25" fillId="2" borderId="3" xfId="19" applyNumberFormat="1" applyFont="1" applyFill="1" applyBorder="1" applyAlignment="1" applyProtection="1">
      <alignment horizontal="center"/>
    </xf>
    <xf numFmtId="2" fontId="53" fillId="2" borderId="4" xfId="19" applyNumberFormat="1" applyFont="1" applyFill="1" applyBorder="1" applyAlignment="1" applyProtection="1">
      <alignment horizontal="center"/>
    </xf>
    <xf numFmtId="0" fontId="17" fillId="2" borderId="0" xfId="20" applyFont="1" applyFill="1" applyAlignment="1">
      <alignment horizontal="justify" wrapText="1"/>
    </xf>
    <xf numFmtId="0" fontId="17" fillId="2" borderId="0" xfId="20" applyFont="1" applyFill="1" applyAlignment="1">
      <alignment horizontal="center"/>
    </xf>
    <xf numFmtId="2" fontId="17" fillId="2" borderId="0" xfId="19" applyNumberFormat="1" applyFont="1" applyFill="1" applyBorder="1" applyProtection="1"/>
    <xf numFmtId="0" fontId="17" fillId="2" borderId="0" xfId="20" applyFont="1" applyFill="1" applyBorder="1" applyAlignment="1" applyProtection="1"/>
    <xf numFmtId="49" fontId="86" fillId="2" borderId="0" xfId="20" applyNumberFormat="1" applyFont="1" applyFill="1" applyAlignment="1" applyProtection="1">
      <alignment horizontal="left" vertical="top"/>
    </xf>
    <xf numFmtId="0" fontId="21" fillId="0" borderId="3" xfId="37" applyFill="1" applyBorder="1" applyAlignment="1">
      <alignment horizontal="right" vertical="top"/>
    </xf>
    <xf numFmtId="0" fontId="15" fillId="0" borderId="3" xfId="20" applyFont="1" applyFill="1" applyBorder="1" applyAlignment="1">
      <alignment horizontal="center" vertical="center" textRotation="90"/>
    </xf>
    <xf numFmtId="4" fontId="54" fillId="2" borderId="55" xfId="20" applyNumberFormat="1" applyFont="1" applyFill="1" applyBorder="1" applyAlignment="1" applyProtection="1">
      <alignment horizontal="center"/>
    </xf>
    <xf numFmtId="49" fontId="72" fillId="2" borderId="0" xfId="20" applyNumberFormat="1" applyFont="1" applyFill="1" applyAlignment="1" applyProtection="1">
      <alignment horizontal="left"/>
    </xf>
    <xf numFmtId="4" fontId="57" fillId="2" borderId="3" xfId="20" applyNumberFormat="1" applyFont="1" applyFill="1" applyBorder="1" applyAlignment="1">
      <alignment horizontal="right" vertical="top" wrapText="1"/>
    </xf>
    <xf numFmtId="4" fontId="57" fillId="2" borderId="3" xfId="20" applyNumberFormat="1" applyFont="1" applyFill="1" applyBorder="1" applyAlignment="1">
      <alignment horizontal="left" vertical="top" wrapText="1"/>
    </xf>
    <xf numFmtId="4" fontId="57" fillId="2" borderId="3" xfId="20" applyNumberFormat="1" applyFont="1" applyFill="1" applyBorder="1" applyAlignment="1">
      <alignment horizontal="justify" vertical="top" wrapText="1"/>
    </xf>
    <xf numFmtId="4" fontId="87" fillId="2" borderId="3" xfId="20" applyNumberFormat="1" applyFont="1" applyFill="1" applyBorder="1" applyAlignment="1">
      <alignment horizontal="center" wrapText="1"/>
    </xf>
    <xf numFmtId="4" fontId="87" fillId="2" borderId="3" xfId="20" applyNumberFormat="1" applyFont="1" applyFill="1" applyBorder="1" applyAlignment="1">
      <alignment horizontal="right" wrapText="1"/>
    </xf>
    <xf numFmtId="2" fontId="82" fillId="2" borderId="3" xfId="20" applyNumberFormat="1" applyFont="1" applyFill="1" applyBorder="1" applyAlignment="1">
      <alignment horizontal="center"/>
    </xf>
    <xf numFmtId="2" fontId="82" fillId="2" borderId="3" xfId="20" applyNumberFormat="1" applyFont="1" applyFill="1" applyBorder="1" applyAlignment="1">
      <alignment horizontal="center" wrapText="1"/>
    </xf>
    <xf numFmtId="0" fontId="82" fillId="2" borderId="0" xfId="20" applyFont="1" applyFill="1" applyAlignment="1">
      <alignment vertical="top" wrapText="1"/>
    </xf>
    <xf numFmtId="0" fontId="53" fillId="2" borderId="1" xfId="20" applyFont="1" applyFill="1" applyBorder="1" applyAlignment="1">
      <alignment horizontal="left"/>
    </xf>
    <xf numFmtId="0" fontId="25" fillId="2" borderId="0" xfId="20" applyFont="1" applyFill="1" applyAlignment="1">
      <alignment vertical="top" wrapText="1"/>
    </xf>
    <xf numFmtId="0" fontId="25" fillId="2" borderId="0" xfId="20" applyFont="1" applyFill="1" applyAlignment="1">
      <alignment horizontal="center" wrapText="1"/>
    </xf>
    <xf numFmtId="0" fontId="25" fillId="2" borderId="0" xfId="20" applyFont="1" applyFill="1" applyAlignment="1">
      <alignment horizontal="center" vertical="top" wrapText="1"/>
    </xf>
    <xf numFmtId="0" fontId="92" fillId="2" borderId="0" xfId="20" applyFont="1" applyFill="1" applyAlignment="1">
      <alignment vertical="top" wrapText="1"/>
    </xf>
    <xf numFmtId="0" fontId="93" fillId="2" borderId="0" xfId="20" applyFont="1" applyFill="1" applyAlignment="1">
      <alignment vertical="top" wrapText="1"/>
    </xf>
    <xf numFmtId="0" fontId="77" fillId="2" borderId="0" xfId="20" applyFont="1" applyFill="1" applyAlignment="1">
      <alignment horizontal="center"/>
    </xf>
    <xf numFmtId="4" fontId="77" fillId="2" borderId="0" xfId="20" applyNumberFormat="1" applyFont="1" applyFill="1" applyAlignment="1">
      <alignment horizontal="center"/>
    </xf>
    <xf numFmtId="4" fontId="53" fillId="2" borderId="3" xfId="20" applyNumberFormat="1" applyFont="1" applyFill="1" applyBorder="1" applyAlignment="1">
      <alignment horizontal="right" vertical="top" wrapText="1"/>
    </xf>
    <xf numFmtId="4" fontId="57" fillId="2" borderId="3" xfId="20" quotePrefix="1" applyNumberFormat="1" applyFont="1" applyFill="1" applyBorder="1" applyAlignment="1">
      <alignment horizontal="left" vertical="top" wrapText="1"/>
    </xf>
    <xf numFmtId="2" fontId="54" fillId="2" borderId="55" xfId="20" applyNumberFormat="1" applyFont="1" applyFill="1" applyBorder="1" applyAlignment="1" applyProtection="1">
      <alignment horizontal="right"/>
    </xf>
    <xf numFmtId="0" fontId="45" fillId="0" borderId="0" xfId="20" applyFont="1" applyFill="1" applyAlignment="1">
      <alignment vertical="top" wrapText="1"/>
    </xf>
    <xf numFmtId="0" fontId="27" fillId="0" borderId="0" xfId="20" applyAlignment="1">
      <alignment horizontal="left" wrapText="1"/>
    </xf>
    <xf numFmtId="0" fontId="27" fillId="0" borderId="0" xfId="20" applyAlignment="1">
      <alignment wrapText="1"/>
    </xf>
    <xf numFmtId="0" fontId="27" fillId="0" borderId="0" xfId="20"/>
    <xf numFmtId="4" fontId="27" fillId="0" borderId="0" xfId="20" applyNumberFormat="1"/>
    <xf numFmtId="4" fontId="21" fillId="0" borderId="0" xfId="37" applyNumberFormat="1"/>
    <xf numFmtId="0" fontId="15" fillId="0" borderId="0" xfId="37" applyFont="1" applyAlignment="1">
      <alignment horizontal="center" vertical="center" textRotation="90"/>
    </xf>
    <xf numFmtId="0" fontId="43" fillId="0" borderId="0" xfId="37" applyFont="1" applyAlignment="1">
      <alignment vertical="top" wrapText="1"/>
    </xf>
    <xf numFmtId="0" fontId="21" fillId="0" borderId="0" xfId="37" applyAlignment="1">
      <alignment horizontal="left" wrapText="1"/>
    </xf>
    <xf numFmtId="0" fontId="21" fillId="0" borderId="0" xfId="37" applyAlignment="1">
      <alignment wrapText="1"/>
    </xf>
    <xf numFmtId="0" fontId="45" fillId="2" borderId="0" xfId="20" applyFont="1" applyFill="1" applyBorder="1" applyAlignment="1">
      <alignment vertical="top" wrapText="1"/>
    </xf>
    <xf numFmtId="0" fontId="43" fillId="2" borderId="0" xfId="20" applyFont="1" applyFill="1" applyBorder="1" applyAlignment="1">
      <alignment vertical="top" wrapText="1"/>
    </xf>
    <xf numFmtId="49" fontId="26" fillId="2" borderId="55" xfId="20" applyNumberFormat="1" applyFont="1" applyFill="1" applyBorder="1" applyAlignment="1" applyProtection="1">
      <alignment vertical="top"/>
    </xf>
    <xf numFmtId="49" fontId="54" fillId="2" borderId="0" xfId="20" applyNumberFormat="1" applyFont="1" applyFill="1" applyBorder="1" applyAlignment="1">
      <alignment vertical="top"/>
    </xf>
    <xf numFmtId="49" fontId="53" fillId="2" borderId="0" xfId="20" applyNumberFormat="1" applyFont="1" applyFill="1" applyBorder="1" applyAlignment="1">
      <alignment vertical="top"/>
    </xf>
    <xf numFmtId="49" fontId="43" fillId="2" borderId="0" xfId="37" applyNumberFormat="1" applyFont="1" applyFill="1" applyBorder="1" applyAlignment="1">
      <alignment vertical="top"/>
    </xf>
    <xf numFmtId="0" fontId="73" fillId="2" borderId="0" xfId="20" applyFont="1" applyFill="1" applyBorder="1" applyAlignment="1">
      <alignment vertical="top"/>
    </xf>
    <xf numFmtId="0" fontId="53" fillId="2" borderId="0" xfId="20" applyFont="1" applyFill="1" applyBorder="1" applyAlignment="1">
      <alignment vertical="top"/>
    </xf>
    <xf numFmtId="4" fontId="53" fillId="2" borderId="0" xfId="20" applyNumberFormat="1" applyFont="1" applyFill="1" applyBorder="1" applyAlignment="1">
      <alignment horizontal="right" vertical="top" wrapText="1"/>
    </xf>
    <xf numFmtId="0" fontId="25" fillId="2" borderId="0" xfId="20" applyFont="1" applyFill="1" applyAlignment="1">
      <alignment wrapText="1"/>
    </xf>
    <xf numFmtId="0" fontId="25" fillId="2" borderId="0" xfId="20" applyFont="1" applyFill="1" applyAlignment="1">
      <alignment horizontal="left" vertical="top" wrapText="1"/>
    </xf>
    <xf numFmtId="49" fontId="54" fillId="2" borderId="0" xfId="20" applyNumberFormat="1" applyFont="1" applyFill="1" applyBorder="1" applyAlignment="1" applyProtection="1">
      <alignment horizontal="left" vertical="top"/>
    </xf>
    <xf numFmtId="4" fontId="53" fillId="2" borderId="0" xfId="20" applyNumberFormat="1" applyFont="1" applyFill="1" applyBorder="1" applyAlignment="1">
      <alignment horizontal="right" vertical="top"/>
    </xf>
    <xf numFmtId="0" fontId="43" fillId="0" borderId="0" xfId="37" applyFont="1" applyBorder="1" applyAlignment="1">
      <alignment vertical="top" wrapText="1"/>
    </xf>
    <xf numFmtId="0" fontId="54" fillId="10" borderId="3" xfId="20" applyFont="1" applyFill="1" applyBorder="1" applyAlignment="1" applyProtection="1">
      <alignment horizontal="right"/>
    </xf>
    <xf numFmtId="167" fontId="54" fillId="10" borderId="3" xfId="20" applyNumberFormat="1" applyFont="1" applyFill="1" applyBorder="1" applyAlignment="1" applyProtection="1">
      <alignment horizontal="right"/>
      <protection locked="0"/>
    </xf>
    <xf numFmtId="2" fontId="21" fillId="0" borderId="0" xfId="37" applyNumberFormat="1"/>
    <xf numFmtId="4" fontId="31" fillId="2" borderId="0" xfId="37" applyNumberFormat="1" applyFont="1" applyFill="1" applyBorder="1" applyAlignment="1">
      <alignment horizontal="center" vertical="center"/>
    </xf>
    <xf numFmtId="49" fontId="73" fillId="2" borderId="0" xfId="37" applyNumberFormat="1" applyFont="1" applyFill="1" applyBorder="1" applyAlignment="1">
      <alignment vertical="top" wrapText="1"/>
    </xf>
    <xf numFmtId="49" fontId="55" fillId="2" borderId="55" xfId="20" applyNumberFormat="1" applyFont="1" applyFill="1" applyBorder="1" applyAlignment="1" applyProtection="1">
      <alignment vertical="top"/>
    </xf>
    <xf numFmtId="0" fontId="74" fillId="2" borderId="0" xfId="20" applyFont="1" applyFill="1" applyBorder="1" applyAlignment="1">
      <alignment vertical="top"/>
    </xf>
    <xf numFmtId="0" fontId="26" fillId="2" borderId="0" xfId="20" applyFont="1" applyFill="1" applyAlignment="1">
      <alignment vertical="top" wrapText="1"/>
    </xf>
    <xf numFmtId="4" fontId="25" fillId="2" borderId="3" xfId="20" applyNumberFormat="1" applyFont="1" applyFill="1" applyBorder="1" applyAlignment="1">
      <alignment horizontal="right" vertical="top" wrapText="1"/>
    </xf>
    <xf numFmtId="4" fontId="95" fillId="2" borderId="3" xfId="20" applyNumberFormat="1" applyFont="1" applyFill="1" applyBorder="1" applyAlignment="1">
      <alignment horizontal="right" vertical="top" wrapText="1"/>
    </xf>
    <xf numFmtId="4" fontId="61" fillId="2" borderId="22" xfId="12" applyNumberFormat="1" applyFont="1" applyFill="1" applyBorder="1" applyAlignment="1">
      <alignment horizontal="right"/>
    </xf>
    <xf numFmtId="4" fontId="65" fillId="2" borderId="3" xfId="31" applyNumberFormat="1" applyFont="1" applyFill="1" applyBorder="1" applyAlignment="1" applyProtection="1">
      <alignment horizontal="right" wrapText="1"/>
    </xf>
    <xf numFmtId="4" fontId="61" fillId="2" borderId="10" xfId="12" applyNumberFormat="1" applyFont="1" applyFill="1" applyBorder="1" applyAlignment="1">
      <alignment horizontal="right"/>
    </xf>
    <xf numFmtId="0" fontId="19" fillId="10" borderId="7" xfId="1" applyFont="1" applyFill="1" applyBorder="1" applyAlignment="1"/>
    <xf numFmtId="164" fontId="31" fillId="2" borderId="0" xfId="24" applyNumberFormat="1" applyFont="1" applyFill="1" applyBorder="1" applyAlignment="1">
      <alignment horizontal="left" vertical="top"/>
    </xf>
    <xf numFmtId="164" fontId="33" fillId="2" borderId="0" xfId="24" applyNumberFormat="1" applyFont="1" applyFill="1" applyBorder="1" applyAlignment="1">
      <alignment horizontal="left" vertical="top" wrapText="1"/>
    </xf>
    <xf numFmtId="0" fontId="31" fillId="2" borderId="0" xfId="24" applyFont="1" applyFill="1" applyBorder="1" applyAlignment="1">
      <alignment horizontal="center"/>
    </xf>
    <xf numFmtId="1" fontId="31" fillId="2" borderId="0" xfId="24" applyNumberFormat="1" applyFont="1" applyFill="1" applyBorder="1" applyAlignment="1">
      <alignment horizontal="right"/>
    </xf>
    <xf numFmtId="164" fontId="31" fillId="2" borderId="0" xfId="24" applyNumberFormat="1" applyFont="1" applyFill="1" applyBorder="1" applyAlignment="1">
      <alignment horizontal="left" vertical="top" indent="1"/>
    </xf>
    <xf numFmtId="164" fontId="31" fillId="2" borderId="0" xfId="24" applyNumberFormat="1" applyFont="1" applyFill="1" applyBorder="1" applyAlignment="1">
      <alignment horizontal="center" wrapText="1"/>
    </xf>
    <xf numFmtId="4" fontId="33" fillId="2" borderId="0" xfId="25" applyNumberFormat="1" applyFont="1" applyFill="1" applyAlignment="1" applyProtection="1">
      <alignment horizontal="left" vertical="top"/>
    </xf>
    <xf numFmtId="0" fontId="33" fillId="2" borderId="0" xfId="24" applyFont="1" applyFill="1" applyAlignment="1">
      <alignment wrapText="1"/>
    </xf>
    <xf numFmtId="4" fontId="31" fillId="2" borderId="0" xfId="25" applyNumberFormat="1" applyFont="1" applyFill="1" applyAlignment="1" applyProtection="1">
      <alignment horizontal="left" vertical="top"/>
    </xf>
    <xf numFmtId="0" fontId="31" fillId="2" borderId="0" xfId="24" applyFont="1" applyFill="1" applyAlignment="1">
      <alignment wrapText="1"/>
    </xf>
    <xf numFmtId="4" fontId="31" fillId="2" borderId="0" xfId="25" applyNumberFormat="1" applyFont="1" applyFill="1" applyAlignment="1" applyProtection="1">
      <alignment vertical="top"/>
    </xf>
    <xf numFmtId="4" fontId="31" fillId="2" borderId="6" xfId="25" applyNumberFormat="1" applyFont="1" applyFill="1" applyBorder="1" applyAlignment="1" applyProtection="1">
      <alignment horizontal="left" vertical="top"/>
    </xf>
    <xf numFmtId="0" fontId="31" fillId="2" borderId="6" xfId="24" applyFont="1" applyFill="1" applyBorder="1" applyAlignment="1">
      <alignment wrapText="1"/>
    </xf>
    <xf numFmtId="4" fontId="31" fillId="2" borderId="6" xfId="25" applyNumberFormat="1" applyFont="1" applyFill="1" applyBorder="1" applyAlignment="1" applyProtection="1">
      <alignment vertical="top"/>
    </xf>
    <xf numFmtId="1" fontId="31" fillId="2" borderId="6" xfId="24" applyNumberFormat="1" applyFont="1" applyFill="1" applyBorder="1" applyAlignment="1">
      <alignment horizontal="right"/>
    </xf>
    <xf numFmtId="0" fontId="31" fillId="2" borderId="6" xfId="24" applyFont="1" applyFill="1" applyBorder="1" applyAlignment="1">
      <alignment horizontal="center"/>
    </xf>
    <xf numFmtId="0" fontId="31" fillId="2" borderId="0" xfId="24" applyFont="1" applyFill="1"/>
    <xf numFmtId="4" fontId="33" fillId="2" borderId="6" xfId="25" applyNumberFormat="1" applyFont="1" applyFill="1" applyBorder="1" applyAlignment="1" applyProtection="1">
      <alignment horizontal="left" vertical="top"/>
    </xf>
    <xf numFmtId="4" fontId="31" fillId="2" borderId="0" xfId="25" applyNumberFormat="1" applyFont="1" applyFill="1" applyBorder="1" applyAlignment="1" applyProtection="1">
      <alignment horizontal="left" vertical="top"/>
    </xf>
    <xf numFmtId="0" fontId="31" fillId="2" borderId="0" xfId="24" applyFont="1" applyFill="1" applyBorder="1" applyAlignment="1">
      <alignment wrapText="1"/>
    </xf>
    <xf numFmtId="4" fontId="31" fillId="2" borderId="0" xfId="25" applyNumberFormat="1" applyFont="1" applyFill="1" applyBorder="1" applyAlignment="1" applyProtection="1">
      <alignment vertical="top"/>
    </xf>
    <xf numFmtId="0" fontId="31" fillId="2" borderId="0" xfId="24" applyFont="1" applyFill="1" applyBorder="1" applyAlignment="1">
      <alignment horizontal="center" wrapText="1"/>
    </xf>
    <xf numFmtId="49" fontId="33" fillId="2" borderId="0" xfId="24" applyNumberFormat="1" applyFont="1" applyFill="1" applyBorder="1" applyAlignment="1">
      <alignment horizontal="left" vertical="top"/>
    </xf>
    <xf numFmtId="0" fontId="33" fillId="2" borderId="0" xfId="24" applyFont="1" applyFill="1" applyBorder="1" applyAlignment="1">
      <alignment wrapText="1"/>
    </xf>
    <xf numFmtId="4" fontId="31" fillId="2" borderId="0" xfId="24" applyNumberFormat="1" applyFont="1" applyFill="1" applyBorder="1" applyAlignment="1">
      <alignment horizontal="right"/>
    </xf>
    <xf numFmtId="0" fontId="31" fillId="2" borderId="0" xfId="24" applyFont="1" applyFill="1" applyBorder="1"/>
    <xf numFmtId="49" fontId="33" fillId="2" borderId="0" xfId="24" applyNumberFormat="1" applyFont="1" applyFill="1" applyAlignment="1">
      <alignment horizontal="left" vertical="top"/>
    </xf>
    <xf numFmtId="0" fontId="31" fillId="2" borderId="0" xfId="24" applyFont="1" applyFill="1" applyAlignment="1">
      <alignment horizontal="center"/>
    </xf>
    <xf numFmtId="4" fontId="31" fillId="2" borderId="0" xfId="24" applyNumberFormat="1" applyFont="1" applyFill="1" applyAlignment="1">
      <alignment horizontal="right"/>
    </xf>
    <xf numFmtId="0" fontId="31" fillId="2" borderId="22" xfId="24" applyFont="1" applyFill="1" applyBorder="1" applyAlignment="1">
      <alignment horizontal="center"/>
    </xf>
    <xf numFmtId="4" fontId="31" fillId="2" borderId="22" xfId="24" applyNumberFormat="1" applyFont="1" applyFill="1" applyBorder="1" applyAlignment="1">
      <alignment horizontal="right"/>
    </xf>
    <xf numFmtId="0" fontId="31" fillId="2" borderId="22" xfId="24" applyFont="1" applyFill="1" applyBorder="1"/>
    <xf numFmtId="4" fontId="75" fillId="2" borderId="22" xfId="25" applyNumberFormat="1" applyFont="1" applyFill="1" applyBorder="1" applyAlignment="1" applyProtection="1">
      <alignment horizontal="left" vertical="top"/>
    </xf>
    <xf numFmtId="0" fontId="75" fillId="2" borderId="22" xfId="24" applyFont="1" applyFill="1" applyBorder="1" applyAlignment="1">
      <alignment wrapText="1"/>
    </xf>
    <xf numFmtId="4" fontId="33" fillId="2" borderId="22" xfId="25" applyNumberFormat="1" applyFont="1" applyFill="1" applyBorder="1" applyAlignment="1" applyProtection="1">
      <alignment horizontal="center" vertical="top"/>
    </xf>
    <xf numFmtId="4" fontId="31" fillId="2" borderId="22" xfId="24" applyNumberFormat="1" applyFont="1" applyFill="1" applyBorder="1" applyAlignment="1"/>
    <xf numFmtId="0" fontId="31" fillId="2" borderId="22" xfId="24" applyFont="1" applyFill="1" applyBorder="1" applyAlignment="1">
      <alignment horizontal="left" vertical="top"/>
    </xf>
    <xf numFmtId="4" fontId="31" fillId="2" borderId="22" xfId="24" applyNumberFormat="1" applyFont="1" applyFill="1" applyBorder="1" applyAlignment="1">
      <alignment horizontal="center"/>
    </xf>
    <xf numFmtId="4" fontId="31" fillId="0" borderId="22" xfId="24" applyNumberFormat="1" applyFont="1" applyFill="1" applyBorder="1" applyAlignment="1"/>
    <xf numFmtId="9" fontId="31" fillId="2" borderId="22" xfId="24" applyNumberFormat="1" applyFont="1" applyFill="1" applyBorder="1" applyAlignment="1">
      <alignment horizontal="center"/>
    </xf>
    <xf numFmtId="4" fontId="31" fillId="2" borderId="22" xfId="24" applyNumberFormat="1" applyFont="1" applyFill="1" applyBorder="1" applyAlignment="1">
      <alignment wrapText="1"/>
    </xf>
    <xf numFmtId="1" fontId="31" fillId="2" borderId="22" xfId="24" applyNumberFormat="1" applyFont="1" applyFill="1" applyBorder="1" applyAlignment="1">
      <alignment horizontal="left"/>
    </xf>
    <xf numFmtId="4" fontId="31" fillId="2" borderId="22" xfId="24" applyNumberFormat="1" applyFont="1" applyFill="1" applyBorder="1" applyAlignment="1" applyProtection="1">
      <alignment vertical="top" wrapText="1"/>
    </xf>
    <xf numFmtId="49" fontId="31" fillId="2" borderId="22" xfId="24" applyNumberFormat="1" applyFont="1" applyFill="1" applyBorder="1" applyAlignment="1">
      <alignment horizontal="left" vertical="top"/>
    </xf>
    <xf numFmtId="4" fontId="31" fillId="2" borderId="22" xfId="24" applyNumberFormat="1" applyFont="1" applyFill="1" applyBorder="1"/>
    <xf numFmtId="4" fontId="31" fillId="0" borderId="22" xfId="24" applyNumberFormat="1" applyFont="1" applyFill="1" applyBorder="1"/>
    <xf numFmtId="4" fontId="31" fillId="0" borderId="22" xfId="24" applyNumberFormat="1" applyFont="1" applyFill="1" applyBorder="1" applyAlignment="1" applyProtection="1">
      <alignment horizontal="right"/>
      <protection locked="0"/>
    </xf>
    <xf numFmtId="4" fontId="31" fillId="2" borderId="19" xfId="24" applyNumberFormat="1" applyFont="1" applyFill="1" applyBorder="1" applyAlignment="1">
      <alignment horizontal="center"/>
    </xf>
    <xf numFmtId="1" fontId="31" fillId="2" borderId="22" xfId="24" applyNumberFormat="1" applyFont="1" applyFill="1" applyBorder="1" applyAlignment="1">
      <alignment horizontal="left" vertical="top"/>
    </xf>
    <xf numFmtId="0" fontId="31" fillId="2" borderId="22" xfId="24" applyNumberFormat="1" applyFont="1" applyFill="1" applyBorder="1" applyAlignment="1">
      <alignment horizontal="center"/>
    </xf>
    <xf numFmtId="165" fontId="31" fillId="2" borderId="22" xfId="24" applyNumberFormat="1" applyFont="1" applyFill="1" applyBorder="1" applyAlignment="1">
      <alignment horizontal="center"/>
    </xf>
    <xf numFmtId="4" fontId="31" fillId="0" borderId="22" xfId="24" applyNumberFormat="1" applyFont="1" applyBorder="1"/>
    <xf numFmtId="2" fontId="31" fillId="2" borderId="22" xfId="24" applyNumberFormat="1" applyFont="1" applyFill="1" applyBorder="1" applyAlignment="1">
      <alignment horizontal="center"/>
    </xf>
    <xf numFmtId="0" fontId="31" fillId="2" borderId="22" xfId="26" applyFont="1" applyFill="1" applyBorder="1" applyAlignment="1">
      <alignment horizontal="center"/>
    </xf>
    <xf numFmtId="2" fontId="31" fillId="2" borderId="22" xfId="26" applyNumberFormat="1" applyFont="1" applyFill="1" applyBorder="1" applyAlignment="1">
      <alignment horizontal="center"/>
    </xf>
    <xf numFmtId="4" fontId="31" fillId="0" borderId="22" xfId="26" applyNumberFormat="1" applyFont="1" applyFill="1" applyBorder="1" applyAlignment="1"/>
    <xf numFmtId="4" fontId="31" fillId="2" borderId="22" xfId="26" applyNumberFormat="1" applyFont="1" applyFill="1" applyBorder="1" applyAlignment="1"/>
    <xf numFmtId="4" fontId="31" fillId="2" borderId="22" xfId="24" applyNumberFormat="1" applyFont="1" applyFill="1" applyBorder="1" applyAlignment="1">
      <alignment vertical="top" wrapText="1"/>
    </xf>
    <xf numFmtId="4" fontId="31" fillId="2" borderId="22" xfId="24" applyNumberFormat="1" applyFont="1" applyFill="1" applyBorder="1" applyAlignment="1" applyProtection="1">
      <alignment horizontal="center"/>
    </xf>
    <xf numFmtId="4" fontId="31" fillId="2" borderId="22" xfId="24" applyNumberFormat="1" applyFont="1" applyFill="1" applyBorder="1" applyAlignment="1" applyProtection="1">
      <alignment horizontal="center" vertical="top" wrapText="1"/>
    </xf>
    <xf numFmtId="4" fontId="31" fillId="0" borderId="22" xfId="24" applyNumberFormat="1" applyFont="1" applyBorder="1" applyAlignment="1"/>
    <xf numFmtId="0" fontId="31" fillId="2" borderId="22" xfId="24" applyFont="1" applyFill="1" applyBorder="1" applyAlignment="1" applyProtection="1">
      <alignment horizontal="center"/>
    </xf>
    <xf numFmtId="4" fontId="31" fillId="2" borderId="22" xfId="26" applyNumberFormat="1" applyFont="1" applyFill="1" applyBorder="1" applyAlignment="1">
      <alignment horizontal="center"/>
    </xf>
    <xf numFmtId="0" fontId="33" fillId="2" borderId="51" xfId="24" applyFont="1" applyFill="1" applyBorder="1" applyAlignment="1">
      <alignment horizontal="center"/>
    </xf>
    <xf numFmtId="0" fontId="33" fillId="2" borderId="51" xfId="24" applyFont="1" applyFill="1" applyBorder="1"/>
    <xf numFmtId="4" fontId="33" fillId="2" borderId="51" xfId="24" applyNumberFormat="1" applyFont="1" applyFill="1" applyBorder="1"/>
    <xf numFmtId="0" fontId="103" fillId="2" borderId="22" xfId="24" applyFont="1" applyFill="1" applyBorder="1" applyAlignment="1">
      <alignment horizontal="left" vertical="top"/>
    </xf>
    <xf numFmtId="4" fontId="96" fillId="2" borderId="22" xfId="25" applyNumberFormat="1" applyFont="1" applyFill="1" applyBorder="1" applyAlignment="1" applyProtection="1">
      <alignment horizontal="left" vertical="top"/>
    </xf>
    <xf numFmtId="0" fontId="96" fillId="2" borderId="22" xfId="24" applyFont="1" applyFill="1" applyBorder="1" applyAlignment="1">
      <alignment wrapText="1"/>
    </xf>
    <xf numFmtId="0" fontId="31" fillId="2" borderId="22" xfId="24" applyFont="1" applyFill="1" applyBorder="1" applyAlignment="1"/>
    <xf numFmtId="4" fontId="33" fillId="2" borderId="22" xfId="25" applyNumberFormat="1" applyFont="1" applyFill="1" applyBorder="1" applyAlignment="1" applyProtection="1">
      <alignment horizontal="left" vertical="top"/>
    </xf>
    <xf numFmtId="0" fontId="31" fillId="2" borderId="22" xfId="4" applyNumberFormat="1" applyFont="1" applyFill="1" applyBorder="1" applyAlignment="1">
      <alignment horizontal="left" vertical="top"/>
    </xf>
    <xf numFmtId="2" fontId="31" fillId="2" borderId="22" xfId="4" applyNumberFormat="1" applyFont="1" applyFill="1" applyBorder="1" applyAlignment="1">
      <alignment horizontal="center" vertical="top"/>
    </xf>
    <xf numFmtId="4" fontId="31" fillId="0" borderId="22" xfId="4" applyNumberFormat="1" applyFont="1" applyFill="1" applyBorder="1" applyAlignment="1">
      <alignment vertical="top"/>
    </xf>
    <xf numFmtId="0" fontId="31" fillId="2" borderId="22" xfId="4" applyNumberFormat="1" applyFont="1" applyFill="1" applyBorder="1" applyAlignment="1" applyProtection="1">
      <alignment horizontal="left" vertical="top" wrapText="1"/>
      <protection locked="0"/>
    </xf>
    <xf numFmtId="0" fontId="31" fillId="2" borderId="22" xfId="4" applyNumberFormat="1" applyFont="1" applyFill="1" applyBorder="1" applyAlignment="1" applyProtection="1">
      <alignment horizontal="center" wrapText="1"/>
      <protection locked="0"/>
    </xf>
    <xf numFmtId="2" fontId="31" fillId="2" borderId="22" xfId="4" applyNumberFormat="1" applyFont="1" applyFill="1" applyBorder="1" applyAlignment="1" applyProtection="1">
      <alignment horizontal="center" vertical="top" wrapText="1"/>
      <protection locked="0"/>
    </xf>
    <xf numFmtId="2" fontId="31" fillId="2" borderId="22" xfId="4" applyNumberFormat="1" applyFont="1" applyFill="1" applyBorder="1" applyAlignment="1" applyProtection="1">
      <alignment horizontal="center" wrapText="1"/>
      <protection locked="0"/>
    </xf>
    <xf numFmtId="2" fontId="31" fillId="0" borderId="22" xfId="4" applyNumberFormat="1" applyFont="1" applyFill="1" applyBorder="1" applyAlignment="1">
      <alignment vertical="top"/>
    </xf>
    <xf numFmtId="2" fontId="31" fillId="0" borderId="22" xfId="4" applyNumberFormat="1" applyFont="1" applyFill="1" applyBorder="1" applyAlignment="1"/>
    <xf numFmtId="1" fontId="31" fillId="2" borderId="22" xfId="24" applyNumberFormat="1" applyFont="1" applyFill="1" applyBorder="1" applyAlignment="1">
      <alignment horizontal="left" vertical="top" wrapText="1"/>
    </xf>
    <xf numFmtId="49" fontId="31" fillId="2" borderId="22" xfId="4" applyNumberFormat="1" applyFont="1" applyFill="1" applyBorder="1" applyAlignment="1" applyProtection="1">
      <alignment horizontal="center"/>
      <protection locked="0"/>
    </xf>
    <xf numFmtId="2" fontId="31" fillId="2" borderId="22" xfId="4" applyNumberFormat="1" applyFont="1" applyFill="1" applyBorder="1" applyAlignment="1" applyProtection="1">
      <alignment horizontal="center"/>
      <protection locked="0"/>
    </xf>
    <xf numFmtId="0" fontId="103" fillId="2" borderId="22" xfId="24" applyFont="1" applyFill="1" applyBorder="1" applyAlignment="1">
      <alignment horizontal="center"/>
    </xf>
    <xf numFmtId="0" fontId="103" fillId="2" borderId="22" xfId="24" applyFont="1" applyFill="1" applyBorder="1" applyAlignment="1"/>
    <xf numFmtId="0" fontId="31" fillId="0" borderId="0" xfId="24" applyFont="1"/>
    <xf numFmtId="0" fontId="31" fillId="0" borderId="0" xfId="24" applyFont="1" applyBorder="1"/>
    <xf numFmtId="4" fontId="96" fillId="2" borderId="22" xfId="24" applyNumberFormat="1" applyFont="1" applyFill="1" applyBorder="1" applyAlignment="1">
      <alignment vertical="top" wrapText="1"/>
    </xf>
    <xf numFmtId="0" fontId="104" fillId="10" borderId="7" xfId="1" applyFont="1" applyFill="1" applyBorder="1" applyAlignment="1">
      <alignment horizontal="center" wrapText="1"/>
    </xf>
    <xf numFmtId="0" fontId="6" fillId="10" borderId="3" xfId="0" applyFont="1" applyFill="1" applyBorder="1"/>
    <xf numFmtId="4" fontId="6" fillId="10" borderId="3" xfId="0" applyNumberFormat="1" applyFont="1" applyFill="1" applyBorder="1"/>
    <xf numFmtId="49" fontId="96" fillId="2" borderId="22" xfId="24" applyNumberFormat="1" applyFont="1" applyFill="1" applyBorder="1" applyAlignment="1">
      <alignment horizontal="left" vertical="top"/>
    </xf>
    <xf numFmtId="0" fontId="44" fillId="10" borderId="2" xfId="1" applyFont="1" applyFill="1" applyBorder="1" applyAlignment="1">
      <alignment wrapText="1"/>
    </xf>
    <xf numFmtId="1" fontId="31" fillId="2" borderId="0" xfId="24" applyNumberFormat="1" applyFont="1" applyFill="1" applyBorder="1" applyAlignment="1">
      <alignment horizontal="left"/>
    </xf>
    <xf numFmtId="0" fontId="31" fillId="2" borderId="0" xfId="24" applyFont="1" applyFill="1" applyBorder="1" applyAlignment="1">
      <alignment horizontal="left"/>
    </xf>
    <xf numFmtId="0" fontId="31" fillId="2" borderId="6" xfId="24" applyFont="1" applyFill="1" applyBorder="1" applyAlignment="1">
      <alignment horizontal="left"/>
    </xf>
    <xf numFmtId="1" fontId="31" fillId="2" borderId="6" xfId="24" applyNumberFormat="1" applyFont="1" applyFill="1" applyBorder="1" applyAlignment="1">
      <alignment horizontal="left"/>
    </xf>
    <xf numFmtId="0" fontId="31" fillId="2" borderId="22" xfId="24" applyFont="1" applyFill="1" applyBorder="1" applyAlignment="1">
      <alignment horizontal="right"/>
    </xf>
    <xf numFmtId="1" fontId="33" fillId="2" borderId="51" xfId="24" applyNumberFormat="1" applyFont="1" applyFill="1" applyBorder="1" applyAlignment="1">
      <alignment horizontal="left" vertical="top"/>
    </xf>
    <xf numFmtId="0" fontId="33" fillId="2" borderId="51" xfId="24" applyFont="1" applyFill="1" applyBorder="1" applyAlignment="1">
      <alignment wrapText="1"/>
    </xf>
    <xf numFmtId="4" fontId="33" fillId="2" borderId="51" xfId="24" applyNumberFormat="1" applyFont="1" applyFill="1" applyBorder="1" applyAlignment="1">
      <alignment horizontal="center"/>
    </xf>
    <xf numFmtId="4" fontId="33" fillId="2" borderId="51" xfId="24" applyNumberFormat="1" applyFont="1" applyFill="1" applyBorder="1" applyAlignment="1"/>
    <xf numFmtId="4" fontId="33" fillId="2" borderId="51" xfId="24" applyNumberFormat="1" applyFont="1" applyFill="1" applyBorder="1" applyAlignment="1">
      <alignment horizontal="left" vertical="top"/>
    </xf>
    <xf numFmtId="0" fontId="33" fillId="2" borderId="51" xfId="24" applyFont="1" applyFill="1" applyBorder="1" applyAlignment="1">
      <alignment horizontal="left" vertical="top"/>
    </xf>
    <xf numFmtId="0" fontId="31" fillId="2" borderId="22" xfId="4" applyNumberFormat="1" applyFont="1" applyFill="1" applyBorder="1" applyAlignment="1">
      <alignment horizontal="center" vertical="top"/>
    </xf>
    <xf numFmtId="0" fontId="31" fillId="2" borderId="22" xfId="4" applyNumberFormat="1" applyFont="1" applyFill="1" applyBorder="1" applyAlignment="1" applyProtection="1">
      <alignment horizontal="center" vertical="top" wrapText="1"/>
      <protection locked="0"/>
    </xf>
    <xf numFmtId="49" fontId="31" fillId="2" borderId="22" xfId="27" applyFont="1" applyFill="1" applyBorder="1" applyAlignment="1" applyProtection="1">
      <alignment horizontal="center" vertical="top" wrapText="1"/>
      <protection locked="0"/>
    </xf>
    <xf numFmtId="2" fontId="31" fillId="2" borderId="22" xfId="4" applyNumberFormat="1" applyFont="1" applyFill="1" applyBorder="1" applyAlignment="1" applyProtection="1">
      <alignment horizontal="right"/>
      <protection locked="0"/>
    </xf>
    <xf numFmtId="0" fontId="103" fillId="2" borderId="22" xfId="24" applyFont="1" applyFill="1" applyBorder="1" applyAlignment="1">
      <alignment horizontal="right"/>
    </xf>
    <xf numFmtId="49" fontId="31" fillId="2" borderId="0" xfId="24" applyNumberFormat="1" applyFont="1" applyFill="1" applyAlignment="1">
      <alignment horizontal="left" vertical="top"/>
    </xf>
    <xf numFmtId="0" fontId="96" fillId="2" borderId="0" xfId="24" applyFont="1" applyFill="1" applyAlignment="1">
      <alignment horizontal="left" vertical="top"/>
    </xf>
    <xf numFmtId="0" fontId="31" fillId="2" borderId="0" xfId="24" applyFont="1" applyFill="1" applyAlignment="1">
      <alignment horizontal="right"/>
    </xf>
    <xf numFmtId="0" fontId="33" fillId="2" borderId="0" xfId="24" applyFont="1" applyFill="1" applyAlignment="1">
      <alignment horizontal="left" vertical="top"/>
    </xf>
    <xf numFmtId="0" fontId="96" fillId="2" borderId="22" xfId="4" applyNumberFormat="1" applyFont="1" applyFill="1" applyBorder="1" applyAlignment="1" applyProtection="1">
      <alignment horizontal="left" vertical="top" wrapText="1"/>
      <protection locked="0"/>
    </xf>
    <xf numFmtId="0" fontId="6" fillId="2" borderId="0" xfId="28" applyFont="1" applyFill="1" applyAlignment="1">
      <alignment horizontal="center"/>
    </xf>
    <xf numFmtId="0" fontId="6" fillId="2" borderId="0" xfId="28" applyFont="1" applyFill="1" applyBorder="1"/>
    <xf numFmtId="0" fontId="6" fillId="2" borderId="0" xfId="28" applyFont="1" applyFill="1"/>
    <xf numFmtId="0" fontId="6" fillId="2" borderId="20" xfId="28" applyFont="1" applyFill="1" applyBorder="1" applyAlignment="1">
      <alignment horizontal="center"/>
    </xf>
    <xf numFmtId="0" fontId="6" fillId="2" borderId="18" xfId="28" applyFont="1" applyFill="1" applyBorder="1" applyAlignment="1">
      <alignment horizontal="center"/>
    </xf>
    <xf numFmtId="4" fontId="6" fillId="2" borderId="18" xfId="28" applyNumberFormat="1" applyFont="1" applyFill="1" applyBorder="1"/>
    <xf numFmtId="0" fontId="6" fillId="2" borderId="22" xfId="28" applyFont="1" applyFill="1" applyBorder="1" applyAlignment="1">
      <alignment horizontal="center"/>
    </xf>
    <xf numFmtId="0" fontId="106" fillId="2" borderId="0" xfId="7" applyFont="1" applyFill="1" applyBorder="1" applyAlignment="1" applyProtection="1">
      <alignment horizontal="center" vertical="top" wrapText="1"/>
    </xf>
    <xf numFmtId="49" fontId="33" fillId="2" borderId="0" xfId="20" applyNumberFormat="1" applyFont="1" applyFill="1" applyProtection="1"/>
    <xf numFmtId="49" fontId="34" fillId="2" borderId="0" xfId="28" applyNumberFormat="1" applyFont="1" applyFill="1" applyAlignment="1">
      <alignment horizontal="left" vertical="top"/>
    </xf>
    <xf numFmtId="0" fontId="31" fillId="2" borderId="0" xfId="8" applyFont="1" applyFill="1" applyBorder="1" applyAlignment="1" applyProtection="1">
      <alignment horizontal="center" vertical="center"/>
    </xf>
    <xf numFmtId="0" fontId="31" fillId="2" borderId="0" xfId="8" applyFont="1" applyFill="1" applyBorder="1" applyAlignment="1" applyProtection="1">
      <alignment horizontal="left" vertical="center" wrapText="1"/>
    </xf>
    <xf numFmtId="4" fontId="31" fillId="2" borderId="0" xfId="8" applyNumberFormat="1" applyFont="1" applyFill="1" applyBorder="1" applyAlignment="1" applyProtection="1">
      <alignment vertical="center"/>
      <protection hidden="1"/>
    </xf>
    <xf numFmtId="0" fontId="104" fillId="10" borderId="2" xfId="1" applyFont="1" applyFill="1" applyBorder="1" applyAlignment="1"/>
    <xf numFmtId="49" fontId="34" fillId="2" borderId="0" xfId="28" applyNumberFormat="1" applyFont="1" applyFill="1" applyBorder="1" applyAlignment="1">
      <alignment horizontal="left" vertical="top"/>
    </xf>
    <xf numFmtId="4" fontId="33" fillId="2" borderId="0" xfId="8" applyNumberFormat="1" applyFont="1" applyFill="1" applyBorder="1" applyAlignment="1" applyProtection="1">
      <alignment vertical="center"/>
      <protection hidden="1"/>
    </xf>
    <xf numFmtId="49" fontId="31" fillId="2" borderId="0" xfId="29" applyNumberFormat="1" applyFont="1" applyFill="1" applyBorder="1" applyAlignment="1" applyProtection="1">
      <alignment horizontal="left" vertical="top"/>
      <protection locked="0"/>
    </xf>
    <xf numFmtId="0" fontId="31" fillId="2" borderId="0" xfId="29" applyFont="1" applyFill="1" applyBorder="1" applyAlignment="1" applyProtection="1">
      <alignment horizontal="justify" vertical="top" wrapText="1"/>
      <protection locked="0"/>
    </xf>
    <xf numFmtId="4" fontId="31" fillId="2" borderId="0" xfId="29" applyNumberFormat="1" applyFont="1" applyFill="1" applyBorder="1" applyAlignment="1" applyProtection="1">
      <alignment horizontal="center"/>
      <protection locked="0"/>
    </xf>
    <xf numFmtId="4" fontId="31" fillId="2" borderId="0" xfId="29" applyNumberFormat="1" applyFont="1" applyFill="1" applyBorder="1" applyAlignment="1" applyProtection="1">
      <alignment horizontal="right"/>
      <protection locked="0"/>
    </xf>
    <xf numFmtId="49" fontId="106" fillId="2" borderId="18" xfId="30" applyNumberFormat="1" applyFont="1" applyFill="1" applyBorder="1" applyAlignment="1">
      <alignment horizontal="left"/>
    </xf>
    <xf numFmtId="49" fontId="34" fillId="2" borderId="22" xfId="28" applyNumberFormat="1" applyFont="1" applyFill="1" applyBorder="1" applyAlignment="1">
      <alignment horizontal="left" vertical="top"/>
    </xf>
    <xf numFmtId="49" fontId="31" fillId="2" borderId="22" xfId="12" applyNumberFormat="1" applyFont="1" applyFill="1" applyBorder="1" applyAlignment="1">
      <alignment wrapText="1"/>
    </xf>
    <xf numFmtId="0" fontId="31" fillId="2" borderId="0" xfId="12" applyFont="1" applyFill="1" applyBorder="1" applyAlignment="1">
      <alignment horizontal="center"/>
    </xf>
    <xf numFmtId="2" fontId="31" fillId="2" borderId="22" xfId="12" applyNumberFormat="1" applyFont="1" applyFill="1" applyBorder="1" applyAlignment="1">
      <alignment horizontal="center"/>
    </xf>
    <xf numFmtId="4" fontId="34" fillId="2" borderId="22" xfId="28" applyNumberFormat="1" applyFont="1" applyFill="1" applyBorder="1"/>
    <xf numFmtId="0" fontId="31" fillId="2" borderId="22" xfId="12" applyNumberFormat="1" applyFont="1" applyFill="1" applyBorder="1" applyAlignment="1">
      <alignment wrapText="1"/>
    </xf>
    <xf numFmtId="0" fontId="31" fillId="2" borderId="22" xfId="12" applyNumberFormat="1" applyFont="1" applyFill="1" applyBorder="1" applyAlignment="1">
      <alignment horizontal="left" wrapText="1"/>
    </xf>
    <xf numFmtId="0" fontId="107" fillId="2" borderId="52" xfId="28" applyFont="1" applyFill="1" applyBorder="1"/>
    <xf numFmtId="4" fontId="100" fillId="2" borderId="17" xfId="31" applyNumberFormat="1" applyFont="1" applyFill="1" applyBorder="1" applyAlignment="1" applyProtection="1">
      <alignment horizontal="left" wrapText="1"/>
    </xf>
    <xf numFmtId="4" fontId="108" fillId="2" borderId="17" xfId="31" applyNumberFormat="1" applyFont="1" applyFill="1" applyBorder="1" applyAlignment="1" applyProtection="1">
      <alignment horizontal="right" wrapText="1"/>
    </xf>
    <xf numFmtId="4" fontId="33" fillId="2" borderId="17" xfId="31" applyNumberFormat="1" applyFont="1" applyFill="1" applyBorder="1" applyAlignment="1" applyProtection="1">
      <alignment horizontal="left" wrapText="1"/>
    </xf>
    <xf numFmtId="4" fontId="100" fillId="2" borderId="53" xfId="31" applyNumberFormat="1" applyFont="1" applyFill="1" applyBorder="1" applyAlignment="1" applyProtection="1">
      <alignment horizontal="right" wrapText="1"/>
    </xf>
    <xf numFmtId="0" fontId="31" fillId="2" borderId="22" xfId="12" applyNumberFormat="1" applyFont="1" applyFill="1" applyBorder="1" applyAlignment="1">
      <alignment horizontal="left" vertical="top" wrapText="1"/>
    </xf>
    <xf numFmtId="0" fontId="107" fillId="2" borderId="52" xfId="28" quotePrefix="1" applyFont="1" applyFill="1" applyBorder="1"/>
    <xf numFmtId="0" fontId="104" fillId="10" borderId="56" xfId="1" applyFont="1" applyFill="1" applyBorder="1" applyAlignment="1">
      <alignment horizontal="center" wrapText="1"/>
    </xf>
    <xf numFmtId="4" fontId="96" fillId="10" borderId="3" xfId="8" applyNumberFormat="1" applyFont="1" applyFill="1" applyBorder="1" applyAlignment="1" applyProtection="1">
      <alignment vertical="center"/>
      <protection hidden="1"/>
    </xf>
    <xf numFmtId="0" fontId="6" fillId="10" borderId="3" xfId="28" applyFont="1" applyFill="1" applyBorder="1" applyAlignment="1">
      <alignment horizontal="center"/>
    </xf>
    <xf numFmtId="4" fontId="6" fillId="10" borderId="3" xfId="28" applyNumberFormat="1" applyFont="1" applyFill="1" applyBorder="1"/>
    <xf numFmtId="4" fontId="10" fillId="10" borderId="3" xfId="28" applyNumberFormat="1" applyFont="1" applyFill="1" applyBorder="1"/>
    <xf numFmtId="49" fontId="31" fillId="2" borderId="0" xfId="20" applyNumberFormat="1" applyFont="1" applyFill="1" applyAlignment="1" applyProtection="1">
      <alignment vertical="top"/>
    </xf>
    <xf numFmtId="49" fontId="31" fillId="2" borderId="0" xfId="20" applyNumberFormat="1" applyFont="1" applyFill="1" applyProtection="1"/>
    <xf numFmtId="0" fontId="31" fillId="2" borderId="0" xfId="20" applyFont="1" applyFill="1" applyAlignment="1" applyProtection="1">
      <alignment horizontal="center"/>
    </xf>
    <xf numFmtId="0" fontId="31" fillId="2" borderId="0" xfId="20" applyFont="1" applyFill="1" applyAlignment="1" applyProtection="1">
      <alignment horizontal="right"/>
    </xf>
    <xf numFmtId="167" fontId="31" fillId="2" borderId="0" xfId="20" applyNumberFormat="1" applyFont="1" applyFill="1" applyAlignment="1" applyProtection="1">
      <alignment horizontal="right"/>
      <protection locked="0"/>
    </xf>
    <xf numFmtId="167" fontId="31" fillId="2" borderId="0" xfId="20" applyNumberFormat="1" applyFont="1" applyFill="1" applyAlignment="1" applyProtection="1">
      <alignment horizontal="center"/>
      <protection locked="0"/>
    </xf>
    <xf numFmtId="49" fontId="33" fillId="2" borderId="0" xfId="20" applyNumberFormat="1" applyFont="1" applyFill="1" applyAlignment="1" applyProtection="1">
      <alignment vertical="top"/>
    </xf>
    <xf numFmtId="0" fontId="33" fillId="2" borderId="0" xfId="20" applyFont="1" applyFill="1" applyAlignment="1" applyProtection="1">
      <alignment horizontal="center"/>
    </xf>
    <xf numFmtId="0" fontId="33" fillId="2" borderId="0" xfId="20" applyFont="1" applyFill="1" applyAlignment="1" applyProtection="1">
      <alignment horizontal="right"/>
    </xf>
    <xf numFmtId="167" fontId="33" fillId="2" borderId="0" xfId="20" applyNumberFormat="1" applyFont="1" applyFill="1" applyAlignment="1" applyProtection="1">
      <alignment horizontal="right"/>
      <protection locked="0"/>
    </xf>
    <xf numFmtId="167" fontId="33" fillId="2" borderId="0" xfId="20" applyNumberFormat="1" applyFont="1" applyFill="1" applyAlignment="1" applyProtection="1">
      <alignment horizontal="center"/>
      <protection locked="0"/>
    </xf>
    <xf numFmtId="0" fontId="33" fillId="10" borderId="3" xfId="20" applyFont="1" applyFill="1" applyBorder="1" applyAlignment="1" applyProtection="1">
      <alignment horizontal="right"/>
    </xf>
    <xf numFmtId="167" fontId="33" fillId="10" borderId="3" xfId="20" applyNumberFormat="1" applyFont="1" applyFill="1" applyBorder="1" applyAlignment="1" applyProtection="1">
      <alignment horizontal="right"/>
      <protection locked="0"/>
    </xf>
    <xf numFmtId="49" fontId="109" fillId="2" borderId="0" xfId="20" applyNumberFormat="1" applyFont="1" applyFill="1" applyAlignment="1" applyProtection="1">
      <alignment horizontal="left" vertical="top"/>
    </xf>
    <xf numFmtId="49" fontId="110" fillId="2" borderId="0" xfId="20" applyNumberFormat="1" applyFont="1" applyFill="1" applyProtection="1"/>
    <xf numFmtId="0" fontId="33" fillId="2" borderId="1" xfId="20" applyFont="1" applyFill="1" applyBorder="1"/>
    <xf numFmtId="0" fontId="33" fillId="2" borderId="1" xfId="20" applyFont="1" applyFill="1" applyBorder="1" applyAlignment="1">
      <alignment horizontal="center"/>
    </xf>
    <xf numFmtId="4" fontId="33" fillId="2" borderId="1" xfId="20" applyNumberFormat="1" applyFont="1" applyFill="1" applyBorder="1" applyAlignment="1">
      <alignment horizontal="center"/>
    </xf>
    <xf numFmtId="2" fontId="33" fillId="2" borderId="1" xfId="19" applyNumberFormat="1" applyFont="1" applyFill="1" applyBorder="1" applyAlignment="1">
      <alignment horizontal="center"/>
    </xf>
    <xf numFmtId="0" fontId="31" fillId="2" borderId="0" xfId="20" applyNumberFormat="1" applyFont="1" applyFill="1" applyAlignment="1" applyProtection="1">
      <alignment wrapText="1"/>
    </xf>
    <xf numFmtId="4" fontId="31" fillId="2" borderId="0" xfId="20" applyNumberFormat="1" applyFont="1" applyFill="1" applyAlignment="1" applyProtection="1">
      <alignment horizontal="center"/>
    </xf>
    <xf numFmtId="2" fontId="31" fillId="3" borderId="0" xfId="20" applyNumberFormat="1" applyFont="1" applyFill="1" applyAlignment="1" applyProtection="1">
      <alignment horizontal="center"/>
      <protection locked="0"/>
    </xf>
    <xf numFmtId="2" fontId="31" fillId="2" borderId="0" xfId="20" applyNumberFormat="1" applyFont="1" applyFill="1" applyAlignment="1">
      <alignment horizontal="center"/>
    </xf>
    <xf numFmtId="49" fontId="31" fillId="2" borderId="0" xfId="20" applyNumberFormat="1" applyFont="1" applyFill="1" applyAlignment="1" applyProtection="1">
      <alignment wrapText="1"/>
    </xf>
    <xf numFmtId="0" fontId="31" fillId="2" borderId="0" xfId="20" applyFont="1" applyFill="1" applyAlignment="1">
      <alignment horizontal="center"/>
    </xf>
    <xf numFmtId="2" fontId="31" fillId="3" borderId="0" xfId="20" applyNumberFormat="1" applyFont="1" applyFill="1" applyAlignment="1">
      <alignment horizontal="center"/>
    </xf>
    <xf numFmtId="49" fontId="31" fillId="2" borderId="55" xfId="20" applyNumberFormat="1" applyFont="1" applyFill="1" applyBorder="1" applyAlignment="1" applyProtection="1">
      <alignment vertical="top"/>
    </xf>
    <xf numFmtId="0" fontId="33" fillId="2" borderId="55" xfId="20" applyFont="1" applyFill="1" applyBorder="1" applyAlignment="1" applyProtection="1">
      <alignment horizontal="left"/>
    </xf>
    <xf numFmtId="49" fontId="33" fillId="2" borderId="55" xfId="20" applyNumberFormat="1" applyFont="1" applyFill="1" applyBorder="1" applyAlignment="1" applyProtection="1">
      <alignment horizontal="center" vertical="top"/>
    </xf>
    <xf numFmtId="4" fontId="31" fillId="2" borderId="55" xfId="20" applyNumberFormat="1" applyFont="1" applyFill="1" applyBorder="1" applyAlignment="1" applyProtection="1">
      <alignment horizontal="center"/>
    </xf>
    <xf numFmtId="2" fontId="31" fillId="2" borderId="55" xfId="20" applyNumberFormat="1" applyFont="1" applyFill="1" applyBorder="1" applyAlignment="1" applyProtection="1">
      <alignment horizontal="right"/>
    </xf>
    <xf numFmtId="2" fontId="33" fillId="2" borderId="55" xfId="20" applyNumberFormat="1" applyFont="1" applyFill="1" applyBorder="1" applyAlignment="1" applyProtection="1">
      <alignment horizontal="center"/>
      <protection locked="0"/>
    </xf>
    <xf numFmtId="49" fontId="109" fillId="2" borderId="0" xfId="20" applyNumberFormat="1" applyFont="1" applyFill="1" applyAlignment="1" applyProtection="1">
      <alignment vertical="top"/>
    </xf>
    <xf numFmtId="4" fontId="31" fillId="2" borderId="0" xfId="20" applyNumberFormat="1" applyFont="1" applyFill="1" applyBorder="1" applyAlignment="1" applyProtection="1">
      <alignment horizontal="center"/>
    </xf>
    <xf numFmtId="2" fontId="31" fillId="2" borderId="0" xfId="20" applyNumberFormat="1" applyFont="1" applyFill="1" applyBorder="1" applyAlignment="1" applyProtection="1">
      <alignment horizontal="right"/>
    </xf>
    <xf numFmtId="2" fontId="31" fillId="2" borderId="0" xfId="20" applyNumberFormat="1" applyFont="1" applyFill="1" applyBorder="1" applyAlignment="1" applyProtection="1">
      <alignment horizontal="center"/>
    </xf>
    <xf numFmtId="49" fontId="100" fillId="2" borderId="0" xfId="20" applyNumberFormat="1" applyFont="1" applyFill="1" applyAlignment="1" applyProtection="1">
      <alignment vertical="top"/>
    </xf>
    <xf numFmtId="49" fontId="31" fillId="2" borderId="0" xfId="20" applyNumberFormat="1" applyFont="1" applyFill="1" applyBorder="1" applyAlignment="1" applyProtection="1">
      <alignment vertical="top"/>
    </xf>
    <xf numFmtId="49" fontId="31" fillId="2" borderId="0" xfId="20" applyNumberFormat="1" applyFont="1" applyFill="1" applyAlignment="1">
      <alignment horizontal="left" wrapText="1"/>
    </xf>
    <xf numFmtId="2" fontId="31" fillId="3" borderId="0" xfId="20" applyNumberFormat="1" applyFont="1" applyFill="1" applyBorder="1" applyAlignment="1" applyProtection="1">
      <alignment horizontal="center"/>
      <protection locked="0"/>
    </xf>
    <xf numFmtId="49" fontId="31" fillId="2" borderId="0" xfId="20" applyNumberFormat="1" applyFont="1" applyFill="1" applyAlignment="1">
      <alignment horizontal="left" vertical="top" wrapText="1"/>
    </xf>
    <xf numFmtId="0" fontId="31" fillId="2" borderId="0" xfId="20" applyFont="1" applyFill="1" applyBorder="1" applyAlignment="1" applyProtection="1">
      <alignment horizontal="center"/>
    </xf>
    <xf numFmtId="49" fontId="31" fillId="2" borderId="0" xfId="20" applyNumberFormat="1" applyFont="1" applyFill="1" applyAlignment="1">
      <alignment vertical="top"/>
    </xf>
    <xf numFmtId="49" fontId="31" fillId="2" borderId="0" xfId="20" applyNumberFormat="1" applyFont="1" applyFill="1" applyAlignment="1" applyProtection="1">
      <alignment horizontal="left" wrapText="1"/>
    </xf>
    <xf numFmtId="0" fontId="31" fillId="2" borderId="0" xfId="20" applyNumberFormat="1" applyFont="1" applyFill="1" applyAlignment="1" applyProtection="1">
      <alignment horizontal="left" wrapText="1"/>
    </xf>
    <xf numFmtId="2" fontId="31" fillId="2" borderId="0" xfId="20" applyNumberFormat="1" applyFont="1" applyFill="1" applyAlignment="1" applyProtection="1">
      <alignment horizontal="right"/>
    </xf>
    <xf numFmtId="2" fontId="31" fillId="2" borderId="0" xfId="20" applyNumberFormat="1" applyFont="1" applyFill="1" applyAlignment="1" applyProtection="1">
      <alignment horizontal="center"/>
    </xf>
    <xf numFmtId="4" fontId="31" fillId="2" borderId="0" xfId="20" applyNumberFormat="1" applyFont="1" applyFill="1" applyAlignment="1">
      <alignment horizontal="center"/>
    </xf>
    <xf numFmtId="2" fontId="31" fillId="2" borderId="55" xfId="20" applyNumberFormat="1" applyFont="1" applyFill="1" applyBorder="1" applyAlignment="1" applyProtection="1">
      <alignment horizontal="center"/>
    </xf>
    <xf numFmtId="49" fontId="6" fillId="2" borderId="0" xfId="37" applyNumberFormat="1" applyFont="1" applyFill="1" applyBorder="1" applyAlignment="1">
      <alignment vertical="top"/>
    </xf>
    <xf numFmtId="49" fontId="14" fillId="2" borderId="0" xfId="37" applyNumberFormat="1" applyFont="1" applyFill="1" applyBorder="1" applyAlignment="1">
      <alignment vertical="top"/>
    </xf>
    <xf numFmtId="0" fontId="14" fillId="2" borderId="0" xfId="37" applyFont="1" applyFill="1" applyBorder="1"/>
    <xf numFmtId="2" fontId="6" fillId="2" borderId="0" xfId="37" applyNumberFormat="1" applyFont="1" applyFill="1" applyBorder="1"/>
    <xf numFmtId="2" fontId="6" fillId="2" borderId="0" xfId="37" applyNumberFormat="1" applyFont="1" applyFill="1" applyBorder="1" applyAlignment="1">
      <alignment horizontal="center"/>
    </xf>
    <xf numFmtId="49" fontId="6" fillId="2" borderId="0" xfId="37" applyNumberFormat="1" applyFont="1" applyFill="1" applyBorder="1" applyAlignment="1">
      <alignment vertical="top" wrapText="1"/>
    </xf>
    <xf numFmtId="0" fontId="111" fillId="2" borderId="0" xfId="37" applyFont="1" applyFill="1" applyBorder="1" applyAlignment="1">
      <alignment vertical="top" wrapText="1"/>
    </xf>
    <xf numFmtId="2" fontId="36" fillId="2" borderId="0" xfId="37" applyNumberFormat="1" applyFont="1" applyFill="1" applyBorder="1" applyAlignment="1">
      <alignment horizontal="center"/>
    </xf>
    <xf numFmtId="0" fontId="31" fillId="2" borderId="0" xfId="4" applyNumberFormat="1" applyFont="1" applyFill="1" applyBorder="1" applyAlignment="1" applyProtection="1">
      <alignment horizontal="left" vertical="top" wrapText="1"/>
      <protection locked="0"/>
    </xf>
    <xf numFmtId="0" fontId="31" fillId="2" borderId="0" xfId="4" applyNumberFormat="1" applyFont="1" applyFill="1" applyBorder="1" applyAlignment="1" applyProtection="1">
      <alignment horizontal="center" vertical="top" wrapText="1"/>
      <protection locked="0"/>
    </xf>
    <xf numFmtId="4" fontId="31" fillId="2" borderId="0" xfId="4" applyNumberFormat="1" applyFont="1" applyFill="1" applyBorder="1" applyAlignment="1" applyProtection="1">
      <alignment horizontal="center" vertical="top" wrapText="1"/>
      <protection locked="0"/>
    </xf>
    <xf numFmtId="2" fontId="36" fillId="3" borderId="0" xfId="37" applyNumberFormat="1" applyFont="1" applyFill="1" applyBorder="1" applyAlignment="1">
      <alignment horizontal="center"/>
    </xf>
    <xf numFmtId="2" fontId="31" fillId="2" borderId="0" xfId="20" applyNumberFormat="1" applyFont="1" applyFill="1" applyBorder="1" applyAlignment="1">
      <alignment horizontal="center"/>
    </xf>
    <xf numFmtId="0" fontId="37" fillId="2" borderId="0" xfId="37" applyFont="1" applyFill="1" applyBorder="1"/>
    <xf numFmtId="0" fontId="36" fillId="2" borderId="0" xfId="37" applyFont="1" applyFill="1" applyBorder="1" applyAlignment="1">
      <alignment vertical="top" wrapText="1"/>
    </xf>
    <xf numFmtId="0" fontId="75" fillId="2" borderId="0" xfId="37" applyFont="1" applyFill="1" applyBorder="1" applyAlignment="1">
      <alignment vertical="top" wrapText="1"/>
    </xf>
    <xf numFmtId="0" fontId="36" fillId="2" borderId="0" xfId="37" applyFont="1" applyFill="1" applyBorder="1"/>
    <xf numFmtId="4" fontId="31" fillId="2" borderId="0" xfId="37" applyNumberFormat="1" applyFont="1" applyFill="1" applyBorder="1" applyAlignment="1">
      <alignment horizontal="center" vertical="top"/>
    </xf>
    <xf numFmtId="0" fontId="31" fillId="2" borderId="0" xfId="37" applyFont="1" applyFill="1" applyBorder="1" applyAlignment="1">
      <alignment horizontal="center" vertical="center"/>
    </xf>
    <xf numFmtId="0" fontId="36" fillId="2" borderId="0" xfId="37" applyFont="1" applyFill="1" applyBorder="1" applyAlignment="1">
      <alignment wrapText="1"/>
    </xf>
    <xf numFmtId="49" fontId="14" fillId="2" borderId="0" xfId="37" applyNumberFormat="1" applyFont="1" applyFill="1" applyBorder="1" applyAlignment="1">
      <alignment vertical="top" wrapText="1"/>
    </xf>
    <xf numFmtId="0" fontId="37" fillId="2" borderId="0" xfId="37" applyFont="1" applyFill="1" applyBorder="1" applyAlignment="1">
      <alignment vertical="top" wrapText="1"/>
    </xf>
    <xf numFmtId="0" fontId="36" fillId="2" borderId="0" xfId="37" applyFont="1" applyFill="1" applyBorder="1" applyAlignment="1">
      <alignment horizontal="center"/>
    </xf>
    <xf numFmtId="0" fontId="31" fillId="2" borderId="55" xfId="20" applyFont="1" applyFill="1" applyBorder="1" applyAlignment="1" applyProtection="1">
      <alignment horizontal="center"/>
    </xf>
    <xf numFmtId="0" fontId="33" fillId="2" borderId="0" xfId="20" applyFont="1" applyFill="1" applyBorder="1" applyAlignment="1" applyProtection="1">
      <alignment horizontal="left"/>
    </xf>
    <xf numFmtId="2" fontId="33" fillId="2" borderId="0" xfId="20" applyNumberFormat="1" applyFont="1" applyFill="1" applyBorder="1" applyAlignment="1" applyProtection="1">
      <alignment horizontal="center"/>
    </xf>
    <xf numFmtId="49" fontId="31" fillId="2" borderId="0" xfId="20" applyNumberFormat="1" applyFont="1" applyFill="1" applyAlignment="1" applyProtection="1">
      <alignment vertical="top" wrapText="1"/>
    </xf>
    <xf numFmtId="0" fontId="31" fillId="2" borderId="0" xfId="20" applyFont="1" applyFill="1" applyAlignment="1">
      <alignment wrapText="1"/>
    </xf>
    <xf numFmtId="49" fontId="33" fillId="2" borderId="55" xfId="20" applyNumberFormat="1" applyFont="1" applyFill="1" applyBorder="1" applyAlignment="1" applyProtection="1">
      <alignment vertical="top"/>
    </xf>
    <xf numFmtId="4" fontId="33" fillId="2" borderId="55" xfId="20" applyNumberFormat="1" applyFont="1" applyFill="1" applyBorder="1" applyAlignment="1" applyProtection="1">
      <alignment horizontal="center"/>
    </xf>
    <xf numFmtId="2" fontId="33" fillId="2" borderId="55" xfId="20" applyNumberFormat="1" applyFont="1" applyFill="1" applyBorder="1" applyAlignment="1" applyProtection="1">
      <alignment horizontal="center"/>
    </xf>
    <xf numFmtId="0" fontId="11" fillId="2" borderId="0" xfId="20" applyFont="1" applyFill="1"/>
    <xf numFmtId="0" fontId="6" fillId="2" borderId="0" xfId="20" applyFont="1" applyFill="1" applyAlignment="1">
      <alignment horizontal="center"/>
    </xf>
    <xf numFmtId="4" fontId="6" fillId="2" borderId="0" xfId="20" applyNumberFormat="1" applyFont="1" applyFill="1" applyAlignment="1">
      <alignment horizontal="center"/>
    </xf>
    <xf numFmtId="2" fontId="6" fillId="2" borderId="0" xfId="19" applyNumberFormat="1" applyFont="1" applyFill="1" applyAlignment="1">
      <alignment horizontal="center"/>
    </xf>
    <xf numFmtId="49" fontId="100" fillId="2" borderId="0" xfId="20" applyNumberFormat="1" applyFont="1" applyFill="1" applyAlignment="1">
      <alignment vertical="top"/>
    </xf>
    <xf numFmtId="0" fontId="100" fillId="2" borderId="0" xfId="20" applyFont="1" applyFill="1" applyAlignment="1">
      <alignment wrapText="1"/>
    </xf>
    <xf numFmtId="49" fontId="31" fillId="2" borderId="0" xfId="20" applyNumberFormat="1" applyFont="1" applyFill="1" applyAlignment="1">
      <alignment horizontal="center" vertical="top"/>
    </xf>
    <xf numFmtId="0" fontId="31" fillId="2" borderId="0" xfId="20" applyFont="1" applyFill="1" applyAlignment="1">
      <alignment horizontal="left" vertical="top" wrapText="1"/>
    </xf>
    <xf numFmtId="2" fontId="33" fillId="2" borderId="55" xfId="20" applyNumberFormat="1" applyFont="1" applyFill="1" applyBorder="1" applyAlignment="1" applyProtection="1">
      <alignment horizontal="center" vertical="top"/>
    </xf>
    <xf numFmtId="0" fontId="33" fillId="2" borderId="0" xfId="20" applyFont="1" applyFill="1" applyBorder="1" applyAlignment="1">
      <alignment vertical="top"/>
    </xf>
    <xf numFmtId="0" fontId="100" fillId="2" borderId="0" xfId="20" applyFont="1" applyFill="1" applyAlignment="1">
      <alignment vertical="top" wrapText="1"/>
    </xf>
    <xf numFmtId="2" fontId="31" fillId="2" borderId="0" xfId="20" applyNumberFormat="1" applyFont="1" applyFill="1" applyAlignment="1">
      <alignment wrapText="1"/>
    </xf>
    <xf numFmtId="2" fontId="6" fillId="2" borderId="0" xfId="19" applyNumberFormat="1" applyFont="1" applyFill="1"/>
    <xf numFmtId="4" fontId="100" fillId="2" borderId="3" xfId="20" quotePrefix="1" applyNumberFormat="1" applyFont="1" applyFill="1" applyBorder="1" applyAlignment="1">
      <alignment horizontal="left" vertical="top" wrapText="1"/>
    </xf>
    <xf numFmtId="4" fontId="100" fillId="2" borderId="3" xfId="20" applyNumberFormat="1" applyFont="1" applyFill="1" applyBorder="1" applyAlignment="1">
      <alignment horizontal="justify" vertical="top" wrapText="1"/>
    </xf>
    <xf numFmtId="4" fontId="114" fillId="2" borderId="3" xfId="20" applyNumberFormat="1" applyFont="1" applyFill="1" applyBorder="1" applyAlignment="1">
      <alignment horizontal="center" wrapText="1"/>
    </xf>
    <xf numFmtId="2" fontId="115" fillId="2" borderId="3" xfId="20" applyNumberFormat="1" applyFont="1" applyFill="1" applyBorder="1" applyAlignment="1"/>
    <xf numFmtId="2" fontId="115" fillId="2" borderId="3" xfId="20" applyNumberFormat="1" applyFont="1" applyFill="1" applyBorder="1" applyAlignment="1">
      <alignment horizontal="right" wrapText="1"/>
    </xf>
    <xf numFmtId="0" fontId="31" fillId="2" borderId="0" xfId="20" applyFont="1" applyFill="1" applyAlignment="1">
      <alignment vertical="top" wrapText="1"/>
    </xf>
    <xf numFmtId="2" fontId="33" fillId="2" borderId="1" xfId="19" applyNumberFormat="1" applyFont="1" applyFill="1" applyBorder="1" applyAlignment="1">
      <alignment horizontal="right"/>
    </xf>
    <xf numFmtId="0" fontId="31" fillId="2" borderId="0" xfId="20" applyFont="1" applyFill="1" applyAlignment="1">
      <alignment horizontal="center" wrapText="1"/>
    </xf>
    <xf numFmtId="2" fontId="34" fillId="3" borderId="0" xfId="19" applyNumberFormat="1" applyFont="1" applyFill="1" applyBorder="1" applyAlignment="1" applyProtection="1">
      <alignment horizontal="center"/>
    </xf>
    <xf numFmtId="4" fontId="100" fillId="2" borderId="3" xfId="20" applyNumberFormat="1" applyFont="1" applyFill="1" applyBorder="1" applyAlignment="1">
      <alignment horizontal="left" vertical="top" wrapText="1"/>
    </xf>
    <xf numFmtId="2" fontId="115" fillId="2" borderId="3" xfId="20" applyNumberFormat="1" applyFont="1" applyFill="1" applyBorder="1" applyAlignment="1">
      <alignment horizontal="center"/>
    </xf>
    <xf numFmtId="2" fontId="115" fillId="2" borderId="3" xfId="20" applyNumberFormat="1" applyFont="1" applyFill="1" applyBorder="1" applyAlignment="1">
      <alignment horizontal="center" wrapText="1"/>
    </xf>
    <xf numFmtId="49" fontId="33" fillId="2" borderId="55" xfId="20" applyNumberFormat="1" applyFont="1" applyFill="1" applyBorder="1" applyAlignment="1" applyProtection="1">
      <alignment horizontal="left" vertical="top"/>
    </xf>
    <xf numFmtId="0" fontId="33" fillId="2" borderId="55" xfId="20" applyFont="1" applyFill="1" applyBorder="1" applyAlignment="1" applyProtection="1">
      <alignment horizontal="center"/>
    </xf>
    <xf numFmtId="2" fontId="33" fillId="2" borderId="55" xfId="20" applyNumberFormat="1" applyFont="1" applyFill="1" applyBorder="1" applyAlignment="1" applyProtection="1">
      <alignment horizontal="right"/>
    </xf>
    <xf numFmtId="0" fontId="121" fillId="10" borderId="56" xfId="1" applyFont="1" applyFill="1" applyBorder="1" applyAlignment="1">
      <alignment horizontal="left" wrapText="1"/>
    </xf>
    <xf numFmtId="0" fontId="121" fillId="10" borderId="2" xfId="1" applyFont="1" applyFill="1" applyBorder="1" applyAlignment="1">
      <alignment wrapText="1"/>
    </xf>
    <xf numFmtId="0" fontId="121" fillId="10" borderId="3" xfId="1" applyFont="1" applyFill="1" applyBorder="1" applyAlignment="1">
      <alignment wrapText="1"/>
    </xf>
    <xf numFmtId="0" fontId="44" fillId="10" borderId="56" xfId="1" applyFont="1" applyFill="1" applyBorder="1" applyAlignment="1">
      <alignment horizontal="left" wrapText="1"/>
    </xf>
    <xf numFmtId="0" fontId="44" fillId="10" borderId="3" xfId="1" applyFont="1" applyFill="1" applyBorder="1" applyAlignment="1">
      <alignment wrapText="1"/>
    </xf>
    <xf numFmtId="0" fontId="122" fillId="2" borderId="0" xfId="37" applyFont="1" applyFill="1" applyBorder="1" applyAlignment="1">
      <alignment vertical="top" wrapText="1"/>
    </xf>
    <xf numFmtId="2" fontId="6" fillId="3" borderId="0" xfId="37" applyNumberFormat="1" applyFont="1" applyFill="1" applyBorder="1" applyAlignment="1">
      <alignment horizontal="center"/>
    </xf>
    <xf numFmtId="0" fontId="105" fillId="2" borderId="0" xfId="37" applyFont="1" applyFill="1" applyBorder="1" applyAlignment="1">
      <alignment vertical="top" wrapText="1"/>
    </xf>
    <xf numFmtId="49" fontId="6" fillId="2" borderId="0" xfId="37" quotePrefix="1" applyNumberFormat="1" applyFont="1" applyFill="1" applyBorder="1" applyAlignment="1">
      <alignment vertical="top" wrapText="1"/>
    </xf>
    <xf numFmtId="4" fontId="75" fillId="2" borderId="0" xfId="37" applyNumberFormat="1" applyFont="1" applyFill="1" applyBorder="1" applyAlignment="1">
      <alignment horizontal="left" vertical="top" wrapText="1"/>
    </xf>
    <xf numFmtId="0" fontId="6" fillId="2" borderId="0" xfId="37" applyFont="1" applyFill="1" applyBorder="1"/>
    <xf numFmtId="4" fontId="75" fillId="2" borderId="0" xfId="37" applyNumberFormat="1" applyFont="1" applyFill="1" applyBorder="1" applyAlignment="1">
      <alignment horizontal="center" vertical="top"/>
    </xf>
    <xf numFmtId="0" fontId="6" fillId="2" borderId="0" xfId="37" applyFont="1" applyFill="1" applyBorder="1" applyAlignment="1">
      <alignment wrapText="1"/>
    </xf>
    <xf numFmtId="2" fontId="36" fillId="0" borderId="0" xfId="37" applyNumberFormat="1" applyFont="1" applyFill="1" applyBorder="1" applyAlignment="1">
      <alignment horizontal="center"/>
    </xf>
    <xf numFmtId="0" fontId="6" fillId="2" borderId="0" xfId="20" applyFont="1" applyFill="1" applyAlignment="1">
      <alignment horizontal="left" vertical="top"/>
    </xf>
    <xf numFmtId="0" fontId="31" fillId="2" borderId="0" xfId="20" applyFont="1" applyFill="1" applyBorder="1" applyAlignment="1" applyProtection="1">
      <alignment horizontal="justify" wrapText="1"/>
    </xf>
    <xf numFmtId="49" fontId="100" fillId="2" borderId="0" xfId="20" applyNumberFormat="1" applyFont="1" applyFill="1" applyAlignment="1" applyProtection="1">
      <alignment horizontal="left" vertical="top"/>
    </xf>
    <xf numFmtId="0" fontId="124" fillId="2" borderId="0" xfId="20" applyFont="1" applyFill="1" applyBorder="1" applyAlignment="1" applyProtection="1"/>
    <xf numFmtId="0" fontId="34" fillId="2" borderId="0" xfId="20" applyFont="1" applyFill="1" applyBorder="1" applyAlignment="1">
      <alignment horizontal="center"/>
    </xf>
    <xf numFmtId="4" fontId="34" fillId="2" borderId="0" xfId="20" applyNumberFormat="1" applyFont="1" applyFill="1" applyBorder="1" applyAlignment="1">
      <alignment horizontal="center"/>
    </xf>
    <xf numFmtId="2" fontId="34" fillId="2" borderId="0" xfId="19" applyNumberFormat="1" applyFont="1" applyFill="1" applyBorder="1" applyAlignment="1">
      <alignment horizontal="center"/>
    </xf>
    <xf numFmtId="16" fontId="6" fillId="2" borderId="0" xfId="20" quotePrefix="1" applyNumberFormat="1" applyFont="1" applyFill="1" applyAlignment="1">
      <alignment horizontal="left" vertical="top"/>
    </xf>
    <xf numFmtId="0" fontId="34" fillId="2" borderId="0" xfId="20" applyFont="1" applyFill="1" applyAlignment="1" applyProtection="1">
      <alignment horizontal="justify" wrapText="1"/>
    </xf>
    <xf numFmtId="0" fontId="34" fillId="2" borderId="0" xfId="20" applyFont="1" applyFill="1" applyAlignment="1" applyProtection="1">
      <alignment horizontal="center"/>
    </xf>
    <xf numFmtId="4" fontId="34" fillId="2" borderId="0" xfId="20" applyNumberFormat="1" applyFont="1" applyFill="1" applyBorder="1" applyAlignment="1" applyProtection="1">
      <alignment horizontal="center"/>
    </xf>
    <xf numFmtId="2" fontId="34" fillId="2" borderId="0" xfId="19" applyNumberFormat="1" applyFont="1" applyFill="1" applyBorder="1" applyAlignment="1" applyProtection="1">
      <alignment horizontal="center"/>
    </xf>
    <xf numFmtId="0" fontId="6" fillId="2" borderId="3" xfId="20" applyFont="1" applyFill="1" applyBorder="1" applyAlignment="1">
      <alignment horizontal="left" vertical="top"/>
    </xf>
    <xf numFmtId="0" fontId="121" fillId="2" borderId="3" xfId="20" applyFont="1" applyFill="1" applyBorder="1" applyAlignment="1" applyProtection="1"/>
    <xf numFmtId="0" fontId="34" fillId="2" borderId="3" xfId="20" applyFont="1" applyFill="1" applyBorder="1" applyAlignment="1">
      <alignment horizontal="center"/>
    </xf>
    <xf numFmtId="4" fontId="34" fillId="2" borderId="3" xfId="20" applyNumberFormat="1" applyFont="1" applyFill="1" applyBorder="1" applyAlignment="1">
      <alignment horizontal="center"/>
    </xf>
    <xf numFmtId="2" fontId="34" fillId="2" borderId="3" xfId="19" applyNumberFormat="1" applyFont="1" applyFill="1" applyBorder="1" applyAlignment="1" applyProtection="1">
      <alignment horizontal="center"/>
    </xf>
    <xf numFmtId="0" fontId="124" fillId="2" borderId="0" xfId="20" applyFont="1" applyFill="1" applyAlignment="1" applyProtection="1">
      <alignment horizontal="justify" wrapText="1"/>
    </xf>
    <xf numFmtId="4" fontId="125" fillId="2" borderId="0" xfId="20" applyNumberFormat="1" applyFont="1" applyFill="1" applyAlignment="1" applyProtection="1">
      <alignment horizontal="center"/>
    </xf>
    <xf numFmtId="2" fontId="34" fillId="2" borderId="0" xfId="19" applyNumberFormat="1" applyFont="1" applyFill="1" applyAlignment="1" applyProtection="1">
      <alignment horizontal="center"/>
    </xf>
    <xf numFmtId="0" fontId="6" fillId="2" borderId="0" xfId="20" quotePrefix="1" applyFont="1" applyFill="1" applyAlignment="1">
      <alignment horizontal="left" vertical="top"/>
    </xf>
    <xf numFmtId="0" fontId="31" fillId="2" borderId="0" xfId="20" applyFont="1" applyFill="1" applyAlignment="1" applyProtection="1">
      <alignment horizontal="justify" wrapText="1"/>
    </xf>
    <xf numFmtId="4" fontId="34" fillId="2" borderId="0" xfId="20" applyNumberFormat="1" applyFont="1" applyFill="1" applyAlignment="1" applyProtection="1">
      <alignment horizontal="center"/>
    </xf>
    <xf numFmtId="0" fontId="125" fillId="2" borderId="0" xfId="20" applyFont="1" applyFill="1" applyAlignment="1" applyProtection="1">
      <alignment horizontal="left"/>
    </xf>
    <xf numFmtId="0" fontId="125" fillId="2" borderId="0" xfId="20" applyFont="1" applyFill="1" applyAlignment="1" applyProtection="1">
      <alignment horizontal="center"/>
    </xf>
    <xf numFmtId="0" fontId="34" fillId="2" borderId="0" xfId="20" applyFont="1" applyFill="1" applyAlignment="1">
      <alignment horizontal="center"/>
    </xf>
    <xf numFmtId="0" fontId="34" fillId="2" borderId="0" xfId="20" quotePrefix="1" applyFont="1" applyFill="1" applyAlignment="1" applyProtection="1">
      <alignment horizontal="justify" wrapText="1"/>
    </xf>
    <xf numFmtId="0" fontId="34" fillId="2" borderId="0" xfId="20" quotePrefix="1" applyFont="1" applyFill="1" applyAlignment="1" applyProtection="1">
      <alignment horizontal="justify" vertical="top" wrapText="1"/>
    </xf>
    <xf numFmtId="0" fontId="31" fillId="2" borderId="0" xfId="20" applyFont="1" applyFill="1" applyAlignment="1" applyProtection="1">
      <alignment horizontal="justify" vertical="top" wrapText="1"/>
    </xf>
    <xf numFmtId="0" fontId="34" fillId="2" borderId="0" xfId="20" applyFont="1" applyFill="1" applyAlignment="1">
      <alignment wrapText="1"/>
    </xf>
    <xf numFmtId="0" fontId="34" fillId="2" borderId="0" xfId="20" quotePrefix="1" applyFont="1" applyFill="1" applyAlignment="1" applyProtection="1">
      <alignment horizontal="left" wrapText="1"/>
    </xf>
    <xf numFmtId="2" fontId="34" fillId="3" borderId="0" xfId="19" applyNumberFormat="1" applyFont="1" applyFill="1" applyAlignment="1" applyProtection="1">
      <alignment horizontal="center"/>
    </xf>
    <xf numFmtId="0" fontId="31" fillId="2" borderId="0" xfId="20" applyFont="1" applyFill="1" applyBorder="1" applyAlignment="1" applyProtection="1">
      <alignment horizontal="justify" vertical="top" wrapText="1"/>
    </xf>
    <xf numFmtId="14" fontId="6" fillId="2" borderId="0" xfId="20" quotePrefix="1" applyNumberFormat="1" applyFont="1" applyFill="1" applyAlignment="1">
      <alignment horizontal="left" vertical="top"/>
    </xf>
    <xf numFmtId="0" fontId="100" fillId="2" borderId="0" xfId="20" applyFont="1" applyFill="1" applyBorder="1" applyAlignment="1" applyProtection="1"/>
    <xf numFmtId="0" fontId="31" fillId="2" borderId="0" xfId="20" applyFont="1" applyFill="1" applyBorder="1" applyAlignment="1">
      <alignment horizontal="center"/>
    </xf>
    <xf numFmtId="4" fontId="31" fillId="2" borderId="0" xfId="20" applyNumberFormat="1" applyFont="1" applyFill="1" applyBorder="1" applyAlignment="1">
      <alignment horizontal="center"/>
    </xf>
    <xf numFmtId="2" fontId="31" fillId="2" borderId="0" xfId="19" applyNumberFormat="1" applyFont="1" applyFill="1" applyBorder="1" applyAlignment="1" applyProtection="1">
      <alignment horizontal="center"/>
    </xf>
    <xf numFmtId="0" fontId="31" fillId="2" borderId="0" xfId="20" quotePrefix="1" applyFont="1" applyFill="1" applyAlignment="1">
      <alignment horizontal="left" vertical="top"/>
    </xf>
    <xf numFmtId="49" fontId="31" fillId="2" borderId="0" xfId="20" applyNumberFormat="1" applyFont="1" applyFill="1" applyBorder="1" applyAlignment="1" applyProtection="1"/>
    <xf numFmtId="0" fontId="31" fillId="2" borderId="0" xfId="20" applyFont="1" applyFill="1" applyAlignment="1">
      <alignment horizontal="left" vertical="top"/>
    </xf>
    <xf numFmtId="49" fontId="31" fillId="2" borderId="0" xfId="20" applyNumberFormat="1" applyFont="1" applyFill="1" applyBorder="1" applyAlignment="1" applyProtection="1">
      <alignment wrapText="1"/>
    </xf>
    <xf numFmtId="49" fontId="31" fillId="2" borderId="0" xfId="37" applyNumberFormat="1" applyFont="1" applyFill="1" applyAlignment="1">
      <alignment vertical="top"/>
    </xf>
    <xf numFmtId="49" fontId="31" fillId="2" borderId="0" xfId="37" applyNumberFormat="1" applyFont="1" applyFill="1" applyAlignment="1">
      <alignment wrapText="1"/>
    </xf>
    <xf numFmtId="49" fontId="31" fillId="2" borderId="0" xfId="37" applyNumberFormat="1" applyFont="1" applyFill="1"/>
    <xf numFmtId="0" fontId="31" fillId="2" borderId="0" xfId="37" applyFont="1" applyFill="1" applyAlignment="1">
      <alignment wrapText="1"/>
    </xf>
    <xf numFmtId="0" fontId="31" fillId="2" borderId="0" xfId="37" applyFont="1" applyFill="1"/>
    <xf numFmtId="0" fontId="75" fillId="2" borderId="0" xfId="20" applyFont="1" applyFill="1" applyAlignment="1">
      <alignment horizontal="left" vertical="top"/>
    </xf>
    <xf numFmtId="0" fontId="31" fillId="2" borderId="0" xfId="20" quotePrefix="1" applyFont="1" applyFill="1" applyAlignment="1" applyProtection="1">
      <alignment horizontal="justify" wrapText="1"/>
    </xf>
    <xf numFmtId="0" fontId="75" fillId="2" borderId="0" xfId="20" quotePrefix="1" applyFont="1" applyFill="1" applyAlignment="1">
      <alignment horizontal="left" vertical="top"/>
    </xf>
    <xf numFmtId="2" fontId="31" fillId="3" borderId="0" xfId="19" applyNumberFormat="1" applyFont="1" applyFill="1" applyBorder="1" applyAlignment="1" applyProtection="1">
      <alignment horizontal="center"/>
    </xf>
    <xf numFmtId="0" fontId="75" fillId="2" borderId="3" xfId="20" applyFont="1" applyFill="1" applyBorder="1" applyAlignment="1">
      <alignment horizontal="left" vertical="top"/>
    </xf>
    <xf numFmtId="0" fontId="33" fillId="2" borderId="3" xfId="20" applyFont="1" applyFill="1" applyBorder="1" applyAlignment="1" applyProtection="1"/>
    <xf numFmtId="0" fontId="31" fillId="2" borderId="3" xfId="20" applyFont="1" applyFill="1" applyBorder="1" applyAlignment="1">
      <alignment horizontal="center"/>
    </xf>
    <xf numFmtId="4" fontId="31" fillId="2" borderId="3" xfId="20" applyNumberFormat="1" applyFont="1" applyFill="1" applyBorder="1" applyAlignment="1">
      <alignment horizontal="center"/>
    </xf>
    <xf numFmtId="2" fontId="31" fillId="2" borderId="3" xfId="19" applyNumberFormat="1" applyFont="1" applyFill="1" applyBorder="1" applyAlignment="1" applyProtection="1">
      <alignment horizontal="center"/>
    </xf>
    <xf numFmtId="0" fontId="34" fillId="2" borderId="0" xfId="20" applyFont="1" applyFill="1" applyAlignment="1">
      <alignment horizontal="justify" wrapText="1"/>
    </xf>
    <xf numFmtId="0" fontId="34" fillId="2" borderId="0" xfId="20" applyFont="1" applyFill="1" applyAlignment="1" applyProtection="1">
      <alignment horizontal="left" wrapText="1"/>
    </xf>
    <xf numFmtId="0" fontId="34" fillId="2" borderId="0" xfId="20" applyFont="1" applyFill="1" applyBorder="1" applyAlignment="1" applyProtection="1"/>
    <xf numFmtId="4" fontId="33" fillId="2" borderId="0" xfId="20" applyNumberFormat="1" applyFont="1" applyFill="1" applyBorder="1" applyAlignment="1">
      <alignment horizontal="right" vertical="top" wrapText="1"/>
    </xf>
    <xf numFmtId="4" fontId="33" fillId="2" borderId="55" xfId="20" applyNumberFormat="1" applyFont="1" applyFill="1" applyBorder="1" applyAlignment="1" applyProtection="1">
      <alignment horizontal="right"/>
    </xf>
    <xf numFmtId="0" fontId="0" fillId="0" borderId="0" xfId="0" applyAlignment="1"/>
    <xf numFmtId="0" fontId="0" fillId="2" borderId="1" xfId="0" applyFill="1" applyBorder="1" applyAlignment="1">
      <alignment horizontal="left" vertical="top" wrapText="1"/>
    </xf>
    <xf numFmtId="0" fontId="0" fillId="15" borderId="1" xfId="0" applyFill="1" applyBorder="1" applyAlignment="1">
      <alignment horizontal="left" vertical="top"/>
    </xf>
    <xf numFmtId="4" fontId="96" fillId="2" borderId="1" xfId="24" applyNumberFormat="1" applyFont="1" applyFill="1" applyBorder="1" applyAlignment="1">
      <alignment vertical="top" wrapText="1"/>
    </xf>
    <xf numFmtId="4" fontId="31" fillId="2" borderId="1" xfId="24" applyNumberFormat="1" applyFont="1" applyFill="1" applyBorder="1" applyAlignment="1">
      <alignment horizontal="center"/>
    </xf>
    <xf numFmtId="4" fontId="31" fillId="2" borderId="1" xfId="24" applyNumberFormat="1" applyFont="1" applyFill="1" applyBorder="1" applyAlignment="1">
      <alignment vertical="top" wrapText="1"/>
    </xf>
    <xf numFmtId="1" fontId="31" fillId="2" borderId="1" xfId="24" applyNumberFormat="1" applyFont="1" applyFill="1" applyBorder="1" applyAlignment="1">
      <alignment horizontal="left"/>
    </xf>
    <xf numFmtId="1" fontId="33" fillId="4" borderId="1" xfId="24" applyNumberFormat="1" applyFont="1" applyFill="1" applyBorder="1" applyAlignment="1">
      <alignment horizontal="left"/>
    </xf>
    <xf numFmtId="1" fontId="31" fillId="4" borderId="51" xfId="24" applyNumberFormat="1" applyFont="1" applyFill="1" applyBorder="1" applyAlignment="1">
      <alignment horizontal="left"/>
    </xf>
    <xf numFmtId="0" fontId="31" fillId="2" borderId="1" xfId="24" applyFont="1" applyFill="1" applyBorder="1" applyAlignment="1">
      <alignment wrapText="1"/>
    </xf>
    <xf numFmtId="4" fontId="31" fillId="4" borderId="1" xfId="24" applyNumberFormat="1" applyFont="1" applyFill="1" applyBorder="1" applyAlignment="1">
      <alignment vertical="top" wrapText="1"/>
    </xf>
    <xf numFmtId="4" fontId="31" fillId="4" borderId="1" xfId="24" applyNumberFormat="1" applyFont="1" applyFill="1" applyBorder="1" applyAlignment="1">
      <alignment horizontal="center"/>
    </xf>
    <xf numFmtId="0" fontId="31" fillId="4" borderId="1" xfId="24" applyFont="1" applyFill="1" applyBorder="1" applyAlignment="1">
      <alignment horizontal="center"/>
    </xf>
    <xf numFmtId="0" fontId="31" fillId="2" borderId="1" xfId="24" applyFont="1" applyFill="1" applyBorder="1" applyAlignment="1">
      <alignment horizontal="center"/>
    </xf>
    <xf numFmtId="1" fontId="31" fillId="4" borderId="1" xfId="24" applyNumberFormat="1" applyFont="1" applyFill="1" applyBorder="1" applyAlignment="1">
      <alignment horizontal="left"/>
    </xf>
    <xf numFmtId="0" fontId="33" fillId="4" borderId="1" xfId="24" applyFont="1" applyFill="1" applyBorder="1" applyAlignment="1">
      <alignment horizontal="left"/>
    </xf>
    <xf numFmtId="0" fontId="31" fillId="4" borderId="1" xfId="24" applyFont="1" applyFill="1" applyBorder="1" applyAlignment="1">
      <alignment wrapText="1"/>
    </xf>
    <xf numFmtId="0" fontId="33" fillId="4" borderId="1" xfId="24" applyFont="1" applyFill="1" applyBorder="1" applyAlignment="1">
      <alignment horizontal="center"/>
    </xf>
    <xf numFmtId="0" fontId="33" fillId="2" borderId="1" xfId="24" applyFont="1" applyFill="1" applyBorder="1" applyAlignment="1">
      <alignment horizontal="left"/>
    </xf>
    <xf numFmtId="0" fontId="33" fillId="2" borderId="1" xfId="24" applyFont="1" applyFill="1" applyBorder="1" applyAlignment="1">
      <alignment horizontal="center"/>
    </xf>
    <xf numFmtId="4" fontId="100" fillId="2" borderId="1" xfId="24" applyNumberFormat="1" applyFont="1" applyFill="1" applyBorder="1" applyAlignment="1">
      <alignment vertical="top" wrapText="1"/>
    </xf>
    <xf numFmtId="4" fontId="75" fillId="2" borderId="1" xfId="24" applyNumberFormat="1" applyFont="1" applyFill="1" applyBorder="1" applyAlignment="1">
      <alignment vertical="top" wrapText="1"/>
    </xf>
    <xf numFmtId="4" fontId="33" fillId="2" borderId="1" xfId="25" applyNumberFormat="1" applyFont="1" applyFill="1" applyBorder="1" applyAlignment="1" applyProtection="1">
      <alignment horizontal="left" vertical="top"/>
    </xf>
    <xf numFmtId="0" fontId="31" fillId="2" borderId="1" xfId="24" applyFont="1" applyFill="1" applyBorder="1" applyAlignment="1">
      <alignment horizontal="left" wrapText="1"/>
    </xf>
    <xf numFmtId="0" fontId="31" fillId="2" borderId="1" xfId="24" applyFont="1" applyFill="1" applyBorder="1" applyAlignment="1"/>
    <xf numFmtId="0" fontId="31" fillId="2" borderId="1" xfId="4" applyNumberFormat="1" applyFont="1" applyFill="1" applyBorder="1" applyAlignment="1">
      <alignment horizontal="left" vertical="top"/>
    </xf>
    <xf numFmtId="0" fontId="31" fillId="2" borderId="1" xfId="4" applyNumberFormat="1" applyFont="1" applyFill="1" applyBorder="1" applyAlignment="1">
      <alignment vertical="top" wrapText="1"/>
    </xf>
    <xf numFmtId="0" fontId="31" fillId="2" borderId="1" xfId="4" applyNumberFormat="1" applyFont="1" applyFill="1" applyBorder="1" applyAlignment="1">
      <alignment horizontal="center"/>
    </xf>
    <xf numFmtId="2" fontId="31" fillId="2" borderId="1" xfId="4" applyNumberFormat="1" applyFont="1" applyFill="1" applyBorder="1" applyAlignment="1">
      <alignment horizontal="center" vertical="top"/>
    </xf>
    <xf numFmtId="4" fontId="31" fillId="0" borderId="1" xfId="4" applyNumberFormat="1" applyFont="1" applyFill="1" applyBorder="1" applyAlignment="1">
      <alignment vertical="top"/>
    </xf>
    <xf numFmtId="0" fontId="31" fillId="2" borderId="1" xfId="4" applyNumberFormat="1" applyFont="1" applyFill="1" applyBorder="1" applyAlignment="1" applyProtection="1">
      <alignment horizontal="left" vertical="top" wrapText="1"/>
      <protection locked="0"/>
    </xf>
    <xf numFmtId="2" fontId="31" fillId="0" borderId="1" xfId="4" applyNumberFormat="1" applyFont="1" applyFill="1" applyBorder="1" applyAlignment="1">
      <alignment vertical="top"/>
    </xf>
    <xf numFmtId="1" fontId="31" fillId="2" borderId="1" xfId="24" applyNumberFormat="1" applyFont="1" applyFill="1" applyBorder="1" applyAlignment="1">
      <alignment horizontal="left" vertical="top"/>
    </xf>
    <xf numFmtId="4" fontId="31" fillId="2" borderId="1" xfId="24" applyNumberFormat="1" applyFont="1" applyFill="1" applyBorder="1" applyAlignment="1">
      <alignment wrapText="1"/>
    </xf>
    <xf numFmtId="4" fontId="31" fillId="0" borderId="1" xfId="24" applyNumberFormat="1" applyFont="1" applyBorder="1" applyAlignment="1"/>
    <xf numFmtId="2" fontId="31" fillId="0" borderId="1" xfId="4" applyNumberFormat="1" applyFont="1" applyFill="1" applyBorder="1" applyAlignment="1"/>
    <xf numFmtId="4" fontId="31" fillId="2" borderId="1" xfId="24" applyNumberFormat="1" applyFont="1" applyFill="1" applyBorder="1" applyAlignment="1"/>
    <xf numFmtId="49" fontId="31" fillId="2" borderId="1" xfId="4" applyNumberFormat="1" applyFont="1" applyFill="1" applyBorder="1" applyAlignment="1" applyProtection="1">
      <alignment horizontal="center"/>
      <protection locked="0"/>
    </xf>
    <xf numFmtId="2" fontId="31" fillId="2" borderId="1" xfId="4" applyNumberFormat="1" applyFont="1" applyFill="1" applyBorder="1" applyAlignment="1" applyProtection="1">
      <alignment horizontal="center"/>
      <protection locked="0"/>
    </xf>
    <xf numFmtId="0" fontId="31" fillId="2" borderId="1" xfId="4" applyFont="1" applyFill="1" applyBorder="1" applyAlignment="1" applyProtection="1">
      <alignment horizontal="left" vertical="top" wrapText="1"/>
      <protection locked="0"/>
    </xf>
    <xf numFmtId="0" fontId="31" fillId="2" borderId="1" xfId="24" applyFont="1" applyFill="1" applyBorder="1" applyAlignment="1">
      <alignment horizontal="left" vertical="top"/>
    </xf>
    <xf numFmtId="4" fontId="31" fillId="2" borderId="1" xfId="24" applyNumberFormat="1" applyFont="1" applyFill="1" applyBorder="1" applyAlignment="1" applyProtection="1">
      <alignment vertical="top" wrapText="1"/>
    </xf>
    <xf numFmtId="0" fontId="103" fillId="2" borderId="1" xfId="24" applyFont="1" applyFill="1" applyBorder="1" applyAlignment="1">
      <alignment horizontal="left" vertical="top"/>
    </xf>
    <xf numFmtId="0" fontId="103" fillId="2" borderId="1" xfId="24" applyFont="1" applyFill="1" applyBorder="1" applyAlignment="1">
      <alignment horizontal="center"/>
    </xf>
    <xf numFmtId="0" fontId="103" fillId="2" borderId="1" xfId="24" applyFont="1" applyFill="1" applyBorder="1" applyAlignment="1"/>
    <xf numFmtId="49" fontId="31" fillId="2" borderId="1" xfId="24" applyNumberFormat="1" applyFont="1" applyFill="1" applyBorder="1" applyAlignment="1">
      <alignment horizontal="left" vertical="top"/>
    </xf>
    <xf numFmtId="4" fontId="75" fillId="2" borderId="1" xfId="25" applyNumberFormat="1" applyFont="1" applyFill="1" applyBorder="1" applyAlignment="1" applyProtection="1">
      <alignment horizontal="left" vertical="top"/>
    </xf>
    <xf numFmtId="0" fontId="75" fillId="2" borderId="1" xfId="24" applyFont="1" applyFill="1" applyBorder="1" applyAlignment="1">
      <alignment wrapText="1"/>
    </xf>
    <xf numFmtId="0" fontId="31" fillId="2" borderId="1" xfId="24" applyFont="1" applyFill="1" applyBorder="1" applyAlignment="1">
      <alignment horizontal="left"/>
    </xf>
    <xf numFmtId="4" fontId="31" fillId="2" borderId="1" xfId="24" applyNumberFormat="1" applyFont="1" applyFill="1" applyBorder="1" applyAlignment="1" applyProtection="1">
      <alignment horizontal="center"/>
    </xf>
    <xf numFmtId="4" fontId="33" fillId="2" borderId="1" xfId="25" applyNumberFormat="1" applyFont="1" applyFill="1" applyBorder="1" applyAlignment="1" applyProtection="1">
      <alignment horizontal="center" vertical="top"/>
    </xf>
    <xf numFmtId="4" fontId="31" fillId="2" borderId="1" xfId="24" applyNumberFormat="1" applyFont="1" applyFill="1" applyBorder="1" applyAlignment="1" applyProtection="1">
      <alignment horizontal="left" vertical="top" wrapText="1"/>
    </xf>
    <xf numFmtId="0" fontId="31" fillId="2" borderId="1" xfId="24" applyFont="1" applyFill="1" applyBorder="1" applyAlignment="1" applyProtection="1">
      <alignment vertical="top" wrapText="1"/>
    </xf>
    <xf numFmtId="0" fontId="31" fillId="2" borderId="1" xfId="24" applyFont="1" applyFill="1" applyBorder="1" applyAlignment="1" applyProtection="1">
      <alignment horizontal="center"/>
    </xf>
    <xf numFmtId="0" fontId="31" fillId="2" borderId="1" xfId="24" applyFont="1" applyFill="1" applyBorder="1" applyAlignment="1">
      <alignment vertical="top" wrapText="1"/>
    </xf>
    <xf numFmtId="0" fontId="31" fillId="2" borderId="1" xfId="26" applyFont="1" applyFill="1" applyBorder="1" applyAlignment="1">
      <alignment vertical="top" wrapText="1"/>
    </xf>
    <xf numFmtId="0" fontId="31" fillId="2" borderId="1" xfId="26" applyFont="1" applyFill="1" applyBorder="1" applyAlignment="1">
      <alignment horizontal="center"/>
    </xf>
    <xf numFmtId="2" fontId="31" fillId="2" borderId="1" xfId="26" applyNumberFormat="1" applyFont="1" applyFill="1" applyBorder="1" applyAlignment="1">
      <alignment horizontal="center"/>
    </xf>
    <xf numFmtId="4" fontId="31" fillId="0" borderId="1" xfId="26" applyNumberFormat="1" applyFont="1" applyFill="1" applyBorder="1" applyAlignment="1"/>
    <xf numFmtId="4" fontId="31" fillId="2" borderId="1" xfId="26" applyNumberFormat="1" applyFont="1" applyFill="1" applyBorder="1" applyAlignment="1">
      <alignment horizontal="center"/>
    </xf>
    <xf numFmtId="4" fontId="31" fillId="0" borderId="1" xfId="24" applyNumberFormat="1" applyFont="1" applyFill="1" applyBorder="1" applyAlignment="1"/>
    <xf numFmtId="4" fontId="31" fillId="2" borderId="1" xfId="24" applyNumberFormat="1" applyFont="1" applyFill="1" applyBorder="1" applyAlignment="1">
      <alignment horizontal="right"/>
    </xf>
    <xf numFmtId="0" fontId="31" fillId="2" borderId="1" xfId="24" applyNumberFormat="1" applyFont="1" applyFill="1" applyBorder="1" applyAlignment="1">
      <alignment horizontal="center"/>
    </xf>
    <xf numFmtId="4" fontId="31" fillId="2" borderId="1" xfId="25" applyNumberFormat="1" applyFont="1" applyFill="1" applyBorder="1" applyAlignment="1" applyProtection="1">
      <alignment horizontal="left" vertical="top"/>
    </xf>
    <xf numFmtId="0" fontId="31" fillId="4" borderId="1" xfId="24" applyFont="1" applyFill="1" applyBorder="1" applyAlignment="1">
      <alignment horizontal="left"/>
    </xf>
    <xf numFmtId="4" fontId="31" fillId="4" borderId="1" xfId="24" applyNumberFormat="1" applyFont="1" applyFill="1" applyBorder="1" applyAlignment="1" applyProtection="1">
      <alignment horizontal="center"/>
    </xf>
    <xf numFmtId="4" fontId="31" fillId="4" borderId="1" xfId="24" applyNumberFormat="1" applyFont="1" applyFill="1" applyBorder="1" applyAlignment="1"/>
    <xf numFmtId="4" fontId="31" fillId="0" borderId="1" xfId="24" applyNumberFormat="1" applyFont="1" applyFill="1" applyBorder="1" applyAlignment="1" applyProtection="1">
      <alignment horizontal="right"/>
      <protection locked="0"/>
    </xf>
    <xf numFmtId="165" fontId="31" fillId="2" borderId="1" xfId="24" applyNumberFormat="1" applyFont="1" applyFill="1" applyBorder="1" applyAlignment="1">
      <alignment horizontal="center"/>
    </xf>
    <xf numFmtId="0" fontId="31" fillId="2" borderId="1" xfId="24" applyFont="1" applyFill="1" applyBorder="1" applyAlignment="1">
      <alignment horizontal="left" vertical="top" wrapText="1"/>
    </xf>
    <xf numFmtId="4" fontId="101" fillId="2" borderId="1" xfId="24" applyNumberFormat="1" applyFont="1" applyFill="1" applyBorder="1" applyAlignment="1">
      <alignment wrapText="1"/>
    </xf>
    <xf numFmtId="2" fontId="31" fillId="2" borderId="1" xfId="24" applyNumberFormat="1" applyFont="1" applyFill="1" applyBorder="1" applyAlignment="1">
      <alignment horizontal="center"/>
    </xf>
    <xf numFmtId="4" fontId="31" fillId="2" borderId="1" xfId="24" applyNumberFormat="1" applyFont="1" applyFill="1" applyBorder="1" applyAlignment="1" applyProtection="1">
      <alignment horizontal="left" wrapText="1"/>
    </xf>
    <xf numFmtId="9" fontId="31" fillId="2" borderId="1" xfId="24" applyNumberFormat="1" applyFont="1" applyFill="1" applyBorder="1" applyAlignment="1">
      <alignment horizontal="center"/>
    </xf>
    <xf numFmtId="49" fontId="100" fillId="2" borderId="1" xfId="24" applyNumberFormat="1" applyFont="1" applyFill="1" applyBorder="1" applyAlignment="1">
      <alignment horizontal="left" vertical="top"/>
    </xf>
    <xf numFmtId="0" fontId="100" fillId="2" borderId="1" xfId="24" applyFont="1" applyFill="1" applyBorder="1" applyAlignment="1">
      <alignment wrapText="1"/>
    </xf>
    <xf numFmtId="49" fontId="33" fillId="2" borderId="1" xfId="24" applyNumberFormat="1" applyFont="1" applyFill="1" applyBorder="1" applyAlignment="1">
      <alignment horizontal="left" vertical="top"/>
    </xf>
    <xf numFmtId="0" fontId="33" fillId="2" borderId="1" xfId="24" applyFont="1" applyFill="1" applyBorder="1" applyAlignment="1">
      <alignment wrapText="1"/>
    </xf>
    <xf numFmtId="1" fontId="96" fillId="2" borderId="1" xfId="24" applyNumberFormat="1" applyFont="1" applyFill="1" applyBorder="1" applyAlignment="1">
      <alignment horizontal="left"/>
    </xf>
    <xf numFmtId="0" fontId="75" fillId="16" borderId="19" xfId="21" applyFont="1" applyFill="1" applyBorder="1" applyAlignment="1">
      <alignment horizontal="center"/>
    </xf>
    <xf numFmtId="0" fontId="75" fillId="16" borderId="19" xfId="21" applyFont="1" applyFill="1" applyBorder="1" applyAlignment="1">
      <alignment wrapText="1"/>
    </xf>
    <xf numFmtId="0" fontId="75" fillId="16" borderId="1" xfId="21" applyFont="1" applyFill="1" applyBorder="1" applyAlignment="1">
      <alignment wrapText="1"/>
    </xf>
    <xf numFmtId="0" fontId="75" fillId="16" borderId="1" xfId="21" applyFont="1" applyFill="1" applyBorder="1" applyAlignment="1">
      <alignment horizontal="right"/>
    </xf>
    <xf numFmtId="0" fontId="31" fillId="4" borderId="22" xfId="24" applyFont="1" applyFill="1" applyBorder="1" applyAlignment="1">
      <alignment horizontal="left"/>
    </xf>
    <xf numFmtId="0" fontId="31" fillId="4" borderId="22" xfId="24" applyFont="1" applyFill="1" applyBorder="1" applyAlignment="1">
      <alignment wrapText="1"/>
    </xf>
    <xf numFmtId="4" fontId="31" fillId="4" borderId="22" xfId="24" applyNumberFormat="1" applyFont="1" applyFill="1" applyBorder="1" applyAlignment="1" applyProtection="1">
      <alignment horizontal="center"/>
    </xf>
    <xf numFmtId="4" fontId="31" fillId="4" borderId="22" xfId="24" applyNumberFormat="1" applyFont="1" applyFill="1" applyBorder="1" applyAlignment="1"/>
    <xf numFmtId="4" fontId="26" fillId="4" borderId="0" xfId="24" applyNumberFormat="1" applyFont="1" applyFill="1"/>
    <xf numFmtId="0" fontId="26" fillId="4" borderId="0" xfId="24" applyFont="1" applyFill="1"/>
    <xf numFmtId="4" fontId="31" fillId="2" borderId="6" xfId="24" applyNumberFormat="1" applyFont="1" applyFill="1" applyBorder="1" applyAlignment="1">
      <alignment horizontal="right"/>
    </xf>
    <xf numFmtId="4" fontId="31" fillId="2" borderId="1" xfId="24" applyNumberFormat="1" applyFont="1" applyFill="1" applyBorder="1" applyAlignment="1">
      <alignment horizontal="left"/>
    </xf>
    <xf numFmtId="4" fontId="103" fillId="2" borderId="1" xfId="24" applyNumberFormat="1" applyFont="1" applyFill="1" applyBorder="1" applyAlignment="1"/>
    <xf numFmtId="4" fontId="31" fillId="4" borderId="1" xfId="24" applyNumberFormat="1" applyFont="1" applyFill="1" applyBorder="1" applyAlignment="1">
      <alignment horizontal="right"/>
    </xf>
    <xf numFmtId="4" fontId="31" fillId="4" borderId="51" xfId="24" applyNumberFormat="1" applyFont="1" applyFill="1" applyBorder="1" applyAlignment="1">
      <alignment horizontal="right"/>
    </xf>
    <xf numFmtId="4" fontId="33" fillId="4" borderId="1" xfId="24" applyNumberFormat="1" applyFont="1" applyFill="1" applyBorder="1" applyAlignment="1">
      <alignment horizontal="right"/>
    </xf>
    <xf numFmtId="4" fontId="31" fillId="2" borderId="0" xfId="24" applyNumberFormat="1" applyFont="1" applyFill="1" applyBorder="1" applyAlignment="1"/>
    <xf numFmtId="4" fontId="31" fillId="2" borderId="6" xfId="24" applyNumberFormat="1" applyFont="1" applyFill="1" applyBorder="1" applyAlignment="1"/>
    <xf numFmtId="4" fontId="6" fillId="10" borderId="3" xfId="0" applyNumberFormat="1" applyFont="1" applyFill="1" applyBorder="1" applyAlignment="1"/>
    <xf numFmtId="4" fontId="31" fillId="2" borderId="22" xfId="4" applyNumberFormat="1" applyFont="1" applyFill="1" applyBorder="1" applyAlignment="1" applyProtection="1">
      <alignment vertical="top" wrapText="1"/>
      <protection locked="0"/>
    </xf>
    <xf numFmtId="4" fontId="26" fillId="0" borderId="0" xfId="24" applyNumberFormat="1" applyFont="1" applyAlignment="1"/>
    <xf numFmtId="4" fontId="31" fillId="2" borderId="22" xfId="4" applyNumberFormat="1" applyFont="1" applyFill="1" applyBorder="1" applyAlignment="1" applyProtection="1">
      <alignment wrapText="1"/>
      <protection locked="0"/>
    </xf>
    <xf numFmtId="1" fontId="33" fillId="4" borderId="51" xfId="24" applyNumberFormat="1" applyFont="1" applyFill="1" applyBorder="1" applyAlignment="1">
      <alignment horizontal="left" vertical="top"/>
    </xf>
    <xf numFmtId="0" fontId="33" fillId="4" borderId="51" xfId="24" applyFont="1" applyFill="1" applyBorder="1" applyAlignment="1">
      <alignment horizontal="center"/>
    </xf>
    <xf numFmtId="4" fontId="33" fillId="4" borderId="51" xfId="24" applyNumberFormat="1" applyFont="1" applyFill="1" applyBorder="1" applyAlignment="1">
      <alignment horizontal="center"/>
    </xf>
    <xf numFmtId="4" fontId="33" fillId="4" borderId="51" xfId="24" applyNumberFormat="1" applyFont="1" applyFill="1" applyBorder="1" applyAlignment="1"/>
    <xf numFmtId="4" fontId="33" fillId="4" borderId="22" xfId="4" applyNumberFormat="1" applyFont="1" applyFill="1" applyBorder="1" applyAlignment="1" applyProtection="1">
      <alignment wrapText="1"/>
      <protection locked="0"/>
    </xf>
    <xf numFmtId="4" fontId="6" fillId="2" borderId="18" xfId="28" applyNumberFormat="1" applyFill="1" applyBorder="1" applyAlignment="1">
      <alignment vertical="center"/>
    </xf>
    <xf numFmtId="4" fontId="6" fillId="2" borderId="52" xfId="28" applyNumberFormat="1" applyFill="1" applyBorder="1" applyAlignment="1">
      <alignment horizontal="right"/>
    </xf>
    <xf numFmtId="4" fontId="6" fillId="2" borderId="22" xfId="28" applyNumberFormat="1" applyFill="1" applyBorder="1" applyAlignment="1">
      <alignment horizontal="right"/>
    </xf>
    <xf numFmtId="4" fontId="60" fillId="2" borderId="22" xfId="28" applyNumberFormat="1" applyFont="1" applyFill="1" applyBorder="1" applyAlignment="1">
      <alignment horizontal="right"/>
    </xf>
    <xf numFmtId="4" fontId="44" fillId="2" borderId="52" xfId="28" applyNumberFormat="1" applyFont="1" applyFill="1" applyBorder="1" applyAlignment="1">
      <alignment horizontal="right"/>
    </xf>
    <xf numFmtId="0" fontId="22" fillId="14" borderId="1" xfId="0" applyFont="1" applyFill="1" applyBorder="1" applyAlignment="1">
      <alignment horizontal="left" vertical="top"/>
    </xf>
    <xf numFmtId="0" fontId="0" fillId="17" borderId="1" xfId="0" applyFill="1" applyBorder="1" applyAlignment="1">
      <alignment horizontal="left" vertical="top"/>
    </xf>
    <xf numFmtId="0" fontId="0" fillId="2" borderId="1" xfId="0" applyFill="1" applyBorder="1" applyAlignment="1">
      <alignment horizontal="left" vertical="top" wrapText="1"/>
    </xf>
    <xf numFmtId="0" fontId="0" fillId="16" borderId="1" xfId="0" applyFill="1" applyBorder="1"/>
    <xf numFmtId="0" fontId="0" fillId="0" borderId="1" xfId="0" applyBorder="1"/>
    <xf numFmtId="0" fontId="127" fillId="0" borderId="0" xfId="0" applyFont="1"/>
    <xf numFmtId="0" fontId="18" fillId="2" borderId="14" xfId="40" applyFont="1" applyFill="1" applyBorder="1" applyAlignment="1">
      <alignment horizontal="left" vertical="top" wrapText="1"/>
    </xf>
    <xf numFmtId="0" fontId="0" fillId="18" borderId="1" xfId="0" applyFill="1" applyBorder="1" applyAlignment="1">
      <alignment horizontal="left" vertical="top" wrapText="1"/>
    </xf>
    <xf numFmtId="0" fontId="126" fillId="2" borderId="1" xfId="0" applyFont="1" applyFill="1" applyBorder="1" applyAlignment="1">
      <alignment horizontal="left" vertical="top"/>
    </xf>
    <xf numFmtId="0" fontId="22" fillId="2" borderId="1" xfId="0" applyFont="1" applyFill="1" applyBorder="1" applyAlignment="1">
      <alignment horizontal="left" vertical="top" wrapText="1"/>
    </xf>
    <xf numFmtId="0" fontId="22" fillId="2" borderId="1" xfId="0" applyFont="1" applyFill="1" applyBorder="1" applyAlignment="1">
      <alignment horizontal="left" vertical="top"/>
    </xf>
    <xf numFmtId="0" fontId="20" fillId="0" borderId="0" xfId="0" applyFont="1" applyFill="1" applyBorder="1" applyAlignment="1">
      <alignment wrapText="1"/>
    </xf>
    <xf numFmtId="0" fontId="20" fillId="0" borderId="0" xfId="0" applyFont="1" applyFill="1" applyBorder="1"/>
    <xf numFmtId="4" fontId="11" fillId="0" borderId="0" xfId="0" applyNumberFormat="1" applyFont="1" applyFill="1" applyBorder="1"/>
    <xf numFmtId="4" fontId="0" fillId="2" borderId="1" xfId="0" applyNumberFormat="1" applyFill="1" applyBorder="1" applyAlignment="1">
      <alignment horizontal="right" vertical="top" wrapText="1"/>
    </xf>
    <xf numFmtId="4" fontId="0" fillId="3" borderId="1" xfId="0" applyNumberFormat="1" applyFill="1" applyBorder="1" applyAlignment="1">
      <alignment horizontal="right" vertical="top" wrapText="1"/>
    </xf>
    <xf numFmtId="4" fontId="12" fillId="11" borderId="1" xfId="0" applyNumberFormat="1" applyFont="1" applyFill="1" applyBorder="1"/>
    <xf numFmtId="0" fontId="75" fillId="16" borderId="59" xfId="21" applyFont="1" applyFill="1" applyBorder="1" applyAlignment="1">
      <alignment horizontal="right"/>
    </xf>
    <xf numFmtId="4" fontId="31" fillId="2" borderId="1" xfId="24" applyNumberFormat="1" applyFont="1" applyFill="1" applyBorder="1" applyAlignment="1" applyProtection="1">
      <alignment vertical="top"/>
    </xf>
    <xf numFmtId="1" fontId="31" fillId="3" borderId="1" xfId="24" applyNumberFormat="1" applyFont="1" applyFill="1" applyBorder="1" applyAlignment="1">
      <alignment horizontal="left"/>
    </xf>
    <xf numFmtId="2" fontId="31" fillId="4" borderId="1" xfId="24" applyNumberFormat="1" applyFont="1" applyFill="1" applyBorder="1" applyAlignment="1">
      <alignment horizontal="left"/>
    </xf>
    <xf numFmtId="0" fontId="33" fillId="2" borderId="0" xfId="25" applyFont="1" applyFill="1" applyAlignment="1" applyProtection="1">
      <alignment wrapText="1"/>
      <protection locked="0"/>
    </xf>
    <xf numFmtId="1" fontId="96" fillId="2" borderId="1" xfId="24" applyNumberFormat="1" applyFont="1" applyFill="1" applyBorder="1" applyAlignment="1">
      <alignment horizontal="left" wrapText="1"/>
    </xf>
    <xf numFmtId="1" fontId="31" fillId="4" borderId="1" xfId="24" applyNumberFormat="1" applyFont="1" applyFill="1" applyBorder="1" applyAlignment="1">
      <alignment horizontal="left" wrapText="1"/>
    </xf>
    <xf numFmtId="1" fontId="31" fillId="4" borderId="51" xfId="24" applyNumberFormat="1" applyFont="1" applyFill="1" applyBorder="1" applyAlignment="1">
      <alignment horizontal="left" wrapText="1"/>
    </xf>
    <xf numFmtId="1" fontId="33" fillId="4" borderId="1" xfId="24" applyNumberFormat="1" applyFont="1" applyFill="1" applyBorder="1" applyAlignment="1">
      <alignment horizontal="left" wrapText="1"/>
    </xf>
    <xf numFmtId="1" fontId="31" fillId="2" borderId="22" xfId="24" applyNumberFormat="1" applyFont="1" applyFill="1" applyBorder="1" applyAlignment="1">
      <alignment horizontal="left" wrapText="1"/>
    </xf>
    <xf numFmtId="0" fontId="31" fillId="2" borderId="0" xfId="24" applyFont="1" applyFill="1" applyAlignment="1"/>
    <xf numFmtId="0" fontId="31" fillId="2" borderId="0" xfId="24" applyFont="1" applyFill="1" applyBorder="1" applyAlignment="1"/>
    <xf numFmtId="49" fontId="31" fillId="2" borderId="0" xfId="24" applyNumberFormat="1" applyFont="1" applyFill="1" applyBorder="1" applyAlignment="1">
      <alignment horizontal="left" vertical="top"/>
    </xf>
    <xf numFmtId="0" fontId="121" fillId="10" borderId="7" xfId="1" applyFont="1" applyFill="1" applyBorder="1" applyAlignment="1">
      <alignment horizontal="center"/>
    </xf>
    <xf numFmtId="0" fontId="36" fillId="10" borderId="3" xfId="0" applyFont="1" applyFill="1" applyBorder="1" applyAlignment="1"/>
    <xf numFmtId="4" fontId="36" fillId="10" borderId="3" xfId="0" applyNumberFormat="1" applyFont="1" applyFill="1" applyBorder="1" applyAlignment="1"/>
    <xf numFmtId="4" fontId="31" fillId="2" borderId="0" xfId="24" applyNumberFormat="1" applyFont="1" applyFill="1" applyAlignment="1"/>
    <xf numFmtId="0" fontId="33" fillId="2" borderId="1" xfId="24" applyFont="1" applyFill="1" applyBorder="1" applyAlignment="1"/>
    <xf numFmtId="0" fontId="31" fillId="4" borderId="1" xfId="24" applyFont="1" applyFill="1" applyBorder="1" applyAlignment="1"/>
    <xf numFmtId="4" fontId="31" fillId="2" borderId="1" xfId="24" applyNumberFormat="1" applyFont="1" applyFill="1" applyBorder="1" applyAlignment="1">
      <alignment vertical="top"/>
    </xf>
    <xf numFmtId="4" fontId="31" fillId="2" borderId="1" xfId="24" applyNumberFormat="1" applyFont="1" applyFill="1" applyBorder="1" applyAlignment="1" applyProtection="1">
      <alignment horizontal="center" vertical="top"/>
    </xf>
    <xf numFmtId="4" fontId="31" fillId="2" borderId="1" xfId="24" applyNumberFormat="1" applyFont="1" applyFill="1" applyBorder="1" applyAlignment="1" applyProtection="1"/>
    <xf numFmtId="0" fontId="31" fillId="0" borderId="1" xfId="24" applyFont="1" applyBorder="1" applyAlignment="1"/>
    <xf numFmtId="0" fontId="33" fillId="4" borderId="1" xfId="24" applyFont="1" applyFill="1" applyBorder="1" applyAlignment="1"/>
    <xf numFmtId="4" fontId="33" fillId="4" borderId="1" xfId="24" applyNumberFormat="1" applyFont="1" applyFill="1" applyBorder="1" applyAlignment="1"/>
    <xf numFmtId="0" fontId="31" fillId="2" borderId="1" xfId="4" applyNumberFormat="1" applyFont="1" applyFill="1" applyBorder="1" applyAlignment="1" applyProtection="1">
      <alignment horizontal="left" vertical="top"/>
      <protection locked="0"/>
    </xf>
    <xf numFmtId="0" fontId="31" fillId="2" borderId="1" xfId="4" applyNumberFormat="1" applyFont="1" applyFill="1" applyBorder="1" applyAlignment="1" applyProtection="1">
      <alignment horizontal="center"/>
      <protection locked="0"/>
    </xf>
    <xf numFmtId="2" fontId="31" fillId="2" borderId="1" xfId="4" applyNumberFormat="1" applyFont="1" applyFill="1" applyBorder="1" applyAlignment="1" applyProtection="1">
      <alignment horizontal="center" vertical="top"/>
      <protection locked="0"/>
    </xf>
    <xf numFmtId="4" fontId="31" fillId="2" borderId="1" xfId="4" applyNumberFormat="1" applyFont="1" applyFill="1" applyBorder="1" applyAlignment="1" applyProtection="1">
      <alignment horizontal="left" vertical="top"/>
      <protection locked="0"/>
    </xf>
    <xf numFmtId="49" fontId="31" fillId="2" borderId="1" xfId="27" applyFont="1" applyFill="1" applyBorder="1" applyAlignment="1" applyProtection="1">
      <alignment horizontal="center"/>
      <protection locked="0"/>
    </xf>
    <xf numFmtId="0" fontId="31" fillId="2" borderId="1" xfId="4" applyFont="1" applyFill="1" applyBorder="1" applyAlignment="1" applyProtection="1">
      <alignment horizontal="left" vertical="top"/>
      <protection locked="0"/>
    </xf>
    <xf numFmtId="4" fontId="33" fillId="2" borderId="1" xfId="24" applyNumberFormat="1" applyFont="1" applyFill="1" applyBorder="1" applyAlignment="1"/>
    <xf numFmtId="1" fontId="100" fillId="2" borderId="1" xfId="24" applyNumberFormat="1" applyFont="1" applyFill="1" applyBorder="1" applyAlignment="1">
      <alignment horizontal="left" vertical="top"/>
    </xf>
    <xf numFmtId="4" fontId="31" fillId="2" borderId="1" xfId="24" applyNumberFormat="1" applyFont="1" applyFill="1" applyBorder="1" applyAlignment="1">
      <alignment horizontal="left" vertical="top"/>
    </xf>
    <xf numFmtId="1" fontId="75" fillId="2" borderId="1" xfId="24" applyNumberFormat="1" applyFont="1" applyFill="1" applyBorder="1" applyAlignment="1">
      <alignment horizontal="left" vertical="top"/>
    </xf>
    <xf numFmtId="4" fontId="31" fillId="2" borderId="1" xfId="24" applyNumberFormat="1" applyFont="1" applyFill="1" applyBorder="1" applyAlignment="1">
      <alignment horizontal="right" vertical="top"/>
    </xf>
    <xf numFmtId="0" fontId="31" fillId="0" borderId="1" xfId="24" applyFont="1" applyFill="1" applyBorder="1" applyAlignment="1"/>
    <xf numFmtId="1" fontId="31" fillId="4" borderId="1" xfId="24" applyNumberFormat="1" applyFont="1" applyFill="1" applyBorder="1" applyAlignment="1">
      <alignment horizontal="left" vertical="top"/>
    </xf>
    <xf numFmtId="4" fontId="31" fillId="4" borderId="1" xfId="24" applyNumberFormat="1" applyFont="1" applyFill="1" applyBorder="1" applyAlignment="1">
      <alignment horizontal="right" vertical="top"/>
    </xf>
    <xf numFmtId="1" fontId="96" fillId="2" borderId="1" xfId="24" applyNumberFormat="1" applyFont="1" applyFill="1" applyBorder="1" applyAlignment="1">
      <alignment horizontal="left" vertical="top"/>
    </xf>
    <xf numFmtId="1" fontId="96" fillId="2" borderId="22" xfId="24" applyNumberFormat="1" applyFont="1" applyFill="1" applyBorder="1" applyAlignment="1">
      <alignment horizontal="left" vertical="top"/>
    </xf>
    <xf numFmtId="4" fontId="31" fillId="2" borderId="22" xfId="24" applyNumberFormat="1" applyFont="1" applyFill="1" applyBorder="1" applyAlignment="1">
      <alignment horizontal="right" vertical="top"/>
    </xf>
    <xf numFmtId="0" fontId="26" fillId="0" borderId="0" xfId="24" applyFont="1" applyAlignment="1"/>
    <xf numFmtId="1" fontId="31" fillId="2" borderId="2" xfId="24" applyNumberFormat="1" applyFont="1" applyFill="1" applyBorder="1" applyAlignment="1">
      <alignment horizontal="left" vertical="top"/>
    </xf>
    <xf numFmtId="4" fontId="31" fillId="2" borderId="4" xfId="24" applyNumberFormat="1" applyFont="1" applyFill="1" applyBorder="1" applyAlignment="1">
      <alignment horizontal="center"/>
    </xf>
    <xf numFmtId="4" fontId="31" fillId="2" borderId="18" xfId="24" applyNumberFormat="1" applyFont="1" applyFill="1" applyBorder="1" applyAlignment="1">
      <alignment vertical="top" wrapText="1"/>
    </xf>
    <xf numFmtId="4" fontId="31" fillId="2" borderId="19" xfId="24" applyNumberFormat="1" applyFont="1" applyFill="1" applyBorder="1" applyAlignment="1">
      <alignment vertical="top" wrapText="1"/>
    </xf>
    <xf numFmtId="4" fontId="96" fillId="2" borderId="18" xfId="24" applyNumberFormat="1" applyFont="1" applyFill="1" applyBorder="1" applyAlignment="1">
      <alignment vertical="top" wrapText="1"/>
    </xf>
    <xf numFmtId="0" fontId="31" fillId="3" borderId="0" xfId="24" applyFont="1" applyFill="1"/>
    <xf numFmtId="0" fontId="0" fillId="2" borderId="1" xfId="0" applyFill="1" applyBorder="1" applyAlignment="1">
      <alignment horizontal="left" vertical="top" wrapText="1"/>
    </xf>
    <xf numFmtId="4" fontId="33" fillId="3" borderId="51" xfId="24" applyNumberFormat="1" applyFont="1" applyFill="1" applyBorder="1" applyAlignment="1"/>
    <xf numFmtId="2" fontId="31" fillId="2" borderId="22" xfId="4" applyNumberFormat="1" applyFont="1" applyFill="1" applyBorder="1" applyAlignment="1">
      <alignment vertical="top"/>
    </xf>
    <xf numFmtId="0" fontId="33" fillId="2" borderId="0" xfId="24" applyFont="1" applyFill="1" applyAlignment="1">
      <alignment horizontal="left" wrapText="1"/>
    </xf>
    <xf numFmtId="0" fontId="31" fillId="2" borderId="0" xfId="24" applyFont="1" applyFill="1" applyAlignment="1">
      <alignment horizontal="left" wrapText="1"/>
    </xf>
    <xf numFmtId="0" fontId="31" fillId="2" borderId="6" xfId="24" applyFont="1" applyFill="1" applyBorder="1" applyAlignment="1">
      <alignment horizontal="left" wrapText="1"/>
    </xf>
    <xf numFmtId="0" fontId="104" fillId="10" borderId="2" xfId="1" applyFont="1" applyFill="1" applyBorder="1" applyAlignment="1">
      <alignment wrapText="1"/>
    </xf>
    <xf numFmtId="0" fontId="33" fillId="2" borderId="22" xfId="24" applyFont="1" applyFill="1" applyBorder="1" applyAlignment="1">
      <alignment wrapText="1"/>
    </xf>
    <xf numFmtId="4" fontId="31" fillId="2" borderId="22" xfId="24" applyNumberFormat="1" applyFont="1" applyFill="1" applyBorder="1" applyAlignment="1" applyProtection="1">
      <alignment horizontal="left" vertical="top" wrapText="1"/>
    </xf>
    <xf numFmtId="4" fontId="31" fillId="2" borderId="22" xfId="24" applyNumberFormat="1" applyFont="1" applyFill="1" applyBorder="1" applyAlignment="1" applyProtection="1">
      <alignment horizontal="left" wrapText="1"/>
    </xf>
    <xf numFmtId="0" fontId="31" fillId="2" borderId="22" xfId="24" applyFont="1" applyFill="1" applyBorder="1" applyAlignment="1">
      <alignment vertical="top" wrapText="1"/>
    </xf>
    <xf numFmtId="0" fontId="31" fillId="2" borderId="22" xfId="24" applyFont="1" applyFill="1" applyBorder="1" applyAlignment="1">
      <alignment horizontal="left" vertical="top" wrapText="1"/>
    </xf>
    <xf numFmtId="4" fontId="101" fillId="2" borderId="22" xfId="24" applyNumberFormat="1" applyFont="1" applyFill="1" applyBorder="1" applyAlignment="1">
      <alignment wrapText="1"/>
    </xf>
    <xf numFmtId="0" fontId="33" fillId="4" borderId="51" xfId="24" applyFont="1" applyFill="1" applyBorder="1" applyAlignment="1">
      <alignment wrapText="1"/>
    </xf>
    <xf numFmtId="0" fontId="31" fillId="2" borderId="22" xfId="26" applyFont="1" applyFill="1" applyBorder="1" applyAlignment="1">
      <alignment vertical="top" wrapText="1"/>
    </xf>
    <xf numFmtId="0" fontId="31" fillId="2" borderId="0" xfId="24" applyFont="1" applyFill="1" applyBorder="1" applyAlignment="1">
      <alignment vertical="top" wrapText="1"/>
    </xf>
    <xf numFmtId="0" fontId="31" fillId="2" borderId="22" xfId="24" applyFont="1" applyFill="1" applyBorder="1" applyAlignment="1" applyProtection="1">
      <alignment vertical="top" wrapText="1"/>
    </xf>
    <xf numFmtId="4" fontId="33" fillId="2" borderId="51" xfId="24" applyNumberFormat="1" applyFont="1" applyFill="1" applyBorder="1" applyAlignment="1">
      <alignment wrapText="1"/>
    </xf>
    <xf numFmtId="0" fontId="31" fillId="2" borderId="11" xfId="24" applyFont="1" applyFill="1" applyBorder="1" applyAlignment="1">
      <alignment horizontal="left" wrapText="1"/>
    </xf>
    <xf numFmtId="0" fontId="31" fillId="2" borderId="22" xfId="4" applyNumberFormat="1" applyFont="1" applyFill="1" applyBorder="1" applyAlignment="1">
      <alignment vertical="top" wrapText="1"/>
    </xf>
    <xf numFmtId="0" fontId="31" fillId="2" borderId="11" xfId="4" applyNumberFormat="1" applyFont="1" applyFill="1" applyBorder="1" applyAlignment="1" applyProtection="1">
      <alignment horizontal="left" vertical="top" wrapText="1"/>
      <protection locked="0"/>
    </xf>
    <xf numFmtId="0" fontId="96" fillId="2" borderId="0" xfId="24" applyFont="1" applyFill="1" applyAlignment="1">
      <alignment wrapText="1"/>
    </xf>
    <xf numFmtId="0" fontId="33" fillId="2" borderId="22" xfId="4" applyNumberFormat="1" applyFont="1" applyFill="1" applyBorder="1" applyAlignment="1" applyProtection="1">
      <alignment horizontal="left" vertical="top" wrapText="1"/>
      <protection locked="0"/>
    </xf>
    <xf numFmtId="0" fontId="33" fillId="11" borderId="18" xfId="24" applyFont="1" applyFill="1" applyBorder="1" applyAlignment="1">
      <alignment vertical="center" wrapText="1"/>
    </xf>
    <xf numFmtId="49" fontId="33" fillId="11" borderId="1" xfId="24" applyNumberFormat="1" applyFont="1" applyFill="1" applyBorder="1" applyAlignment="1">
      <alignment vertical="top" wrapText="1"/>
    </xf>
    <xf numFmtId="0" fontId="33" fillId="11" borderId="1" xfId="24" applyFont="1" applyFill="1" applyBorder="1" applyAlignment="1">
      <alignment vertical="center" wrapText="1"/>
    </xf>
    <xf numFmtId="4" fontId="33" fillId="11" borderId="1" xfId="24" applyNumberFormat="1" applyFont="1" applyFill="1" applyBorder="1" applyAlignment="1">
      <alignment vertical="center" wrapText="1"/>
    </xf>
    <xf numFmtId="49" fontId="33" fillId="11" borderId="18" xfId="24" applyNumberFormat="1" applyFont="1" applyFill="1" applyBorder="1" applyAlignment="1">
      <alignment vertical="center"/>
    </xf>
    <xf numFmtId="0" fontId="33" fillId="11" borderId="18" xfId="24" applyFont="1" applyFill="1" applyBorder="1" applyAlignment="1">
      <alignment vertical="center"/>
    </xf>
    <xf numFmtId="4" fontId="33" fillId="11" borderId="18" xfId="24" applyNumberFormat="1" applyFont="1" applyFill="1" applyBorder="1" applyAlignment="1">
      <alignment vertical="center"/>
    </xf>
    <xf numFmtId="0" fontId="33" fillId="18" borderId="0" xfId="9" applyFont="1" applyFill="1" applyBorder="1" applyAlignment="1" applyProtection="1">
      <alignment horizontal="center" vertical="center" wrapText="1"/>
      <protection locked="0"/>
    </xf>
    <xf numFmtId="0" fontId="33" fillId="18" borderId="0" xfId="9" applyFont="1" applyFill="1" applyBorder="1" applyAlignment="1" applyProtection="1">
      <alignment horizontal="center" vertical="center"/>
      <protection locked="0"/>
    </xf>
    <xf numFmtId="4" fontId="33" fillId="18" borderId="0" xfId="9" applyNumberFormat="1" applyFont="1" applyFill="1" applyBorder="1" applyAlignment="1" applyProtection="1">
      <alignment horizontal="center" vertical="center" wrapText="1"/>
      <protection locked="0"/>
    </xf>
    <xf numFmtId="49" fontId="33" fillId="18" borderId="0" xfId="8" applyNumberFormat="1" applyFont="1" applyFill="1" applyBorder="1" applyAlignment="1" applyProtection="1">
      <alignment horizontal="left" vertical="top" wrapText="1"/>
      <protection locked="0"/>
    </xf>
    <xf numFmtId="0" fontId="6" fillId="0" borderId="0" xfId="28" applyFill="1"/>
    <xf numFmtId="4" fontId="61" fillId="0" borderId="22" xfId="12" applyNumberFormat="1" applyFont="1" applyBorder="1"/>
    <xf numFmtId="4" fontId="6" fillId="0" borderId="22" xfId="28" applyNumberFormat="1" applyBorder="1" applyAlignment="1">
      <alignment horizontal="right"/>
    </xf>
    <xf numFmtId="4" fontId="69" fillId="2" borderId="22" xfId="28" applyNumberFormat="1" applyFont="1" applyFill="1" applyBorder="1" applyAlignment="1">
      <alignment horizontal="right"/>
    </xf>
    <xf numFmtId="4" fontId="69" fillId="0" borderId="22" xfId="28" applyNumberFormat="1" applyFont="1" applyFill="1" applyBorder="1" applyAlignment="1">
      <alignment horizontal="right"/>
    </xf>
    <xf numFmtId="4" fontId="31" fillId="0" borderId="22" xfId="36" applyNumberFormat="1" applyFont="1" applyBorder="1" applyAlignment="1">
      <alignment horizontal="right"/>
    </xf>
    <xf numFmtId="49" fontId="62" fillId="18" borderId="0" xfId="8" applyNumberFormat="1" applyFont="1" applyFill="1" applyBorder="1" applyAlignment="1" applyProtection="1">
      <alignment horizontal="left" vertical="top" wrapText="1"/>
      <protection locked="0"/>
    </xf>
    <xf numFmtId="0" fontId="62" fillId="18" borderId="0" xfId="9" applyFont="1" applyFill="1" applyBorder="1" applyAlignment="1" applyProtection="1">
      <alignment horizontal="center" vertical="center" wrapText="1"/>
      <protection locked="0"/>
    </xf>
    <xf numFmtId="0" fontId="62" fillId="18" borderId="0" xfId="9" applyFont="1" applyFill="1" applyBorder="1" applyAlignment="1" applyProtection="1">
      <alignment horizontal="center" vertical="center"/>
      <protection locked="0"/>
    </xf>
    <xf numFmtId="4" fontId="62" fillId="18" borderId="0" xfId="9" applyNumberFormat="1" applyFont="1" applyFill="1" applyBorder="1" applyAlignment="1" applyProtection="1">
      <alignment horizontal="center" vertical="center" wrapText="1"/>
      <protection locked="0"/>
    </xf>
    <xf numFmtId="49" fontId="63" fillId="2" borderId="1" xfId="30" applyNumberFormat="1" applyFont="1" applyFill="1" applyBorder="1" applyAlignment="1">
      <alignment horizontal="left"/>
    </xf>
    <xf numFmtId="0" fontId="12" fillId="2" borderId="3" xfId="28" applyFont="1" applyFill="1" applyBorder="1" applyAlignment="1">
      <alignment horizontal="center"/>
    </xf>
    <xf numFmtId="0" fontId="12" fillId="2" borderId="1" xfId="28" applyFont="1" applyFill="1" applyBorder="1" applyAlignment="1">
      <alignment horizontal="center"/>
    </xf>
    <xf numFmtId="4" fontId="12" fillId="2" borderId="3" xfId="28" applyNumberFormat="1" applyFont="1" applyFill="1" applyBorder="1"/>
    <xf numFmtId="4" fontId="12" fillId="2" borderId="1" xfId="28" applyNumberFormat="1" applyFont="1" applyFill="1" applyBorder="1"/>
    <xf numFmtId="49" fontId="62" fillId="18" borderId="3" xfId="8" applyNumberFormat="1" applyFont="1" applyFill="1" applyBorder="1" applyAlignment="1" applyProtection="1">
      <alignment horizontal="left" vertical="top" wrapText="1"/>
      <protection locked="0"/>
    </xf>
    <xf numFmtId="0" fontId="62" fillId="18" borderId="3" xfId="9" applyFont="1" applyFill="1" applyBorder="1" applyAlignment="1" applyProtection="1">
      <alignment horizontal="center" vertical="center" wrapText="1"/>
      <protection locked="0"/>
    </xf>
    <xf numFmtId="0" fontId="62" fillId="18" borderId="3" xfId="9" applyFont="1" applyFill="1" applyBorder="1" applyAlignment="1" applyProtection="1">
      <alignment horizontal="center" vertical="center"/>
      <protection locked="0"/>
    </xf>
    <xf numFmtId="4" fontId="62" fillId="18" borderId="3" xfId="9" applyNumberFormat="1" applyFont="1" applyFill="1" applyBorder="1" applyAlignment="1" applyProtection="1">
      <alignment horizontal="center" vertical="center" wrapText="1"/>
      <protection locked="0"/>
    </xf>
    <xf numFmtId="4" fontId="62" fillId="18" borderId="4" xfId="9" applyNumberFormat="1" applyFont="1" applyFill="1" applyBorder="1" applyAlignment="1" applyProtection="1">
      <alignment horizontal="center" vertical="center" wrapText="1"/>
      <protection locked="0"/>
    </xf>
    <xf numFmtId="49" fontId="59" fillId="2" borderId="1" xfId="30" applyNumberFormat="1" applyFont="1" applyFill="1" applyBorder="1" applyAlignment="1">
      <alignment horizontal="left"/>
    </xf>
    <xf numFmtId="49" fontId="81" fillId="0" borderId="0" xfId="41" applyNumberFormat="1" applyFont="1"/>
    <xf numFmtId="0" fontId="81" fillId="0" borderId="0" xfId="41" applyFont="1"/>
    <xf numFmtId="44" fontId="0" fillId="0" borderId="0" xfId="42" applyFont="1"/>
    <xf numFmtId="0" fontId="5" fillId="0" borderId="0" xfId="41"/>
    <xf numFmtId="4" fontId="5" fillId="0" borderId="0" xfId="41" applyNumberFormat="1"/>
    <xf numFmtId="49" fontId="128" fillId="0" borderId="0" xfId="41" applyNumberFormat="1" applyFont="1"/>
    <xf numFmtId="0" fontId="128" fillId="0" borderId="0" xfId="41" applyFont="1"/>
    <xf numFmtId="168" fontId="20" fillId="0" borderId="0" xfId="42" applyNumberFormat="1" applyFont="1"/>
    <xf numFmtId="0" fontId="20" fillId="0" borderId="0" xfId="41" applyFont="1"/>
    <xf numFmtId="4" fontId="5" fillId="0" borderId="0" xfId="42" applyNumberFormat="1"/>
    <xf numFmtId="4" fontId="20" fillId="0" borderId="0" xfId="41" applyNumberFormat="1" applyFont="1"/>
    <xf numFmtId="0" fontId="5" fillId="0" borderId="57" xfId="41" applyBorder="1"/>
    <xf numFmtId="168" fontId="0" fillId="0" borderId="57" xfId="42" applyNumberFormat="1" applyFont="1" applyBorder="1"/>
    <xf numFmtId="168" fontId="0" fillId="0" borderId="0" xfId="42" applyNumberFormat="1" applyFont="1"/>
    <xf numFmtId="0" fontId="81" fillId="0" borderId="15" xfId="41" applyFont="1" applyBorder="1"/>
    <xf numFmtId="168" fontId="129" fillId="0" borderId="16" xfId="42" applyNumberFormat="1" applyFont="1" applyBorder="1"/>
    <xf numFmtId="4" fontId="129" fillId="0" borderId="0" xfId="42" applyNumberFormat="1" applyFont="1"/>
    <xf numFmtId="0" fontId="5" fillId="0" borderId="0" xfId="41" applyAlignment="1">
      <alignment horizontal="right"/>
    </xf>
    <xf numFmtId="4" fontId="0" fillId="0" borderId="0" xfId="42" applyNumberFormat="1" applyFont="1"/>
    <xf numFmtId="49" fontId="53" fillId="0" borderId="0" xfId="4" applyNumberFormat="1" applyFont="1"/>
    <xf numFmtId="0" fontId="53" fillId="0" borderId="0" xfId="4" applyFont="1"/>
    <xf numFmtId="0" fontId="55" fillId="16" borderId="1" xfId="41" applyFont="1" applyFill="1" applyBorder="1"/>
    <xf numFmtId="0" fontId="55" fillId="16" borderId="1" xfId="41" applyFont="1" applyFill="1" applyBorder="1" applyAlignment="1">
      <alignment horizontal="right"/>
    </xf>
    <xf numFmtId="2" fontId="55" fillId="16" borderId="1" xfId="41" applyNumberFormat="1" applyFont="1" applyFill="1" applyBorder="1" applyAlignment="1">
      <alignment horizontal="right"/>
    </xf>
    <xf numFmtId="4" fontId="55" fillId="16" borderId="1" xfId="42" applyNumberFormat="1" applyFont="1" applyFill="1" applyBorder="1" applyAlignment="1">
      <alignment horizontal="right"/>
    </xf>
    <xf numFmtId="0" fontId="75" fillId="0" borderId="0" xfId="41" applyFont="1" applyAlignment="1">
      <alignment wrapText="1"/>
    </xf>
    <xf numFmtId="0" fontId="75" fillId="0" borderId="0" xfId="41" applyFont="1" applyAlignment="1">
      <alignment horizontal="right"/>
    </xf>
    <xf numFmtId="0" fontId="5" fillId="0" borderId="1" xfId="41" applyBorder="1"/>
    <xf numFmtId="4" fontId="0" fillId="0" borderId="1" xfId="42" applyNumberFormat="1" applyFont="1" applyBorder="1"/>
    <xf numFmtId="0" fontId="53" fillId="0" borderId="6" xfId="4" applyFont="1" applyBorder="1"/>
    <xf numFmtId="0" fontId="75" fillId="0" borderId="6" xfId="41" applyFont="1" applyBorder="1" applyAlignment="1">
      <alignment horizontal="right"/>
    </xf>
    <xf numFmtId="0" fontId="5" fillId="0" borderId="6" xfId="41" applyBorder="1"/>
    <xf numFmtId="0" fontId="5" fillId="0" borderId="2" xfId="41" applyBorder="1"/>
    <xf numFmtId="4" fontId="0" fillId="0" borderId="3" xfId="42" applyNumberFormat="1" applyFont="1" applyBorder="1"/>
    <xf numFmtId="4" fontId="0" fillId="0" borderId="4" xfId="42" applyNumberFormat="1" applyFont="1" applyBorder="1"/>
    <xf numFmtId="0" fontId="75" fillId="0" borderId="0" xfId="21" applyFont="1" applyFill="1" applyAlignment="1">
      <alignment wrapText="1"/>
    </xf>
    <xf numFmtId="0" fontId="75" fillId="0" borderId="0" xfId="21" applyFont="1" applyFill="1" applyAlignment="1">
      <alignment vertical="top" wrapText="1"/>
    </xf>
    <xf numFmtId="0" fontId="5" fillId="0" borderId="0" xfId="41" applyAlignment="1">
      <alignment vertical="top" wrapText="1"/>
    </xf>
    <xf numFmtId="0" fontId="75" fillId="0" borderId="1" xfId="41" applyFont="1" applyBorder="1"/>
    <xf numFmtId="0" fontId="75" fillId="0" borderId="0" xfId="41" applyFont="1" applyAlignment="1">
      <alignment vertical="top" wrapText="1"/>
    </xf>
    <xf numFmtId="4" fontId="25" fillId="0" borderId="22" xfId="41" applyNumberFormat="1" applyFont="1" applyBorder="1" applyAlignment="1">
      <alignment vertical="top" wrapText="1"/>
    </xf>
    <xf numFmtId="0" fontId="5" fillId="0" borderId="6" xfId="41" applyBorder="1" applyAlignment="1">
      <alignment horizontal="right"/>
    </xf>
    <xf numFmtId="0" fontId="5" fillId="0" borderId="13" xfId="41" applyBorder="1"/>
    <xf numFmtId="0" fontId="75" fillId="0" borderId="0" xfId="41" applyFont="1"/>
    <xf numFmtId="0" fontId="10" fillId="0" borderId="15" xfId="41" applyFont="1" applyBorder="1"/>
    <xf numFmtId="0" fontId="96" fillId="0" borderId="17" xfId="41" applyFont="1" applyBorder="1" applyAlignment="1">
      <alignment horizontal="right"/>
    </xf>
    <xf numFmtId="0" fontId="10" fillId="0" borderId="17" xfId="41" applyFont="1" applyBorder="1"/>
    <xf numFmtId="4" fontId="10" fillId="0" borderId="17" xfId="42" applyNumberFormat="1" applyFont="1" applyBorder="1"/>
    <xf numFmtId="4" fontId="10" fillId="0" borderId="16" xfId="42" applyNumberFormat="1" applyFont="1" applyBorder="1"/>
    <xf numFmtId="49" fontId="5" fillId="0" borderId="0" xfId="41" applyNumberFormat="1"/>
    <xf numFmtId="4" fontId="55" fillId="16" borderId="1" xfId="41" applyNumberFormat="1" applyFont="1" applyFill="1" applyBorder="1" applyAlignment="1">
      <alignment horizontal="right"/>
    </xf>
    <xf numFmtId="49" fontId="53" fillId="0" borderId="0" xfId="4" applyNumberFormat="1" applyFont="1" applyAlignment="1">
      <alignment vertical="top"/>
    </xf>
    <xf numFmtId="0" fontId="53" fillId="0" borderId="0" xfId="4" applyFont="1" applyAlignment="1">
      <alignment vertical="top"/>
    </xf>
    <xf numFmtId="0" fontId="53" fillId="0" borderId="0" xfId="4" applyFont="1" applyAlignment="1">
      <alignment horizontal="right" vertical="top"/>
    </xf>
    <xf numFmtId="0" fontId="53" fillId="0" borderId="1" xfId="4" applyFont="1" applyBorder="1" applyAlignment="1">
      <alignment horizontal="right"/>
    </xf>
    <xf numFmtId="4" fontId="53" fillId="0" borderId="1" xfId="4" applyNumberFormat="1" applyFont="1" applyBorder="1" applyAlignment="1">
      <alignment horizontal="right"/>
    </xf>
    <xf numFmtId="49" fontId="24" fillId="0" borderId="0" xfId="4" applyNumberFormat="1" applyFont="1" applyAlignment="1" applyProtection="1">
      <alignment horizontal="left" vertical="top" wrapText="1"/>
      <protection locked="0"/>
    </xf>
    <xf numFmtId="0" fontId="24" fillId="0" borderId="0" xfId="4" applyFont="1" applyAlignment="1" applyProtection="1">
      <alignment horizontal="left" vertical="top" wrapText="1"/>
      <protection locked="0"/>
    </xf>
    <xf numFmtId="0" fontId="25" fillId="0" borderId="0" xfId="4" applyFont="1" applyAlignment="1" applyProtection="1">
      <alignment horizontal="left" vertical="top" wrapText="1"/>
      <protection locked="0"/>
    </xf>
    <xf numFmtId="49" fontId="25" fillId="0" borderId="0" xfId="27" applyAlignment="1" applyProtection="1">
      <alignment horizontal="right" vertical="top" wrapText="1"/>
      <protection locked="0"/>
    </xf>
    <xf numFmtId="0" fontId="24" fillId="0" borderId="0" xfId="4" applyFont="1" applyAlignment="1" applyProtection="1">
      <alignment horizontal="right" vertical="top" wrapText="1"/>
      <protection locked="0"/>
    </xf>
    <xf numFmtId="0" fontId="25" fillId="0" borderId="0" xfId="4" applyFont="1" applyAlignment="1" applyProtection="1">
      <alignment horizontal="right" vertical="top" wrapText="1"/>
      <protection locked="0"/>
    </xf>
    <xf numFmtId="2" fontId="25" fillId="0" borderId="0" xfId="4" applyNumberFormat="1" applyFont="1" applyAlignment="1" applyProtection="1">
      <alignment horizontal="right" vertical="top" wrapText="1"/>
      <protection locked="0"/>
    </xf>
    <xf numFmtId="49" fontId="24" fillId="0" borderId="0" xfId="4" applyNumberFormat="1" applyFont="1" applyAlignment="1" applyProtection="1">
      <alignment horizontal="left" vertical="top"/>
      <protection locked="0"/>
    </xf>
    <xf numFmtId="49" fontId="97" fillId="0" borderId="0" xfId="4" applyNumberFormat="1" applyFont="1" applyAlignment="1" applyProtection="1">
      <alignment horizontal="left" vertical="top"/>
      <protection locked="0"/>
    </xf>
    <xf numFmtId="0" fontId="97" fillId="0" borderId="0" xfId="4" applyFont="1" applyAlignment="1" applyProtection="1">
      <alignment horizontal="left" vertical="top"/>
      <protection locked="0"/>
    </xf>
    <xf numFmtId="4" fontId="10" fillId="0" borderId="1" xfId="42" applyNumberFormat="1" applyFont="1" applyBorder="1"/>
    <xf numFmtId="49" fontId="25" fillId="0" borderId="0" xfId="39" applyFont="1" applyAlignment="1">
      <alignment vertical="top" wrapText="1"/>
    </xf>
    <xf numFmtId="165" fontId="25" fillId="0" borderId="0" xfId="4" applyNumberFormat="1" applyFont="1" applyAlignment="1" applyProtection="1">
      <alignment horizontal="right" vertical="top" wrapText="1"/>
      <protection locked="0"/>
    </xf>
    <xf numFmtId="1" fontId="26" fillId="0" borderId="0" xfId="39" applyNumberFormat="1" applyFont="1" applyAlignment="1">
      <alignment horizontal="left" vertical="top"/>
    </xf>
    <xf numFmtId="1" fontId="25" fillId="0" borderId="0" xfId="39" applyNumberFormat="1" applyFont="1" applyAlignment="1">
      <alignment horizontal="left" vertical="top"/>
    </xf>
    <xf numFmtId="0" fontId="25" fillId="0" borderId="0" xfId="39" applyNumberFormat="1" applyFont="1" applyAlignment="1">
      <alignment horizontal="left" vertical="top" wrapText="1"/>
    </xf>
    <xf numFmtId="0" fontId="25" fillId="0" borderId="0" xfId="39" applyNumberFormat="1" applyFont="1" applyAlignment="1" applyProtection="1">
      <alignment vertical="top" wrapText="1"/>
      <protection locked="0"/>
    </xf>
    <xf numFmtId="0" fontId="25" fillId="0" borderId="0" xfId="39" applyNumberFormat="1" applyFont="1" applyAlignment="1">
      <alignment horizontal="right" vertical="top"/>
    </xf>
    <xf numFmtId="49" fontId="25" fillId="0" borderId="0" xfId="39" applyFont="1" applyAlignment="1">
      <alignment horizontal="right" vertical="top"/>
    </xf>
    <xf numFmtId="0" fontId="25" fillId="0" borderId="0" xfId="39" applyNumberFormat="1" applyFont="1" applyAlignment="1" applyProtection="1">
      <alignment horizontal="left" vertical="top" wrapText="1"/>
      <protection locked="0"/>
    </xf>
    <xf numFmtId="0" fontId="24" fillId="0" borderId="0" xfId="4" applyFont="1" applyAlignment="1">
      <alignment vertical="top" wrapText="1"/>
    </xf>
    <xf numFmtId="0" fontId="99" fillId="0" borderId="0" xfId="4" applyFont="1" applyAlignment="1" applyProtection="1">
      <alignment horizontal="center" vertical="top"/>
      <protection locked="0"/>
    </xf>
    <xf numFmtId="0" fontId="53" fillId="0" borderId="0" xfId="4" applyFont="1" applyAlignment="1">
      <alignment horizontal="left" vertical="top"/>
    </xf>
    <xf numFmtId="49" fontId="24" fillId="0" borderId="0" xfId="4" applyNumberFormat="1" applyFont="1" applyAlignment="1">
      <alignment vertical="top" wrapText="1"/>
    </xf>
    <xf numFmtId="0" fontId="24" fillId="0" borderId="0" xfId="4" applyFont="1" applyAlignment="1">
      <alignment horizontal="left" vertical="top" wrapText="1"/>
    </xf>
    <xf numFmtId="0" fontId="24" fillId="0" borderId="0" xfId="4" applyFont="1" applyAlignment="1">
      <alignment wrapText="1"/>
    </xf>
    <xf numFmtId="0" fontId="24" fillId="0" borderId="0" xfId="4" quotePrefix="1" applyFont="1" applyAlignment="1" applyProtection="1">
      <alignment horizontal="left" vertical="top" wrapText="1"/>
      <protection locked="0"/>
    </xf>
    <xf numFmtId="0" fontId="23" fillId="0" borderId="0" xfId="4" applyAlignment="1">
      <alignment horizontal="left"/>
    </xf>
    <xf numFmtId="0" fontId="98" fillId="0" borderId="0" xfId="4" applyFont="1" applyAlignment="1">
      <alignment horizontal="left"/>
    </xf>
    <xf numFmtId="0" fontId="24" fillId="0" borderId="0" xfId="4" applyFont="1" applyAlignment="1" applyProtection="1">
      <alignment vertical="top"/>
      <protection locked="0"/>
    </xf>
    <xf numFmtId="49" fontId="24" fillId="0" borderId="0" xfId="4" applyNumberFormat="1" applyFont="1" applyAlignment="1">
      <alignment vertical="top"/>
    </xf>
    <xf numFmtId="0" fontId="25" fillId="0" borderId="0" xfId="4" applyFont="1" applyAlignment="1">
      <alignment vertical="top" wrapText="1"/>
    </xf>
    <xf numFmtId="165" fontId="25" fillId="0" borderId="0" xfId="4" applyNumberFormat="1" applyFont="1" applyAlignment="1">
      <alignment vertical="top" wrapText="1"/>
    </xf>
    <xf numFmtId="0" fontId="25" fillId="0" borderId="0" xfId="4" applyFont="1" applyAlignment="1">
      <alignment horizontal="left" vertical="top"/>
    </xf>
    <xf numFmtId="0" fontId="25" fillId="0" borderId="0" xfId="27" applyNumberFormat="1" applyAlignment="1" applyProtection="1">
      <alignment horizontal="left" vertical="top" wrapText="1"/>
      <protection locked="0"/>
    </xf>
    <xf numFmtId="49" fontId="99" fillId="0" borderId="0" xfId="4" applyNumberFormat="1" applyFont="1" applyAlignment="1" applyProtection="1">
      <alignment horizontal="center" vertical="top"/>
      <protection locked="0"/>
    </xf>
    <xf numFmtId="0" fontId="25" fillId="0" borderId="0" xfId="4" applyFont="1" applyAlignment="1">
      <alignment wrapText="1"/>
    </xf>
    <xf numFmtId="0" fontId="53" fillId="0" borderId="1" xfId="4" applyFont="1" applyBorder="1"/>
    <xf numFmtId="165" fontId="24" fillId="0" borderId="0" xfId="4" applyNumberFormat="1" applyFont="1" applyAlignment="1">
      <alignment vertical="top" wrapText="1"/>
    </xf>
    <xf numFmtId="1" fontId="24" fillId="0" borderId="0" xfId="4" applyNumberFormat="1" applyFont="1" applyAlignment="1">
      <alignment vertical="top" wrapText="1"/>
    </xf>
    <xf numFmtId="0" fontId="25" fillId="0" borderId="0" xfId="4" applyFont="1" applyAlignment="1">
      <alignment vertical="top"/>
    </xf>
    <xf numFmtId="4" fontId="5" fillId="0" borderId="57" xfId="41" applyNumberFormat="1" applyBorder="1"/>
    <xf numFmtId="0" fontId="5" fillId="0" borderId="15" xfId="41" applyBorder="1"/>
    <xf numFmtId="0" fontId="5" fillId="0" borderId="17" xfId="41" applyBorder="1"/>
    <xf numFmtId="4" fontId="5" fillId="0" borderId="17" xfId="41" applyNumberFormat="1" applyBorder="1"/>
    <xf numFmtId="4" fontId="10" fillId="0" borderId="16" xfId="41" applyNumberFormat="1" applyFont="1" applyBorder="1"/>
    <xf numFmtId="49" fontId="81" fillId="0" borderId="0" xfId="41" applyNumberFormat="1" applyFont="1" applyAlignment="1">
      <alignment vertical="top"/>
    </xf>
    <xf numFmtId="0" fontId="77" fillId="0" borderId="0" xfId="41" applyFont="1"/>
    <xf numFmtId="4" fontId="77" fillId="0" borderId="0" xfId="42" applyNumberFormat="1" applyFont="1"/>
    <xf numFmtId="0" fontId="77" fillId="0" borderId="0" xfId="41" applyFont="1" applyAlignment="1">
      <alignment vertical="top"/>
    </xf>
    <xf numFmtId="0" fontId="53" fillId="16" borderId="1" xfId="41" applyFont="1" applyFill="1" applyBorder="1"/>
    <xf numFmtId="0" fontId="53" fillId="16" borderId="1" xfId="41" applyFont="1" applyFill="1" applyBorder="1" applyAlignment="1">
      <alignment horizontal="right"/>
    </xf>
    <xf numFmtId="2" fontId="53" fillId="16" borderId="1" xfId="41" applyNumberFormat="1" applyFont="1" applyFill="1" applyBorder="1" applyAlignment="1">
      <alignment horizontal="right"/>
    </xf>
    <xf numFmtId="4" fontId="53" fillId="16" borderId="1" xfId="42" applyNumberFormat="1" applyFont="1" applyFill="1" applyBorder="1" applyAlignment="1">
      <alignment horizontal="right"/>
    </xf>
    <xf numFmtId="0" fontId="82" fillId="0" borderId="0" xfId="41" applyFont="1" applyAlignment="1">
      <alignment horizontal="justify" wrapText="1"/>
    </xf>
    <xf numFmtId="0" fontId="25" fillId="0" borderId="0" xfId="41" applyFont="1" applyAlignment="1">
      <alignment horizontal="justify" wrapText="1"/>
    </xf>
    <xf numFmtId="0" fontId="130" fillId="0" borderId="0" xfId="41" applyFont="1"/>
    <xf numFmtId="0" fontId="17" fillId="0" borderId="0" xfId="41" applyFont="1" applyAlignment="1">
      <alignment horizontal="right"/>
    </xf>
    <xf numFmtId="4" fontId="17" fillId="0" borderId="0" xfId="42" applyNumberFormat="1" applyFont="1"/>
    <xf numFmtId="0" fontId="17" fillId="0" borderId="0" xfId="41" applyFont="1" applyAlignment="1">
      <alignment horizontal="justify" wrapText="1"/>
    </xf>
    <xf numFmtId="0" fontId="85" fillId="0" borderId="0" xfId="41" applyFont="1" applyAlignment="1">
      <alignment horizontal="justify" wrapText="1"/>
    </xf>
    <xf numFmtId="0" fontId="17" fillId="0" borderId="1" xfId="41" applyFont="1" applyBorder="1" applyAlignment="1">
      <alignment horizontal="right"/>
    </xf>
    <xf numFmtId="4" fontId="17" fillId="0" borderId="1" xfId="42" applyNumberFormat="1" applyFont="1" applyBorder="1"/>
    <xf numFmtId="0" fontId="85" fillId="0" borderId="0" xfId="41" applyFont="1" applyAlignment="1">
      <alignment horizontal="left"/>
    </xf>
    <xf numFmtId="0" fontId="85" fillId="0" borderId="0" xfId="41" applyFont="1" applyAlignment="1">
      <alignment horizontal="center"/>
    </xf>
    <xf numFmtId="4" fontId="17" fillId="0" borderId="0" xfId="42" applyNumberFormat="1" applyFont="1" applyAlignment="1">
      <alignment horizontal="center"/>
    </xf>
    <xf numFmtId="0" fontId="17" fillId="0" borderId="6" xfId="41" applyFont="1" applyBorder="1" applyAlignment="1">
      <alignment horizontal="right"/>
    </xf>
    <xf numFmtId="4" fontId="17" fillId="0" borderId="6" xfId="42" applyNumberFormat="1" applyFont="1" applyBorder="1"/>
    <xf numFmtId="0" fontId="131" fillId="0" borderId="0" xfId="41" applyFont="1" applyAlignment="1">
      <alignment horizontal="right" vertical="top"/>
    </xf>
    <xf numFmtId="0" fontId="17" fillId="0" borderId="19" xfId="41" applyFont="1" applyBorder="1" applyAlignment="1">
      <alignment horizontal="right"/>
    </xf>
    <xf numFmtId="4" fontId="17" fillId="0" borderId="19" xfId="42" applyNumberFormat="1" applyFont="1" applyBorder="1"/>
    <xf numFmtId="0" fontId="77" fillId="0" borderId="0" xfId="41" quotePrefix="1" applyFont="1" applyAlignment="1">
      <alignment vertical="top"/>
    </xf>
    <xf numFmtId="0" fontId="17" fillId="0" borderId="0" xfId="41" quotePrefix="1" applyFont="1" applyAlignment="1">
      <alignment horizontal="justify" wrapText="1"/>
    </xf>
    <xf numFmtId="0" fontId="17" fillId="0" borderId="0" xfId="41" applyFont="1"/>
    <xf numFmtId="0" fontId="17" fillId="0" borderId="1" xfId="41" applyFont="1" applyBorder="1"/>
    <xf numFmtId="0" fontId="84" fillId="0" borderId="6" xfId="41" applyFont="1" applyBorder="1"/>
    <xf numFmtId="0" fontId="77" fillId="0" borderId="6" xfId="41" applyFont="1" applyBorder="1"/>
    <xf numFmtId="0" fontId="17" fillId="0" borderId="2" xfId="41" applyFont="1" applyBorder="1" applyAlignment="1">
      <alignment horizontal="right"/>
    </xf>
    <xf numFmtId="4" fontId="17" fillId="0" borderId="3" xfId="42" applyNumberFormat="1" applyFont="1" applyBorder="1"/>
    <xf numFmtId="4" fontId="84" fillId="0" borderId="4" xfId="42" applyNumberFormat="1" applyFont="1" applyBorder="1"/>
    <xf numFmtId="0" fontId="25" fillId="0" borderId="0" xfId="41" quotePrefix="1" applyFont="1" applyAlignment="1">
      <alignment horizontal="justify" wrapText="1"/>
    </xf>
    <xf numFmtId="0" fontId="25" fillId="0" borderId="0" xfId="41" applyFont="1" applyAlignment="1">
      <alignment horizontal="right"/>
    </xf>
    <xf numFmtId="4" fontId="17" fillId="0" borderId="0" xfId="42" applyNumberFormat="1" applyFont="1" applyAlignment="1">
      <alignment wrapText="1"/>
    </xf>
    <xf numFmtId="0" fontId="77" fillId="0" borderId="0" xfId="41" applyFont="1" applyAlignment="1">
      <alignment wrapText="1"/>
    </xf>
    <xf numFmtId="0" fontId="25" fillId="0" borderId="6" xfId="41" applyFont="1" applyBorder="1" applyAlignment="1">
      <alignment horizontal="justify" vertical="top" wrapText="1"/>
    </xf>
    <xf numFmtId="0" fontId="25" fillId="0" borderId="20" xfId="41" quotePrefix="1" applyFont="1" applyBorder="1" applyAlignment="1">
      <alignment horizontal="justify" vertical="top" wrapText="1"/>
    </xf>
    <xf numFmtId="0" fontId="17" fillId="0" borderId="20" xfId="41" applyFont="1" applyBorder="1" applyAlignment="1">
      <alignment horizontal="right"/>
    </xf>
    <xf numFmtId="0" fontId="25" fillId="0" borderId="0" xfId="41" quotePrefix="1" applyFont="1" applyAlignment="1">
      <alignment horizontal="justify" vertical="top" wrapText="1"/>
    </xf>
    <xf numFmtId="0" fontId="25" fillId="0" borderId="0" xfId="41" applyFont="1" applyAlignment="1">
      <alignment horizontal="justify" vertical="top" wrapText="1"/>
    </xf>
    <xf numFmtId="4" fontId="17" fillId="0" borderId="2" xfId="42" applyNumberFormat="1" applyFont="1" applyBorder="1"/>
    <xf numFmtId="4" fontId="17" fillId="0" borderId="18" xfId="42" applyNumberFormat="1" applyFont="1" applyBorder="1"/>
    <xf numFmtId="0" fontId="77" fillId="0" borderId="57" xfId="41" applyFont="1" applyBorder="1"/>
    <xf numFmtId="0" fontId="17" fillId="0" borderId="57" xfId="41" applyFont="1" applyBorder="1"/>
    <xf numFmtId="4" fontId="77" fillId="0" borderId="57" xfId="42" applyNumberFormat="1" applyFont="1" applyBorder="1"/>
    <xf numFmtId="0" fontId="129" fillId="0" borderId="15" xfId="41" applyFont="1" applyBorder="1"/>
    <xf numFmtId="0" fontId="129" fillId="0" borderId="17" xfId="41" applyFont="1" applyBorder="1"/>
    <xf numFmtId="4" fontId="129" fillId="0" borderId="17" xfId="42" applyNumberFormat="1" applyFont="1" applyBorder="1"/>
    <xf numFmtId="4" fontId="129" fillId="0" borderId="16" xfId="42" applyNumberFormat="1" applyFont="1" applyBorder="1"/>
    <xf numFmtId="4" fontId="77" fillId="0" borderId="0" xfId="41" applyNumberFormat="1" applyFont="1" applyAlignment="1">
      <alignment horizontal="right"/>
    </xf>
    <xf numFmtId="4" fontId="53" fillId="16" borderId="1" xfId="41" applyNumberFormat="1" applyFont="1" applyFill="1" applyBorder="1" applyAlignment="1">
      <alignment horizontal="right"/>
    </xf>
    <xf numFmtId="0" fontId="53" fillId="0" borderId="0" xfId="41" applyFont="1"/>
    <xf numFmtId="0" fontId="53" fillId="0" borderId="0" xfId="41" applyFont="1" applyAlignment="1">
      <alignment horizontal="right"/>
    </xf>
    <xf numFmtId="2" fontId="53" fillId="0" borderId="0" xfId="41" applyNumberFormat="1" applyFont="1" applyAlignment="1">
      <alignment horizontal="right"/>
    </xf>
    <xf numFmtId="4" fontId="53" fillId="0" borderId="0" xfId="41" applyNumberFormat="1" applyFont="1" applyAlignment="1">
      <alignment horizontal="right"/>
    </xf>
    <xf numFmtId="4" fontId="53" fillId="0" borderId="0" xfId="42" applyNumberFormat="1" applyFont="1" applyAlignment="1">
      <alignment horizontal="right"/>
    </xf>
    <xf numFmtId="4" fontId="17" fillId="0" borderId="0" xfId="41" applyNumberFormat="1" applyFont="1" applyAlignment="1">
      <alignment horizontal="right"/>
    </xf>
    <xf numFmtId="0" fontId="17" fillId="0" borderId="0" xfId="41" applyFont="1" applyAlignment="1">
      <alignment wrapText="1"/>
    </xf>
    <xf numFmtId="4" fontId="17" fillId="0" borderId="1" xfId="41" applyNumberFormat="1" applyFont="1" applyBorder="1" applyAlignment="1">
      <alignment horizontal="right"/>
    </xf>
    <xf numFmtId="0" fontId="85" fillId="0" borderId="0" xfId="41" applyFont="1" applyAlignment="1">
      <alignment wrapText="1"/>
    </xf>
    <xf numFmtId="0" fontId="17" fillId="0" borderId="0" xfId="41" applyFont="1" applyAlignment="1">
      <alignment vertical="top" wrapText="1"/>
    </xf>
    <xf numFmtId="0" fontId="132" fillId="0" borderId="0" xfId="41" applyFont="1"/>
    <xf numFmtId="0" fontId="133" fillId="0" borderId="0" xfId="41" applyFont="1" applyAlignment="1">
      <alignment horizontal="justify" wrapText="1"/>
    </xf>
    <xf numFmtId="0" fontId="133" fillId="0" borderId="0" xfId="41" applyFont="1"/>
    <xf numFmtId="0" fontId="133" fillId="0" borderId="20" xfId="41" applyFont="1" applyBorder="1"/>
    <xf numFmtId="0" fontId="77" fillId="0" borderId="9" xfId="41" applyFont="1" applyBorder="1"/>
    <xf numFmtId="0" fontId="85" fillId="0" borderId="0" xfId="41" applyFont="1"/>
    <xf numFmtId="0" fontId="25" fillId="0" borderId="0" xfId="41" applyFont="1" applyAlignment="1">
      <alignment horizontal="left"/>
    </xf>
    <xf numFmtId="0" fontId="25" fillId="0" borderId="0" xfId="41" applyFont="1" applyAlignment="1">
      <alignment horizontal="left" wrapText="1"/>
    </xf>
    <xf numFmtId="0" fontId="84" fillId="0" borderId="6" xfId="41" applyFont="1" applyBorder="1" applyAlignment="1">
      <alignment horizontal="right"/>
    </xf>
    <xf numFmtId="0" fontId="84" fillId="0" borderId="2" xfId="41" applyFont="1" applyBorder="1" applyAlignment="1">
      <alignment horizontal="right"/>
    </xf>
    <xf numFmtId="4" fontId="84" fillId="0" borderId="3" xfId="41" applyNumberFormat="1" applyFont="1" applyBorder="1" applyAlignment="1">
      <alignment horizontal="right"/>
    </xf>
    <xf numFmtId="4" fontId="84" fillId="0" borderId="4" xfId="41" applyNumberFormat="1" applyFont="1" applyBorder="1" applyAlignment="1">
      <alignment horizontal="right"/>
    </xf>
    <xf numFmtId="0" fontId="84" fillId="0" borderId="0" xfId="41" applyFont="1"/>
    <xf numFmtId="0" fontId="84" fillId="0" borderId="0" xfId="41" applyFont="1" applyAlignment="1">
      <alignment horizontal="right"/>
    </xf>
    <xf numFmtId="4" fontId="84" fillId="0" borderId="0" xfId="41" applyNumberFormat="1" applyFont="1" applyAlignment="1">
      <alignment horizontal="right"/>
    </xf>
    <xf numFmtId="0" fontId="25" fillId="0" borderId="6" xfId="41" applyFont="1" applyBorder="1" applyAlignment="1">
      <alignment horizontal="justify" wrapText="1"/>
    </xf>
    <xf numFmtId="0" fontId="25" fillId="0" borderId="6" xfId="41" applyFont="1" applyBorder="1" applyAlignment="1">
      <alignment horizontal="right"/>
    </xf>
    <xf numFmtId="4" fontId="17" fillId="0" borderId="6" xfId="41" applyNumberFormat="1" applyFont="1" applyBorder="1" applyAlignment="1">
      <alignment horizontal="right"/>
    </xf>
    <xf numFmtId="0" fontId="25" fillId="0" borderId="0" xfId="41" applyFont="1"/>
    <xf numFmtId="0" fontId="25" fillId="0" borderId="1" xfId="41" applyFont="1" applyBorder="1"/>
    <xf numFmtId="4" fontId="129" fillId="0" borderId="17" xfId="41" applyNumberFormat="1" applyFont="1" applyBorder="1" applyAlignment="1">
      <alignment horizontal="right"/>
    </xf>
    <xf numFmtId="4" fontId="129" fillId="0" borderId="16" xfId="41" applyNumberFormat="1" applyFont="1" applyBorder="1" applyAlignment="1">
      <alignment horizontal="right"/>
    </xf>
    <xf numFmtId="4" fontId="31" fillId="2" borderId="0" xfId="20" applyNumberFormat="1" applyFont="1" applyFill="1" applyAlignment="1" applyProtection="1">
      <alignment horizontal="center"/>
      <protection locked="0"/>
    </xf>
    <xf numFmtId="4" fontId="31" fillId="2" borderId="0" xfId="20" applyNumberFormat="1" applyFont="1" applyFill="1" applyAlignment="1" applyProtection="1">
      <alignment horizontal="right"/>
      <protection locked="0"/>
    </xf>
    <xf numFmtId="4" fontId="33" fillId="2" borderId="0" xfId="20" applyNumberFormat="1" applyFont="1" applyFill="1" applyAlignment="1" applyProtection="1">
      <alignment horizontal="center"/>
      <protection locked="0"/>
    </xf>
    <xf numFmtId="4" fontId="33" fillId="2" borderId="1" xfId="19" applyNumberFormat="1" applyFont="1" applyFill="1" applyBorder="1" applyAlignment="1">
      <alignment horizontal="center"/>
    </xf>
    <xf numFmtId="4" fontId="33" fillId="2" borderId="55" xfId="20" applyNumberFormat="1" applyFont="1" applyFill="1" applyBorder="1" applyAlignment="1" applyProtection="1">
      <alignment horizontal="center"/>
      <protection locked="0"/>
    </xf>
    <xf numFmtId="4" fontId="34" fillId="2" borderId="0" xfId="19" applyNumberFormat="1" applyFont="1" applyFill="1" applyBorder="1" applyAlignment="1" applyProtection="1">
      <alignment horizontal="center"/>
    </xf>
    <xf numFmtId="4" fontId="121" fillId="2" borderId="4" xfId="19" applyNumberFormat="1" applyFont="1" applyFill="1" applyBorder="1" applyAlignment="1" applyProtection="1">
      <alignment horizontal="center"/>
    </xf>
    <xf numFmtId="4" fontId="31" fillId="2" borderId="0" xfId="19" applyNumberFormat="1" applyFont="1" applyFill="1" applyBorder="1" applyAlignment="1" applyProtection="1">
      <alignment horizontal="center"/>
    </xf>
    <xf numFmtId="4" fontId="33" fillId="2" borderId="4" xfId="19" applyNumberFormat="1" applyFont="1" applyFill="1" applyBorder="1" applyAlignment="1" applyProtection="1">
      <alignment horizontal="center"/>
    </xf>
    <xf numFmtId="4" fontId="31" fillId="2" borderId="0" xfId="20" applyNumberFormat="1" applyFont="1" applyFill="1" applyAlignment="1">
      <alignment horizontal="center" wrapText="1"/>
    </xf>
    <xf numFmtId="4" fontId="33" fillId="2" borderId="55" xfId="20" applyNumberFormat="1" applyFont="1" applyFill="1" applyBorder="1" applyAlignment="1" applyProtection="1">
      <alignment horizontal="right"/>
      <protection locked="0"/>
    </xf>
    <xf numFmtId="4" fontId="31" fillId="2" borderId="0" xfId="20" applyNumberFormat="1" applyFont="1" applyFill="1" applyAlignment="1" applyProtection="1">
      <alignment horizontal="right"/>
    </xf>
    <xf numFmtId="4" fontId="33" fillId="10" borderId="3" xfId="20" applyNumberFormat="1" applyFont="1" applyFill="1" applyBorder="1" applyAlignment="1" applyProtection="1">
      <alignment horizontal="right"/>
    </xf>
    <xf numFmtId="4" fontId="54" fillId="10" borderId="3" xfId="20" applyNumberFormat="1" applyFont="1" applyFill="1" applyBorder="1" applyAlignment="1" applyProtection="1">
      <alignment horizontal="right"/>
    </xf>
    <xf numFmtId="4" fontId="5" fillId="2" borderId="0" xfId="28" applyNumberFormat="1" applyFont="1" applyFill="1"/>
    <xf numFmtId="44" fontId="0" fillId="0" borderId="0" xfId="42" applyFont="1" applyAlignment="1">
      <alignment horizontal="right"/>
    </xf>
    <xf numFmtId="0" fontId="10" fillId="2" borderId="2" xfId="0" applyFont="1" applyFill="1" applyBorder="1" applyAlignment="1">
      <alignment horizontal="center" wrapText="1"/>
    </xf>
    <xf numFmtId="0" fontId="0" fillId="2" borderId="1" xfId="0" applyFill="1" applyBorder="1" applyAlignment="1">
      <alignment horizontal="left" vertical="top" wrapText="1"/>
    </xf>
    <xf numFmtId="0" fontId="18" fillId="0" borderId="0" xfId="43" applyFont="1" applyFill="1" applyBorder="1" applyAlignment="1">
      <alignment horizontal="center"/>
    </xf>
    <xf numFmtId="0" fontId="18" fillId="0" borderId="0" xfId="43" applyFont="1" applyFill="1" applyBorder="1" applyAlignment="1">
      <alignment horizontal="right" wrapText="1"/>
    </xf>
    <xf numFmtId="49" fontId="60" fillId="10" borderId="3" xfId="44" applyNumberFormat="1" applyFont="1" applyFill="1" applyBorder="1" applyAlignment="1">
      <alignment horizontal="left" vertical="top"/>
    </xf>
    <xf numFmtId="4" fontId="44" fillId="10" borderId="4" xfId="44" applyNumberFormat="1" applyFont="1" applyFill="1" applyBorder="1" applyAlignment="1">
      <alignment horizontal="left" vertical="top"/>
    </xf>
    <xf numFmtId="0" fontId="4" fillId="0" borderId="0" xfId="44"/>
    <xf numFmtId="0" fontId="4" fillId="2" borderId="0" xfId="44" applyFill="1"/>
    <xf numFmtId="49" fontId="60" fillId="2" borderId="0" xfId="44" applyNumberFormat="1" applyFont="1" applyFill="1" applyAlignment="1">
      <alignment horizontal="left" vertical="top"/>
    </xf>
    <xf numFmtId="16" fontId="4" fillId="2" borderId="0" xfId="44" quotePrefix="1" applyNumberFormat="1" applyFill="1"/>
    <xf numFmtId="49" fontId="61" fillId="2" borderId="0" xfId="44" applyNumberFormat="1" applyFont="1" applyFill="1" applyAlignment="1">
      <alignment horizontal="left" vertical="top"/>
    </xf>
    <xf numFmtId="4" fontId="60" fillId="2" borderId="0" xfId="44" applyNumberFormat="1" applyFont="1" applyFill="1" applyAlignment="1">
      <alignment horizontal="left" vertical="top"/>
    </xf>
    <xf numFmtId="2" fontId="60" fillId="2" borderId="0" xfId="44" applyNumberFormat="1" applyFont="1" applyFill="1" applyAlignment="1">
      <alignment horizontal="left" vertical="top"/>
    </xf>
    <xf numFmtId="0" fontId="75" fillId="18" borderId="2" xfId="44" applyFont="1" applyFill="1" applyBorder="1"/>
    <xf numFmtId="0" fontId="4" fillId="2" borderId="3" xfId="44" applyFill="1" applyBorder="1" applyAlignment="1">
      <alignment horizontal="center"/>
    </xf>
    <xf numFmtId="0" fontId="4" fillId="2" borderId="1" xfId="44" applyFill="1" applyBorder="1" applyAlignment="1">
      <alignment horizontal="center"/>
    </xf>
    <xf numFmtId="4" fontId="36" fillId="2" borderId="3" xfId="44" applyNumberFormat="1" applyFont="1" applyFill="1" applyBorder="1"/>
    <xf numFmtId="4" fontId="4" fillId="2" borderId="1" xfId="44" applyNumberFormat="1" applyFill="1" applyBorder="1"/>
    <xf numFmtId="49" fontId="60" fillId="2" borderId="22" xfId="44" applyNumberFormat="1" applyFont="1" applyFill="1" applyBorder="1" applyAlignment="1">
      <alignment horizontal="left" vertical="top"/>
    </xf>
    <xf numFmtId="4" fontId="36" fillId="0" borderId="0" xfId="44" applyNumberFormat="1" applyFont="1"/>
    <xf numFmtId="4" fontId="60" fillId="2" borderId="22" xfId="44" applyNumberFormat="1" applyFont="1" applyFill="1" applyBorder="1"/>
    <xf numFmtId="0" fontId="63" fillId="2" borderId="52" xfId="44" applyFont="1" applyFill="1" applyBorder="1"/>
    <xf numFmtId="4" fontId="60" fillId="2" borderId="1" xfId="44" applyNumberFormat="1" applyFont="1" applyFill="1" applyBorder="1"/>
    <xf numFmtId="4" fontId="44" fillId="2" borderId="22" xfId="44" applyNumberFormat="1" applyFont="1" applyFill="1" applyBorder="1"/>
    <xf numFmtId="0" fontId="36" fillId="2" borderId="0" xfId="44" applyFont="1" applyFill="1"/>
    <xf numFmtId="0" fontId="63" fillId="2" borderId="52" xfId="44" applyFont="1" applyFill="1" applyBorder="1" applyAlignment="1">
      <alignment vertical="center"/>
    </xf>
    <xf numFmtId="4" fontId="36" fillId="2" borderId="57" xfId="44" applyNumberFormat="1" applyFont="1" applyFill="1" applyBorder="1"/>
    <xf numFmtId="4" fontId="4" fillId="2" borderId="57" xfId="44" applyNumberFormat="1" applyFill="1" applyBorder="1"/>
    <xf numFmtId="0" fontId="63" fillId="2" borderId="58" xfId="44" applyFont="1" applyFill="1" applyBorder="1"/>
    <xf numFmtId="0" fontId="63" fillId="2" borderId="35" xfId="44" applyFont="1" applyFill="1" applyBorder="1"/>
    <xf numFmtId="4" fontId="36" fillId="2" borderId="17" xfId="44" applyNumberFormat="1" applyFont="1" applyFill="1" applyBorder="1"/>
    <xf numFmtId="1" fontId="31" fillId="2" borderId="1" xfId="24" quotePrefix="1" applyNumberFormat="1" applyFont="1" applyFill="1" applyBorder="1" applyAlignment="1">
      <alignment horizontal="left" vertical="top"/>
    </xf>
    <xf numFmtId="0" fontId="3" fillId="0" borderId="0" xfId="28" applyFont="1"/>
    <xf numFmtId="2" fontId="33" fillId="2" borderId="55" xfId="20" applyNumberFormat="1" applyFont="1" applyFill="1" applyBorder="1" applyAlignment="1" applyProtection="1">
      <alignment vertical="top"/>
    </xf>
    <xf numFmtId="0" fontId="2" fillId="0" borderId="0" xfId="41" applyFont="1"/>
    <xf numFmtId="0" fontId="2" fillId="0" borderId="0" xfId="41" applyFont="1" applyFill="1"/>
    <xf numFmtId="0" fontId="5" fillId="0" borderId="0" xfId="41" applyFill="1"/>
    <xf numFmtId="0" fontId="0" fillId="0" borderId="0" xfId="37" applyFont="1"/>
    <xf numFmtId="0" fontId="10" fillId="2" borderId="2" xfId="0" applyFont="1" applyFill="1" applyBorder="1" applyAlignment="1">
      <alignment horizontal="center"/>
    </xf>
    <xf numFmtId="0" fontId="10" fillId="2" borderId="4" xfId="0" applyFont="1" applyFill="1" applyBorder="1" applyAlignment="1">
      <alignment horizontal="center"/>
    </xf>
    <xf numFmtId="0" fontId="0" fillId="2" borderId="8" xfId="0" applyFill="1" applyBorder="1" applyAlignment="1">
      <alignment vertical="top" wrapText="1"/>
    </xf>
    <xf numFmtId="0" fontId="0" fillId="2" borderId="9" xfId="0" applyFill="1" applyBorder="1" applyAlignment="1">
      <alignment vertical="top" wrapText="1"/>
    </xf>
    <xf numFmtId="0" fontId="0" fillId="2" borderId="10" xfId="0" applyFill="1" applyBorder="1" applyAlignment="1">
      <alignment vertical="top" wrapText="1"/>
    </xf>
    <xf numFmtId="0" fontId="0" fillId="2" borderId="11" xfId="0" applyFill="1" applyBorder="1" applyAlignment="1">
      <alignment vertical="top" wrapText="1"/>
    </xf>
    <xf numFmtId="0" fontId="0" fillId="2" borderId="12" xfId="0" applyFill="1" applyBorder="1" applyAlignment="1">
      <alignment vertical="top" wrapText="1"/>
    </xf>
    <xf numFmtId="0" fontId="0" fillId="2" borderId="13" xfId="0" applyFill="1" applyBorder="1" applyAlignment="1">
      <alignment vertical="top" wrapText="1"/>
    </xf>
    <xf numFmtId="0" fontId="0" fillId="2" borderId="1" xfId="0" applyFill="1" applyBorder="1" applyAlignment="1">
      <alignment vertical="top" wrapText="1"/>
    </xf>
    <xf numFmtId="0" fontId="19" fillId="8" borderId="18" xfId="1" applyFont="1" applyFill="1" applyBorder="1" applyAlignment="1">
      <alignment horizontal="center" vertical="center" wrapText="1"/>
    </xf>
    <xf numFmtId="0" fontId="19" fillId="8" borderId="19" xfId="1" applyFont="1" applyFill="1" applyBorder="1" applyAlignment="1">
      <alignment horizontal="center" vertical="center" wrapText="1"/>
    </xf>
    <xf numFmtId="0" fontId="10" fillId="2" borderId="2" xfId="0" applyFont="1" applyFill="1" applyBorder="1" applyAlignment="1">
      <alignment horizontal="center" wrapText="1"/>
    </xf>
    <xf numFmtId="0" fontId="10" fillId="2" borderId="4" xfId="0" applyFont="1" applyFill="1" applyBorder="1" applyAlignment="1">
      <alignment horizontal="center" wrapText="1"/>
    </xf>
    <xf numFmtId="0" fontId="0" fillId="2" borderId="8" xfId="0" applyFill="1" applyBorder="1" applyAlignment="1">
      <alignment horizontal="left" vertical="top" wrapText="1"/>
    </xf>
    <xf numFmtId="0" fontId="0" fillId="2" borderId="9" xfId="0" applyFill="1" applyBorder="1" applyAlignment="1">
      <alignment horizontal="left" vertical="top" wrapText="1"/>
    </xf>
    <xf numFmtId="0" fontId="0" fillId="2" borderId="10" xfId="0" applyFill="1" applyBorder="1" applyAlignment="1">
      <alignment horizontal="left" vertical="top" wrapText="1"/>
    </xf>
    <xf numFmtId="0" fontId="0" fillId="2" borderId="11" xfId="0" applyFill="1" applyBorder="1" applyAlignment="1">
      <alignment horizontal="left" vertical="top" wrapText="1"/>
    </xf>
    <xf numFmtId="0" fontId="0" fillId="2" borderId="12" xfId="0" applyFill="1" applyBorder="1" applyAlignment="1">
      <alignment horizontal="left" vertical="top" wrapText="1"/>
    </xf>
    <xf numFmtId="0" fontId="0" fillId="2" borderId="13" xfId="0" applyFill="1" applyBorder="1" applyAlignment="1">
      <alignment horizontal="left" vertical="top" wrapText="1"/>
    </xf>
    <xf numFmtId="0" fontId="0" fillId="2" borderId="1" xfId="0" applyFill="1" applyBorder="1" applyAlignment="1">
      <alignment horizontal="left" vertical="top" wrapText="1"/>
    </xf>
    <xf numFmtId="0" fontId="106" fillId="2" borderId="0" xfId="7" applyFont="1" applyFill="1" applyBorder="1" applyAlignment="1" applyProtection="1">
      <alignment horizontal="center" vertical="top" wrapText="1"/>
    </xf>
    <xf numFmtId="0" fontId="31" fillId="2" borderId="0" xfId="8" applyFont="1" applyFill="1" applyBorder="1" applyAlignment="1" applyProtection="1">
      <alignment horizontal="center" vertical="center"/>
    </xf>
    <xf numFmtId="0" fontId="19" fillId="2" borderId="2" xfId="1" applyFont="1" applyFill="1" applyBorder="1" applyAlignment="1">
      <alignment horizontal="left" wrapText="1"/>
    </xf>
    <xf numFmtId="0" fontId="19" fillId="2" borderId="3" xfId="1" applyFont="1" applyFill="1" applyBorder="1" applyAlignment="1">
      <alignment horizontal="left" wrapText="1"/>
    </xf>
    <xf numFmtId="0" fontId="28" fillId="0" borderId="0" xfId="7" applyFont="1" applyBorder="1" applyAlignment="1" applyProtection="1">
      <alignment horizontal="center" vertical="top" wrapText="1"/>
      <protection locked="0"/>
    </xf>
    <xf numFmtId="0" fontId="36" fillId="0" borderId="15" xfId="10" applyFont="1" applyBorder="1" applyAlignment="1" applyProtection="1">
      <protection locked="0"/>
    </xf>
    <xf numFmtId="0" fontId="36" fillId="0" borderId="16" xfId="10" applyFont="1" applyBorder="1" applyAlignment="1" applyProtection="1">
      <protection locked="0"/>
    </xf>
    <xf numFmtId="0" fontId="36" fillId="0" borderId="44" xfId="10" applyFont="1" applyBorder="1" applyAlignment="1" applyProtection="1">
      <alignment horizontal="center" wrapText="1"/>
      <protection locked="0"/>
    </xf>
    <xf numFmtId="0" fontId="36" fillId="0" borderId="45" xfId="10" applyFont="1" applyBorder="1" applyAlignment="1" applyProtection="1">
      <alignment horizontal="center" wrapText="1"/>
      <protection locked="0"/>
    </xf>
    <xf numFmtId="0" fontId="36" fillId="0" borderId="46" xfId="10" applyFont="1" applyBorder="1" applyAlignment="1" applyProtection="1">
      <alignment horizontal="center" wrapText="1"/>
      <protection locked="0"/>
    </xf>
    <xf numFmtId="0" fontId="36" fillId="0" borderId="47" xfId="10" applyFont="1" applyBorder="1" applyAlignment="1" applyProtection="1">
      <alignment horizontal="center" wrapText="1"/>
      <protection locked="0"/>
    </xf>
    <xf numFmtId="0" fontId="36" fillId="0" borderId="48" xfId="10" applyFont="1" applyBorder="1" applyAlignment="1" applyProtection="1">
      <alignment horizontal="center" wrapText="1"/>
      <protection locked="0"/>
    </xf>
    <xf numFmtId="0" fontId="36" fillId="0" borderId="49" xfId="10" applyFont="1" applyBorder="1" applyAlignment="1" applyProtection="1">
      <alignment horizontal="center" wrapText="1"/>
      <protection locked="0"/>
    </xf>
    <xf numFmtId="0" fontId="35" fillId="0" borderId="15" xfId="10" applyFont="1" applyBorder="1" applyAlignment="1" applyProtection="1">
      <alignment horizontal="left" wrapText="1"/>
      <protection locked="0"/>
    </xf>
    <xf numFmtId="0" fontId="35" fillId="0" borderId="17" xfId="10" applyFont="1" applyBorder="1" applyAlignment="1" applyProtection="1">
      <alignment horizontal="left" wrapText="1"/>
      <protection locked="0"/>
    </xf>
    <xf numFmtId="0" fontId="36" fillId="0" borderId="37" xfId="10" applyFont="1" applyBorder="1" applyAlignment="1" applyProtection="1">
      <protection locked="0"/>
    </xf>
    <xf numFmtId="0" fontId="36" fillId="0" borderId="40" xfId="10" applyFont="1" applyBorder="1" applyAlignment="1" applyProtection="1">
      <protection locked="0"/>
    </xf>
    <xf numFmtId="0" fontId="35" fillId="0" borderId="23" xfId="10" applyFont="1" applyBorder="1" applyAlignment="1" applyProtection="1">
      <alignment horizontal="center"/>
      <protection locked="0"/>
    </xf>
    <xf numFmtId="0" fontId="35" fillId="0" borderId="24" xfId="10" applyFont="1" applyBorder="1" applyAlignment="1" applyProtection="1">
      <alignment horizontal="center"/>
      <protection locked="0"/>
    </xf>
    <xf numFmtId="0" fontId="35" fillId="0" borderId="25" xfId="10" applyFont="1" applyBorder="1" applyAlignment="1" applyProtection="1">
      <alignment horizontal="center"/>
      <protection locked="0"/>
    </xf>
    <xf numFmtId="0" fontId="37" fillId="0" borderId="23" xfId="10" applyFont="1" applyBorder="1" applyAlignment="1" applyProtection="1">
      <alignment horizontal="center" wrapText="1"/>
      <protection locked="0"/>
    </xf>
    <xf numFmtId="0" fontId="37" fillId="0" borderId="29" xfId="10" applyFont="1" applyBorder="1" applyAlignment="1" applyProtection="1">
      <alignment horizontal="center" wrapText="1"/>
      <protection locked="0"/>
    </xf>
    <xf numFmtId="0" fontId="37" fillId="0" borderId="31" xfId="10" applyFont="1" applyBorder="1" applyAlignment="1" applyProtection="1">
      <alignment horizontal="center" wrapText="1"/>
      <protection locked="0"/>
    </xf>
    <xf numFmtId="0" fontId="37" fillId="0" borderId="32" xfId="10" applyFont="1" applyBorder="1" applyAlignment="1" applyProtection="1">
      <alignment horizontal="center" wrapText="1"/>
      <protection locked="0"/>
    </xf>
    <xf numFmtId="0" fontId="35" fillId="0" borderId="15" xfId="10" applyFont="1" applyBorder="1" applyAlignment="1" applyProtection="1">
      <alignment horizontal="center"/>
      <protection locked="0"/>
    </xf>
    <xf numFmtId="0" fontId="35" fillId="0" borderId="17" xfId="10" applyFont="1" applyBorder="1" applyAlignment="1" applyProtection="1">
      <alignment horizontal="center"/>
      <protection locked="0"/>
    </xf>
    <xf numFmtId="0" fontId="35" fillId="0" borderId="16" xfId="10" applyFont="1" applyBorder="1" applyAlignment="1" applyProtection="1">
      <alignment horizontal="center"/>
      <protection locked="0"/>
    </xf>
    <xf numFmtId="0" fontId="36" fillId="0" borderId="35" xfId="10" applyFont="1" applyBorder="1" applyAlignment="1" applyProtection="1">
      <protection locked="0"/>
    </xf>
    <xf numFmtId="0" fontId="36" fillId="0" borderId="17" xfId="10" applyFont="1" applyBorder="1" applyAlignment="1" applyProtection="1">
      <protection locked="0"/>
    </xf>
    <xf numFmtId="0" fontId="22" fillId="2" borderId="1" xfId="0" applyFont="1" applyFill="1" applyBorder="1" applyAlignment="1">
      <alignment vertical="top" wrapText="1"/>
    </xf>
    <xf numFmtId="0" fontId="1" fillId="0" borderId="0" xfId="28" applyFont="1"/>
  </cellXfs>
  <cellStyles count="45">
    <cellStyle name="Comma 2" xfId="36"/>
    <cellStyle name="Currency 2" xfId="19"/>
    <cellStyle name="Currency 3" xfId="38"/>
    <cellStyle name="Good" xfId="21" builtinId="26"/>
    <cellStyle name="Navadno 10" xfId="12"/>
    <cellStyle name="Navadno 10 2" xfId="17"/>
    <cellStyle name="Navadno 13" xfId="16"/>
    <cellStyle name="Navadno 15" xfId="31"/>
    <cellStyle name="Navadno 19" xfId="34"/>
    <cellStyle name="Navadno 2" xfId="4"/>
    <cellStyle name="Navadno 2 10" xfId="32"/>
    <cellStyle name="Navadno 2 2" xfId="29"/>
    <cellStyle name="Navadno 2 2 2" xfId="15"/>
    <cellStyle name="Navadno 2 2 2 2" xfId="18"/>
    <cellStyle name="Navadno 2 3" xfId="14"/>
    <cellStyle name="Navadno 3" xfId="41"/>
    <cellStyle name="Navadno 4" xfId="6"/>
    <cellStyle name="Navadno 5" xfId="10"/>
    <cellStyle name="Navadno 5 2 2" xfId="35"/>
    <cellStyle name="Navadno_delovno predračun" xfId="39"/>
    <cellStyle name="Navadno_JN 31 grad-2000 disketa 2" xfId="25"/>
    <cellStyle name="Navadno_Popis_materiala_PZI-816-01 - ZA RAZPIS LAJŠE 2" xfId="13"/>
    <cellStyle name="Navadno_Strojno" xfId="27"/>
    <cellStyle name="Navadno_Strojno 10" xfId="33"/>
    <cellStyle name="Navadno_Volume 4 - BoQ - cene" xfId="7"/>
    <cellStyle name="Nivo_2_Podnaslov" xfId="11"/>
    <cellStyle name="Normal" xfId="0" builtinId="0"/>
    <cellStyle name="Normal 2" xfId="5"/>
    <cellStyle name="Normal 2 2" xfId="20"/>
    <cellStyle name="Normal 2 3" xfId="26"/>
    <cellStyle name="Normal 3" xfId="22"/>
    <cellStyle name="Normal 3 2" xfId="28"/>
    <cellStyle name="Normal 3 2 2" xfId="44"/>
    <cellStyle name="Normal 4" xfId="24"/>
    <cellStyle name="Normal 4 2" xfId="37"/>
    <cellStyle name="Normal_1.3.2" xfId="30"/>
    <cellStyle name="Normal_14 Sib" xfId="23"/>
    <cellStyle name="Normal_2 Smartinska" xfId="2"/>
    <cellStyle name="Normal_26 Izan 2" xfId="43"/>
    <cellStyle name="Normal_BoQ - cene sit_eur 2 2" xfId="8"/>
    <cellStyle name="Normal_Q_KANAL_priprava_ulice" xfId="1"/>
    <cellStyle name="Normal_Sheet1_1" xfId="40"/>
    <cellStyle name="Normal_Sheet2" xfId="3"/>
    <cellStyle name="tekst-levo 2" xfId="9"/>
    <cellStyle name="Valuta 2" xfId="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a:extLst>
            <a:ext uri="{FF2B5EF4-FFF2-40B4-BE49-F238E27FC236}">
              <a16:creationId xmlns="" xmlns:a16="http://schemas.microsoft.com/office/drawing/2014/main" id="{00000000-0008-0000-0500-000002000000}"/>
            </a:ext>
          </a:extLst>
        </xdr:cNvPr>
        <xdr:cNvSpPr>
          <a:spLocks noChangeShapeType="1"/>
        </xdr:cNvSpPr>
      </xdr:nvSpPr>
      <xdr:spPr bwMode="auto">
        <a:xfrm>
          <a:off x="0" y="0"/>
          <a:ext cx="0" cy="0"/>
        </a:xfrm>
        <a:prstGeom prst="line">
          <a:avLst/>
        </a:prstGeom>
        <a:noFill/>
        <a:ln w="0">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Line 1">
          <a:extLst>
            <a:ext uri="{FF2B5EF4-FFF2-40B4-BE49-F238E27FC236}">
              <a16:creationId xmlns="" xmlns:a16="http://schemas.microsoft.com/office/drawing/2014/main" id="{00000000-0008-0000-0600-000002000000}"/>
            </a:ext>
          </a:extLst>
        </xdr:cNvPr>
        <xdr:cNvSpPr>
          <a:spLocks noChangeShapeType="1"/>
        </xdr:cNvSpPr>
      </xdr:nvSpPr>
      <xdr:spPr bwMode="auto">
        <a:xfrm>
          <a:off x="0" y="0"/>
          <a:ext cx="0" cy="0"/>
        </a:xfrm>
        <a:prstGeom prst="line">
          <a:avLst/>
        </a:prstGeom>
        <a:noFill/>
        <a:ln w="0">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G187"/>
  <sheetViews>
    <sheetView zoomScale="70" zoomScaleNormal="70" workbookViewId="0">
      <selection activeCell="E190" sqref="E190"/>
    </sheetView>
  </sheetViews>
  <sheetFormatPr defaultRowHeight="15" x14ac:dyDescent="0.25"/>
  <cols>
    <col min="1" max="1" width="12" style="178" customWidth="1"/>
    <col min="2" max="2" width="23.85546875" style="60" customWidth="1"/>
    <col min="3" max="3" width="18.42578125" style="60" customWidth="1"/>
    <col min="4" max="4" width="75.140625" style="60" customWidth="1"/>
    <col min="5" max="5" width="9.140625" style="182"/>
    <col min="6" max="6" width="15.140625" style="61" customWidth="1"/>
    <col min="7" max="7" width="14.85546875" style="61" customWidth="1"/>
    <col min="8" max="16384" width="9.140625" style="61"/>
  </cols>
  <sheetData>
    <row r="1" spans="1:6" ht="45.75" thickBot="1" x14ac:dyDescent="0.3">
      <c r="A1" s="180" t="s">
        <v>114</v>
      </c>
      <c r="B1" s="180" t="s">
        <v>1</v>
      </c>
      <c r="C1" s="180" t="s">
        <v>2</v>
      </c>
      <c r="D1" s="180" t="s">
        <v>3</v>
      </c>
      <c r="E1" s="181" t="s">
        <v>4</v>
      </c>
      <c r="F1" s="180" t="s">
        <v>282</v>
      </c>
    </row>
    <row r="2" spans="1:6" ht="45" x14ac:dyDescent="0.25">
      <c r="A2" s="1103">
        <v>201</v>
      </c>
      <c r="B2" s="1104" t="s">
        <v>5</v>
      </c>
      <c r="C2" s="1104" t="s">
        <v>120</v>
      </c>
      <c r="D2" s="1105" t="s">
        <v>121</v>
      </c>
      <c r="E2" s="1152" t="s">
        <v>6</v>
      </c>
      <c r="F2" s="179"/>
    </row>
    <row r="3" spans="1:6" ht="45" x14ac:dyDescent="0.25">
      <c r="A3" s="1103">
        <v>1201</v>
      </c>
      <c r="B3" s="1104" t="s">
        <v>7</v>
      </c>
      <c r="C3" s="1104" t="s">
        <v>8</v>
      </c>
      <c r="D3" s="1105" t="s">
        <v>9</v>
      </c>
      <c r="E3" s="1106" t="s">
        <v>10</v>
      </c>
      <c r="F3" s="1139"/>
    </row>
    <row r="4" spans="1:6" ht="30" x14ac:dyDescent="0.25">
      <c r="A4" s="1103">
        <v>1202</v>
      </c>
      <c r="B4" s="1104" t="s">
        <v>7</v>
      </c>
      <c r="C4" s="1104" t="s">
        <v>8</v>
      </c>
      <c r="D4" s="1105" t="s">
        <v>11</v>
      </c>
      <c r="E4" s="1106" t="s">
        <v>12</v>
      </c>
      <c r="F4" s="1139"/>
    </row>
    <row r="5" spans="1:6" ht="45" x14ac:dyDescent="0.25">
      <c r="A5" s="1103">
        <v>1203</v>
      </c>
      <c r="B5" s="1104" t="s">
        <v>7</v>
      </c>
      <c r="C5" s="1104" t="s">
        <v>8</v>
      </c>
      <c r="D5" s="1105" t="s">
        <v>236</v>
      </c>
      <c r="E5" s="1106" t="s">
        <v>10</v>
      </c>
      <c r="F5" s="1139"/>
    </row>
    <row r="6" spans="1:6" ht="45" x14ac:dyDescent="0.25">
      <c r="A6" s="1103">
        <v>1204</v>
      </c>
      <c r="B6" s="1104" t="s">
        <v>7</v>
      </c>
      <c r="C6" s="1104" t="s">
        <v>8</v>
      </c>
      <c r="D6" s="1105" t="s">
        <v>13</v>
      </c>
      <c r="E6" s="1106" t="s">
        <v>10</v>
      </c>
      <c r="F6" s="1139"/>
    </row>
    <row r="7" spans="1:6" ht="60" x14ac:dyDescent="0.25">
      <c r="A7" s="1103">
        <v>1205</v>
      </c>
      <c r="B7" s="1104" t="s">
        <v>7</v>
      </c>
      <c r="C7" s="1104" t="s">
        <v>8</v>
      </c>
      <c r="D7" s="1105" t="s">
        <v>237</v>
      </c>
      <c r="E7" s="1106" t="s">
        <v>14</v>
      </c>
      <c r="F7" s="1139"/>
    </row>
    <row r="8" spans="1:6" ht="60" x14ac:dyDescent="0.25">
      <c r="A8" s="1103">
        <v>1206</v>
      </c>
      <c r="B8" s="1104" t="s">
        <v>7</v>
      </c>
      <c r="C8" s="1104" t="s">
        <v>8</v>
      </c>
      <c r="D8" s="1105" t="s">
        <v>238</v>
      </c>
      <c r="E8" s="1106" t="s">
        <v>14</v>
      </c>
      <c r="F8" s="1139"/>
    </row>
    <row r="9" spans="1:6" ht="60" x14ac:dyDescent="0.25">
      <c r="A9" s="1103">
        <v>1207</v>
      </c>
      <c r="B9" s="1104" t="s">
        <v>7</v>
      </c>
      <c r="C9" s="1104" t="s">
        <v>8</v>
      </c>
      <c r="D9" s="1105" t="s">
        <v>239</v>
      </c>
      <c r="E9" s="1106" t="s">
        <v>14</v>
      </c>
      <c r="F9" s="1139"/>
    </row>
    <row r="10" spans="1:6" ht="60" x14ac:dyDescent="0.25">
      <c r="A10" s="1103">
        <v>1208</v>
      </c>
      <c r="B10" s="1104" t="s">
        <v>7</v>
      </c>
      <c r="C10" s="1104" t="s">
        <v>8</v>
      </c>
      <c r="D10" s="1105" t="s">
        <v>240</v>
      </c>
      <c r="E10" s="1106" t="s">
        <v>14</v>
      </c>
      <c r="F10" s="1139"/>
    </row>
    <row r="11" spans="1:6" ht="60" x14ac:dyDescent="0.25">
      <c r="A11" s="1103">
        <v>1210</v>
      </c>
      <c r="B11" s="1104" t="s">
        <v>7</v>
      </c>
      <c r="C11" s="1104" t="s">
        <v>8</v>
      </c>
      <c r="D11" s="1105" t="s">
        <v>241</v>
      </c>
      <c r="E11" s="1106" t="s">
        <v>14</v>
      </c>
      <c r="F11" s="1139"/>
    </row>
    <row r="12" spans="1:6" ht="60" x14ac:dyDescent="0.25">
      <c r="A12" s="1103">
        <v>1211</v>
      </c>
      <c r="B12" s="1104" t="s">
        <v>7</v>
      </c>
      <c r="C12" s="1104" t="s">
        <v>8</v>
      </c>
      <c r="D12" s="1105" t="s">
        <v>242</v>
      </c>
      <c r="E12" s="1106" t="s">
        <v>14</v>
      </c>
      <c r="F12" s="1139"/>
    </row>
    <row r="13" spans="1:6" ht="60" x14ac:dyDescent="0.25">
      <c r="A13" s="1103">
        <v>1212</v>
      </c>
      <c r="B13" s="1104" t="s">
        <v>7</v>
      </c>
      <c r="C13" s="1104" t="s">
        <v>8</v>
      </c>
      <c r="D13" s="1105" t="s">
        <v>243</v>
      </c>
      <c r="E13" s="1106" t="s">
        <v>14</v>
      </c>
      <c r="F13" s="1139"/>
    </row>
    <row r="14" spans="1:6" ht="60" x14ac:dyDescent="0.25">
      <c r="A14" s="1103">
        <v>1213</v>
      </c>
      <c r="B14" s="1104" t="s">
        <v>7</v>
      </c>
      <c r="C14" s="1104" t="s">
        <v>8</v>
      </c>
      <c r="D14" s="1105" t="s">
        <v>244</v>
      </c>
      <c r="E14" s="1106" t="s">
        <v>14</v>
      </c>
      <c r="F14" s="1139"/>
    </row>
    <row r="15" spans="1:6" ht="60" x14ac:dyDescent="0.25">
      <c r="A15" s="1103">
        <v>1214</v>
      </c>
      <c r="B15" s="1104" t="s">
        <v>7</v>
      </c>
      <c r="C15" s="1104" t="s">
        <v>8</v>
      </c>
      <c r="D15" s="1105" t="s">
        <v>245</v>
      </c>
      <c r="E15" s="1106" t="s">
        <v>14</v>
      </c>
      <c r="F15" s="1139"/>
    </row>
    <row r="16" spans="1:6" ht="30" x14ac:dyDescent="0.25">
      <c r="A16" s="1103">
        <v>1301</v>
      </c>
      <c r="B16" s="1104" t="s">
        <v>7</v>
      </c>
      <c r="C16" s="1104" t="s">
        <v>15</v>
      </c>
      <c r="D16" s="1105" t="s">
        <v>16</v>
      </c>
      <c r="E16" s="1106" t="s">
        <v>10</v>
      </c>
      <c r="F16" s="1139"/>
    </row>
    <row r="17" spans="1:6" ht="120" x14ac:dyDescent="0.25">
      <c r="A17" s="1103">
        <v>1302</v>
      </c>
      <c r="B17" s="1104" t="s">
        <v>7</v>
      </c>
      <c r="C17" s="1104" t="s">
        <v>15</v>
      </c>
      <c r="D17" s="1105" t="s">
        <v>3252</v>
      </c>
      <c r="E17" s="1106" t="s">
        <v>10</v>
      </c>
      <c r="F17" s="1139"/>
    </row>
    <row r="18" spans="1:6" ht="105" x14ac:dyDescent="0.25">
      <c r="A18" s="1103">
        <v>1303</v>
      </c>
      <c r="B18" s="1104" t="s">
        <v>7</v>
      </c>
      <c r="C18" s="1104" t="s">
        <v>15</v>
      </c>
      <c r="D18" s="1105" t="s">
        <v>3255</v>
      </c>
      <c r="E18" s="1106" t="s">
        <v>10</v>
      </c>
      <c r="F18" s="1139"/>
    </row>
    <row r="19" spans="1:6" ht="135" x14ac:dyDescent="0.25">
      <c r="A19" s="1103">
        <v>1304</v>
      </c>
      <c r="B19" s="1104" t="s">
        <v>7</v>
      </c>
      <c r="C19" s="1104" t="s">
        <v>15</v>
      </c>
      <c r="D19" s="1105" t="s">
        <v>570</v>
      </c>
      <c r="E19" s="1106" t="s">
        <v>6</v>
      </c>
      <c r="F19" s="1139"/>
    </row>
    <row r="20" spans="1:6" ht="90" x14ac:dyDescent="0.25">
      <c r="A20" s="1103">
        <v>1305</v>
      </c>
      <c r="B20" s="1104" t="s">
        <v>7</v>
      </c>
      <c r="C20" s="1104" t="s">
        <v>15</v>
      </c>
      <c r="D20" s="1105" t="s">
        <v>3257</v>
      </c>
      <c r="E20" s="1106" t="s">
        <v>6</v>
      </c>
      <c r="F20" s="1139"/>
    </row>
    <row r="21" spans="1:6" ht="45" x14ac:dyDescent="0.25">
      <c r="A21" s="1103">
        <v>1307</v>
      </c>
      <c r="B21" s="1104" t="s">
        <v>7</v>
      </c>
      <c r="C21" s="1104" t="s">
        <v>15</v>
      </c>
      <c r="D21" s="1105" t="s">
        <v>18</v>
      </c>
      <c r="E21" s="1106" t="s">
        <v>6</v>
      </c>
      <c r="F21" s="1139"/>
    </row>
    <row r="22" spans="1:6" ht="60" x14ac:dyDescent="0.25">
      <c r="A22" s="1103">
        <v>1308</v>
      </c>
      <c r="B22" s="1104" t="s">
        <v>7</v>
      </c>
      <c r="C22" s="1104" t="s">
        <v>15</v>
      </c>
      <c r="D22" s="1105" t="s">
        <v>19</v>
      </c>
      <c r="E22" s="1106" t="s">
        <v>6</v>
      </c>
      <c r="F22" s="1139"/>
    </row>
    <row r="23" spans="1:6" ht="30" x14ac:dyDescent="0.25">
      <c r="A23" s="1103">
        <v>1309</v>
      </c>
      <c r="B23" s="1104" t="s">
        <v>7</v>
      </c>
      <c r="C23" s="1104" t="s">
        <v>15</v>
      </c>
      <c r="D23" s="1105" t="s">
        <v>643</v>
      </c>
      <c r="E23" s="1106" t="s">
        <v>20</v>
      </c>
      <c r="F23" s="1139"/>
    </row>
    <row r="24" spans="1:6" ht="45" x14ac:dyDescent="0.25">
      <c r="A24" s="1103">
        <v>1310</v>
      </c>
      <c r="B24" s="1104" t="s">
        <v>7</v>
      </c>
      <c r="C24" s="1104" t="s">
        <v>15</v>
      </c>
      <c r="D24" s="1105" t="s">
        <v>21</v>
      </c>
      <c r="E24" s="1106" t="s">
        <v>22</v>
      </c>
      <c r="F24" s="1139"/>
    </row>
    <row r="25" spans="1:6" ht="45" x14ac:dyDescent="0.25">
      <c r="A25" s="1103">
        <v>1311</v>
      </c>
      <c r="B25" s="1104" t="s">
        <v>7</v>
      </c>
      <c r="C25" s="1104" t="s">
        <v>15</v>
      </c>
      <c r="D25" s="1105" t="s">
        <v>23</v>
      </c>
      <c r="E25" s="1106" t="s">
        <v>14</v>
      </c>
      <c r="F25" s="1139"/>
    </row>
    <row r="26" spans="1:6" ht="30" x14ac:dyDescent="0.25">
      <c r="A26" s="1103">
        <v>1312</v>
      </c>
      <c r="B26" s="1104" t="s">
        <v>7</v>
      </c>
      <c r="C26" s="1104" t="s">
        <v>15</v>
      </c>
      <c r="D26" s="1105" t="s">
        <v>24</v>
      </c>
      <c r="E26" s="1106" t="s">
        <v>6</v>
      </c>
      <c r="F26" s="1139"/>
    </row>
    <row r="27" spans="1:6" ht="30" x14ac:dyDescent="0.25">
      <c r="A27" s="1103">
        <v>1401</v>
      </c>
      <c r="B27" s="1104" t="s">
        <v>7</v>
      </c>
      <c r="C27" s="1104" t="s">
        <v>25</v>
      </c>
      <c r="D27" s="1105" t="s">
        <v>247</v>
      </c>
      <c r="E27" s="1106" t="s">
        <v>20</v>
      </c>
      <c r="F27" s="1139"/>
    </row>
    <row r="28" spans="1:6" ht="30" x14ac:dyDescent="0.25">
      <c r="A28" s="1103">
        <v>1402</v>
      </c>
      <c r="B28" s="1104" t="s">
        <v>7</v>
      </c>
      <c r="C28" s="1104" t="s">
        <v>25</v>
      </c>
      <c r="D28" s="1105" t="s">
        <v>248</v>
      </c>
      <c r="E28" s="1106" t="s">
        <v>20</v>
      </c>
      <c r="F28" s="1139"/>
    </row>
    <row r="29" spans="1:6" ht="30" x14ac:dyDescent="0.25">
      <c r="A29" s="1103">
        <v>1403</v>
      </c>
      <c r="B29" s="1104" t="s">
        <v>7</v>
      </c>
      <c r="C29" s="1104" t="s">
        <v>25</v>
      </c>
      <c r="D29" s="1105" t="s">
        <v>249</v>
      </c>
      <c r="E29" s="1106" t="s">
        <v>20</v>
      </c>
      <c r="F29" s="1139"/>
    </row>
    <row r="30" spans="1:6" ht="45" x14ac:dyDescent="0.25">
      <c r="A30" s="1103">
        <v>2107</v>
      </c>
      <c r="B30" s="1104" t="s">
        <v>26</v>
      </c>
      <c r="C30" s="1104" t="s">
        <v>27</v>
      </c>
      <c r="D30" s="1105" t="s">
        <v>250</v>
      </c>
      <c r="E30" s="1106" t="s">
        <v>22</v>
      </c>
      <c r="F30" s="1139"/>
    </row>
    <row r="31" spans="1:6" ht="45" x14ac:dyDescent="0.25">
      <c r="A31" s="1103">
        <v>2108</v>
      </c>
      <c r="B31" s="1104" t="s">
        <v>26</v>
      </c>
      <c r="C31" s="1104" t="s">
        <v>27</v>
      </c>
      <c r="D31" s="1105" t="s">
        <v>538</v>
      </c>
      <c r="E31" s="1106" t="s">
        <v>22</v>
      </c>
      <c r="F31" s="1139"/>
    </row>
    <row r="32" spans="1:6" ht="60" x14ac:dyDescent="0.25">
      <c r="A32" s="1103">
        <v>12303</v>
      </c>
      <c r="B32" s="1104" t="s">
        <v>26</v>
      </c>
      <c r="C32" s="1104" t="s">
        <v>27</v>
      </c>
      <c r="D32" s="1105" t="s">
        <v>561</v>
      </c>
      <c r="E32" s="1106" t="s">
        <v>22</v>
      </c>
      <c r="F32" s="1139"/>
    </row>
    <row r="33" spans="1:6" ht="45" x14ac:dyDescent="0.25">
      <c r="A33" s="1103">
        <v>12308</v>
      </c>
      <c r="B33" s="1104" t="s">
        <v>26</v>
      </c>
      <c r="C33" s="1104" t="s">
        <v>27</v>
      </c>
      <c r="D33" s="1105" t="s">
        <v>28</v>
      </c>
      <c r="E33" s="1106" t="s">
        <v>29</v>
      </c>
      <c r="F33" s="1139"/>
    </row>
    <row r="34" spans="1:6" ht="45" x14ac:dyDescent="0.25">
      <c r="A34" s="1103">
        <v>12309</v>
      </c>
      <c r="B34" s="1104" t="s">
        <v>26</v>
      </c>
      <c r="C34" s="1104" t="s">
        <v>27</v>
      </c>
      <c r="D34" s="1105" t="s">
        <v>30</v>
      </c>
      <c r="E34" s="1106" t="s">
        <v>29</v>
      </c>
      <c r="F34" s="1139"/>
    </row>
    <row r="35" spans="1:6" ht="45" x14ac:dyDescent="0.25">
      <c r="A35" s="1103">
        <v>12322</v>
      </c>
      <c r="B35" s="1104" t="s">
        <v>26</v>
      </c>
      <c r="C35" s="1104" t="s">
        <v>27</v>
      </c>
      <c r="D35" s="1105" t="s">
        <v>580</v>
      </c>
      <c r="E35" s="1106" t="s">
        <v>29</v>
      </c>
      <c r="F35" s="1139"/>
    </row>
    <row r="36" spans="1:6" ht="45" x14ac:dyDescent="0.25">
      <c r="A36" s="1103">
        <v>12324</v>
      </c>
      <c r="B36" s="1104" t="s">
        <v>26</v>
      </c>
      <c r="C36" s="1104" t="s">
        <v>27</v>
      </c>
      <c r="D36" s="1105" t="s">
        <v>556</v>
      </c>
      <c r="E36" s="1106" t="s">
        <v>29</v>
      </c>
      <c r="F36" s="1139"/>
    </row>
    <row r="37" spans="1:6" ht="30" x14ac:dyDescent="0.25">
      <c r="A37" s="1103">
        <v>12327</v>
      </c>
      <c r="B37" s="1104" t="s">
        <v>26</v>
      </c>
      <c r="C37" s="1104" t="s">
        <v>27</v>
      </c>
      <c r="D37" s="1105" t="s">
        <v>31</v>
      </c>
      <c r="E37" s="1106" t="s">
        <v>10</v>
      </c>
      <c r="F37" s="1139"/>
    </row>
    <row r="38" spans="1:6" ht="30" x14ac:dyDescent="0.25">
      <c r="A38" s="1103">
        <v>12328</v>
      </c>
      <c r="B38" s="1104" t="s">
        <v>26</v>
      </c>
      <c r="C38" s="1104" t="s">
        <v>27</v>
      </c>
      <c r="D38" s="1105" t="s">
        <v>32</v>
      </c>
      <c r="E38" s="1106" t="s">
        <v>10</v>
      </c>
      <c r="F38" s="1139"/>
    </row>
    <row r="39" spans="1:6" ht="45" x14ac:dyDescent="0.25">
      <c r="A39" s="1103">
        <v>12331</v>
      </c>
      <c r="B39" s="1104" t="s">
        <v>26</v>
      </c>
      <c r="C39" s="1104" t="s">
        <v>27</v>
      </c>
      <c r="D39" s="1105" t="s">
        <v>33</v>
      </c>
      <c r="E39" s="1106" t="s">
        <v>10</v>
      </c>
      <c r="F39" s="1139"/>
    </row>
    <row r="40" spans="1:6" ht="45" x14ac:dyDescent="0.25">
      <c r="A40" s="1103">
        <v>12413</v>
      </c>
      <c r="B40" s="1104" t="s">
        <v>26</v>
      </c>
      <c r="C40" s="1104" t="s">
        <v>27</v>
      </c>
      <c r="D40" s="1105" t="s">
        <v>565</v>
      </c>
      <c r="E40" s="1106" t="s">
        <v>12</v>
      </c>
      <c r="F40" s="1139"/>
    </row>
    <row r="41" spans="1:6" ht="45" x14ac:dyDescent="0.25">
      <c r="A41" s="1103">
        <v>12438</v>
      </c>
      <c r="B41" s="1104" t="s">
        <v>26</v>
      </c>
      <c r="C41" s="1104" t="s">
        <v>27</v>
      </c>
      <c r="D41" s="1105" t="s">
        <v>34</v>
      </c>
      <c r="E41" s="1106" t="s">
        <v>22</v>
      </c>
      <c r="F41" s="1139"/>
    </row>
    <row r="42" spans="1:6" ht="60" x14ac:dyDescent="0.25">
      <c r="A42" s="1103">
        <v>21106</v>
      </c>
      <c r="B42" s="1104" t="s">
        <v>26</v>
      </c>
      <c r="C42" s="1104" t="s">
        <v>27</v>
      </c>
      <c r="D42" s="1105" t="s">
        <v>251</v>
      </c>
      <c r="E42" s="1106" t="s">
        <v>22</v>
      </c>
      <c r="F42" s="1139"/>
    </row>
    <row r="43" spans="1:6" ht="30" x14ac:dyDescent="0.25">
      <c r="A43" s="1103">
        <v>22102</v>
      </c>
      <c r="B43" s="1104" t="s">
        <v>26</v>
      </c>
      <c r="C43" s="1104" t="s">
        <v>27</v>
      </c>
      <c r="D43" s="1105" t="s">
        <v>35</v>
      </c>
      <c r="E43" s="1106" t="s">
        <v>29</v>
      </c>
      <c r="F43" s="1139"/>
    </row>
    <row r="44" spans="1:6" ht="45" x14ac:dyDescent="0.25">
      <c r="A44" s="1103">
        <v>2208</v>
      </c>
      <c r="B44" s="1104" t="s">
        <v>26</v>
      </c>
      <c r="C44" s="1104" t="s">
        <v>36</v>
      </c>
      <c r="D44" s="1105" t="s">
        <v>37</v>
      </c>
      <c r="E44" s="1106" t="s">
        <v>29</v>
      </c>
      <c r="F44" s="1139"/>
    </row>
    <row r="45" spans="1:6" ht="45" x14ac:dyDescent="0.25">
      <c r="A45" s="1103">
        <v>2224</v>
      </c>
      <c r="B45" s="1104" t="s">
        <v>26</v>
      </c>
      <c r="C45" s="1104" t="s">
        <v>36</v>
      </c>
      <c r="D45" s="1105" t="s">
        <v>38</v>
      </c>
      <c r="E45" s="1106" t="s">
        <v>12</v>
      </c>
      <c r="F45" s="1139"/>
    </row>
    <row r="46" spans="1:6" ht="45" x14ac:dyDescent="0.25">
      <c r="A46" s="1103">
        <v>2225</v>
      </c>
      <c r="B46" s="1104" t="s">
        <v>26</v>
      </c>
      <c r="C46" s="1104" t="s">
        <v>36</v>
      </c>
      <c r="D46" s="1105" t="s">
        <v>39</v>
      </c>
      <c r="E46" s="1106" t="s">
        <v>12</v>
      </c>
      <c r="F46" s="1139"/>
    </row>
    <row r="47" spans="1:6" ht="45" x14ac:dyDescent="0.25">
      <c r="A47" s="1103">
        <v>22103</v>
      </c>
      <c r="B47" s="1104" t="s">
        <v>26</v>
      </c>
      <c r="C47" s="1104" t="s">
        <v>36</v>
      </c>
      <c r="D47" s="1105" t="s">
        <v>40</v>
      </c>
      <c r="E47" s="1106" t="s">
        <v>29</v>
      </c>
      <c r="F47" s="1139"/>
    </row>
    <row r="48" spans="1:6" ht="45" x14ac:dyDescent="0.25">
      <c r="A48" s="1103">
        <v>24405</v>
      </c>
      <c r="B48" s="1104" t="s">
        <v>26</v>
      </c>
      <c r="C48" s="1104" t="s">
        <v>36</v>
      </c>
      <c r="D48" s="1105" t="s">
        <v>252</v>
      </c>
      <c r="E48" s="1106" t="s">
        <v>22</v>
      </c>
      <c r="F48" s="1139"/>
    </row>
    <row r="49" spans="1:6" ht="45" x14ac:dyDescent="0.25">
      <c r="A49" s="1103">
        <v>24505</v>
      </c>
      <c r="B49" s="1104" t="s">
        <v>26</v>
      </c>
      <c r="C49" s="1104" t="s">
        <v>36</v>
      </c>
      <c r="D49" s="1105" t="s">
        <v>41</v>
      </c>
      <c r="E49" s="1106" t="s">
        <v>29</v>
      </c>
      <c r="F49" s="1139"/>
    </row>
    <row r="50" spans="1:6" ht="45" x14ac:dyDescent="0.25">
      <c r="A50" s="1103">
        <v>31101</v>
      </c>
      <c r="B50" s="1104" t="s">
        <v>26</v>
      </c>
      <c r="C50" s="1104" t="s">
        <v>36</v>
      </c>
      <c r="D50" s="1105" t="s">
        <v>253</v>
      </c>
      <c r="E50" s="1106" t="s">
        <v>22</v>
      </c>
      <c r="F50" s="1139"/>
    </row>
    <row r="51" spans="1:6" ht="90" x14ac:dyDescent="0.25">
      <c r="A51" s="1103">
        <v>31105</v>
      </c>
      <c r="B51" s="1104" t="s">
        <v>26</v>
      </c>
      <c r="C51" s="1104" t="s">
        <v>36</v>
      </c>
      <c r="D51" s="1105" t="s">
        <v>682</v>
      </c>
      <c r="E51" s="1106" t="s">
        <v>29</v>
      </c>
      <c r="F51" s="1139"/>
    </row>
    <row r="52" spans="1:6" ht="60" x14ac:dyDescent="0.25">
      <c r="A52" s="1103">
        <v>31302</v>
      </c>
      <c r="B52" s="1104" t="s">
        <v>26</v>
      </c>
      <c r="C52" s="1104" t="s">
        <v>36</v>
      </c>
      <c r="D52" s="1105" t="s">
        <v>3209</v>
      </c>
      <c r="E52" s="1106" t="s">
        <v>22</v>
      </c>
      <c r="F52" s="1139"/>
    </row>
    <row r="53" spans="1:6" ht="60" x14ac:dyDescent="0.25">
      <c r="A53" s="1103">
        <v>31602</v>
      </c>
      <c r="B53" s="1104" t="s">
        <v>26</v>
      </c>
      <c r="C53" s="1104" t="s">
        <v>36</v>
      </c>
      <c r="D53" s="1105" t="s">
        <v>3208</v>
      </c>
      <c r="E53" s="1106" t="s">
        <v>29</v>
      </c>
      <c r="F53" s="1139"/>
    </row>
    <row r="54" spans="1:6" ht="60" x14ac:dyDescent="0.25">
      <c r="A54" s="1103">
        <v>31604</v>
      </c>
      <c r="B54" s="1104" t="s">
        <v>26</v>
      </c>
      <c r="C54" s="1104" t="s">
        <v>36</v>
      </c>
      <c r="D54" s="1105" t="s">
        <v>683</v>
      </c>
      <c r="E54" s="1106" t="s">
        <v>29</v>
      </c>
      <c r="F54" s="1139"/>
    </row>
    <row r="55" spans="1:6" ht="60" x14ac:dyDescent="0.25">
      <c r="A55" s="1103">
        <v>31703</v>
      </c>
      <c r="B55" s="1104" t="s">
        <v>26</v>
      </c>
      <c r="C55" s="1104" t="s">
        <v>36</v>
      </c>
      <c r="D55" s="1105" t="s">
        <v>3194</v>
      </c>
      <c r="E55" s="1106" t="s">
        <v>29</v>
      </c>
      <c r="F55" s="1139"/>
    </row>
    <row r="56" spans="1:6" ht="60" x14ac:dyDescent="0.25">
      <c r="A56" s="1103">
        <v>31704</v>
      </c>
      <c r="B56" s="1104" t="s">
        <v>26</v>
      </c>
      <c r="C56" s="1104" t="s">
        <v>36</v>
      </c>
      <c r="D56" s="1105" t="s">
        <v>3115</v>
      </c>
      <c r="E56" s="1106" t="s">
        <v>29</v>
      </c>
      <c r="F56" s="1139"/>
    </row>
    <row r="57" spans="1:6" ht="60" x14ac:dyDescent="0.25">
      <c r="A57" s="1103">
        <v>31705</v>
      </c>
      <c r="B57" s="1104" t="s">
        <v>26</v>
      </c>
      <c r="C57" s="1104" t="s">
        <v>36</v>
      </c>
      <c r="D57" s="1105" t="s">
        <v>3207</v>
      </c>
      <c r="E57" s="1106" t="s">
        <v>29</v>
      </c>
      <c r="F57" s="1139"/>
    </row>
    <row r="58" spans="1:6" ht="45" x14ac:dyDescent="0.25">
      <c r="A58" s="1103">
        <v>32208</v>
      </c>
      <c r="B58" s="1104" t="s">
        <v>26</v>
      </c>
      <c r="C58" s="1104" t="s">
        <v>36</v>
      </c>
      <c r="D58" s="1105" t="s">
        <v>3204</v>
      </c>
      <c r="E58" s="1106" t="s">
        <v>29</v>
      </c>
      <c r="F58" s="1139"/>
    </row>
    <row r="59" spans="1:6" ht="45" x14ac:dyDescent="0.25">
      <c r="A59" s="1103">
        <v>32307</v>
      </c>
      <c r="B59" s="1104" t="s">
        <v>26</v>
      </c>
      <c r="C59" s="1104" t="s">
        <v>36</v>
      </c>
      <c r="D59" s="1105" t="s">
        <v>3205</v>
      </c>
      <c r="E59" s="1106" t="s">
        <v>29</v>
      </c>
      <c r="F59" s="1139"/>
    </row>
    <row r="60" spans="1:6" ht="45" x14ac:dyDescent="0.25">
      <c r="A60" s="1103">
        <v>32311</v>
      </c>
      <c r="B60" s="1104" t="s">
        <v>26</v>
      </c>
      <c r="C60" s="1104" t="s">
        <v>36</v>
      </c>
      <c r="D60" s="1105" t="s">
        <v>3206</v>
      </c>
      <c r="E60" s="1106" t="s">
        <v>29</v>
      </c>
      <c r="F60" s="1139"/>
    </row>
    <row r="61" spans="1:6" ht="45" x14ac:dyDescent="0.25">
      <c r="A61" s="1103">
        <v>34104</v>
      </c>
      <c r="B61" s="1104" t="s">
        <v>26</v>
      </c>
      <c r="C61" s="1104" t="s">
        <v>36</v>
      </c>
      <c r="D61" s="1105" t="s">
        <v>42</v>
      </c>
      <c r="E61" s="1106" t="s">
        <v>10</v>
      </c>
      <c r="F61" s="1139"/>
    </row>
    <row r="62" spans="1:6" ht="45" x14ac:dyDescent="0.25">
      <c r="A62" s="1103">
        <v>34901</v>
      </c>
      <c r="B62" s="1104" t="s">
        <v>26</v>
      </c>
      <c r="C62" s="1104" t="s">
        <v>36</v>
      </c>
      <c r="D62" s="1105" t="s">
        <v>43</v>
      </c>
      <c r="E62" s="1106" t="s">
        <v>29</v>
      </c>
      <c r="F62" s="1139"/>
    </row>
    <row r="63" spans="1:6" ht="45" x14ac:dyDescent="0.25">
      <c r="A63" s="1103">
        <v>44301</v>
      </c>
      <c r="B63" s="1104" t="s">
        <v>26</v>
      </c>
      <c r="C63" s="1104" t="s">
        <v>36</v>
      </c>
      <c r="D63" s="1105" t="s">
        <v>581</v>
      </c>
      <c r="E63" s="1106" t="s">
        <v>10</v>
      </c>
      <c r="F63" s="1139"/>
    </row>
    <row r="64" spans="1:6" ht="45" x14ac:dyDescent="0.25">
      <c r="A64" s="1103">
        <v>52701</v>
      </c>
      <c r="B64" s="1104" t="s">
        <v>26</v>
      </c>
      <c r="C64" s="1104" t="s">
        <v>36</v>
      </c>
      <c r="D64" s="1105" t="s">
        <v>285</v>
      </c>
      <c r="E64" s="1106" t="s">
        <v>10</v>
      </c>
      <c r="F64" s="1139"/>
    </row>
    <row r="65" spans="1:6" ht="45" x14ac:dyDescent="0.25">
      <c r="A65" s="1103">
        <v>52901</v>
      </c>
      <c r="B65" s="1104" t="s">
        <v>26</v>
      </c>
      <c r="C65" s="1104" t="s">
        <v>36</v>
      </c>
      <c r="D65" s="1105" t="s">
        <v>567</v>
      </c>
      <c r="E65" s="1106" t="s">
        <v>10</v>
      </c>
      <c r="F65" s="1139"/>
    </row>
    <row r="66" spans="1:6" ht="45" x14ac:dyDescent="0.25">
      <c r="A66" s="1103">
        <v>54102</v>
      </c>
      <c r="B66" s="1104" t="s">
        <v>26</v>
      </c>
      <c r="C66" s="1104" t="s">
        <v>36</v>
      </c>
      <c r="D66" s="1105" t="s">
        <v>284</v>
      </c>
      <c r="E66" s="1106" t="s">
        <v>12</v>
      </c>
      <c r="F66" s="1139"/>
    </row>
    <row r="67" spans="1:6" ht="45" x14ac:dyDescent="0.25">
      <c r="A67" s="1103">
        <v>58105</v>
      </c>
      <c r="B67" s="1104" t="s">
        <v>26</v>
      </c>
      <c r="C67" s="1104" t="s">
        <v>36</v>
      </c>
      <c r="D67" s="1105" t="s">
        <v>582</v>
      </c>
      <c r="E67" s="1106" t="s">
        <v>12</v>
      </c>
      <c r="F67" s="1139"/>
    </row>
    <row r="68" spans="1:6" ht="75" x14ac:dyDescent="0.25">
      <c r="A68" s="1103">
        <v>2215</v>
      </c>
      <c r="B68" s="1104" t="s">
        <v>26</v>
      </c>
      <c r="C68" s="1104" t="s">
        <v>36</v>
      </c>
      <c r="D68" s="1105" t="s">
        <v>660</v>
      </c>
      <c r="E68" s="1106" t="s">
        <v>10</v>
      </c>
      <c r="F68" s="1139"/>
    </row>
    <row r="69" spans="1:6" ht="60" x14ac:dyDescent="0.25">
      <c r="A69" s="1103">
        <v>31503</v>
      </c>
      <c r="B69" s="1104" t="s">
        <v>26</v>
      </c>
      <c r="C69" s="1104" t="s">
        <v>36</v>
      </c>
      <c r="D69" s="1105" t="s">
        <v>658</v>
      </c>
      <c r="E69" s="1106" t="s">
        <v>29</v>
      </c>
      <c r="F69" s="1139"/>
    </row>
    <row r="70" spans="1:6" ht="45" x14ac:dyDescent="0.25">
      <c r="A70" s="1103">
        <v>35301</v>
      </c>
      <c r="B70" s="1104" t="s">
        <v>26</v>
      </c>
      <c r="C70" s="1104" t="s">
        <v>36</v>
      </c>
      <c r="D70" s="1105" t="s">
        <v>659</v>
      </c>
      <c r="E70" s="1106" t="s">
        <v>10</v>
      </c>
      <c r="F70" s="1139"/>
    </row>
    <row r="71" spans="1:6" ht="45" x14ac:dyDescent="0.25">
      <c r="A71" s="1103">
        <v>2303</v>
      </c>
      <c r="B71" s="1104" t="s">
        <v>26</v>
      </c>
      <c r="C71" s="1104" t="s">
        <v>44</v>
      </c>
      <c r="D71" s="1105" t="s">
        <v>3258</v>
      </c>
      <c r="E71" s="1106" t="s">
        <v>6</v>
      </c>
      <c r="F71" s="1139"/>
    </row>
    <row r="72" spans="1:6" ht="60" x14ac:dyDescent="0.25">
      <c r="A72" s="1103">
        <v>2307</v>
      </c>
      <c r="B72" s="1104" t="s">
        <v>26</v>
      </c>
      <c r="C72" s="1104" t="s">
        <v>44</v>
      </c>
      <c r="D72" s="1105" t="s">
        <v>45</v>
      </c>
      <c r="E72" s="1106" t="s">
        <v>29</v>
      </c>
      <c r="F72" s="1139"/>
    </row>
    <row r="73" spans="1:6" ht="45" x14ac:dyDescent="0.25">
      <c r="A73" s="1103">
        <v>2306</v>
      </c>
      <c r="B73" s="1104" t="s">
        <v>26</v>
      </c>
      <c r="C73" s="1104" t="s">
        <v>44</v>
      </c>
      <c r="D73" s="1105" t="s">
        <v>662</v>
      </c>
      <c r="E73" s="1106" t="s">
        <v>10</v>
      </c>
      <c r="F73" s="1139"/>
    </row>
    <row r="74" spans="1:6" ht="60" x14ac:dyDescent="0.25">
      <c r="A74" s="1103">
        <v>2311</v>
      </c>
      <c r="B74" s="1104" t="s">
        <v>26</v>
      </c>
      <c r="C74" s="1104" t="s">
        <v>44</v>
      </c>
      <c r="D74" s="1105" t="s">
        <v>661</v>
      </c>
      <c r="E74" s="1106" t="s">
        <v>10</v>
      </c>
      <c r="F74" s="1139"/>
    </row>
    <row r="75" spans="1:6" ht="30" x14ac:dyDescent="0.25">
      <c r="A75" s="1103">
        <v>3101</v>
      </c>
      <c r="B75" s="1104" t="s">
        <v>46</v>
      </c>
      <c r="C75" s="1104" t="s">
        <v>584</v>
      </c>
      <c r="D75" s="1105" t="s">
        <v>588</v>
      </c>
      <c r="E75" s="1106" t="s">
        <v>29</v>
      </c>
      <c r="F75" s="1139"/>
    </row>
    <row r="76" spans="1:6" ht="30" x14ac:dyDescent="0.25">
      <c r="A76" s="1103">
        <v>3103</v>
      </c>
      <c r="B76" s="1104" t="s">
        <v>46</v>
      </c>
      <c r="C76" s="1104" t="s">
        <v>584</v>
      </c>
      <c r="D76" s="1105" t="s">
        <v>585</v>
      </c>
      <c r="E76" s="1106" t="s">
        <v>10</v>
      </c>
      <c r="F76" s="1139"/>
    </row>
    <row r="77" spans="1:6" ht="45" x14ac:dyDescent="0.25">
      <c r="A77" s="1103">
        <v>3104</v>
      </c>
      <c r="B77" s="1104" t="s">
        <v>46</v>
      </c>
      <c r="C77" s="1104" t="s">
        <v>584</v>
      </c>
      <c r="D77" s="1105" t="s">
        <v>589</v>
      </c>
      <c r="E77" s="1106" t="s">
        <v>6</v>
      </c>
      <c r="F77" s="1139"/>
    </row>
    <row r="78" spans="1:6" ht="30" x14ac:dyDescent="0.25">
      <c r="A78" s="1103">
        <v>3105</v>
      </c>
      <c r="B78" s="1104" t="s">
        <v>46</v>
      </c>
      <c r="C78" s="1104" t="s">
        <v>584</v>
      </c>
      <c r="D78" s="1105" t="s">
        <v>590</v>
      </c>
      <c r="E78" s="1106" t="s">
        <v>10</v>
      </c>
      <c r="F78" s="1139"/>
    </row>
    <row r="79" spans="1:6" ht="45" x14ac:dyDescent="0.25">
      <c r="A79" s="1103">
        <v>3106</v>
      </c>
      <c r="B79" s="1104" t="s">
        <v>46</v>
      </c>
      <c r="C79" s="1104" t="s">
        <v>584</v>
      </c>
      <c r="D79" s="1105" t="s">
        <v>591</v>
      </c>
      <c r="E79" s="1106" t="s">
        <v>6</v>
      </c>
      <c r="F79" s="1139"/>
    </row>
    <row r="80" spans="1:6" ht="45" x14ac:dyDescent="0.25">
      <c r="A80" s="1103">
        <v>3107</v>
      </c>
      <c r="B80" s="1104" t="s">
        <v>46</v>
      </c>
      <c r="C80" s="1104" t="s">
        <v>584</v>
      </c>
      <c r="D80" s="1105" t="s">
        <v>592</v>
      </c>
      <c r="E80" s="1106" t="s">
        <v>6</v>
      </c>
      <c r="F80" s="1139"/>
    </row>
    <row r="81" spans="1:6" ht="45" x14ac:dyDescent="0.25">
      <c r="A81" s="1103">
        <v>3201</v>
      </c>
      <c r="B81" s="1104" t="s">
        <v>46</v>
      </c>
      <c r="C81" s="1104" t="s">
        <v>663</v>
      </c>
      <c r="D81" s="1105" t="s">
        <v>665</v>
      </c>
      <c r="E81" s="1106" t="s">
        <v>6</v>
      </c>
      <c r="F81" s="1139"/>
    </row>
    <row r="82" spans="1:6" ht="45" x14ac:dyDescent="0.25">
      <c r="A82" s="1103">
        <v>3202</v>
      </c>
      <c r="B82" s="1104" t="s">
        <v>46</v>
      </c>
      <c r="C82" s="1104" t="s">
        <v>663</v>
      </c>
      <c r="D82" s="1105" t="s">
        <v>666</v>
      </c>
      <c r="E82" s="1106" t="s">
        <v>6</v>
      </c>
      <c r="F82" s="1139"/>
    </row>
    <row r="83" spans="1:6" ht="30" x14ac:dyDescent="0.25">
      <c r="A83" s="1103">
        <v>3203</v>
      </c>
      <c r="B83" s="1104" t="s">
        <v>46</v>
      </c>
      <c r="C83" s="1104" t="s">
        <v>663</v>
      </c>
      <c r="D83" s="1105" t="s">
        <v>681</v>
      </c>
      <c r="E83" s="1106" t="s">
        <v>6</v>
      </c>
      <c r="F83" s="1139"/>
    </row>
    <row r="84" spans="1:6" ht="30" x14ac:dyDescent="0.25">
      <c r="A84" s="1103">
        <v>3205</v>
      </c>
      <c r="B84" s="1104" t="s">
        <v>46</v>
      </c>
      <c r="C84" s="1104" t="s">
        <v>663</v>
      </c>
      <c r="D84" s="1105" t="s">
        <v>664</v>
      </c>
      <c r="E84" s="1106" t="s">
        <v>6</v>
      </c>
      <c r="F84" s="1139"/>
    </row>
    <row r="85" spans="1:6" ht="30" x14ac:dyDescent="0.25">
      <c r="A85" s="1103">
        <v>3206</v>
      </c>
      <c r="B85" s="1104" t="s">
        <v>46</v>
      </c>
      <c r="C85" s="1104" t="s">
        <v>663</v>
      </c>
      <c r="D85" s="1105" t="s">
        <v>669</v>
      </c>
      <c r="E85" s="1106" t="s">
        <v>6</v>
      </c>
      <c r="F85" s="1139"/>
    </row>
    <row r="86" spans="1:6" ht="30" x14ac:dyDescent="0.25">
      <c r="A86" s="1103">
        <v>3207</v>
      </c>
      <c r="B86" s="1104" t="s">
        <v>46</v>
      </c>
      <c r="C86" s="1104" t="s">
        <v>663</v>
      </c>
      <c r="D86" s="1105" t="s">
        <v>670</v>
      </c>
      <c r="E86" s="1106" t="s">
        <v>6</v>
      </c>
      <c r="F86" s="1139"/>
    </row>
    <row r="87" spans="1:6" ht="30" x14ac:dyDescent="0.25">
      <c r="A87" s="1103">
        <v>3208</v>
      </c>
      <c r="B87" s="1104" t="s">
        <v>46</v>
      </c>
      <c r="C87" s="1104" t="s">
        <v>663</v>
      </c>
      <c r="D87" s="1105" t="s">
        <v>668</v>
      </c>
      <c r="E87" s="1106" t="s">
        <v>29</v>
      </c>
      <c r="F87" s="1139"/>
    </row>
    <row r="88" spans="1:6" ht="60" x14ac:dyDescent="0.25">
      <c r="A88" s="1103">
        <v>3209</v>
      </c>
      <c r="B88" s="1104" t="s">
        <v>46</v>
      </c>
      <c r="C88" s="1104" t="s">
        <v>663</v>
      </c>
      <c r="D88" s="1105" t="s">
        <v>667</v>
      </c>
      <c r="E88" s="1106" t="s">
        <v>29</v>
      </c>
      <c r="F88" s="1139"/>
    </row>
    <row r="89" spans="1:6" ht="60" x14ac:dyDescent="0.25">
      <c r="A89" s="1103">
        <v>3210</v>
      </c>
      <c r="B89" s="1104" t="s">
        <v>46</v>
      </c>
      <c r="C89" s="1104" t="s">
        <v>663</v>
      </c>
      <c r="D89" s="1105" t="s">
        <v>680</v>
      </c>
      <c r="E89" s="1106" t="s">
        <v>29</v>
      </c>
      <c r="F89" s="1139"/>
    </row>
    <row r="90" spans="1:6" ht="45" x14ac:dyDescent="0.25">
      <c r="A90" s="1103">
        <v>3302</v>
      </c>
      <c r="B90" s="1104" t="s">
        <v>46</v>
      </c>
      <c r="C90" s="1104" t="s">
        <v>47</v>
      </c>
      <c r="D90" s="1105" t="s">
        <v>586</v>
      </c>
      <c r="E90" s="1106" t="s">
        <v>10</v>
      </c>
      <c r="F90" s="1139"/>
    </row>
    <row r="91" spans="1:6" ht="75" x14ac:dyDescent="0.25">
      <c r="A91" s="1103">
        <v>3303</v>
      </c>
      <c r="B91" s="1104" t="s">
        <v>46</v>
      </c>
      <c r="C91" s="1104" t="s">
        <v>47</v>
      </c>
      <c r="D91" s="1105" t="s">
        <v>256</v>
      </c>
      <c r="E91" s="1106" t="s">
        <v>10</v>
      </c>
      <c r="F91" s="1139"/>
    </row>
    <row r="92" spans="1:6" ht="60" x14ac:dyDescent="0.25">
      <c r="A92" s="1103">
        <v>3306</v>
      </c>
      <c r="B92" s="1104" t="s">
        <v>46</v>
      </c>
      <c r="C92" s="1104" t="s">
        <v>47</v>
      </c>
      <c r="D92" s="1105" t="s">
        <v>559</v>
      </c>
      <c r="E92" s="1106" t="s">
        <v>29</v>
      </c>
      <c r="F92" s="1139"/>
    </row>
    <row r="93" spans="1:6" ht="60" x14ac:dyDescent="0.25">
      <c r="A93" s="1103">
        <v>3308</v>
      </c>
      <c r="B93" s="1104" t="s">
        <v>46</v>
      </c>
      <c r="C93" s="1104" t="s">
        <v>47</v>
      </c>
      <c r="D93" s="1105" t="s">
        <v>550</v>
      </c>
      <c r="E93" s="1106" t="s">
        <v>29</v>
      </c>
      <c r="F93" s="1139"/>
    </row>
    <row r="94" spans="1:6" ht="30" x14ac:dyDescent="0.25">
      <c r="A94" s="1103">
        <v>3311</v>
      </c>
      <c r="B94" s="1104" t="s">
        <v>46</v>
      </c>
      <c r="C94" s="1104" t="s">
        <v>47</v>
      </c>
      <c r="D94" s="1105" t="s">
        <v>583</v>
      </c>
      <c r="E94" s="1106" t="s">
        <v>10</v>
      </c>
      <c r="F94" s="1139"/>
    </row>
    <row r="95" spans="1:6" ht="45" x14ac:dyDescent="0.25">
      <c r="A95" s="1103">
        <v>3312</v>
      </c>
      <c r="B95" s="1104" t="s">
        <v>46</v>
      </c>
      <c r="C95" s="1104" t="s">
        <v>47</v>
      </c>
      <c r="D95" s="1105" t="s">
        <v>48</v>
      </c>
      <c r="E95" s="1106" t="s">
        <v>10</v>
      </c>
      <c r="F95" s="1139"/>
    </row>
    <row r="96" spans="1:6" ht="45" x14ac:dyDescent="0.25">
      <c r="A96" s="1103">
        <v>3314</v>
      </c>
      <c r="B96" s="1104" t="s">
        <v>46</v>
      </c>
      <c r="C96" s="1104" t="s">
        <v>47</v>
      </c>
      <c r="D96" s="1105" t="s">
        <v>587</v>
      </c>
      <c r="E96" s="1106" t="s">
        <v>10</v>
      </c>
      <c r="F96" s="1139"/>
    </row>
    <row r="97" spans="1:6" ht="45" x14ac:dyDescent="0.25">
      <c r="A97" s="1103">
        <v>4101</v>
      </c>
      <c r="B97" s="1104" t="s">
        <v>49</v>
      </c>
      <c r="C97" s="1104" t="s">
        <v>50</v>
      </c>
      <c r="D97" s="1105" t="s">
        <v>641</v>
      </c>
      <c r="E97" s="1106" t="s">
        <v>29</v>
      </c>
      <c r="F97" s="1139"/>
    </row>
    <row r="98" spans="1:6" ht="45" x14ac:dyDescent="0.25">
      <c r="A98" s="1103">
        <v>4102</v>
      </c>
      <c r="B98" s="1104" t="s">
        <v>49</v>
      </c>
      <c r="C98" s="1104" t="s">
        <v>50</v>
      </c>
      <c r="D98" s="1105" t="s">
        <v>235</v>
      </c>
      <c r="E98" s="1106" t="s">
        <v>29</v>
      </c>
      <c r="F98" s="1139"/>
    </row>
    <row r="99" spans="1:6" ht="45" x14ac:dyDescent="0.25">
      <c r="A99" s="1103">
        <v>4105</v>
      </c>
      <c r="B99" s="1104" t="s">
        <v>49</v>
      </c>
      <c r="C99" s="1104" t="s">
        <v>50</v>
      </c>
      <c r="D99" s="1105" t="s">
        <v>257</v>
      </c>
      <c r="E99" s="1106" t="s">
        <v>22</v>
      </c>
      <c r="F99" s="1139"/>
    </row>
    <row r="100" spans="1:6" ht="45" x14ac:dyDescent="0.25">
      <c r="A100" s="1103">
        <v>4106</v>
      </c>
      <c r="B100" s="1104" t="s">
        <v>49</v>
      </c>
      <c r="C100" s="1104" t="s">
        <v>50</v>
      </c>
      <c r="D100" s="1105" t="s">
        <v>642</v>
      </c>
      <c r="E100" s="1106" t="s">
        <v>22</v>
      </c>
      <c r="F100" s="1139"/>
    </row>
    <row r="101" spans="1:6" ht="45" x14ac:dyDescent="0.25">
      <c r="A101" s="1103">
        <v>4107</v>
      </c>
      <c r="B101" s="1104" t="s">
        <v>49</v>
      </c>
      <c r="C101" s="1104" t="s">
        <v>50</v>
      </c>
      <c r="D101" s="1105" t="s">
        <v>258</v>
      </c>
      <c r="E101" s="1106" t="s">
        <v>22</v>
      </c>
      <c r="F101" s="1139"/>
    </row>
    <row r="102" spans="1:6" ht="45" x14ac:dyDescent="0.25">
      <c r="A102" s="1103">
        <v>4108</v>
      </c>
      <c r="B102" s="1104" t="s">
        <v>49</v>
      </c>
      <c r="C102" s="1104" t="s">
        <v>50</v>
      </c>
      <c r="D102" s="1105" t="s">
        <v>539</v>
      </c>
      <c r="E102" s="1106" t="s">
        <v>22</v>
      </c>
      <c r="F102" s="1139"/>
    </row>
    <row r="103" spans="1:6" ht="45" x14ac:dyDescent="0.25">
      <c r="A103" s="1103">
        <v>4109</v>
      </c>
      <c r="B103" s="1104" t="s">
        <v>49</v>
      </c>
      <c r="C103" s="1104" t="s">
        <v>50</v>
      </c>
      <c r="D103" s="1105" t="s">
        <v>259</v>
      </c>
      <c r="E103" s="1106" t="s">
        <v>22</v>
      </c>
      <c r="F103" s="1139"/>
    </row>
    <row r="104" spans="1:6" ht="45" x14ac:dyDescent="0.25">
      <c r="A104" s="1103">
        <v>4110</v>
      </c>
      <c r="B104" s="1104" t="s">
        <v>49</v>
      </c>
      <c r="C104" s="1104" t="s">
        <v>50</v>
      </c>
      <c r="D104" s="1105" t="s">
        <v>51</v>
      </c>
      <c r="E104" s="1106" t="s">
        <v>22</v>
      </c>
      <c r="F104" s="1139"/>
    </row>
    <row r="105" spans="1:6" ht="45" x14ac:dyDescent="0.25">
      <c r="A105" s="1103">
        <v>4113</v>
      </c>
      <c r="B105" s="1104" t="s">
        <v>49</v>
      </c>
      <c r="C105" s="1104" t="s">
        <v>50</v>
      </c>
      <c r="D105" s="1105" t="s">
        <v>557</v>
      </c>
      <c r="E105" s="1106" t="s">
        <v>22</v>
      </c>
      <c r="F105" s="1139"/>
    </row>
    <row r="106" spans="1:6" ht="45" x14ac:dyDescent="0.25">
      <c r="A106" s="1103">
        <v>4114</v>
      </c>
      <c r="B106" s="1104" t="s">
        <v>49</v>
      </c>
      <c r="C106" s="1104" t="s">
        <v>50</v>
      </c>
      <c r="D106" s="1105" t="s">
        <v>560</v>
      </c>
      <c r="E106" s="1106" t="s">
        <v>22</v>
      </c>
      <c r="F106" s="1139"/>
    </row>
    <row r="107" spans="1:6" ht="45" x14ac:dyDescent="0.25">
      <c r="A107" s="1103">
        <v>4117</v>
      </c>
      <c r="B107" s="1104" t="s">
        <v>49</v>
      </c>
      <c r="C107" s="1104" t="s">
        <v>50</v>
      </c>
      <c r="D107" s="1105" t="s">
        <v>52</v>
      </c>
      <c r="E107" s="1106" t="s">
        <v>22</v>
      </c>
      <c r="F107" s="1139"/>
    </row>
    <row r="108" spans="1:6" ht="45" x14ac:dyDescent="0.25">
      <c r="A108" s="1103">
        <v>4118</v>
      </c>
      <c r="B108" s="1104" t="s">
        <v>49</v>
      </c>
      <c r="C108" s="1104" t="s">
        <v>50</v>
      </c>
      <c r="D108" s="1105" t="s">
        <v>53</v>
      </c>
      <c r="E108" s="1106" t="s">
        <v>22</v>
      </c>
      <c r="F108" s="1139"/>
    </row>
    <row r="109" spans="1:6" ht="45" x14ac:dyDescent="0.25">
      <c r="A109" s="1103">
        <v>4119</v>
      </c>
      <c r="B109" s="1104" t="s">
        <v>49</v>
      </c>
      <c r="C109" s="1104" t="s">
        <v>50</v>
      </c>
      <c r="D109" s="1105" t="s">
        <v>54</v>
      </c>
      <c r="E109" s="1106" t="s">
        <v>22</v>
      </c>
      <c r="F109" s="1139"/>
    </row>
    <row r="110" spans="1:6" ht="45" x14ac:dyDescent="0.25">
      <c r="A110" s="1103">
        <v>4120</v>
      </c>
      <c r="B110" s="1104" t="s">
        <v>49</v>
      </c>
      <c r="C110" s="1104" t="s">
        <v>50</v>
      </c>
      <c r="D110" s="1105" t="s">
        <v>562</v>
      </c>
      <c r="E110" s="1106" t="s">
        <v>22</v>
      </c>
      <c r="F110" s="1139"/>
    </row>
    <row r="111" spans="1:6" ht="30" x14ac:dyDescent="0.25">
      <c r="A111" s="1103">
        <v>4121</v>
      </c>
      <c r="B111" s="1104" t="s">
        <v>49</v>
      </c>
      <c r="C111" s="1104" t="s">
        <v>50</v>
      </c>
      <c r="D111" s="1105" t="s">
        <v>260</v>
      </c>
      <c r="E111" s="1106" t="s">
        <v>22</v>
      </c>
      <c r="F111" s="1139"/>
    </row>
    <row r="112" spans="1:6" ht="30" x14ac:dyDescent="0.25">
      <c r="A112" s="1103">
        <v>4122</v>
      </c>
      <c r="B112" s="1104" t="s">
        <v>49</v>
      </c>
      <c r="C112" s="1104" t="s">
        <v>50</v>
      </c>
      <c r="D112" s="1105" t="s">
        <v>261</v>
      </c>
      <c r="E112" s="1106" t="s">
        <v>22</v>
      </c>
      <c r="F112" s="1139"/>
    </row>
    <row r="113" spans="1:6" ht="30" x14ac:dyDescent="0.25">
      <c r="A113" s="1103">
        <v>4124</v>
      </c>
      <c r="B113" s="1104" t="s">
        <v>49</v>
      </c>
      <c r="C113" s="1104" t="s">
        <v>50</v>
      </c>
      <c r="D113" s="1105" t="s">
        <v>55</v>
      </c>
      <c r="E113" s="1106" t="s">
        <v>20</v>
      </c>
      <c r="F113" s="1139"/>
    </row>
    <row r="114" spans="1:6" ht="45" x14ac:dyDescent="0.25">
      <c r="A114" s="1103">
        <v>4103</v>
      </c>
      <c r="B114" s="1104" t="s">
        <v>49</v>
      </c>
      <c r="C114" s="1104" t="s">
        <v>50</v>
      </c>
      <c r="D114" s="1105" t="s">
        <v>671</v>
      </c>
      <c r="E114" s="1106" t="s">
        <v>29</v>
      </c>
      <c r="F114" s="1139"/>
    </row>
    <row r="115" spans="1:6" ht="45" x14ac:dyDescent="0.25">
      <c r="A115" s="1103">
        <v>4115</v>
      </c>
      <c r="B115" s="1104" t="s">
        <v>49</v>
      </c>
      <c r="C115" s="1104" t="s">
        <v>50</v>
      </c>
      <c r="D115" s="1105" t="s">
        <v>679</v>
      </c>
      <c r="E115" s="1106" t="s">
        <v>22</v>
      </c>
      <c r="F115" s="1139"/>
    </row>
    <row r="116" spans="1:6" ht="30" x14ac:dyDescent="0.25">
      <c r="A116" s="1103">
        <v>4201</v>
      </c>
      <c r="B116" s="1104" t="s">
        <v>49</v>
      </c>
      <c r="C116" s="1104" t="s">
        <v>56</v>
      </c>
      <c r="D116" s="1105" t="s">
        <v>57</v>
      </c>
      <c r="E116" s="1106" t="s">
        <v>29</v>
      </c>
      <c r="F116" s="1139"/>
    </row>
    <row r="117" spans="1:6" ht="30" x14ac:dyDescent="0.25">
      <c r="A117" s="1103">
        <v>4202</v>
      </c>
      <c r="B117" s="1104" t="s">
        <v>49</v>
      </c>
      <c r="C117" s="1104" t="s">
        <v>56</v>
      </c>
      <c r="D117" s="1105" t="s">
        <v>58</v>
      </c>
      <c r="E117" s="1106" t="s">
        <v>29</v>
      </c>
      <c r="F117" s="1139"/>
    </row>
    <row r="118" spans="1:6" ht="60" x14ac:dyDescent="0.25">
      <c r="A118" s="1103">
        <v>4203</v>
      </c>
      <c r="B118" s="1104" t="s">
        <v>49</v>
      </c>
      <c r="C118" s="1104" t="s">
        <v>56</v>
      </c>
      <c r="D118" s="1105" t="s">
        <v>59</v>
      </c>
      <c r="E118" s="1106" t="s">
        <v>22</v>
      </c>
      <c r="F118" s="1139"/>
    </row>
    <row r="119" spans="1:6" ht="60" x14ac:dyDescent="0.25">
      <c r="A119" s="1103">
        <v>4204</v>
      </c>
      <c r="B119" s="1104" t="s">
        <v>49</v>
      </c>
      <c r="C119" s="1104" t="s">
        <v>56</v>
      </c>
      <c r="D119" s="1105" t="s">
        <v>60</v>
      </c>
      <c r="E119" s="1106" t="s">
        <v>22</v>
      </c>
      <c r="F119" s="1139"/>
    </row>
    <row r="120" spans="1:6" ht="45" x14ac:dyDescent="0.25">
      <c r="A120" s="1103">
        <v>4205</v>
      </c>
      <c r="B120" s="1104" t="s">
        <v>49</v>
      </c>
      <c r="C120" s="1104" t="s">
        <v>56</v>
      </c>
      <c r="D120" s="1105" t="s">
        <v>61</v>
      </c>
      <c r="E120" s="1106" t="s">
        <v>29</v>
      </c>
      <c r="F120" s="1139"/>
    </row>
    <row r="121" spans="1:6" ht="45" x14ac:dyDescent="0.25">
      <c r="A121" s="1103">
        <v>4206</v>
      </c>
      <c r="B121" s="1104" t="s">
        <v>49</v>
      </c>
      <c r="C121" s="1104" t="s">
        <v>56</v>
      </c>
      <c r="D121" s="1105" t="s">
        <v>62</v>
      </c>
      <c r="E121" s="1106" t="s">
        <v>22</v>
      </c>
      <c r="F121" s="1139"/>
    </row>
    <row r="122" spans="1:6" ht="45" x14ac:dyDescent="0.25">
      <c r="A122" s="1103">
        <v>4207</v>
      </c>
      <c r="B122" s="1104" t="s">
        <v>49</v>
      </c>
      <c r="C122" s="1104" t="s">
        <v>56</v>
      </c>
      <c r="D122" s="1105" t="s">
        <v>262</v>
      </c>
      <c r="E122" s="1106" t="s">
        <v>22</v>
      </c>
      <c r="F122" s="1139"/>
    </row>
    <row r="123" spans="1:6" ht="30" x14ac:dyDescent="0.25">
      <c r="A123" s="1103">
        <v>5101</v>
      </c>
      <c r="B123" s="1104" t="s">
        <v>63</v>
      </c>
      <c r="C123" s="1104" t="s">
        <v>64</v>
      </c>
      <c r="D123" s="1105" t="s">
        <v>65</v>
      </c>
      <c r="E123" s="1106" t="s">
        <v>6</v>
      </c>
      <c r="F123" s="1139"/>
    </row>
    <row r="124" spans="1:6" ht="30" x14ac:dyDescent="0.25">
      <c r="A124" s="1103">
        <v>5102</v>
      </c>
      <c r="B124" s="1104" t="s">
        <v>63</v>
      </c>
      <c r="C124" s="1104" t="s">
        <v>64</v>
      </c>
      <c r="D124" s="1105" t="s">
        <v>66</v>
      </c>
      <c r="E124" s="1106" t="s">
        <v>10</v>
      </c>
      <c r="F124" s="1139"/>
    </row>
    <row r="125" spans="1:6" ht="60" x14ac:dyDescent="0.25">
      <c r="A125" s="1103">
        <v>5106</v>
      </c>
      <c r="B125" s="1104" t="s">
        <v>63</v>
      </c>
      <c r="C125" s="1104" t="s">
        <v>64</v>
      </c>
      <c r="D125" s="1105" t="s">
        <v>67</v>
      </c>
      <c r="E125" s="1106" t="s">
        <v>6</v>
      </c>
      <c r="F125" s="1139"/>
    </row>
    <row r="126" spans="1:6" ht="60" x14ac:dyDescent="0.25">
      <c r="A126" s="1103">
        <v>5108</v>
      </c>
      <c r="B126" s="1104" t="s">
        <v>63</v>
      </c>
      <c r="C126" s="1104" t="s">
        <v>64</v>
      </c>
      <c r="D126" s="1105" t="s">
        <v>68</v>
      </c>
      <c r="E126" s="1106" t="s">
        <v>69</v>
      </c>
      <c r="F126" s="1139"/>
    </row>
    <row r="127" spans="1:6" ht="60" x14ac:dyDescent="0.25">
      <c r="A127" s="1103">
        <v>5109</v>
      </c>
      <c r="B127" s="1104" t="s">
        <v>63</v>
      </c>
      <c r="C127" s="1104" t="s">
        <v>64</v>
      </c>
      <c r="D127" s="1105" t="s">
        <v>70</v>
      </c>
      <c r="E127" s="1106" t="s">
        <v>10</v>
      </c>
      <c r="F127" s="1139"/>
    </row>
    <row r="128" spans="1:6" ht="75" x14ac:dyDescent="0.25">
      <c r="A128" s="1103">
        <v>5111</v>
      </c>
      <c r="B128" s="1104" t="s">
        <v>63</v>
      </c>
      <c r="C128" s="1104" t="s">
        <v>64</v>
      </c>
      <c r="D128" s="1105" t="s">
        <v>672</v>
      </c>
      <c r="E128" s="1106" t="s">
        <v>6</v>
      </c>
      <c r="F128" s="1139"/>
    </row>
    <row r="129" spans="1:6" ht="45" x14ac:dyDescent="0.25">
      <c r="A129" s="1103">
        <v>5201</v>
      </c>
      <c r="B129" s="1104" t="s">
        <v>63</v>
      </c>
      <c r="C129" s="1104" t="s">
        <v>71</v>
      </c>
      <c r="D129" s="1105" t="s">
        <v>540</v>
      </c>
      <c r="E129" s="1106" t="s">
        <v>14</v>
      </c>
      <c r="F129" s="1139"/>
    </row>
    <row r="130" spans="1:6" ht="45" x14ac:dyDescent="0.25">
      <c r="A130" s="1103">
        <v>5303</v>
      </c>
      <c r="B130" s="1104" t="s">
        <v>63</v>
      </c>
      <c r="C130" s="1104" t="s">
        <v>72</v>
      </c>
      <c r="D130" s="1105" t="s">
        <v>73</v>
      </c>
      <c r="E130" s="1106" t="s">
        <v>22</v>
      </c>
      <c r="F130" s="1139"/>
    </row>
    <row r="131" spans="1:6" ht="30" x14ac:dyDescent="0.25">
      <c r="A131" s="1103">
        <v>5301</v>
      </c>
      <c r="B131" s="1104" t="s">
        <v>63</v>
      </c>
      <c r="C131" s="1104" t="s">
        <v>72</v>
      </c>
      <c r="D131" s="1105" t="s">
        <v>673</v>
      </c>
      <c r="E131" s="1106" t="s">
        <v>22</v>
      </c>
      <c r="F131" s="1139"/>
    </row>
    <row r="132" spans="1:6" ht="90" x14ac:dyDescent="0.25">
      <c r="A132" s="1103">
        <v>5304</v>
      </c>
      <c r="B132" s="1104" t="s">
        <v>63</v>
      </c>
      <c r="C132" s="1104" t="s">
        <v>72</v>
      </c>
      <c r="D132" s="1105" t="s">
        <v>674</v>
      </c>
      <c r="E132" s="1106" t="s">
        <v>675</v>
      </c>
      <c r="F132" s="1139"/>
    </row>
    <row r="133" spans="1:6" ht="135" x14ac:dyDescent="0.25">
      <c r="A133" s="1103">
        <v>6101</v>
      </c>
      <c r="B133" s="1104" t="s">
        <v>74</v>
      </c>
      <c r="C133" s="1104" t="s">
        <v>75</v>
      </c>
      <c r="D133" s="1105" t="s">
        <v>76</v>
      </c>
      <c r="E133" s="1106" t="s">
        <v>10</v>
      </c>
      <c r="F133" s="1139"/>
    </row>
    <row r="134" spans="1:6" ht="135" x14ac:dyDescent="0.25">
      <c r="A134" s="1103">
        <v>6103</v>
      </c>
      <c r="B134" s="1104" t="s">
        <v>74</v>
      </c>
      <c r="C134" s="1104" t="s">
        <v>75</v>
      </c>
      <c r="D134" s="1105" t="s">
        <v>544</v>
      </c>
      <c r="E134" s="1106" t="s">
        <v>10</v>
      </c>
      <c r="F134" s="1139"/>
    </row>
    <row r="135" spans="1:6" ht="135" x14ac:dyDescent="0.25">
      <c r="A135" s="1103">
        <v>6104</v>
      </c>
      <c r="B135" s="1104" t="s">
        <v>74</v>
      </c>
      <c r="C135" s="1104" t="s">
        <v>75</v>
      </c>
      <c r="D135" s="1105" t="s">
        <v>644</v>
      </c>
      <c r="E135" s="1106" t="s">
        <v>10</v>
      </c>
      <c r="F135" s="1139"/>
    </row>
    <row r="136" spans="1:6" ht="45" x14ac:dyDescent="0.25">
      <c r="A136" s="1103">
        <v>6105</v>
      </c>
      <c r="B136" s="1104" t="s">
        <v>74</v>
      </c>
      <c r="C136" s="1104" t="s">
        <v>75</v>
      </c>
      <c r="D136" s="1105" t="s">
        <v>571</v>
      </c>
      <c r="E136" s="1106" t="s">
        <v>10</v>
      </c>
      <c r="F136" s="1139"/>
    </row>
    <row r="137" spans="1:6" ht="45" x14ac:dyDescent="0.25">
      <c r="A137" s="1103">
        <v>6106</v>
      </c>
      <c r="B137" s="1104" t="s">
        <v>74</v>
      </c>
      <c r="C137" s="1104" t="s">
        <v>75</v>
      </c>
      <c r="D137" s="1105" t="s">
        <v>653</v>
      </c>
      <c r="E137" s="1106" t="s">
        <v>10</v>
      </c>
      <c r="F137" s="1139"/>
    </row>
    <row r="138" spans="1:6" ht="30" x14ac:dyDescent="0.25">
      <c r="A138" s="1103">
        <v>5307</v>
      </c>
      <c r="B138" s="1104" t="s">
        <v>74</v>
      </c>
      <c r="C138" s="1104" t="s">
        <v>77</v>
      </c>
      <c r="D138" s="1105" t="s">
        <v>558</v>
      </c>
      <c r="E138" s="1106" t="s">
        <v>6</v>
      </c>
      <c r="F138" s="1139"/>
    </row>
    <row r="139" spans="1:6" ht="105" x14ac:dyDescent="0.25">
      <c r="A139" s="1103">
        <v>6201</v>
      </c>
      <c r="B139" s="1104" t="s">
        <v>74</v>
      </c>
      <c r="C139" s="1104" t="s">
        <v>77</v>
      </c>
      <c r="D139" s="1105" t="s">
        <v>541</v>
      </c>
      <c r="E139" s="1106" t="s">
        <v>6</v>
      </c>
      <c r="F139" s="1139"/>
    </row>
    <row r="140" spans="1:6" ht="105" x14ac:dyDescent="0.25">
      <c r="A140" s="1103">
        <v>6202</v>
      </c>
      <c r="B140" s="1104" t="s">
        <v>74</v>
      </c>
      <c r="C140" s="1104" t="s">
        <v>77</v>
      </c>
      <c r="D140" s="1105" t="s">
        <v>263</v>
      </c>
      <c r="E140" s="1106" t="s">
        <v>6</v>
      </c>
      <c r="F140" s="1139"/>
    </row>
    <row r="141" spans="1:6" ht="105" x14ac:dyDescent="0.25">
      <c r="A141" s="1103">
        <v>6203</v>
      </c>
      <c r="B141" s="1104" t="s">
        <v>74</v>
      </c>
      <c r="C141" s="1104" t="s">
        <v>77</v>
      </c>
      <c r="D141" s="1105" t="s">
        <v>264</v>
      </c>
      <c r="E141" s="1106" t="s">
        <v>6</v>
      </c>
      <c r="F141" s="1139"/>
    </row>
    <row r="142" spans="1:6" ht="105" x14ac:dyDescent="0.25">
      <c r="A142" s="1103">
        <v>6204</v>
      </c>
      <c r="B142" s="1104" t="s">
        <v>74</v>
      </c>
      <c r="C142" s="1104" t="s">
        <v>77</v>
      </c>
      <c r="D142" s="1105" t="s">
        <v>265</v>
      </c>
      <c r="E142" s="1106" t="s">
        <v>6</v>
      </c>
      <c r="F142" s="1139"/>
    </row>
    <row r="143" spans="1:6" ht="105" x14ac:dyDescent="0.25">
      <c r="A143" s="1103">
        <v>6205</v>
      </c>
      <c r="B143" s="1104" t="s">
        <v>74</v>
      </c>
      <c r="C143" s="1104" t="s">
        <v>77</v>
      </c>
      <c r="D143" s="1105" t="s">
        <v>564</v>
      </c>
      <c r="E143" s="1106" t="s">
        <v>6</v>
      </c>
      <c r="F143" s="1139"/>
    </row>
    <row r="144" spans="1:6" ht="105" x14ac:dyDescent="0.25">
      <c r="A144" s="1103">
        <v>6206</v>
      </c>
      <c r="B144" s="1104" t="s">
        <v>74</v>
      </c>
      <c r="C144" s="1104" t="s">
        <v>77</v>
      </c>
      <c r="D144" s="1105" t="s">
        <v>266</v>
      </c>
      <c r="E144" s="1106" t="s">
        <v>6</v>
      </c>
      <c r="F144" s="1139"/>
    </row>
    <row r="145" spans="1:6" ht="105" x14ac:dyDescent="0.25">
      <c r="A145" s="1103">
        <v>6207</v>
      </c>
      <c r="B145" s="1104" t="s">
        <v>74</v>
      </c>
      <c r="C145" s="1104" t="s">
        <v>77</v>
      </c>
      <c r="D145" s="1105" t="s">
        <v>566</v>
      </c>
      <c r="E145" s="1106" t="s">
        <v>6</v>
      </c>
      <c r="F145" s="1139"/>
    </row>
    <row r="146" spans="1:6" ht="105" x14ac:dyDescent="0.25">
      <c r="A146" s="1103">
        <v>6208</v>
      </c>
      <c r="B146" s="1104" t="s">
        <v>74</v>
      </c>
      <c r="C146" s="1104" t="s">
        <v>77</v>
      </c>
      <c r="D146" s="1105" t="s">
        <v>267</v>
      </c>
      <c r="E146" s="1106" t="s">
        <v>6</v>
      </c>
      <c r="F146" s="1139"/>
    </row>
    <row r="147" spans="1:6" ht="105" x14ac:dyDescent="0.25">
      <c r="A147" s="1103">
        <v>6209</v>
      </c>
      <c r="B147" s="1104" t="s">
        <v>74</v>
      </c>
      <c r="C147" s="1104" t="s">
        <v>77</v>
      </c>
      <c r="D147" s="1105" t="s">
        <v>568</v>
      </c>
      <c r="E147" s="1106" t="s">
        <v>6</v>
      </c>
      <c r="F147" s="1139"/>
    </row>
    <row r="148" spans="1:6" ht="105" x14ac:dyDescent="0.25">
      <c r="A148" s="1103">
        <v>6210</v>
      </c>
      <c r="B148" s="1104" t="s">
        <v>74</v>
      </c>
      <c r="C148" s="1104" t="s">
        <v>77</v>
      </c>
      <c r="D148" s="1105" t="s">
        <v>563</v>
      </c>
      <c r="E148" s="1106" t="s">
        <v>6</v>
      </c>
      <c r="F148" s="1139"/>
    </row>
    <row r="149" spans="1:6" ht="105" x14ac:dyDescent="0.25">
      <c r="A149" s="1103">
        <v>6217</v>
      </c>
      <c r="B149" s="1104" t="s">
        <v>74</v>
      </c>
      <c r="C149" s="1104" t="s">
        <v>77</v>
      </c>
      <c r="D149" s="1105" t="s">
        <v>268</v>
      </c>
      <c r="E149" s="1106" t="s">
        <v>6</v>
      </c>
      <c r="F149" s="1139"/>
    </row>
    <row r="150" spans="1:6" ht="105" x14ac:dyDescent="0.25">
      <c r="A150" s="1103">
        <v>6223</v>
      </c>
      <c r="B150" s="1104" t="s">
        <v>74</v>
      </c>
      <c r="C150" s="1104" t="s">
        <v>77</v>
      </c>
      <c r="D150" s="1105" t="s">
        <v>645</v>
      </c>
      <c r="E150" s="1106" t="s">
        <v>6</v>
      </c>
      <c r="F150" s="1139"/>
    </row>
    <row r="151" spans="1:6" ht="105" x14ac:dyDescent="0.25">
      <c r="A151" s="1103">
        <v>6228</v>
      </c>
      <c r="B151" s="1104" t="s">
        <v>74</v>
      </c>
      <c r="C151" s="1104" t="s">
        <v>77</v>
      </c>
      <c r="D151" s="1105" t="s">
        <v>646</v>
      </c>
      <c r="E151" s="1106" t="s">
        <v>6</v>
      </c>
      <c r="F151" s="1139"/>
    </row>
    <row r="152" spans="1:6" ht="105" x14ac:dyDescent="0.25">
      <c r="A152" s="1103">
        <v>6230</v>
      </c>
      <c r="B152" s="1104" t="s">
        <v>74</v>
      </c>
      <c r="C152" s="1104" t="s">
        <v>77</v>
      </c>
      <c r="D152" s="1105" t="s">
        <v>647</v>
      </c>
      <c r="E152" s="1106" t="s">
        <v>6</v>
      </c>
      <c r="F152" s="1139"/>
    </row>
    <row r="153" spans="1:6" ht="105" x14ac:dyDescent="0.25">
      <c r="A153" s="1103">
        <v>6232</v>
      </c>
      <c r="B153" s="1104" t="s">
        <v>74</v>
      </c>
      <c r="C153" s="1104" t="s">
        <v>77</v>
      </c>
      <c r="D153" s="1105" t="s">
        <v>655</v>
      </c>
      <c r="E153" s="1106" t="s">
        <v>6</v>
      </c>
      <c r="F153" s="1139"/>
    </row>
    <row r="154" spans="1:6" ht="90" x14ac:dyDescent="0.25">
      <c r="A154" s="1103">
        <v>6233</v>
      </c>
      <c r="B154" s="1104" t="s">
        <v>74</v>
      </c>
      <c r="C154" s="1104" t="s">
        <v>77</v>
      </c>
      <c r="D154" s="1105" t="s">
        <v>656</v>
      </c>
      <c r="E154" s="1106" t="s">
        <v>6</v>
      </c>
      <c r="F154" s="1139"/>
    </row>
    <row r="155" spans="1:6" ht="105" x14ac:dyDescent="0.25">
      <c r="A155" s="1103">
        <v>6234</v>
      </c>
      <c r="B155" s="1104" t="s">
        <v>74</v>
      </c>
      <c r="C155" s="1104" t="s">
        <v>77</v>
      </c>
      <c r="D155" s="1105" t="s">
        <v>657</v>
      </c>
      <c r="E155" s="1106" t="s">
        <v>6</v>
      </c>
      <c r="F155" s="1139"/>
    </row>
    <row r="156" spans="1:6" ht="105" x14ac:dyDescent="0.25">
      <c r="A156" s="1103">
        <v>6236</v>
      </c>
      <c r="B156" s="1104" t="s">
        <v>74</v>
      </c>
      <c r="C156" s="1104" t="s">
        <v>77</v>
      </c>
      <c r="D156" s="1105" t="s">
        <v>648</v>
      </c>
      <c r="E156" s="1106" t="s">
        <v>6</v>
      </c>
      <c r="F156" s="1139"/>
    </row>
    <row r="157" spans="1:6" ht="105" x14ac:dyDescent="0.25">
      <c r="A157" s="1103">
        <v>6251</v>
      </c>
      <c r="B157" s="1104" t="s">
        <v>74</v>
      </c>
      <c r="C157" s="1104" t="s">
        <v>77</v>
      </c>
      <c r="D157" s="1105" t="s">
        <v>649</v>
      </c>
      <c r="E157" s="1106" t="s">
        <v>6</v>
      </c>
      <c r="F157" s="1139"/>
    </row>
    <row r="158" spans="1:6" ht="105" x14ac:dyDescent="0.25">
      <c r="A158" s="1103">
        <v>6253</v>
      </c>
      <c r="B158" s="1104" t="s">
        <v>74</v>
      </c>
      <c r="C158" s="1104" t="s">
        <v>77</v>
      </c>
      <c r="D158" s="1105" t="s">
        <v>269</v>
      </c>
      <c r="E158" s="1106" t="s">
        <v>6</v>
      </c>
      <c r="F158" s="1139"/>
    </row>
    <row r="159" spans="1:6" ht="105" x14ac:dyDescent="0.25">
      <c r="A159" s="1103">
        <v>6254</v>
      </c>
      <c r="B159" s="1104" t="s">
        <v>74</v>
      </c>
      <c r="C159" s="1104" t="s">
        <v>77</v>
      </c>
      <c r="D159" s="1105" t="s">
        <v>650</v>
      </c>
      <c r="E159" s="1106" t="s">
        <v>6</v>
      </c>
      <c r="F159" s="1139"/>
    </row>
    <row r="160" spans="1:6" ht="30" x14ac:dyDescent="0.25">
      <c r="A160" s="1103">
        <v>6255</v>
      </c>
      <c r="B160" s="1104" t="s">
        <v>74</v>
      </c>
      <c r="C160" s="1104" t="s">
        <v>77</v>
      </c>
      <c r="D160" s="1105" t="s">
        <v>78</v>
      </c>
      <c r="E160" s="1106" t="s">
        <v>6</v>
      </c>
      <c r="F160" s="1139"/>
    </row>
    <row r="161" spans="1:6" ht="30" x14ac:dyDescent="0.25">
      <c r="A161" s="1103">
        <v>6257</v>
      </c>
      <c r="B161" s="1104" t="s">
        <v>74</v>
      </c>
      <c r="C161" s="1104" t="s">
        <v>77</v>
      </c>
      <c r="D161" s="1105" t="s">
        <v>79</v>
      </c>
      <c r="E161" s="1106" t="s">
        <v>6</v>
      </c>
      <c r="F161" s="1139"/>
    </row>
    <row r="162" spans="1:6" ht="30" x14ac:dyDescent="0.25">
      <c r="A162" s="1103">
        <v>6258</v>
      </c>
      <c r="B162" s="1104" t="s">
        <v>74</v>
      </c>
      <c r="C162" s="1104" t="s">
        <v>77</v>
      </c>
      <c r="D162" s="1105" t="s">
        <v>80</v>
      </c>
      <c r="E162" s="1106" t="s">
        <v>6</v>
      </c>
      <c r="F162" s="1139"/>
    </row>
    <row r="163" spans="1:6" ht="75" x14ac:dyDescent="0.25">
      <c r="A163" s="1103">
        <v>6260</v>
      </c>
      <c r="B163" s="1104" t="s">
        <v>74</v>
      </c>
      <c r="C163" s="1104" t="s">
        <v>77</v>
      </c>
      <c r="D163" s="1105" t="s">
        <v>593</v>
      </c>
      <c r="E163" s="1106" t="s">
        <v>6</v>
      </c>
      <c r="F163" s="1139"/>
    </row>
    <row r="164" spans="1:6" ht="60" x14ac:dyDescent="0.25">
      <c r="A164" s="1103">
        <v>6266</v>
      </c>
      <c r="B164" s="1104" t="s">
        <v>74</v>
      </c>
      <c r="C164" s="1104" t="s">
        <v>77</v>
      </c>
      <c r="D164" s="1105" t="s">
        <v>676</v>
      </c>
      <c r="E164" s="1106" t="s">
        <v>6</v>
      </c>
      <c r="F164" s="1139"/>
    </row>
    <row r="165" spans="1:6" ht="270" x14ac:dyDescent="0.25">
      <c r="A165" s="1103">
        <v>6301</v>
      </c>
      <c r="B165" s="1104" t="s">
        <v>74</v>
      </c>
      <c r="C165" s="1104" t="s">
        <v>81</v>
      </c>
      <c r="D165" s="1105" t="s">
        <v>270</v>
      </c>
      <c r="E165" s="1106" t="s">
        <v>6</v>
      </c>
      <c r="F165" s="1139"/>
    </row>
    <row r="166" spans="1:6" ht="105" x14ac:dyDescent="0.25">
      <c r="A166" s="1103">
        <v>6302</v>
      </c>
      <c r="B166" s="1104" t="s">
        <v>74</v>
      </c>
      <c r="C166" s="1104" t="s">
        <v>81</v>
      </c>
      <c r="D166" s="1105" t="s">
        <v>82</v>
      </c>
      <c r="E166" s="1106" t="s">
        <v>6</v>
      </c>
      <c r="F166" s="1139"/>
    </row>
    <row r="167" spans="1:6" ht="105" x14ac:dyDescent="0.25">
      <c r="A167" s="1103">
        <v>6304</v>
      </c>
      <c r="B167" s="1104" t="s">
        <v>74</v>
      </c>
      <c r="C167" s="1104" t="s">
        <v>81</v>
      </c>
      <c r="D167" s="1105" t="s">
        <v>83</v>
      </c>
      <c r="E167" s="1106" t="s">
        <v>6</v>
      </c>
      <c r="F167" s="1139"/>
    </row>
    <row r="168" spans="1:6" ht="105" x14ac:dyDescent="0.25">
      <c r="A168" s="1103">
        <v>6305</v>
      </c>
      <c r="B168" s="1104" t="s">
        <v>74</v>
      </c>
      <c r="C168" s="1104" t="s">
        <v>81</v>
      </c>
      <c r="D168" s="1105" t="s">
        <v>84</v>
      </c>
      <c r="E168" s="1106" t="s">
        <v>6</v>
      </c>
      <c r="F168" s="1139"/>
    </row>
    <row r="169" spans="1:6" x14ac:dyDescent="0.25">
      <c r="A169" s="1103">
        <v>6401</v>
      </c>
      <c r="B169" s="1104" t="s">
        <v>74</v>
      </c>
      <c r="C169" s="1104" t="s">
        <v>85</v>
      </c>
      <c r="D169" s="1105" t="s">
        <v>86</v>
      </c>
      <c r="E169" s="1106" t="s">
        <v>10</v>
      </c>
      <c r="F169" s="1139"/>
    </row>
    <row r="170" spans="1:6" ht="30" x14ac:dyDescent="0.25">
      <c r="A170" s="1103">
        <v>6402</v>
      </c>
      <c r="B170" s="1104" t="s">
        <v>74</v>
      </c>
      <c r="C170" s="1104" t="s">
        <v>85</v>
      </c>
      <c r="D170" s="1105" t="s">
        <v>122</v>
      </c>
      <c r="E170" s="1106" t="s">
        <v>10</v>
      </c>
      <c r="F170" s="1139"/>
    </row>
    <row r="171" spans="1:6" ht="30" x14ac:dyDescent="0.25">
      <c r="A171" s="1103">
        <v>6403</v>
      </c>
      <c r="B171" s="1104" t="s">
        <v>74</v>
      </c>
      <c r="C171" s="1104" t="s">
        <v>85</v>
      </c>
      <c r="D171" s="1105" t="s">
        <v>654</v>
      </c>
      <c r="E171" s="1106" t="s">
        <v>10</v>
      </c>
      <c r="F171" s="1139"/>
    </row>
    <row r="172" spans="1:6" ht="45" x14ac:dyDescent="0.25">
      <c r="A172" s="1103">
        <v>6405</v>
      </c>
      <c r="B172" s="1104" t="s">
        <v>74</v>
      </c>
      <c r="C172" s="1104" t="s">
        <v>85</v>
      </c>
      <c r="D172" s="1105" t="s">
        <v>87</v>
      </c>
      <c r="E172" s="1106" t="s">
        <v>10</v>
      </c>
      <c r="F172" s="1139"/>
    </row>
    <row r="173" spans="1:6" ht="30" x14ac:dyDescent="0.25">
      <c r="A173" s="1103">
        <v>6404</v>
      </c>
      <c r="B173" s="1104" t="s">
        <v>74</v>
      </c>
      <c r="C173" s="1104" t="s">
        <v>85</v>
      </c>
      <c r="D173" s="1105" t="s">
        <v>678</v>
      </c>
      <c r="E173" s="1106" t="s">
        <v>10</v>
      </c>
      <c r="F173" s="1139"/>
    </row>
    <row r="174" spans="1:6" ht="30" x14ac:dyDescent="0.25">
      <c r="A174" s="1103">
        <v>6501</v>
      </c>
      <c r="B174" s="1104" t="s">
        <v>74</v>
      </c>
      <c r="C174" s="1104" t="s">
        <v>88</v>
      </c>
      <c r="D174" s="1105" t="s">
        <v>271</v>
      </c>
      <c r="E174" s="1106" t="s">
        <v>6</v>
      </c>
      <c r="F174" s="1139"/>
    </row>
    <row r="175" spans="1:6" ht="30" x14ac:dyDescent="0.25">
      <c r="A175" s="1103">
        <v>6502</v>
      </c>
      <c r="B175" s="1104" t="s">
        <v>74</v>
      </c>
      <c r="C175" s="1104" t="s">
        <v>88</v>
      </c>
      <c r="D175" s="1105" t="s">
        <v>272</v>
      </c>
      <c r="E175" s="1106" t="s">
        <v>6</v>
      </c>
      <c r="F175" s="1139"/>
    </row>
    <row r="176" spans="1:6" ht="30" x14ac:dyDescent="0.25">
      <c r="A176" s="1103">
        <v>6503</v>
      </c>
      <c r="B176" s="1104" t="s">
        <v>74</v>
      </c>
      <c r="C176" s="1104" t="s">
        <v>88</v>
      </c>
      <c r="D176" s="1105" t="s">
        <v>273</v>
      </c>
      <c r="E176" s="1106" t="s">
        <v>6</v>
      </c>
      <c r="F176" s="1139"/>
    </row>
    <row r="177" spans="1:7" ht="30" x14ac:dyDescent="0.25">
      <c r="A177" s="1103">
        <v>6504</v>
      </c>
      <c r="B177" s="1104" t="s">
        <v>74</v>
      </c>
      <c r="C177" s="1104" t="s">
        <v>88</v>
      </c>
      <c r="D177" s="1105" t="s">
        <v>274</v>
      </c>
      <c r="E177" s="1106" t="s">
        <v>6</v>
      </c>
      <c r="F177" s="1139"/>
    </row>
    <row r="178" spans="1:7" ht="30" x14ac:dyDescent="0.25">
      <c r="A178" s="1103">
        <v>6505</v>
      </c>
      <c r="B178" s="1104" t="s">
        <v>74</v>
      </c>
      <c r="C178" s="1104" t="s">
        <v>88</v>
      </c>
      <c r="D178" s="1105" t="s">
        <v>275</v>
      </c>
      <c r="E178" s="1106" t="s">
        <v>6</v>
      </c>
      <c r="F178" s="1139"/>
    </row>
    <row r="179" spans="1:7" ht="30" x14ac:dyDescent="0.25">
      <c r="A179" s="1103">
        <v>6506</v>
      </c>
      <c r="B179" s="1104" t="s">
        <v>74</v>
      </c>
      <c r="C179" s="1104" t="s">
        <v>88</v>
      </c>
      <c r="D179" s="1105" t="s">
        <v>276</v>
      </c>
      <c r="E179" s="1106" t="s">
        <v>6</v>
      </c>
      <c r="F179" s="1139"/>
    </row>
    <row r="180" spans="1:7" ht="30" x14ac:dyDescent="0.25">
      <c r="A180" s="1103">
        <v>6507</v>
      </c>
      <c r="B180" s="1104" t="s">
        <v>74</v>
      </c>
      <c r="C180" s="1104" t="s">
        <v>88</v>
      </c>
      <c r="D180" s="1105" t="s">
        <v>277</v>
      </c>
      <c r="E180" s="1106" t="s">
        <v>6</v>
      </c>
      <c r="F180" s="1139"/>
      <c r="G180" s="60" t="s">
        <v>3214</v>
      </c>
    </row>
    <row r="181" spans="1:7" ht="75" x14ac:dyDescent="0.25">
      <c r="A181" s="1103">
        <v>6509</v>
      </c>
      <c r="B181" s="1104" t="s">
        <v>74</v>
      </c>
      <c r="C181" s="1104" t="s">
        <v>88</v>
      </c>
      <c r="D181" s="1105" t="s">
        <v>89</v>
      </c>
      <c r="E181" s="1106" t="s">
        <v>6</v>
      </c>
      <c r="F181" s="1139"/>
      <c r="G181" s="1138">
        <v>400</v>
      </c>
    </row>
    <row r="182" spans="1:7" ht="30" x14ac:dyDescent="0.25">
      <c r="A182" s="1103">
        <v>6510</v>
      </c>
      <c r="B182" s="1104" t="s">
        <v>74</v>
      </c>
      <c r="C182" s="1104" t="s">
        <v>88</v>
      </c>
      <c r="D182" s="1105" t="s">
        <v>579</v>
      </c>
      <c r="E182" s="1106" t="s">
        <v>6</v>
      </c>
      <c r="F182" s="1139"/>
      <c r="G182" s="1138">
        <v>90</v>
      </c>
    </row>
    <row r="183" spans="1:7" ht="60" x14ac:dyDescent="0.25">
      <c r="A183" s="1103">
        <v>6512</v>
      </c>
      <c r="B183" s="1104" t="s">
        <v>74</v>
      </c>
      <c r="C183" s="1104" t="s">
        <v>88</v>
      </c>
      <c r="D183" s="1105" t="s">
        <v>278</v>
      </c>
      <c r="E183" s="1106" t="s">
        <v>10</v>
      </c>
      <c r="F183" s="1139"/>
      <c r="G183" s="1138">
        <v>125</v>
      </c>
    </row>
    <row r="184" spans="1:7" ht="60" x14ac:dyDescent="0.25">
      <c r="A184" s="1103">
        <v>6513</v>
      </c>
      <c r="B184" s="1104" t="s">
        <v>74</v>
      </c>
      <c r="C184" s="1104" t="s">
        <v>88</v>
      </c>
      <c r="D184" s="1105" t="s">
        <v>279</v>
      </c>
      <c r="E184" s="1106" t="s">
        <v>10</v>
      </c>
      <c r="F184" s="1139"/>
      <c r="G184" s="1138">
        <v>125</v>
      </c>
    </row>
    <row r="185" spans="1:7" ht="75" x14ac:dyDescent="0.25">
      <c r="A185" s="1103">
        <v>6514</v>
      </c>
      <c r="B185" s="1104" t="s">
        <v>74</v>
      </c>
      <c r="C185" s="1104" t="s">
        <v>88</v>
      </c>
      <c r="D185" s="1105" t="s">
        <v>280</v>
      </c>
      <c r="E185" s="1106" t="s">
        <v>10</v>
      </c>
      <c r="F185" s="1139"/>
      <c r="G185" s="1138">
        <v>90</v>
      </c>
    </row>
    <row r="186" spans="1:7" ht="75" x14ac:dyDescent="0.25">
      <c r="A186" s="1103">
        <v>6515</v>
      </c>
      <c r="B186" s="1104" t="s">
        <v>74</v>
      </c>
      <c r="C186" s="1104" t="s">
        <v>88</v>
      </c>
      <c r="D186" s="1105" t="s">
        <v>281</v>
      </c>
      <c r="E186" s="1106" t="s">
        <v>10</v>
      </c>
      <c r="F186" s="1139"/>
      <c r="G186" s="1138">
        <v>100</v>
      </c>
    </row>
    <row r="187" spans="1:7" ht="75" x14ac:dyDescent="0.25">
      <c r="A187" s="1103">
        <v>6516</v>
      </c>
      <c r="B187" s="1104" t="s">
        <v>74</v>
      </c>
      <c r="C187" s="1104" t="s">
        <v>88</v>
      </c>
      <c r="D187" s="1105" t="s">
        <v>542</v>
      </c>
      <c r="E187" s="1106" t="s">
        <v>10</v>
      </c>
      <c r="F187" s="1139"/>
      <c r="G187" s="1138">
        <v>60</v>
      </c>
    </row>
  </sheetData>
  <pageMargins left="0.70866141732283472" right="0.70866141732283472" top="0.74803149606299213" bottom="0.74803149606299213" header="0.31496062992125984" footer="0.31496062992125984"/>
  <pageSetup paperSize="9" scale="58" fitToHeight="0" orientation="portrait" horizontalDpi="4294967293" r:id="rId1"/>
  <headerFooter>
    <oddFooter>&amp;C&amp;A&amp;RStran &amp;P od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N282"/>
  <sheetViews>
    <sheetView topLeftCell="C1" zoomScale="85" zoomScaleNormal="85" workbookViewId="0">
      <selection activeCell="L19" sqref="L19"/>
    </sheetView>
  </sheetViews>
  <sheetFormatPr defaultColWidth="16.5703125" defaultRowHeight="15" x14ac:dyDescent="0.25"/>
  <cols>
    <col min="1" max="2" width="0" style="209" hidden="1" customWidth="1"/>
    <col min="3" max="3" width="16.5703125" style="11"/>
    <col min="4" max="4" width="16.5703125" style="12"/>
    <col min="5" max="6" width="16.5703125" style="5"/>
    <col min="7" max="7" width="61.42578125" style="5" customWidth="1"/>
    <col min="9" max="11" width="16.5703125" style="42"/>
    <col min="13" max="13" width="23.42578125" customWidth="1"/>
  </cols>
  <sheetData>
    <row r="1" spans="1:14" ht="18.75" x14ac:dyDescent="0.25">
      <c r="F1" s="71" t="s">
        <v>111</v>
      </c>
    </row>
    <row r="2" spans="1:14" ht="26.25" x14ac:dyDescent="0.25">
      <c r="F2" s="186" t="s">
        <v>617</v>
      </c>
      <c r="G2" s="13" t="s">
        <v>337</v>
      </c>
      <c r="H2" s="14"/>
      <c r="I2" s="40"/>
      <c r="J2" s="40"/>
      <c r="K2" s="52"/>
    </row>
    <row r="4" spans="1:14" ht="26.25" x14ac:dyDescent="0.25">
      <c r="G4" s="16" t="s">
        <v>93</v>
      </c>
      <c r="J4" s="41"/>
      <c r="K4" s="41"/>
    </row>
    <row r="5" spans="1:14" x14ac:dyDescent="0.25">
      <c r="E5" s="17"/>
      <c r="F5" s="17"/>
    </row>
    <row r="6" spans="1:14" ht="18.75" x14ac:dyDescent="0.3">
      <c r="E6" s="18"/>
      <c r="F6" s="1507" t="s">
        <v>108</v>
      </c>
      <c r="G6" s="19" t="s">
        <v>94</v>
      </c>
      <c r="H6" s="20"/>
      <c r="I6" s="44"/>
      <c r="J6" s="44"/>
      <c r="K6" s="43" t="s">
        <v>91</v>
      </c>
    </row>
    <row r="7" spans="1:14" ht="18.75" customHeight="1" x14ac:dyDescent="0.3">
      <c r="B7" s="211"/>
      <c r="C7" s="64"/>
      <c r="E7" s="18"/>
      <c r="F7" s="1508"/>
      <c r="G7" s="21" t="s">
        <v>96</v>
      </c>
      <c r="H7" s="22"/>
      <c r="I7" s="45"/>
      <c r="J7" s="45"/>
      <c r="K7" s="23">
        <f>SUM(K16:K22)</f>
        <v>0</v>
      </c>
      <c r="M7" s="247"/>
      <c r="N7" s="247"/>
    </row>
    <row r="8" spans="1:14" ht="18" customHeight="1" x14ac:dyDescent="0.3">
      <c r="B8" s="211"/>
      <c r="C8" s="56"/>
      <c r="E8" s="18"/>
      <c r="F8" s="183">
        <v>557</v>
      </c>
      <c r="G8" s="28" t="s">
        <v>632</v>
      </c>
      <c r="H8" s="245"/>
      <c r="I8" s="245"/>
      <c r="J8" s="245"/>
      <c r="K8" s="26">
        <f>SUMIF($B$27:$B$986,F8,$K$27:$K$986)</f>
        <v>0</v>
      </c>
      <c r="M8" s="248"/>
      <c r="N8" s="249"/>
    </row>
    <row r="9" spans="1:14" ht="16.5" customHeight="1" x14ac:dyDescent="0.3">
      <c r="B9" s="211"/>
      <c r="C9" s="56"/>
      <c r="E9" s="18"/>
      <c r="F9" s="183">
        <v>556</v>
      </c>
      <c r="G9" s="28" t="s">
        <v>631</v>
      </c>
      <c r="H9" s="245"/>
      <c r="I9" s="245"/>
      <c r="J9" s="245"/>
      <c r="K9" s="26">
        <f>SUMIF($B$27:$B$986,F9,$K$27:$K$986)</f>
        <v>0</v>
      </c>
      <c r="M9" s="258"/>
      <c r="N9" s="249"/>
    </row>
    <row r="10" spans="1:14" ht="19.5" customHeight="1" x14ac:dyDescent="0.3">
      <c r="B10" s="211"/>
      <c r="C10" s="231"/>
      <c r="E10" s="18"/>
      <c r="F10" s="183">
        <v>219</v>
      </c>
      <c r="G10" s="28" t="s">
        <v>633</v>
      </c>
      <c r="H10" s="245"/>
      <c r="I10" s="245"/>
      <c r="J10" s="245"/>
      <c r="K10" s="26">
        <f>SUMIF($B$27:$B$986,F10,$K$27:$K$986)</f>
        <v>0</v>
      </c>
      <c r="M10" s="248"/>
      <c r="N10" s="249"/>
    </row>
    <row r="11" spans="1:14" ht="19.5" customHeight="1" x14ac:dyDescent="0.3">
      <c r="B11" s="236"/>
      <c r="C11" s="231"/>
      <c r="E11" s="18"/>
      <c r="F11" s="238" t="s">
        <v>532</v>
      </c>
      <c r="G11" s="239" t="s">
        <v>531</v>
      </c>
      <c r="H11" s="246"/>
      <c r="I11" s="246"/>
      <c r="J11" s="246"/>
      <c r="K11" s="242">
        <f>'14 VP'!G12</f>
        <v>0</v>
      </c>
      <c r="M11" s="248"/>
      <c r="N11" s="249"/>
    </row>
    <row r="12" spans="1:14" ht="19.5" customHeight="1" x14ac:dyDescent="0.3">
      <c r="B12" s="212"/>
      <c r="C12" s="27"/>
      <c r="F12" s="183" t="s">
        <v>618</v>
      </c>
      <c r="G12" s="1520" t="s">
        <v>97</v>
      </c>
      <c r="H12" s="1521"/>
      <c r="I12" s="1521"/>
      <c r="J12" s="1521"/>
      <c r="K12" s="26">
        <f>(SUM(K8:K11)*0.002)</f>
        <v>0</v>
      </c>
      <c r="M12" s="248"/>
      <c r="N12" s="249"/>
    </row>
    <row r="13" spans="1:14" ht="18.75" x14ac:dyDescent="0.3">
      <c r="F13" s="72"/>
      <c r="G13" s="29"/>
      <c r="H13" s="20"/>
      <c r="I13" s="30" t="s">
        <v>92</v>
      </c>
      <c r="J13" s="30"/>
      <c r="K13" s="30">
        <f>SUM(K7:K12)</f>
        <v>0</v>
      </c>
      <c r="M13" s="248"/>
      <c r="N13" s="249"/>
    </row>
    <row r="14" spans="1:14" ht="26.25" x14ac:dyDescent="0.25">
      <c r="D14" s="31" t="s">
        <v>96</v>
      </c>
    </row>
    <row r="15" spans="1:14" ht="30" x14ac:dyDescent="0.25">
      <c r="A15" s="213" t="s">
        <v>113</v>
      </c>
      <c r="B15" s="214"/>
      <c r="C15" s="176" t="s">
        <v>110</v>
      </c>
      <c r="D15" s="1509" t="s">
        <v>98</v>
      </c>
      <c r="E15" s="1510"/>
      <c r="F15" s="1" t="s">
        <v>99</v>
      </c>
      <c r="G15" s="1" t="s">
        <v>3</v>
      </c>
      <c r="H15" s="2" t="s">
        <v>4</v>
      </c>
      <c r="I15" s="47" t="s">
        <v>100</v>
      </c>
      <c r="J15" s="48" t="s">
        <v>101</v>
      </c>
      <c r="K15" s="202" t="s">
        <v>283</v>
      </c>
    </row>
    <row r="16" spans="1:14" ht="135" x14ac:dyDescent="0.25">
      <c r="A16" s="209">
        <v>1101</v>
      </c>
      <c r="B16" s="215"/>
      <c r="C16" s="184" t="s">
        <v>466</v>
      </c>
      <c r="D16" s="1511" t="s">
        <v>5</v>
      </c>
      <c r="E16" s="1512"/>
      <c r="F16" s="1517" t="s">
        <v>102</v>
      </c>
      <c r="G16" s="1547" t="s">
        <v>3285</v>
      </c>
      <c r="H16" s="4" t="s">
        <v>14</v>
      </c>
      <c r="I16" s="49">
        <v>1</v>
      </c>
      <c r="J16" s="50"/>
      <c r="K16" s="203">
        <f t="shared" ref="K16:K22" si="0">ROUND(J16*I16,2)</f>
        <v>0</v>
      </c>
    </row>
    <row r="17" spans="1:13" ht="30" x14ac:dyDescent="0.25">
      <c r="A17" s="209">
        <v>1102</v>
      </c>
      <c r="B17" s="215"/>
      <c r="C17" s="184" t="s">
        <v>467</v>
      </c>
      <c r="D17" s="1513"/>
      <c r="E17" s="1514"/>
      <c r="F17" s="1517"/>
      <c r="G17" s="1547" t="s">
        <v>103</v>
      </c>
      <c r="H17" s="4" t="s">
        <v>14</v>
      </c>
      <c r="I17" s="49">
        <v>1</v>
      </c>
      <c r="J17" s="50"/>
      <c r="K17" s="203">
        <f t="shared" si="0"/>
        <v>0</v>
      </c>
    </row>
    <row r="18" spans="1:13" ht="90" x14ac:dyDescent="0.25">
      <c r="A18" s="209">
        <v>1103</v>
      </c>
      <c r="B18" s="215"/>
      <c r="C18" s="184" t="s">
        <v>468</v>
      </c>
      <c r="D18" s="1513"/>
      <c r="E18" s="1514"/>
      <c r="F18" s="1517"/>
      <c r="G18" s="1547" t="s">
        <v>3286</v>
      </c>
      <c r="H18" s="4" t="s">
        <v>14</v>
      </c>
      <c r="I18" s="49">
        <v>1</v>
      </c>
      <c r="J18" s="50"/>
      <c r="K18" s="203">
        <f t="shared" si="0"/>
        <v>0</v>
      </c>
    </row>
    <row r="19" spans="1:13" ht="60" x14ac:dyDescent="0.25">
      <c r="A19" s="209">
        <v>1104</v>
      </c>
      <c r="B19" s="215"/>
      <c r="C19" s="184" t="s">
        <v>469</v>
      </c>
      <c r="D19" s="1513"/>
      <c r="E19" s="1514"/>
      <c r="F19" s="1517"/>
      <c r="G19" s="1547" t="s">
        <v>3287</v>
      </c>
      <c r="H19" s="4" t="s">
        <v>14</v>
      </c>
      <c r="I19" s="49">
        <v>1</v>
      </c>
      <c r="J19" s="50"/>
      <c r="K19" s="203">
        <f t="shared" si="0"/>
        <v>0</v>
      </c>
    </row>
    <row r="20" spans="1:13" ht="45" x14ac:dyDescent="0.25">
      <c r="A20" s="209">
        <v>1105</v>
      </c>
      <c r="B20" s="215"/>
      <c r="C20" s="184" t="s">
        <v>470</v>
      </c>
      <c r="D20" s="1513"/>
      <c r="E20" s="1514"/>
      <c r="F20" s="1517"/>
      <c r="G20" s="1547" t="s">
        <v>3288</v>
      </c>
      <c r="H20" s="4" t="s">
        <v>14</v>
      </c>
      <c r="I20" s="49">
        <v>1</v>
      </c>
      <c r="J20" s="50"/>
      <c r="K20" s="203">
        <f t="shared" si="0"/>
        <v>0</v>
      </c>
    </row>
    <row r="21" spans="1:13" ht="105" x14ac:dyDescent="0.25">
      <c r="A21" s="209">
        <v>1106</v>
      </c>
      <c r="B21" s="215"/>
      <c r="C21" s="184" t="s">
        <v>471</v>
      </c>
      <c r="D21" s="1513"/>
      <c r="E21" s="1514"/>
      <c r="F21" s="1517"/>
      <c r="G21" s="3" t="s">
        <v>104</v>
      </c>
      <c r="H21" s="4" t="s">
        <v>10</v>
      </c>
      <c r="I21" s="255">
        <v>1070</v>
      </c>
      <c r="J21" s="50"/>
      <c r="K21" s="203">
        <f t="shared" si="0"/>
        <v>0</v>
      </c>
    </row>
    <row r="22" spans="1:13" ht="30" x14ac:dyDescent="0.25">
      <c r="A22" s="216">
        <v>201</v>
      </c>
      <c r="B22" s="217" t="s">
        <v>112</v>
      </c>
      <c r="C22" s="184" t="s">
        <v>472</v>
      </c>
      <c r="D22" s="1515"/>
      <c r="E22" s="1516"/>
      <c r="F22" s="3" t="s">
        <v>120</v>
      </c>
      <c r="G22" s="3" t="s">
        <v>121</v>
      </c>
      <c r="H22" s="4" t="s">
        <v>6</v>
      </c>
      <c r="I22" s="49">
        <v>1</v>
      </c>
      <c r="J22" s="49">
        <f>CENIK!F2</f>
        <v>0</v>
      </c>
      <c r="K22" s="203">
        <f t="shared" si="0"/>
        <v>0</v>
      </c>
    </row>
    <row r="23" spans="1:13" x14ac:dyDescent="0.25">
      <c r="B23" s="218"/>
      <c r="C23" s="32"/>
      <c r="D23" s="33"/>
      <c r="E23" s="33"/>
      <c r="F23" s="33"/>
      <c r="G23" s="33"/>
      <c r="H23" s="34"/>
      <c r="I23" s="51"/>
      <c r="J23" s="51"/>
      <c r="K23" s="51"/>
    </row>
    <row r="24" spans="1:13" x14ac:dyDescent="0.25">
      <c r="B24" s="218"/>
      <c r="C24" s="32"/>
      <c r="D24" s="33"/>
      <c r="E24" s="33"/>
      <c r="F24" s="33"/>
      <c r="G24" s="33"/>
      <c r="H24" s="34"/>
      <c r="I24" s="51"/>
      <c r="J24" s="51"/>
      <c r="K24" s="51"/>
    </row>
    <row r="25" spans="1:13" ht="26.25" x14ac:dyDescent="0.25">
      <c r="A25" s="209" t="s">
        <v>113</v>
      </c>
      <c r="B25" s="219"/>
      <c r="C25" s="69"/>
      <c r="D25" s="31" t="s">
        <v>105</v>
      </c>
      <c r="E25" s="36"/>
      <c r="F25" s="36"/>
      <c r="G25" s="33"/>
      <c r="H25" s="34"/>
      <c r="I25" s="51"/>
      <c r="J25" s="51"/>
      <c r="K25" s="51"/>
    </row>
    <row r="26" spans="1:13" ht="30" x14ac:dyDescent="0.25">
      <c r="A26" s="220" t="s">
        <v>0</v>
      </c>
      <c r="B26" s="215" t="s">
        <v>95</v>
      </c>
      <c r="C26" s="70" t="s">
        <v>109</v>
      </c>
      <c r="D26" s="1" t="s">
        <v>106</v>
      </c>
      <c r="E26" s="1" t="s">
        <v>98</v>
      </c>
      <c r="F26" s="1" t="s">
        <v>99</v>
      </c>
      <c r="G26" s="1" t="s">
        <v>3</v>
      </c>
      <c r="H26" s="2" t="s">
        <v>4</v>
      </c>
      <c r="I26" s="47" t="s">
        <v>100</v>
      </c>
      <c r="J26" s="48" t="s">
        <v>101</v>
      </c>
      <c r="K26" s="53" t="s">
        <v>283</v>
      </c>
    </row>
    <row r="27" spans="1:13" ht="60" x14ac:dyDescent="0.25">
      <c r="A27" s="187">
        <v>1201</v>
      </c>
      <c r="B27" s="187">
        <v>557</v>
      </c>
      <c r="C27" s="184" t="str">
        <f>CONCATENATE(B27,$A$25,A27)</f>
        <v>557-1201</v>
      </c>
      <c r="D27" s="1025" t="s">
        <v>632</v>
      </c>
      <c r="E27" s="1025" t="s">
        <v>7</v>
      </c>
      <c r="F27" s="1025" t="s">
        <v>8</v>
      </c>
      <c r="G27" s="1025" t="s">
        <v>9</v>
      </c>
      <c r="H27" s="187" t="s">
        <v>10</v>
      </c>
      <c r="I27" s="188">
        <v>1390</v>
      </c>
      <c r="J27" s="188">
        <f>VLOOKUP(A27,CENIK!$A$3:$F$201,6,FALSE)</f>
        <v>0</v>
      </c>
      <c r="K27" s="188">
        <f>ROUND(I27*J27,2)</f>
        <v>0</v>
      </c>
      <c r="M27" s="1024"/>
    </row>
    <row r="28" spans="1:13" ht="45" x14ac:dyDescent="0.25">
      <c r="A28" s="187">
        <v>1202</v>
      </c>
      <c r="B28" s="187">
        <v>557</v>
      </c>
      <c r="C28" s="184" t="str">
        <f t="shared" ref="C28:C91" si="1">CONCATENATE(B28,$A$25,A28)</f>
        <v>557-1202</v>
      </c>
      <c r="D28" s="1025" t="s">
        <v>632</v>
      </c>
      <c r="E28" s="1025" t="s">
        <v>7</v>
      </c>
      <c r="F28" s="1025" t="s">
        <v>8</v>
      </c>
      <c r="G28" s="1025" t="s">
        <v>11</v>
      </c>
      <c r="H28" s="187" t="s">
        <v>12</v>
      </c>
      <c r="I28" s="188">
        <v>47</v>
      </c>
      <c r="J28" s="188">
        <f>VLOOKUP(A28,CENIK!$A$3:$F$201,6,FALSE)</f>
        <v>0</v>
      </c>
      <c r="K28" s="188">
        <f t="shared" ref="K28:K89" si="2">ROUND(I28*J28,2)</f>
        <v>0</v>
      </c>
      <c r="M28" s="1024"/>
    </row>
    <row r="29" spans="1:13" ht="60" x14ac:dyDescent="0.25">
      <c r="A29" s="187">
        <v>1</v>
      </c>
      <c r="B29" s="187">
        <v>557</v>
      </c>
      <c r="C29" s="184" t="str">
        <f t="shared" si="1"/>
        <v>557-1</v>
      </c>
      <c r="D29" s="1025" t="s">
        <v>632</v>
      </c>
      <c r="E29" s="1025" t="s">
        <v>7</v>
      </c>
      <c r="F29" s="1025" t="s">
        <v>8</v>
      </c>
      <c r="G29" s="1025" t="s">
        <v>3188</v>
      </c>
      <c r="H29" s="187" t="s">
        <v>6</v>
      </c>
      <c r="I29" s="188">
        <v>5</v>
      </c>
      <c r="J29" s="195"/>
      <c r="K29" s="188">
        <f t="shared" si="2"/>
        <v>0</v>
      </c>
      <c r="M29" s="1024"/>
    </row>
    <row r="30" spans="1:13" ht="45" x14ac:dyDescent="0.25">
      <c r="A30" s="187">
        <v>1204</v>
      </c>
      <c r="B30" s="187">
        <v>557</v>
      </c>
      <c r="C30" s="184" t="str">
        <f t="shared" si="1"/>
        <v>557-1204</v>
      </c>
      <c r="D30" s="1025" t="s">
        <v>632</v>
      </c>
      <c r="E30" s="1025" t="s">
        <v>7</v>
      </c>
      <c r="F30" s="1025" t="s">
        <v>8</v>
      </c>
      <c r="G30" s="1025" t="s">
        <v>13</v>
      </c>
      <c r="H30" s="187" t="s">
        <v>10</v>
      </c>
      <c r="I30" s="188">
        <v>620</v>
      </c>
      <c r="J30" s="188">
        <f>VLOOKUP(A30,CENIK!$A$3:$F$201,6,FALSE)</f>
        <v>0</v>
      </c>
      <c r="K30" s="188">
        <f t="shared" si="2"/>
        <v>0</v>
      </c>
      <c r="M30" s="1024"/>
    </row>
    <row r="31" spans="1:13" ht="60" x14ac:dyDescent="0.25">
      <c r="A31" s="187">
        <v>1205</v>
      </c>
      <c r="B31" s="187">
        <v>557</v>
      </c>
      <c r="C31" s="184" t="str">
        <f t="shared" si="1"/>
        <v>557-1205</v>
      </c>
      <c r="D31" s="1025" t="s">
        <v>632</v>
      </c>
      <c r="E31" s="1025" t="s">
        <v>7</v>
      </c>
      <c r="F31" s="1025" t="s">
        <v>8</v>
      </c>
      <c r="G31" s="1025" t="s">
        <v>237</v>
      </c>
      <c r="H31" s="187" t="s">
        <v>14</v>
      </c>
      <c r="I31" s="188">
        <v>1</v>
      </c>
      <c r="J31" s="188">
        <f>VLOOKUP(A31,CENIK!$A$3:$F$201,6,FALSE)</f>
        <v>0</v>
      </c>
      <c r="K31" s="188">
        <f t="shared" si="2"/>
        <v>0</v>
      </c>
      <c r="M31" s="1024"/>
    </row>
    <row r="32" spans="1:13" ht="60" x14ac:dyDescent="0.25">
      <c r="A32" s="187">
        <v>1206</v>
      </c>
      <c r="B32" s="187">
        <v>557</v>
      </c>
      <c r="C32" s="184" t="str">
        <f t="shared" si="1"/>
        <v>557-1206</v>
      </c>
      <c r="D32" s="1025" t="s">
        <v>632</v>
      </c>
      <c r="E32" s="1025" t="s">
        <v>7</v>
      </c>
      <c r="F32" s="1025" t="s">
        <v>8</v>
      </c>
      <c r="G32" s="1025" t="s">
        <v>238</v>
      </c>
      <c r="H32" s="187" t="s">
        <v>14</v>
      </c>
      <c r="I32" s="188">
        <v>1</v>
      </c>
      <c r="J32" s="188">
        <f>VLOOKUP(A32,CENIK!$A$3:$F$201,6,FALSE)</f>
        <v>0</v>
      </c>
      <c r="K32" s="188">
        <f t="shared" si="2"/>
        <v>0</v>
      </c>
      <c r="M32" s="1024"/>
    </row>
    <row r="33" spans="1:13" ht="75" x14ac:dyDescent="0.25">
      <c r="A33" s="187">
        <v>1207</v>
      </c>
      <c r="B33" s="187">
        <v>557</v>
      </c>
      <c r="C33" s="184" t="str">
        <f t="shared" si="1"/>
        <v>557-1207</v>
      </c>
      <c r="D33" s="1025" t="s">
        <v>632</v>
      </c>
      <c r="E33" s="1025" t="s">
        <v>7</v>
      </c>
      <c r="F33" s="1025" t="s">
        <v>8</v>
      </c>
      <c r="G33" s="1025" t="s">
        <v>239</v>
      </c>
      <c r="H33" s="187" t="s">
        <v>14</v>
      </c>
      <c r="I33" s="188">
        <v>1</v>
      </c>
      <c r="J33" s="188">
        <f>VLOOKUP(A33,CENIK!$A$3:$F$201,6,FALSE)</f>
        <v>0</v>
      </c>
      <c r="K33" s="188">
        <f t="shared" si="2"/>
        <v>0</v>
      </c>
      <c r="M33" s="1024"/>
    </row>
    <row r="34" spans="1:13" ht="75" x14ac:dyDescent="0.25">
      <c r="A34" s="187">
        <v>1211</v>
      </c>
      <c r="B34" s="187">
        <v>557</v>
      </c>
      <c r="C34" s="184" t="str">
        <f t="shared" si="1"/>
        <v>557-1211</v>
      </c>
      <c r="D34" s="1025" t="s">
        <v>632</v>
      </c>
      <c r="E34" s="1025" t="s">
        <v>7</v>
      </c>
      <c r="F34" s="1025" t="s">
        <v>8</v>
      </c>
      <c r="G34" s="1025" t="s">
        <v>242</v>
      </c>
      <c r="H34" s="187" t="s">
        <v>14</v>
      </c>
      <c r="I34" s="188">
        <v>2</v>
      </c>
      <c r="J34" s="188">
        <f>VLOOKUP(A34,CENIK!$A$3:$F$201,6,FALSE)</f>
        <v>0</v>
      </c>
      <c r="K34" s="188">
        <f t="shared" si="2"/>
        <v>0</v>
      </c>
      <c r="M34" s="1024"/>
    </row>
    <row r="35" spans="1:13" ht="60" x14ac:dyDescent="0.25">
      <c r="A35" s="187">
        <v>1212</v>
      </c>
      <c r="B35" s="187">
        <v>557</v>
      </c>
      <c r="C35" s="184" t="str">
        <f t="shared" si="1"/>
        <v>557-1212</v>
      </c>
      <c r="D35" s="1025" t="s">
        <v>632</v>
      </c>
      <c r="E35" s="1025" t="s">
        <v>7</v>
      </c>
      <c r="F35" s="1025" t="s">
        <v>8</v>
      </c>
      <c r="G35" s="1025" t="s">
        <v>243</v>
      </c>
      <c r="H35" s="187" t="s">
        <v>14</v>
      </c>
      <c r="I35" s="188">
        <v>1</v>
      </c>
      <c r="J35" s="188">
        <f>VLOOKUP(A35,CENIK!$A$3:$F$201,6,FALSE)</f>
        <v>0</v>
      </c>
      <c r="K35" s="188">
        <f t="shared" si="2"/>
        <v>0</v>
      </c>
      <c r="M35" s="1024"/>
    </row>
    <row r="36" spans="1:13" ht="45" x14ac:dyDescent="0.25">
      <c r="A36" s="187">
        <v>1301</v>
      </c>
      <c r="B36" s="187">
        <v>557</v>
      </c>
      <c r="C36" s="184" t="str">
        <f t="shared" si="1"/>
        <v>557-1301</v>
      </c>
      <c r="D36" s="1025" t="s">
        <v>632</v>
      </c>
      <c r="E36" s="1025" t="s">
        <v>7</v>
      </c>
      <c r="F36" s="1025" t="s">
        <v>15</v>
      </c>
      <c r="G36" s="1025" t="s">
        <v>16</v>
      </c>
      <c r="H36" s="187" t="s">
        <v>10</v>
      </c>
      <c r="I36" s="188">
        <v>620</v>
      </c>
      <c r="J36" s="188">
        <f>VLOOKUP(A36,CENIK!$A$3:$F$201,6,FALSE)</f>
        <v>0</v>
      </c>
      <c r="K36" s="188">
        <f t="shared" si="2"/>
        <v>0</v>
      </c>
      <c r="M36" s="1024"/>
    </row>
    <row r="37" spans="1:13" ht="150" x14ac:dyDescent="0.25">
      <c r="A37" s="187">
        <v>1302</v>
      </c>
      <c r="B37" s="187">
        <v>557</v>
      </c>
      <c r="C37" s="184" t="str">
        <f t="shared" si="1"/>
        <v>557-1302</v>
      </c>
      <c r="D37" s="1025" t="s">
        <v>632</v>
      </c>
      <c r="E37" s="1025" t="s">
        <v>7</v>
      </c>
      <c r="F37" s="1025" t="s">
        <v>15</v>
      </c>
      <c r="G37" s="1201" t="s">
        <v>3252</v>
      </c>
      <c r="H37" s="187" t="s">
        <v>10</v>
      </c>
      <c r="I37" s="188">
        <v>620</v>
      </c>
      <c r="J37" s="188">
        <f>VLOOKUP(A37,CENIK!$A$3:$F$201,6,FALSE)</f>
        <v>0</v>
      </c>
      <c r="K37" s="188">
        <f t="shared" si="2"/>
        <v>0</v>
      </c>
      <c r="M37" s="1024"/>
    </row>
    <row r="38" spans="1:13" ht="60" x14ac:dyDescent="0.25">
      <c r="A38" s="187">
        <v>1307</v>
      </c>
      <c r="B38" s="187">
        <v>557</v>
      </c>
      <c r="C38" s="184" t="str">
        <f t="shared" si="1"/>
        <v>557-1307</v>
      </c>
      <c r="D38" s="1025" t="s">
        <v>632</v>
      </c>
      <c r="E38" s="1025" t="s">
        <v>7</v>
      </c>
      <c r="F38" s="1025" t="s">
        <v>15</v>
      </c>
      <c r="G38" s="1025" t="s">
        <v>18</v>
      </c>
      <c r="H38" s="187" t="s">
        <v>6</v>
      </c>
      <c r="I38" s="188">
        <v>3</v>
      </c>
      <c r="J38" s="188">
        <f>VLOOKUP(A38,CENIK!$A$3:$F$201,6,FALSE)</f>
        <v>0</v>
      </c>
      <c r="K38" s="188">
        <f t="shared" si="2"/>
        <v>0</v>
      </c>
      <c r="M38" s="1024"/>
    </row>
    <row r="39" spans="1:13" ht="60" x14ac:dyDescent="0.25">
      <c r="A39" s="187">
        <v>1308</v>
      </c>
      <c r="B39" s="187">
        <v>557</v>
      </c>
      <c r="C39" s="184" t="str">
        <f t="shared" si="1"/>
        <v>557-1308</v>
      </c>
      <c r="D39" s="1025" t="s">
        <v>632</v>
      </c>
      <c r="E39" s="1025" t="s">
        <v>7</v>
      </c>
      <c r="F39" s="1025" t="s">
        <v>15</v>
      </c>
      <c r="G39" s="1025" t="s">
        <v>19</v>
      </c>
      <c r="H39" s="187" t="s">
        <v>6</v>
      </c>
      <c r="I39" s="188">
        <v>1</v>
      </c>
      <c r="J39" s="188">
        <f>VLOOKUP(A39,CENIK!$A$3:$F$201,6,FALSE)</f>
        <v>0</v>
      </c>
      <c r="K39" s="188">
        <f t="shared" si="2"/>
        <v>0</v>
      </c>
      <c r="M39" s="1024"/>
    </row>
    <row r="40" spans="1:13" ht="60" x14ac:dyDescent="0.25">
      <c r="A40" s="187">
        <v>1310</v>
      </c>
      <c r="B40" s="187">
        <v>557</v>
      </c>
      <c r="C40" s="184" t="str">
        <f t="shared" si="1"/>
        <v>557-1310</v>
      </c>
      <c r="D40" s="1025" t="s">
        <v>632</v>
      </c>
      <c r="E40" s="1025" t="s">
        <v>7</v>
      </c>
      <c r="F40" s="1025" t="s">
        <v>15</v>
      </c>
      <c r="G40" s="1025" t="s">
        <v>21</v>
      </c>
      <c r="H40" s="187" t="s">
        <v>22</v>
      </c>
      <c r="I40" s="188">
        <v>750.6</v>
      </c>
      <c r="J40" s="188">
        <f>VLOOKUP(A40,CENIK!$A$3:$F$201,6,FALSE)</f>
        <v>0</v>
      </c>
      <c r="K40" s="188">
        <f t="shared" si="2"/>
        <v>0</v>
      </c>
      <c r="M40" s="1024"/>
    </row>
    <row r="41" spans="1:13" ht="45" x14ac:dyDescent="0.25">
      <c r="A41" s="187">
        <v>1311</v>
      </c>
      <c r="B41" s="187">
        <v>557</v>
      </c>
      <c r="C41" s="184" t="str">
        <f t="shared" si="1"/>
        <v>557-1311</v>
      </c>
      <c r="D41" s="1025" t="s">
        <v>632</v>
      </c>
      <c r="E41" s="1025" t="s">
        <v>7</v>
      </c>
      <c r="F41" s="1025" t="s">
        <v>15</v>
      </c>
      <c r="G41" s="1025" t="s">
        <v>23</v>
      </c>
      <c r="H41" s="187" t="s">
        <v>14</v>
      </c>
      <c r="I41" s="188">
        <v>1</v>
      </c>
      <c r="J41" s="188">
        <f>VLOOKUP(A41,CENIK!$A$3:$F$201,6,FALSE)</f>
        <v>0</v>
      </c>
      <c r="K41" s="188">
        <f t="shared" si="2"/>
        <v>0</v>
      </c>
      <c r="M41" s="1024"/>
    </row>
    <row r="42" spans="1:13" ht="45" x14ac:dyDescent="0.25">
      <c r="A42" s="187">
        <v>1312</v>
      </c>
      <c r="B42" s="187">
        <v>557</v>
      </c>
      <c r="C42" s="184" t="str">
        <f t="shared" si="1"/>
        <v>557-1312</v>
      </c>
      <c r="D42" s="1025" t="s">
        <v>632</v>
      </c>
      <c r="E42" s="1025" t="s">
        <v>7</v>
      </c>
      <c r="F42" s="1025" t="s">
        <v>15</v>
      </c>
      <c r="G42" s="1025" t="s">
        <v>24</v>
      </c>
      <c r="H42" s="187" t="s">
        <v>6</v>
      </c>
      <c r="I42" s="188">
        <v>10</v>
      </c>
      <c r="J42" s="188">
        <f>VLOOKUP(A42,CENIK!$A$3:$F$201,6,FALSE)</f>
        <v>0</v>
      </c>
      <c r="K42" s="188">
        <f t="shared" si="2"/>
        <v>0</v>
      </c>
      <c r="M42" s="1024"/>
    </row>
    <row r="43" spans="1:13" ht="45" x14ac:dyDescent="0.25">
      <c r="A43" s="187">
        <v>1401</v>
      </c>
      <c r="B43" s="187">
        <v>557</v>
      </c>
      <c r="C43" s="184" t="str">
        <f t="shared" si="1"/>
        <v>557-1401</v>
      </c>
      <c r="D43" s="1025" t="s">
        <v>632</v>
      </c>
      <c r="E43" s="1025" t="s">
        <v>7</v>
      </c>
      <c r="F43" s="1025" t="s">
        <v>25</v>
      </c>
      <c r="G43" s="1025" t="s">
        <v>247</v>
      </c>
      <c r="H43" s="187" t="s">
        <v>20</v>
      </c>
      <c r="I43" s="188">
        <v>150</v>
      </c>
      <c r="J43" s="188">
        <f>VLOOKUP(A43,CENIK!$A$3:$F$201,6,FALSE)</f>
        <v>0</v>
      </c>
      <c r="K43" s="188">
        <f t="shared" si="2"/>
        <v>0</v>
      </c>
      <c r="M43" s="1024"/>
    </row>
    <row r="44" spans="1:13" ht="45" x14ac:dyDescent="0.25">
      <c r="A44" s="187">
        <v>1402</v>
      </c>
      <c r="B44" s="187">
        <v>557</v>
      </c>
      <c r="C44" s="184" t="str">
        <f t="shared" si="1"/>
        <v>557-1402</v>
      </c>
      <c r="D44" s="1025" t="s">
        <v>632</v>
      </c>
      <c r="E44" s="1025" t="s">
        <v>7</v>
      </c>
      <c r="F44" s="1025" t="s">
        <v>25</v>
      </c>
      <c r="G44" s="1025" t="s">
        <v>248</v>
      </c>
      <c r="H44" s="187" t="s">
        <v>20</v>
      </c>
      <c r="I44" s="188">
        <v>40</v>
      </c>
      <c r="J44" s="188">
        <f>VLOOKUP(A44,CENIK!$A$3:$F$201,6,FALSE)</f>
        <v>0</v>
      </c>
      <c r="K44" s="188">
        <f t="shared" si="2"/>
        <v>0</v>
      </c>
      <c r="M44" s="1024"/>
    </row>
    <row r="45" spans="1:13" ht="45" x14ac:dyDescent="0.25">
      <c r="A45" s="187">
        <v>1403</v>
      </c>
      <c r="B45" s="187">
        <v>557</v>
      </c>
      <c r="C45" s="184" t="str">
        <f t="shared" si="1"/>
        <v>557-1403</v>
      </c>
      <c r="D45" s="1025" t="s">
        <v>632</v>
      </c>
      <c r="E45" s="1025" t="s">
        <v>7</v>
      </c>
      <c r="F45" s="1025" t="s">
        <v>25</v>
      </c>
      <c r="G45" s="1025" t="s">
        <v>249</v>
      </c>
      <c r="H45" s="187" t="s">
        <v>20</v>
      </c>
      <c r="I45" s="188">
        <v>30</v>
      </c>
      <c r="J45" s="188">
        <f>VLOOKUP(A45,CENIK!$A$3:$F$201,6,FALSE)</f>
        <v>0</v>
      </c>
      <c r="K45" s="188">
        <f t="shared" si="2"/>
        <v>0</v>
      </c>
      <c r="M45" s="1024"/>
    </row>
    <row r="46" spans="1:13" ht="60" x14ac:dyDescent="0.25">
      <c r="A46" s="187">
        <v>12303</v>
      </c>
      <c r="B46" s="187">
        <v>557</v>
      </c>
      <c r="C46" s="184" t="str">
        <f t="shared" si="1"/>
        <v>557-12303</v>
      </c>
      <c r="D46" s="1025" t="s">
        <v>632</v>
      </c>
      <c r="E46" s="1025" t="s">
        <v>26</v>
      </c>
      <c r="F46" s="1025" t="s">
        <v>27</v>
      </c>
      <c r="G46" s="1025" t="s">
        <v>561</v>
      </c>
      <c r="H46" s="187" t="s">
        <v>22</v>
      </c>
      <c r="I46" s="188">
        <v>18</v>
      </c>
      <c r="J46" s="188">
        <f>VLOOKUP(A46,CENIK!$A$3:$F$201,6,FALSE)</f>
        <v>0</v>
      </c>
      <c r="K46" s="188">
        <f t="shared" si="2"/>
        <v>0</v>
      </c>
      <c r="M46" s="1024"/>
    </row>
    <row r="47" spans="1:13" ht="45" x14ac:dyDescent="0.25">
      <c r="A47" s="187">
        <v>12308</v>
      </c>
      <c r="B47" s="187">
        <v>557</v>
      </c>
      <c r="C47" s="184" t="str">
        <f t="shared" si="1"/>
        <v>557-12308</v>
      </c>
      <c r="D47" s="1025" t="s">
        <v>632</v>
      </c>
      <c r="E47" s="1025" t="s">
        <v>26</v>
      </c>
      <c r="F47" s="1025" t="s">
        <v>27</v>
      </c>
      <c r="G47" s="1025" t="s">
        <v>28</v>
      </c>
      <c r="H47" s="187" t="s">
        <v>29</v>
      </c>
      <c r="I47" s="188">
        <v>12</v>
      </c>
      <c r="J47" s="188">
        <f>VLOOKUP(A47,CENIK!$A$3:$F$201,6,FALSE)</f>
        <v>0</v>
      </c>
      <c r="K47" s="188">
        <f t="shared" si="2"/>
        <v>0</v>
      </c>
      <c r="M47" s="1024"/>
    </row>
    <row r="48" spans="1:13" ht="45" x14ac:dyDescent="0.25">
      <c r="A48" s="187">
        <v>12309</v>
      </c>
      <c r="B48" s="187">
        <v>557</v>
      </c>
      <c r="C48" s="184" t="str">
        <f t="shared" si="1"/>
        <v>557-12309</v>
      </c>
      <c r="D48" s="1025" t="s">
        <v>632</v>
      </c>
      <c r="E48" s="1025" t="s">
        <v>26</v>
      </c>
      <c r="F48" s="1025" t="s">
        <v>27</v>
      </c>
      <c r="G48" s="1025" t="s">
        <v>30</v>
      </c>
      <c r="H48" s="187" t="s">
        <v>29</v>
      </c>
      <c r="I48" s="188">
        <v>2113.6</v>
      </c>
      <c r="J48" s="188">
        <f>VLOOKUP(A48,CENIK!$A$3:$F$201,6,FALSE)</f>
        <v>0</v>
      </c>
      <c r="K48" s="188">
        <f t="shared" si="2"/>
        <v>0</v>
      </c>
      <c r="M48" s="1024"/>
    </row>
    <row r="49" spans="1:13" ht="45" x14ac:dyDescent="0.25">
      <c r="A49" s="187">
        <v>12327</v>
      </c>
      <c r="B49" s="187">
        <v>557</v>
      </c>
      <c r="C49" s="184" t="str">
        <f t="shared" si="1"/>
        <v>557-12327</v>
      </c>
      <c r="D49" s="1025" t="s">
        <v>632</v>
      </c>
      <c r="E49" s="1025" t="s">
        <v>26</v>
      </c>
      <c r="F49" s="1025" t="s">
        <v>27</v>
      </c>
      <c r="G49" s="1025" t="s">
        <v>31</v>
      </c>
      <c r="H49" s="187" t="s">
        <v>10</v>
      </c>
      <c r="I49" s="188">
        <v>5</v>
      </c>
      <c r="J49" s="188">
        <f>VLOOKUP(A49,CENIK!$A$3:$F$201,6,FALSE)</f>
        <v>0</v>
      </c>
      <c r="K49" s="188">
        <f t="shared" si="2"/>
        <v>0</v>
      </c>
      <c r="M49" s="1024"/>
    </row>
    <row r="50" spans="1:13" ht="45" x14ac:dyDescent="0.25">
      <c r="A50" s="187">
        <v>12328</v>
      </c>
      <c r="B50" s="187">
        <v>557</v>
      </c>
      <c r="C50" s="184" t="str">
        <f t="shared" si="1"/>
        <v>557-12328</v>
      </c>
      <c r="D50" s="1025" t="s">
        <v>632</v>
      </c>
      <c r="E50" s="1025" t="s">
        <v>26</v>
      </c>
      <c r="F50" s="1025" t="s">
        <v>27</v>
      </c>
      <c r="G50" s="1025" t="s">
        <v>32</v>
      </c>
      <c r="H50" s="187" t="s">
        <v>10</v>
      </c>
      <c r="I50" s="188">
        <v>750</v>
      </c>
      <c r="J50" s="188">
        <f>VLOOKUP(A50,CENIK!$A$3:$F$201,6,FALSE)</f>
        <v>0</v>
      </c>
      <c r="K50" s="188">
        <f t="shared" si="2"/>
        <v>0</v>
      </c>
      <c r="M50" s="1024"/>
    </row>
    <row r="51" spans="1:13" ht="45" x14ac:dyDescent="0.25">
      <c r="A51" s="187">
        <v>31302</v>
      </c>
      <c r="B51" s="187">
        <v>557</v>
      </c>
      <c r="C51" s="184" t="str">
        <f t="shared" si="1"/>
        <v>557-31302</v>
      </c>
      <c r="D51" s="1025" t="s">
        <v>632</v>
      </c>
      <c r="E51" s="1025" t="s">
        <v>26</v>
      </c>
      <c r="F51" s="1025" t="s">
        <v>36</v>
      </c>
      <c r="G51" s="1025" t="s">
        <v>639</v>
      </c>
      <c r="H51" s="187" t="s">
        <v>22</v>
      </c>
      <c r="I51" s="188">
        <v>583.14</v>
      </c>
      <c r="J51" s="188">
        <f>VLOOKUP(A51,CENIK!$A$3:$F$201,6,FALSE)</f>
        <v>0</v>
      </c>
      <c r="K51" s="188">
        <f t="shared" si="2"/>
        <v>0</v>
      </c>
      <c r="M51" s="1024"/>
    </row>
    <row r="52" spans="1:13" ht="75" x14ac:dyDescent="0.25">
      <c r="A52" s="187">
        <v>31503</v>
      </c>
      <c r="B52" s="187">
        <v>557</v>
      </c>
      <c r="C52" s="184" t="str">
        <f t="shared" si="1"/>
        <v>557-31503</v>
      </c>
      <c r="D52" s="1025" t="s">
        <v>632</v>
      </c>
      <c r="E52" s="1025" t="s">
        <v>26</v>
      </c>
      <c r="F52" s="1025" t="s">
        <v>36</v>
      </c>
      <c r="G52" s="1025" t="s">
        <v>658</v>
      </c>
      <c r="H52" s="187" t="s">
        <v>29</v>
      </c>
      <c r="I52" s="188">
        <v>2113.6</v>
      </c>
      <c r="J52" s="188">
        <f>VLOOKUP(A52,CENIK!$A$3:$F$201,6,FALSE)</f>
        <v>0</v>
      </c>
      <c r="K52" s="188">
        <f t="shared" si="2"/>
        <v>0</v>
      </c>
      <c r="M52" s="1024"/>
    </row>
    <row r="53" spans="1:13" ht="45" x14ac:dyDescent="0.25">
      <c r="A53" s="187">
        <v>32208</v>
      </c>
      <c r="B53" s="187">
        <v>557</v>
      </c>
      <c r="C53" s="184" t="str">
        <f t="shared" si="1"/>
        <v>557-32208</v>
      </c>
      <c r="D53" s="1025" t="s">
        <v>632</v>
      </c>
      <c r="E53" s="1025" t="s">
        <v>26</v>
      </c>
      <c r="F53" s="1025" t="s">
        <v>36</v>
      </c>
      <c r="G53" s="1025" t="s">
        <v>254</v>
      </c>
      <c r="H53" s="187" t="s">
        <v>29</v>
      </c>
      <c r="I53" s="188">
        <v>2113.6</v>
      </c>
      <c r="J53" s="188">
        <f>VLOOKUP(A53,CENIK!$A$3:$F$201,6,FALSE)</f>
        <v>0</v>
      </c>
      <c r="K53" s="188">
        <f t="shared" si="2"/>
        <v>0</v>
      </c>
      <c r="M53" s="1024"/>
    </row>
    <row r="54" spans="1:13" ht="45" x14ac:dyDescent="0.25">
      <c r="A54" s="187">
        <v>35301</v>
      </c>
      <c r="B54" s="187">
        <v>557</v>
      </c>
      <c r="C54" s="184" t="str">
        <f t="shared" si="1"/>
        <v>557-35301</v>
      </c>
      <c r="D54" s="1025" t="s">
        <v>632</v>
      </c>
      <c r="E54" s="1025" t="s">
        <v>26</v>
      </c>
      <c r="F54" s="1025" t="s">
        <v>36</v>
      </c>
      <c r="G54" s="1025" t="s">
        <v>659</v>
      </c>
      <c r="H54" s="187" t="s">
        <v>10</v>
      </c>
      <c r="I54" s="188">
        <v>1240</v>
      </c>
      <c r="J54" s="188">
        <f>VLOOKUP(A54,CENIK!$A$3:$F$201,6,FALSE)</f>
        <v>0</v>
      </c>
      <c r="K54" s="188">
        <f t="shared" si="2"/>
        <v>0</v>
      </c>
      <c r="M54" s="1024"/>
    </row>
    <row r="55" spans="1:13" ht="45" x14ac:dyDescent="0.25">
      <c r="A55" s="187">
        <v>3101</v>
      </c>
      <c r="B55" s="187">
        <v>557</v>
      </c>
      <c r="C55" s="184" t="str">
        <f t="shared" si="1"/>
        <v>557-3101</v>
      </c>
      <c r="D55" s="1025" t="s">
        <v>632</v>
      </c>
      <c r="E55" s="1025" t="s">
        <v>46</v>
      </c>
      <c r="F55" s="1025" t="s">
        <v>584</v>
      </c>
      <c r="G55" s="1025" t="s">
        <v>588</v>
      </c>
      <c r="H55" s="187" t="s">
        <v>29</v>
      </c>
      <c r="I55" s="188">
        <v>80</v>
      </c>
      <c r="J55" s="188">
        <f>VLOOKUP(A55,CENIK!$A$3:$F$201,6,FALSE)</f>
        <v>0</v>
      </c>
      <c r="K55" s="188">
        <f t="shared" si="2"/>
        <v>0</v>
      </c>
      <c r="M55" s="1024"/>
    </row>
    <row r="56" spans="1:13" ht="45" x14ac:dyDescent="0.25">
      <c r="A56" s="187">
        <v>3106</v>
      </c>
      <c r="B56" s="187">
        <v>557</v>
      </c>
      <c r="C56" s="184" t="str">
        <f t="shared" si="1"/>
        <v>557-3106</v>
      </c>
      <c r="D56" s="1025" t="s">
        <v>632</v>
      </c>
      <c r="E56" s="1025" t="s">
        <v>46</v>
      </c>
      <c r="F56" s="1025" t="s">
        <v>584</v>
      </c>
      <c r="G56" s="1025" t="s">
        <v>591</v>
      </c>
      <c r="H56" s="187" t="s">
        <v>6</v>
      </c>
      <c r="I56" s="188">
        <v>2</v>
      </c>
      <c r="J56" s="188">
        <f>VLOOKUP(A56,CENIK!$A$3:$F$201,6,FALSE)</f>
        <v>0</v>
      </c>
      <c r="K56" s="188">
        <f t="shared" si="2"/>
        <v>0</v>
      </c>
      <c r="M56" s="1024"/>
    </row>
    <row r="57" spans="1:13" ht="45" x14ac:dyDescent="0.25">
      <c r="A57" s="187">
        <v>3107</v>
      </c>
      <c r="B57" s="187">
        <v>557</v>
      </c>
      <c r="C57" s="184" t="str">
        <f t="shared" si="1"/>
        <v>557-3107</v>
      </c>
      <c r="D57" s="1025" t="s">
        <v>632</v>
      </c>
      <c r="E57" s="1025" t="s">
        <v>46</v>
      </c>
      <c r="F57" s="1025" t="s">
        <v>584</v>
      </c>
      <c r="G57" s="1025" t="s">
        <v>592</v>
      </c>
      <c r="H57" s="187" t="s">
        <v>6</v>
      </c>
      <c r="I57" s="188">
        <v>1</v>
      </c>
      <c r="J57" s="188">
        <f>VLOOKUP(A57,CENIK!$A$3:$F$201,6,FALSE)</f>
        <v>0</v>
      </c>
      <c r="K57" s="188">
        <f t="shared" si="2"/>
        <v>0</v>
      </c>
      <c r="M57" s="1024"/>
    </row>
    <row r="58" spans="1:13" ht="60" x14ac:dyDescent="0.25">
      <c r="A58" s="187">
        <v>3201</v>
      </c>
      <c r="B58" s="187">
        <v>557</v>
      </c>
      <c r="C58" s="184" t="str">
        <f t="shared" si="1"/>
        <v>557-3201</v>
      </c>
      <c r="D58" s="1025" t="s">
        <v>632</v>
      </c>
      <c r="E58" s="1025" t="s">
        <v>46</v>
      </c>
      <c r="F58" s="1025" t="s">
        <v>663</v>
      </c>
      <c r="G58" s="1025" t="s">
        <v>665</v>
      </c>
      <c r="H58" s="187" t="s">
        <v>6</v>
      </c>
      <c r="I58" s="188">
        <v>1</v>
      </c>
      <c r="J58" s="188">
        <f>VLOOKUP(A58,CENIK!$A$3:$F$201,6,FALSE)</f>
        <v>0</v>
      </c>
      <c r="K58" s="188">
        <f t="shared" si="2"/>
        <v>0</v>
      </c>
      <c r="M58" s="1024"/>
    </row>
    <row r="59" spans="1:13" ht="60" x14ac:dyDescent="0.25">
      <c r="A59" s="187">
        <v>3202</v>
      </c>
      <c r="B59" s="187">
        <v>557</v>
      </c>
      <c r="C59" s="184" t="str">
        <f t="shared" si="1"/>
        <v>557-3202</v>
      </c>
      <c r="D59" s="1025" t="s">
        <v>632</v>
      </c>
      <c r="E59" s="1025" t="s">
        <v>46</v>
      </c>
      <c r="F59" s="1025" t="s">
        <v>663</v>
      </c>
      <c r="G59" s="1025" t="s">
        <v>666</v>
      </c>
      <c r="H59" s="187" t="s">
        <v>6</v>
      </c>
      <c r="I59" s="188">
        <v>2</v>
      </c>
      <c r="J59" s="188">
        <f>VLOOKUP(A59,CENIK!$A$3:$F$201,6,FALSE)</f>
        <v>0</v>
      </c>
      <c r="K59" s="188">
        <f t="shared" si="2"/>
        <v>0</v>
      </c>
      <c r="M59" s="1024"/>
    </row>
    <row r="60" spans="1:13" ht="45" x14ac:dyDescent="0.25">
      <c r="A60" s="187">
        <v>3205</v>
      </c>
      <c r="B60" s="187">
        <v>557</v>
      </c>
      <c r="C60" s="184" t="str">
        <f t="shared" si="1"/>
        <v>557-3205</v>
      </c>
      <c r="D60" s="1025" t="s">
        <v>632</v>
      </c>
      <c r="E60" s="1025" t="s">
        <v>46</v>
      </c>
      <c r="F60" s="1025" t="s">
        <v>663</v>
      </c>
      <c r="G60" s="1025" t="s">
        <v>664</v>
      </c>
      <c r="H60" s="187" t="s">
        <v>6</v>
      </c>
      <c r="I60" s="188">
        <v>3</v>
      </c>
      <c r="J60" s="188">
        <f>VLOOKUP(A60,CENIK!$A$3:$F$201,6,FALSE)</f>
        <v>0</v>
      </c>
      <c r="K60" s="188">
        <f t="shared" si="2"/>
        <v>0</v>
      </c>
      <c r="M60" s="1024"/>
    </row>
    <row r="61" spans="1:13" ht="75" x14ac:dyDescent="0.25">
      <c r="A61" s="187">
        <v>3210</v>
      </c>
      <c r="B61" s="187">
        <v>557</v>
      </c>
      <c r="C61" s="184" t="str">
        <f t="shared" si="1"/>
        <v>557-3210</v>
      </c>
      <c r="D61" s="1025" t="s">
        <v>632</v>
      </c>
      <c r="E61" s="1025" t="s">
        <v>46</v>
      </c>
      <c r="F61" s="1025" t="s">
        <v>663</v>
      </c>
      <c r="G61" s="1025" t="s">
        <v>680</v>
      </c>
      <c r="H61" s="187" t="s">
        <v>29</v>
      </c>
      <c r="I61" s="188">
        <v>80</v>
      </c>
      <c r="J61" s="188">
        <f>VLOOKUP(A61,CENIK!$A$3:$F$201,6,FALSE)</f>
        <v>0</v>
      </c>
      <c r="K61" s="188">
        <f t="shared" si="2"/>
        <v>0</v>
      </c>
      <c r="M61" s="1024"/>
    </row>
    <row r="62" spans="1:13" ht="45" x14ac:dyDescent="0.25">
      <c r="A62" s="187">
        <v>3302</v>
      </c>
      <c r="B62" s="187">
        <v>557</v>
      </c>
      <c r="C62" s="184" t="str">
        <f t="shared" si="1"/>
        <v>557-3302</v>
      </c>
      <c r="D62" s="1025" t="s">
        <v>632</v>
      </c>
      <c r="E62" s="1025" t="s">
        <v>46</v>
      </c>
      <c r="F62" s="1025" t="s">
        <v>47</v>
      </c>
      <c r="G62" s="1025" t="s">
        <v>586</v>
      </c>
      <c r="H62" s="187" t="s">
        <v>10</v>
      </c>
      <c r="I62" s="188">
        <v>30</v>
      </c>
      <c r="J62" s="188">
        <f>VLOOKUP(A62,CENIK!$A$3:$F$201,6,FALSE)</f>
        <v>0</v>
      </c>
      <c r="K62" s="188">
        <f t="shared" si="2"/>
        <v>0</v>
      </c>
      <c r="M62" s="1024"/>
    </row>
    <row r="63" spans="1:13" ht="45" x14ac:dyDescent="0.25">
      <c r="A63" s="187">
        <v>2</v>
      </c>
      <c r="B63" s="187">
        <v>557</v>
      </c>
      <c r="C63" s="184" t="str">
        <f t="shared" si="1"/>
        <v>557-2</v>
      </c>
      <c r="D63" s="1025" t="s">
        <v>632</v>
      </c>
      <c r="E63" s="1025" t="s">
        <v>49</v>
      </c>
      <c r="F63" s="1025" t="s">
        <v>50</v>
      </c>
      <c r="G63" s="1025" t="s">
        <v>3137</v>
      </c>
      <c r="H63" s="187" t="s">
        <v>22</v>
      </c>
      <c r="I63" s="188">
        <v>289.8</v>
      </c>
      <c r="J63" s="195"/>
      <c r="K63" s="188">
        <f t="shared" si="2"/>
        <v>0</v>
      </c>
      <c r="M63" s="1024"/>
    </row>
    <row r="64" spans="1:13" ht="45" x14ac:dyDescent="0.25">
      <c r="A64" s="187">
        <v>3</v>
      </c>
      <c r="B64" s="187">
        <v>557</v>
      </c>
      <c r="C64" s="184" t="str">
        <f t="shared" si="1"/>
        <v>557-3</v>
      </c>
      <c r="D64" s="1025" t="s">
        <v>632</v>
      </c>
      <c r="E64" s="1025" t="s">
        <v>49</v>
      </c>
      <c r="F64" s="1025" t="s">
        <v>50</v>
      </c>
      <c r="G64" s="1025" t="s">
        <v>3118</v>
      </c>
      <c r="H64" s="187" t="s">
        <v>22</v>
      </c>
      <c r="I64" s="188">
        <v>726.09500000000003</v>
      </c>
      <c r="J64" s="195"/>
      <c r="K64" s="188">
        <f t="shared" si="2"/>
        <v>0</v>
      </c>
      <c r="M64" s="1024"/>
    </row>
    <row r="65" spans="1:13" ht="45" x14ac:dyDescent="0.25">
      <c r="A65" s="187">
        <v>4101</v>
      </c>
      <c r="B65" s="187">
        <v>557</v>
      </c>
      <c r="C65" s="184" t="str">
        <f t="shared" si="1"/>
        <v>557-4101</v>
      </c>
      <c r="D65" s="1025" t="s">
        <v>632</v>
      </c>
      <c r="E65" s="1025" t="s">
        <v>49</v>
      </c>
      <c r="F65" s="1025" t="s">
        <v>50</v>
      </c>
      <c r="G65" s="1025" t="s">
        <v>641</v>
      </c>
      <c r="H65" s="187" t="s">
        <v>29</v>
      </c>
      <c r="I65" s="188">
        <v>644</v>
      </c>
      <c r="J65" s="188">
        <f>VLOOKUP(A65,CENIK!$A$3:$F$201,6,FALSE)</f>
        <v>0</v>
      </c>
      <c r="K65" s="188">
        <f t="shared" si="2"/>
        <v>0</v>
      </c>
      <c r="M65" s="1024"/>
    </row>
    <row r="66" spans="1:13" ht="45" x14ac:dyDescent="0.25">
      <c r="A66" s="187">
        <v>4106</v>
      </c>
      <c r="B66" s="187">
        <v>557</v>
      </c>
      <c r="C66" s="184" t="str">
        <f t="shared" si="1"/>
        <v>557-4106</v>
      </c>
      <c r="D66" s="1025" t="s">
        <v>632</v>
      </c>
      <c r="E66" s="1025" t="s">
        <v>49</v>
      </c>
      <c r="F66" s="1025" t="s">
        <v>50</v>
      </c>
      <c r="G66" s="1025" t="s">
        <v>642</v>
      </c>
      <c r="H66" s="187" t="s">
        <v>22</v>
      </c>
      <c r="I66" s="188">
        <v>289.8</v>
      </c>
      <c r="J66" s="188">
        <f>VLOOKUP(A66,CENIK!$A$3:$F$201,6,FALSE)</f>
        <v>0</v>
      </c>
      <c r="K66" s="188">
        <f t="shared" si="2"/>
        <v>0</v>
      </c>
      <c r="M66" s="1024"/>
    </row>
    <row r="67" spans="1:13" ht="60" x14ac:dyDescent="0.25">
      <c r="A67" s="187">
        <v>4110</v>
      </c>
      <c r="B67" s="187">
        <v>557</v>
      </c>
      <c r="C67" s="184" t="str">
        <f t="shared" si="1"/>
        <v>557-4110</v>
      </c>
      <c r="D67" s="1025" t="s">
        <v>632</v>
      </c>
      <c r="E67" s="1025" t="s">
        <v>49</v>
      </c>
      <c r="F67" s="1025" t="s">
        <v>50</v>
      </c>
      <c r="G67" s="1025" t="s">
        <v>51</v>
      </c>
      <c r="H67" s="187" t="s">
        <v>22</v>
      </c>
      <c r="I67" s="188">
        <v>289.8</v>
      </c>
      <c r="J67" s="188">
        <f>VLOOKUP(A67,CENIK!$A$3:$F$201,6,FALSE)</f>
        <v>0</v>
      </c>
      <c r="K67" s="188">
        <f t="shared" si="2"/>
        <v>0</v>
      </c>
      <c r="M67" s="1024"/>
    </row>
    <row r="68" spans="1:13" ht="45" x14ac:dyDescent="0.25">
      <c r="A68" s="187">
        <v>4121</v>
      </c>
      <c r="B68" s="187">
        <v>557</v>
      </c>
      <c r="C68" s="184" t="str">
        <f t="shared" si="1"/>
        <v>557-4121</v>
      </c>
      <c r="D68" s="1025" t="s">
        <v>632</v>
      </c>
      <c r="E68" s="1025" t="s">
        <v>49</v>
      </c>
      <c r="F68" s="1025" t="s">
        <v>50</v>
      </c>
      <c r="G68" s="1025" t="s">
        <v>260</v>
      </c>
      <c r="H68" s="187" t="s">
        <v>22</v>
      </c>
      <c r="I68" s="188">
        <v>28.5</v>
      </c>
      <c r="J68" s="188">
        <f>VLOOKUP(A68,CENIK!$A$3:$F$201,6,FALSE)</f>
        <v>0</v>
      </c>
      <c r="K68" s="188">
        <f t="shared" si="2"/>
        <v>0</v>
      </c>
      <c r="M68" s="1024"/>
    </row>
    <row r="69" spans="1:13" ht="45" x14ac:dyDescent="0.25">
      <c r="A69" s="187">
        <v>4124</v>
      </c>
      <c r="B69" s="187">
        <v>557</v>
      </c>
      <c r="C69" s="184" t="str">
        <f t="shared" si="1"/>
        <v>557-4124</v>
      </c>
      <c r="D69" s="1025" t="s">
        <v>632</v>
      </c>
      <c r="E69" s="1025" t="s">
        <v>49</v>
      </c>
      <c r="F69" s="1025" t="s">
        <v>50</v>
      </c>
      <c r="G69" s="1025" t="s">
        <v>55</v>
      </c>
      <c r="H69" s="187" t="s">
        <v>20</v>
      </c>
      <c r="I69" s="188">
        <v>420</v>
      </c>
      <c r="J69" s="188">
        <f>VLOOKUP(A69,CENIK!$A$3:$F$201,6,FALSE)</f>
        <v>0</v>
      </c>
      <c r="K69" s="188">
        <f t="shared" si="2"/>
        <v>0</v>
      </c>
      <c r="M69" s="1024"/>
    </row>
    <row r="70" spans="1:13" ht="75" x14ac:dyDescent="0.25">
      <c r="A70" s="187">
        <v>4</v>
      </c>
      <c r="B70" s="187">
        <v>557</v>
      </c>
      <c r="C70" s="184" t="str">
        <f t="shared" si="1"/>
        <v>557-4</v>
      </c>
      <c r="D70" s="1025" t="s">
        <v>632</v>
      </c>
      <c r="E70" s="1025" t="s">
        <v>49</v>
      </c>
      <c r="F70" s="1025" t="s">
        <v>56</v>
      </c>
      <c r="G70" s="1025" t="s">
        <v>3119</v>
      </c>
      <c r="H70" s="187" t="s">
        <v>10</v>
      </c>
      <c r="I70" s="188">
        <v>4587</v>
      </c>
      <c r="J70" s="195"/>
      <c r="K70" s="188">
        <f t="shared" si="2"/>
        <v>0</v>
      </c>
      <c r="M70" s="1024"/>
    </row>
    <row r="71" spans="1:13" ht="60" x14ac:dyDescent="0.25">
      <c r="A71" s="187">
        <v>5</v>
      </c>
      <c r="B71" s="187">
        <v>557</v>
      </c>
      <c r="C71" s="184" t="str">
        <f t="shared" si="1"/>
        <v>557-5</v>
      </c>
      <c r="D71" s="1025" t="s">
        <v>632</v>
      </c>
      <c r="E71" s="1025" t="s">
        <v>49</v>
      </c>
      <c r="F71" s="1025" t="s">
        <v>56</v>
      </c>
      <c r="G71" s="1025" t="s">
        <v>3186</v>
      </c>
      <c r="H71" s="187" t="s">
        <v>22</v>
      </c>
      <c r="I71" s="188">
        <v>36.225000000000001</v>
      </c>
      <c r="J71" s="195"/>
      <c r="K71" s="188">
        <f t="shared" si="2"/>
        <v>0</v>
      </c>
      <c r="M71" s="1024"/>
    </row>
    <row r="72" spans="1:13" ht="45" x14ac:dyDescent="0.25">
      <c r="A72" s="187">
        <v>4201</v>
      </c>
      <c r="B72" s="187">
        <v>557</v>
      </c>
      <c r="C72" s="184" t="str">
        <f t="shared" si="1"/>
        <v>557-4201</v>
      </c>
      <c r="D72" s="1025" t="s">
        <v>632</v>
      </c>
      <c r="E72" s="1025" t="s">
        <v>49</v>
      </c>
      <c r="F72" s="1025" t="s">
        <v>56</v>
      </c>
      <c r="G72" s="1025" t="s">
        <v>57</v>
      </c>
      <c r="H72" s="187" t="s">
        <v>29</v>
      </c>
      <c r="I72" s="188">
        <v>1112</v>
      </c>
      <c r="J72" s="188">
        <f>VLOOKUP(A72,CENIK!$A$3:$F$201,6,FALSE)</f>
        <v>0</v>
      </c>
      <c r="K72" s="188">
        <f t="shared" si="2"/>
        <v>0</v>
      </c>
      <c r="M72" s="1024"/>
    </row>
    <row r="73" spans="1:13" ht="45" x14ac:dyDescent="0.25">
      <c r="A73" s="187">
        <v>4202</v>
      </c>
      <c r="B73" s="187">
        <v>557</v>
      </c>
      <c r="C73" s="184" t="str">
        <f t="shared" si="1"/>
        <v>557-4202</v>
      </c>
      <c r="D73" s="1025" t="s">
        <v>632</v>
      </c>
      <c r="E73" s="1025" t="s">
        <v>49</v>
      </c>
      <c r="F73" s="1025" t="s">
        <v>56</v>
      </c>
      <c r="G73" s="1025" t="s">
        <v>58</v>
      </c>
      <c r="H73" s="187" t="s">
        <v>29</v>
      </c>
      <c r="I73" s="188">
        <v>1112</v>
      </c>
      <c r="J73" s="188">
        <f>VLOOKUP(A73,CENIK!$A$3:$F$201,6,FALSE)</f>
        <v>0</v>
      </c>
      <c r="K73" s="188">
        <f t="shared" si="2"/>
        <v>0</v>
      </c>
      <c r="M73" s="1024"/>
    </row>
    <row r="74" spans="1:13" ht="75" x14ac:dyDescent="0.25">
      <c r="A74" s="187">
        <v>4203</v>
      </c>
      <c r="B74" s="187">
        <v>557</v>
      </c>
      <c r="C74" s="184" t="str">
        <f t="shared" si="1"/>
        <v>557-4203</v>
      </c>
      <c r="D74" s="1025" t="s">
        <v>632</v>
      </c>
      <c r="E74" s="1025" t="s">
        <v>49</v>
      </c>
      <c r="F74" s="1025" t="s">
        <v>56</v>
      </c>
      <c r="G74" s="1025" t="s">
        <v>59</v>
      </c>
      <c r="H74" s="187" t="s">
        <v>22</v>
      </c>
      <c r="I74" s="188">
        <v>150.69999999999999</v>
      </c>
      <c r="J74" s="188">
        <f>VLOOKUP(A74,CENIK!$A$3:$F$201,6,FALSE)</f>
        <v>0</v>
      </c>
      <c r="K74" s="188">
        <f t="shared" si="2"/>
        <v>0</v>
      </c>
      <c r="M74" s="1024"/>
    </row>
    <row r="75" spans="1:13" ht="60" x14ac:dyDescent="0.25">
      <c r="A75" s="187">
        <v>4204</v>
      </c>
      <c r="B75" s="187">
        <v>557</v>
      </c>
      <c r="C75" s="184" t="str">
        <f t="shared" si="1"/>
        <v>557-4204</v>
      </c>
      <c r="D75" s="1025" t="s">
        <v>632</v>
      </c>
      <c r="E75" s="1025" t="s">
        <v>49</v>
      </c>
      <c r="F75" s="1025" t="s">
        <v>56</v>
      </c>
      <c r="G75" s="1025" t="s">
        <v>60</v>
      </c>
      <c r="H75" s="187" t="s">
        <v>22</v>
      </c>
      <c r="I75" s="188">
        <v>549.41</v>
      </c>
      <c r="J75" s="188">
        <f>VLOOKUP(A75,CENIK!$A$3:$F$201,6,FALSE)</f>
        <v>0</v>
      </c>
      <c r="K75" s="188">
        <f t="shared" si="2"/>
        <v>0</v>
      </c>
      <c r="M75" s="1024"/>
    </row>
    <row r="76" spans="1:13" ht="60" x14ac:dyDescent="0.25">
      <c r="A76" s="187">
        <v>4207</v>
      </c>
      <c r="B76" s="187">
        <v>557</v>
      </c>
      <c r="C76" s="184" t="str">
        <f t="shared" si="1"/>
        <v>557-4207</v>
      </c>
      <c r="D76" s="1025" t="s">
        <v>632</v>
      </c>
      <c r="E76" s="1025" t="s">
        <v>49</v>
      </c>
      <c r="F76" s="1025" t="s">
        <v>56</v>
      </c>
      <c r="G76" s="1025" t="s">
        <v>262</v>
      </c>
      <c r="H76" s="187" t="s">
        <v>22</v>
      </c>
      <c r="I76" s="188">
        <v>868.04</v>
      </c>
      <c r="J76" s="188">
        <f>VLOOKUP(A76,CENIK!$A$3:$F$201,6,FALSE)</f>
        <v>0</v>
      </c>
      <c r="K76" s="188">
        <f t="shared" si="2"/>
        <v>0</v>
      </c>
      <c r="M76" s="1024"/>
    </row>
    <row r="77" spans="1:13" ht="90" x14ac:dyDescent="0.25">
      <c r="A77" s="187">
        <v>5111</v>
      </c>
      <c r="B77" s="187">
        <v>557</v>
      </c>
      <c r="C77" s="184" t="str">
        <f t="shared" si="1"/>
        <v>557-5111</v>
      </c>
      <c r="D77" s="1025" t="s">
        <v>632</v>
      </c>
      <c r="E77" s="1025" t="s">
        <v>63</v>
      </c>
      <c r="F77" s="1025" t="s">
        <v>64</v>
      </c>
      <c r="G77" s="1025" t="s">
        <v>672</v>
      </c>
      <c r="H77" s="187" t="s">
        <v>6</v>
      </c>
      <c r="I77" s="188">
        <v>120</v>
      </c>
      <c r="J77" s="188">
        <f>VLOOKUP(A77,CENIK!$A$3:$F$201,6,FALSE)</f>
        <v>0</v>
      </c>
      <c r="K77" s="188">
        <f t="shared" si="2"/>
        <v>0</v>
      </c>
      <c r="M77" s="1024"/>
    </row>
    <row r="78" spans="1:13" ht="45" x14ac:dyDescent="0.25">
      <c r="A78" s="187">
        <v>5301</v>
      </c>
      <c r="B78" s="187">
        <v>557</v>
      </c>
      <c r="C78" s="184" t="str">
        <f t="shared" si="1"/>
        <v>557-5301</v>
      </c>
      <c r="D78" s="1025" t="s">
        <v>632</v>
      </c>
      <c r="E78" s="1025" t="s">
        <v>63</v>
      </c>
      <c r="F78" s="1025" t="s">
        <v>72</v>
      </c>
      <c r="G78" s="1025" t="s">
        <v>673</v>
      </c>
      <c r="H78" s="187" t="s">
        <v>22</v>
      </c>
      <c r="I78" s="188">
        <v>21.6</v>
      </c>
      <c r="J78" s="188">
        <f>VLOOKUP(A78,CENIK!$A$3:$F$201,6,FALSE)</f>
        <v>0</v>
      </c>
      <c r="K78" s="188">
        <f t="shared" si="2"/>
        <v>0</v>
      </c>
      <c r="M78" s="1024"/>
    </row>
    <row r="79" spans="1:13" ht="105" x14ac:dyDescent="0.25">
      <c r="A79" s="187">
        <v>5304</v>
      </c>
      <c r="B79" s="187">
        <v>557</v>
      </c>
      <c r="C79" s="184" t="str">
        <f t="shared" si="1"/>
        <v>557-5304</v>
      </c>
      <c r="D79" s="1025" t="s">
        <v>632</v>
      </c>
      <c r="E79" s="1025" t="s">
        <v>63</v>
      </c>
      <c r="F79" s="1025" t="s">
        <v>72</v>
      </c>
      <c r="G79" s="1025" t="s">
        <v>674</v>
      </c>
      <c r="H79" s="187" t="s">
        <v>675</v>
      </c>
      <c r="I79" s="188">
        <v>2160</v>
      </c>
      <c r="J79" s="188">
        <f>VLOOKUP(A79,CENIK!$A$3:$F$201,6,FALSE)</f>
        <v>0</v>
      </c>
      <c r="K79" s="188">
        <f t="shared" si="2"/>
        <v>0</v>
      </c>
      <c r="M79" s="1024"/>
    </row>
    <row r="80" spans="1:13" ht="135" x14ac:dyDescent="0.25">
      <c r="A80" s="187">
        <v>6</v>
      </c>
      <c r="B80" s="187">
        <v>557</v>
      </c>
      <c r="C80" s="184" t="str">
        <f t="shared" si="1"/>
        <v>557-6</v>
      </c>
      <c r="D80" s="1025" t="s">
        <v>632</v>
      </c>
      <c r="E80" s="1025" t="s">
        <v>74</v>
      </c>
      <c r="F80" s="1025" t="s">
        <v>75</v>
      </c>
      <c r="G80" s="1025" t="s">
        <v>3139</v>
      </c>
      <c r="H80" s="187" t="s">
        <v>10</v>
      </c>
      <c r="I80" s="188">
        <v>110</v>
      </c>
      <c r="J80" s="195"/>
      <c r="K80" s="188">
        <f t="shared" si="2"/>
        <v>0</v>
      </c>
      <c r="M80" s="1024"/>
    </row>
    <row r="81" spans="1:13" ht="135" x14ac:dyDescent="0.25">
      <c r="A81" s="187">
        <v>7</v>
      </c>
      <c r="B81" s="187">
        <v>557</v>
      </c>
      <c r="C81" s="184" t="str">
        <f t="shared" si="1"/>
        <v>557-7</v>
      </c>
      <c r="D81" s="1025" t="s">
        <v>632</v>
      </c>
      <c r="E81" s="1025" t="s">
        <v>74</v>
      </c>
      <c r="F81" s="1025" t="s">
        <v>75</v>
      </c>
      <c r="G81" s="1025" t="s">
        <v>3140</v>
      </c>
      <c r="H81" s="187" t="s">
        <v>10</v>
      </c>
      <c r="I81" s="188">
        <v>80</v>
      </c>
      <c r="J81" s="195"/>
      <c r="K81" s="188">
        <f t="shared" si="2"/>
        <v>0</v>
      </c>
      <c r="M81" s="1024"/>
    </row>
    <row r="82" spans="1:13" ht="135" x14ac:dyDescent="0.25">
      <c r="A82" s="187">
        <v>8</v>
      </c>
      <c r="B82" s="187">
        <v>557</v>
      </c>
      <c r="C82" s="184" t="str">
        <f t="shared" si="1"/>
        <v>557-8</v>
      </c>
      <c r="D82" s="1025" t="s">
        <v>632</v>
      </c>
      <c r="E82" s="1025" t="s">
        <v>74</v>
      </c>
      <c r="F82" s="1025" t="s">
        <v>75</v>
      </c>
      <c r="G82" s="1025" t="s">
        <v>3169</v>
      </c>
      <c r="H82" s="187" t="s">
        <v>10</v>
      </c>
      <c r="I82" s="188">
        <v>475</v>
      </c>
      <c r="J82" s="195"/>
      <c r="K82" s="188">
        <f t="shared" si="2"/>
        <v>0</v>
      </c>
      <c r="M82" s="1024"/>
    </row>
    <row r="83" spans="1:13" ht="45" x14ac:dyDescent="0.25">
      <c r="A83" s="187">
        <v>9</v>
      </c>
      <c r="B83" s="187">
        <v>557</v>
      </c>
      <c r="C83" s="184" t="str">
        <f t="shared" si="1"/>
        <v>557-9</v>
      </c>
      <c r="D83" s="1025" t="s">
        <v>632</v>
      </c>
      <c r="E83" s="1025" t="s">
        <v>74</v>
      </c>
      <c r="F83" s="1025" t="s">
        <v>85</v>
      </c>
      <c r="G83" s="1025" t="s">
        <v>3187</v>
      </c>
      <c r="H83" s="187" t="s">
        <v>10</v>
      </c>
      <c r="I83" s="188">
        <v>1400</v>
      </c>
      <c r="J83" s="195"/>
      <c r="K83" s="188">
        <f t="shared" si="2"/>
        <v>0</v>
      </c>
      <c r="M83" s="1024"/>
    </row>
    <row r="84" spans="1:13" ht="45" x14ac:dyDescent="0.25">
      <c r="A84" s="187">
        <v>6401</v>
      </c>
      <c r="B84" s="187">
        <v>557</v>
      </c>
      <c r="C84" s="184" t="str">
        <f t="shared" si="1"/>
        <v>557-6401</v>
      </c>
      <c r="D84" s="1025" t="s">
        <v>632</v>
      </c>
      <c r="E84" s="1025" t="s">
        <v>74</v>
      </c>
      <c r="F84" s="1025" t="s">
        <v>85</v>
      </c>
      <c r="G84" s="1025" t="s">
        <v>86</v>
      </c>
      <c r="H84" s="187" t="s">
        <v>10</v>
      </c>
      <c r="I84" s="188">
        <v>1400</v>
      </c>
      <c r="J84" s="188">
        <f>VLOOKUP(A84,CENIK!$A$3:$F$201,6,FALSE)</f>
        <v>0</v>
      </c>
      <c r="K84" s="188">
        <f t="shared" si="2"/>
        <v>0</v>
      </c>
      <c r="M84" s="1024"/>
    </row>
    <row r="85" spans="1:13" ht="45" x14ac:dyDescent="0.25">
      <c r="A85" s="187">
        <v>6501</v>
      </c>
      <c r="B85" s="187">
        <v>557</v>
      </c>
      <c r="C85" s="184" t="str">
        <f t="shared" si="1"/>
        <v>557-6501</v>
      </c>
      <c r="D85" s="1025" t="s">
        <v>632</v>
      </c>
      <c r="E85" s="1025" t="s">
        <v>74</v>
      </c>
      <c r="F85" s="1025" t="s">
        <v>88</v>
      </c>
      <c r="G85" s="1025" t="s">
        <v>271</v>
      </c>
      <c r="H85" s="187" t="s">
        <v>6</v>
      </c>
      <c r="I85" s="188">
        <v>9</v>
      </c>
      <c r="J85" s="188">
        <f>VLOOKUP(A85,CENIK!$A$3:$F$201,6,FALSE)</f>
        <v>0</v>
      </c>
      <c r="K85" s="188">
        <f t="shared" si="2"/>
        <v>0</v>
      </c>
      <c r="M85" s="1024"/>
    </row>
    <row r="86" spans="1:13" ht="45" x14ac:dyDescent="0.25">
      <c r="A86" s="187">
        <v>6502</v>
      </c>
      <c r="B86" s="187">
        <v>557</v>
      </c>
      <c r="C86" s="184" t="str">
        <f t="shared" si="1"/>
        <v>557-6502</v>
      </c>
      <c r="D86" s="1025" t="s">
        <v>632</v>
      </c>
      <c r="E86" s="1025" t="s">
        <v>74</v>
      </c>
      <c r="F86" s="1025" t="s">
        <v>88</v>
      </c>
      <c r="G86" s="1025" t="s">
        <v>272</v>
      </c>
      <c r="H86" s="187" t="s">
        <v>6</v>
      </c>
      <c r="I86" s="188">
        <v>3</v>
      </c>
      <c r="J86" s="188">
        <f>VLOOKUP(A86,CENIK!$A$3:$F$201,6,FALSE)</f>
        <v>0</v>
      </c>
      <c r="K86" s="188">
        <f t="shared" si="2"/>
        <v>0</v>
      </c>
      <c r="M86" s="1024"/>
    </row>
    <row r="87" spans="1:13" ht="45" x14ac:dyDescent="0.25">
      <c r="A87" s="187">
        <v>6503</v>
      </c>
      <c r="B87" s="187">
        <v>557</v>
      </c>
      <c r="C87" s="184" t="str">
        <f t="shared" si="1"/>
        <v>557-6503</v>
      </c>
      <c r="D87" s="1025" t="s">
        <v>632</v>
      </c>
      <c r="E87" s="1025" t="s">
        <v>74</v>
      </c>
      <c r="F87" s="1025" t="s">
        <v>88</v>
      </c>
      <c r="G87" s="1025" t="s">
        <v>273</v>
      </c>
      <c r="H87" s="187" t="s">
        <v>6</v>
      </c>
      <c r="I87" s="188">
        <v>15</v>
      </c>
      <c r="J87" s="188">
        <f>VLOOKUP(A87,CENIK!$A$3:$F$201,6,FALSE)</f>
        <v>0</v>
      </c>
      <c r="K87" s="188">
        <f t="shared" si="2"/>
        <v>0</v>
      </c>
      <c r="M87" s="1024"/>
    </row>
    <row r="88" spans="1:13" ht="45" x14ac:dyDescent="0.25">
      <c r="A88" s="187">
        <v>6504</v>
      </c>
      <c r="B88" s="187">
        <v>557</v>
      </c>
      <c r="C88" s="184" t="str">
        <f t="shared" si="1"/>
        <v>557-6504</v>
      </c>
      <c r="D88" s="1025" t="s">
        <v>632</v>
      </c>
      <c r="E88" s="1025" t="s">
        <v>74</v>
      </c>
      <c r="F88" s="1025" t="s">
        <v>88</v>
      </c>
      <c r="G88" s="1025" t="s">
        <v>274</v>
      </c>
      <c r="H88" s="187" t="s">
        <v>6</v>
      </c>
      <c r="I88" s="188">
        <v>7</v>
      </c>
      <c r="J88" s="188">
        <f>VLOOKUP(A88,CENIK!$A$3:$F$201,6,FALSE)</f>
        <v>0</v>
      </c>
      <c r="K88" s="188">
        <f t="shared" si="2"/>
        <v>0</v>
      </c>
      <c r="M88" s="1024"/>
    </row>
    <row r="89" spans="1:13" ht="45" x14ac:dyDescent="0.25">
      <c r="A89" s="187">
        <v>6507</v>
      </c>
      <c r="B89" s="187">
        <v>557</v>
      </c>
      <c r="C89" s="184" t="str">
        <f t="shared" si="1"/>
        <v>557-6507</v>
      </c>
      <c r="D89" s="1025" t="s">
        <v>632</v>
      </c>
      <c r="E89" s="1025" t="s">
        <v>74</v>
      </c>
      <c r="F89" s="1025" t="s">
        <v>88</v>
      </c>
      <c r="G89" s="1025" t="s">
        <v>277</v>
      </c>
      <c r="H89" s="187" t="s">
        <v>6</v>
      </c>
      <c r="I89" s="188">
        <v>9</v>
      </c>
      <c r="J89" s="188">
        <f>VLOOKUP(A89,CENIK!$A$3:$F$201,6,FALSE)</f>
        <v>0</v>
      </c>
      <c r="K89" s="188">
        <f t="shared" si="2"/>
        <v>0</v>
      </c>
      <c r="M89" s="1024"/>
    </row>
    <row r="90" spans="1:13" ht="45" x14ac:dyDescent="0.25">
      <c r="A90" s="187">
        <v>6510</v>
      </c>
      <c r="B90" s="187">
        <v>557</v>
      </c>
      <c r="C90" s="184" t="str">
        <f t="shared" si="1"/>
        <v>557-6510</v>
      </c>
      <c r="D90" s="1025" t="s">
        <v>632</v>
      </c>
      <c r="E90" s="1025" t="s">
        <v>74</v>
      </c>
      <c r="F90" s="1025" t="s">
        <v>88</v>
      </c>
      <c r="G90" s="1025" t="s">
        <v>579</v>
      </c>
      <c r="H90" s="187" t="s">
        <v>6</v>
      </c>
      <c r="I90" s="188">
        <v>3</v>
      </c>
      <c r="J90" s="188">
        <f>VLOOKUP(A90,CENIK!$A$3:$F$201,6,FALSE)</f>
        <v>0</v>
      </c>
      <c r="K90" s="188">
        <f t="shared" ref="K90:K151" si="3">ROUND(I90*J90,2)</f>
        <v>0</v>
      </c>
      <c r="M90" s="1024"/>
    </row>
    <row r="91" spans="1:13" ht="135" x14ac:dyDescent="0.25">
      <c r="A91" s="187">
        <v>10</v>
      </c>
      <c r="B91" s="187">
        <v>557</v>
      </c>
      <c r="C91" s="184" t="str">
        <f t="shared" si="1"/>
        <v>557-10</v>
      </c>
      <c r="D91" s="1025" t="s">
        <v>632</v>
      </c>
      <c r="E91" s="1025" t="s">
        <v>74</v>
      </c>
      <c r="F91" s="1025" t="s">
        <v>677</v>
      </c>
      <c r="G91" s="1025" t="s">
        <v>3170</v>
      </c>
      <c r="H91" s="187" t="s">
        <v>10</v>
      </c>
      <c r="I91" s="188">
        <v>840</v>
      </c>
      <c r="J91" s="195"/>
      <c r="K91" s="188">
        <f t="shared" si="3"/>
        <v>0</v>
      </c>
      <c r="M91" s="1024"/>
    </row>
    <row r="92" spans="1:13" ht="105" x14ac:dyDescent="0.25">
      <c r="A92" s="187">
        <v>11</v>
      </c>
      <c r="B92" s="187">
        <v>557</v>
      </c>
      <c r="C92" s="184" t="str">
        <f t="shared" ref="C92:C155" si="4">CONCATENATE(B92,$A$25,A92)</f>
        <v>557-11</v>
      </c>
      <c r="D92" s="1025" t="s">
        <v>632</v>
      </c>
      <c r="E92" s="1025" t="s">
        <v>74</v>
      </c>
      <c r="F92" s="1025" t="s">
        <v>677</v>
      </c>
      <c r="G92" s="1025" t="s">
        <v>3142</v>
      </c>
      <c r="H92" s="187" t="s">
        <v>6</v>
      </c>
      <c r="I92" s="188">
        <v>8</v>
      </c>
      <c r="J92" s="195"/>
      <c r="K92" s="188">
        <f t="shared" si="3"/>
        <v>0</v>
      </c>
      <c r="M92" s="1024"/>
    </row>
    <row r="93" spans="1:13" ht="105" x14ac:dyDescent="0.25">
      <c r="A93" s="187">
        <v>12</v>
      </c>
      <c r="B93" s="187">
        <v>557</v>
      </c>
      <c r="C93" s="184" t="str">
        <f t="shared" si="4"/>
        <v>557-12</v>
      </c>
      <c r="D93" s="1025" t="s">
        <v>632</v>
      </c>
      <c r="E93" s="1025" t="s">
        <v>74</v>
      </c>
      <c r="F93" s="1025" t="s">
        <v>677</v>
      </c>
      <c r="G93" s="1025" t="s">
        <v>3171</v>
      </c>
      <c r="H93" s="187" t="s">
        <v>6</v>
      </c>
      <c r="I93" s="188">
        <v>8</v>
      </c>
      <c r="J93" s="195"/>
      <c r="K93" s="188">
        <f t="shared" si="3"/>
        <v>0</v>
      </c>
      <c r="M93" s="1024"/>
    </row>
    <row r="94" spans="1:13" ht="105" x14ac:dyDescent="0.25">
      <c r="A94" s="187">
        <v>13</v>
      </c>
      <c r="B94" s="187">
        <v>557</v>
      </c>
      <c r="C94" s="184" t="str">
        <f t="shared" si="4"/>
        <v>557-13</v>
      </c>
      <c r="D94" s="1025" t="s">
        <v>632</v>
      </c>
      <c r="E94" s="1025" t="s">
        <v>74</v>
      </c>
      <c r="F94" s="1025" t="s">
        <v>677</v>
      </c>
      <c r="G94" s="1025" t="s">
        <v>3172</v>
      </c>
      <c r="H94" s="187" t="s">
        <v>6</v>
      </c>
      <c r="I94" s="188">
        <v>8</v>
      </c>
      <c r="J94" s="195"/>
      <c r="K94" s="188">
        <f t="shared" si="3"/>
        <v>0</v>
      </c>
      <c r="M94" s="1024"/>
    </row>
    <row r="95" spans="1:13" ht="90" x14ac:dyDescent="0.25">
      <c r="A95" s="187">
        <v>14</v>
      </c>
      <c r="B95" s="187">
        <v>557</v>
      </c>
      <c r="C95" s="184" t="str">
        <f t="shared" si="4"/>
        <v>557-14</v>
      </c>
      <c r="D95" s="1025" t="s">
        <v>632</v>
      </c>
      <c r="E95" s="1025" t="s">
        <v>74</v>
      </c>
      <c r="F95" s="1025" t="s">
        <v>677</v>
      </c>
      <c r="G95" s="1025" t="s">
        <v>3144</v>
      </c>
      <c r="H95" s="187" t="s">
        <v>6</v>
      </c>
      <c r="I95" s="188">
        <v>1</v>
      </c>
      <c r="J95" s="195"/>
      <c r="K95" s="188">
        <f t="shared" si="3"/>
        <v>0</v>
      </c>
      <c r="M95" s="1024"/>
    </row>
    <row r="96" spans="1:13" ht="90" x14ac:dyDescent="0.25">
      <c r="A96" s="187">
        <v>15</v>
      </c>
      <c r="B96" s="187">
        <v>557</v>
      </c>
      <c r="C96" s="184" t="str">
        <f t="shared" si="4"/>
        <v>557-15</v>
      </c>
      <c r="D96" s="1025" t="s">
        <v>632</v>
      </c>
      <c r="E96" s="1025" t="s">
        <v>74</v>
      </c>
      <c r="F96" s="1025" t="s">
        <v>677</v>
      </c>
      <c r="G96" s="1025" t="s">
        <v>3173</v>
      </c>
      <c r="H96" s="187" t="s">
        <v>6</v>
      </c>
      <c r="I96" s="188">
        <v>3</v>
      </c>
      <c r="J96" s="195"/>
      <c r="K96" s="188">
        <f t="shared" si="3"/>
        <v>0</v>
      </c>
      <c r="M96" s="1024"/>
    </row>
    <row r="97" spans="1:13" ht="90" x14ac:dyDescent="0.25">
      <c r="A97" s="187">
        <v>16</v>
      </c>
      <c r="B97" s="187">
        <v>557</v>
      </c>
      <c r="C97" s="184" t="str">
        <f t="shared" si="4"/>
        <v>557-16</v>
      </c>
      <c r="D97" s="1025" t="s">
        <v>632</v>
      </c>
      <c r="E97" s="1025" t="s">
        <v>74</v>
      </c>
      <c r="F97" s="1025" t="s">
        <v>677</v>
      </c>
      <c r="G97" s="1025" t="s">
        <v>3174</v>
      </c>
      <c r="H97" s="187" t="s">
        <v>6</v>
      </c>
      <c r="I97" s="188">
        <v>1</v>
      </c>
      <c r="J97" s="195"/>
      <c r="K97" s="188">
        <f t="shared" si="3"/>
        <v>0</v>
      </c>
      <c r="M97" s="1024"/>
    </row>
    <row r="98" spans="1:13" ht="90" x14ac:dyDescent="0.25">
      <c r="A98" s="187">
        <v>17</v>
      </c>
      <c r="B98" s="187">
        <v>557</v>
      </c>
      <c r="C98" s="184" t="str">
        <f t="shared" si="4"/>
        <v>557-17</v>
      </c>
      <c r="D98" s="1025" t="s">
        <v>632</v>
      </c>
      <c r="E98" s="1025" t="s">
        <v>74</v>
      </c>
      <c r="F98" s="1025" t="s">
        <v>677</v>
      </c>
      <c r="G98" s="1025" t="s">
        <v>3175</v>
      </c>
      <c r="H98" s="187" t="s">
        <v>6</v>
      </c>
      <c r="I98" s="188">
        <v>4</v>
      </c>
      <c r="J98" s="195"/>
      <c r="K98" s="188">
        <f t="shared" si="3"/>
        <v>0</v>
      </c>
      <c r="M98" s="1024"/>
    </row>
    <row r="99" spans="1:13" ht="90" x14ac:dyDescent="0.25">
      <c r="A99" s="187">
        <v>18</v>
      </c>
      <c r="B99" s="187">
        <v>557</v>
      </c>
      <c r="C99" s="184" t="str">
        <f t="shared" si="4"/>
        <v>557-18</v>
      </c>
      <c r="D99" s="1025" t="s">
        <v>632</v>
      </c>
      <c r="E99" s="1025" t="s">
        <v>74</v>
      </c>
      <c r="F99" s="1025" t="s">
        <v>677</v>
      </c>
      <c r="G99" s="1025" t="s">
        <v>3176</v>
      </c>
      <c r="H99" s="187" t="s">
        <v>6</v>
      </c>
      <c r="I99" s="188">
        <v>1</v>
      </c>
      <c r="J99" s="195"/>
      <c r="K99" s="188">
        <f t="shared" si="3"/>
        <v>0</v>
      </c>
      <c r="M99" s="1024"/>
    </row>
    <row r="100" spans="1:13" ht="75" x14ac:dyDescent="0.25">
      <c r="A100" s="187">
        <v>19</v>
      </c>
      <c r="B100" s="187">
        <v>557</v>
      </c>
      <c r="C100" s="184" t="str">
        <f t="shared" si="4"/>
        <v>557-19</v>
      </c>
      <c r="D100" s="1025" t="s">
        <v>632</v>
      </c>
      <c r="E100" s="1025" t="s">
        <v>74</v>
      </c>
      <c r="F100" s="1025" t="s">
        <v>677</v>
      </c>
      <c r="G100" s="1025" t="s">
        <v>3177</v>
      </c>
      <c r="H100" s="187" t="s">
        <v>6</v>
      </c>
      <c r="I100" s="188">
        <v>1</v>
      </c>
      <c r="J100" s="195"/>
      <c r="K100" s="188">
        <f t="shared" si="3"/>
        <v>0</v>
      </c>
      <c r="M100" s="1024"/>
    </row>
    <row r="101" spans="1:13" ht="75" x14ac:dyDescent="0.25">
      <c r="A101" s="187">
        <v>20</v>
      </c>
      <c r="B101" s="187">
        <v>557</v>
      </c>
      <c r="C101" s="184" t="str">
        <f t="shared" si="4"/>
        <v>557-20</v>
      </c>
      <c r="D101" s="1025" t="s">
        <v>632</v>
      </c>
      <c r="E101" s="1025" t="s">
        <v>74</v>
      </c>
      <c r="F101" s="1025" t="s">
        <v>677</v>
      </c>
      <c r="G101" s="1025" t="s">
        <v>3178</v>
      </c>
      <c r="H101" s="187" t="s">
        <v>6</v>
      </c>
      <c r="I101" s="188">
        <v>2</v>
      </c>
      <c r="J101" s="195"/>
      <c r="K101" s="188">
        <f t="shared" si="3"/>
        <v>0</v>
      </c>
      <c r="M101" s="1024"/>
    </row>
    <row r="102" spans="1:13" ht="75" x14ac:dyDescent="0.25">
      <c r="A102" s="187">
        <v>21</v>
      </c>
      <c r="B102" s="187">
        <v>557</v>
      </c>
      <c r="C102" s="184" t="str">
        <f t="shared" si="4"/>
        <v>557-21</v>
      </c>
      <c r="D102" s="1025" t="s">
        <v>632</v>
      </c>
      <c r="E102" s="1025" t="s">
        <v>74</v>
      </c>
      <c r="F102" s="1025" t="s">
        <v>677</v>
      </c>
      <c r="G102" s="1025" t="s">
        <v>3147</v>
      </c>
      <c r="H102" s="187" t="s">
        <v>6</v>
      </c>
      <c r="I102" s="188">
        <v>11</v>
      </c>
      <c r="J102" s="195"/>
      <c r="K102" s="188">
        <f t="shared" si="3"/>
        <v>0</v>
      </c>
      <c r="M102" s="1024"/>
    </row>
    <row r="103" spans="1:13" ht="75" x14ac:dyDescent="0.25">
      <c r="A103" s="187">
        <v>22</v>
      </c>
      <c r="B103" s="187">
        <v>557</v>
      </c>
      <c r="C103" s="184" t="str">
        <f t="shared" si="4"/>
        <v>557-22</v>
      </c>
      <c r="D103" s="1025" t="s">
        <v>632</v>
      </c>
      <c r="E103" s="1025" t="s">
        <v>74</v>
      </c>
      <c r="F103" s="1025" t="s">
        <v>677</v>
      </c>
      <c r="G103" s="1025" t="s">
        <v>3179</v>
      </c>
      <c r="H103" s="187" t="s">
        <v>6</v>
      </c>
      <c r="I103" s="188">
        <v>8</v>
      </c>
      <c r="J103" s="195"/>
      <c r="K103" s="188">
        <f t="shared" si="3"/>
        <v>0</v>
      </c>
      <c r="M103" s="1024"/>
    </row>
    <row r="104" spans="1:13" ht="75" x14ac:dyDescent="0.25">
      <c r="A104" s="187">
        <v>23</v>
      </c>
      <c r="B104" s="187">
        <v>557</v>
      </c>
      <c r="C104" s="184" t="str">
        <f t="shared" si="4"/>
        <v>557-23</v>
      </c>
      <c r="D104" s="1025" t="s">
        <v>632</v>
      </c>
      <c r="E104" s="1025" t="s">
        <v>74</v>
      </c>
      <c r="F104" s="1025" t="s">
        <v>677</v>
      </c>
      <c r="G104" s="1025" t="s">
        <v>3180</v>
      </c>
      <c r="H104" s="187" t="s">
        <v>6</v>
      </c>
      <c r="I104" s="188">
        <v>17</v>
      </c>
      <c r="J104" s="195"/>
      <c r="K104" s="188">
        <f t="shared" si="3"/>
        <v>0</v>
      </c>
      <c r="M104" s="1024"/>
    </row>
    <row r="105" spans="1:13" ht="90" x14ac:dyDescent="0.25">
      <c r="A105" s="187">
        <v>24</v>
      </c>
      <c r="B105" s="187">
        <v>557</v>
      </c>
      <c r="C105" s="184" t="str">
        <f t="shared" si="4"/>
        <v>557-24</v>
      </c>
      <c r="D105" s="1025" t="s">
        <v>632</v>
      </c>
      <c r="E105" s="1025" t="s">
        <v>74</v>
      </c>
      <c r="F105" s="1025" t="s">
        <v>677</v>
      </c>
      <c r="G105" s="1025" t="s">
        <v>3149</v>
      </c>
      <c r="H105" s="187" t="s">
        <v>6</v>
      </c>
      <c r="I105" s="188">
        <v>3</v>
      </c>
      <c r="J105" s="195"/>
      <c r="K105" s="188">
        <f t="shared" si="3"/>
        <v>0</v>
      </c>
      <c r="M105" s="1024"/>
    </row>
    <row r="106" spans="1:13" ht="90" x14ac:dyDescent="0.25">
      <c r="A106" s="187">
        <v>25</v>
      </c>
      <c r="B106" s="187">
        <v>557</v>
      </c>
      <c r="C106" s="184" t="str">
        <f t="shared" si="4"/>
        <v>557-25</v>
      </c>
      <c r="D106" s="1025" t="s">
        <v>632</v>
      </c>
      <c r="E106" s="1025" t="s">
        <v>74</v>
      </c>
      <c r="F106" s="1025" t="s">
        <v>677</v>
      </c>
      <c r="G106" s="1025" t="s">
        <v>3181</v>
      </c>
      <c r="H106" s="187" t="s">
        <v>6</v>
      </c>
      <c r="I106" s="188">
        <v>4</v>
      </c>
      <c r="J106" s="195"/>
      <c r="K106" s="188">
        <f t="shared" si="3"/>
        <v>0</v>
      </c>
      <c r="M106" s="1024"/>
    </row>
    <row r="107" spans="1:13" ht="90" x14ac:dyDescent="0.25">
      <c r="A107" s="187">
        <v>26</v>
      </c>
      <c r="B107" s="187">
        <v>557</v>
      </c>
      <c r="C107" s="184" t="str">
        <f t="shared" si="4"/>
        <v>557-26</v>
      </c>
      <c r="D107" s="1025" t="s">
        <v>632</v>
      </c>
      <c r="E107" s="1025" t="s">
        <v>74</v>
      </c>
      <c r="F107" s="1025" t="s">
        <v>677</v>
      </c>
      <c r="G107" s="1025" t="s">
        <v>3182</v>
      </c>
      <c r="H107" s="187" t="s">
        <v>6</v>
      </c>
      <c r="I107" s="188">
        <v>10</v>
      </c>
      <c r="J107" s="195"/>
      <c r="K107" s="188">
        <f t="shared" si="3"/>
        <v>0</v>
      </c>
      <c r="M107" s="1024"/>
    </row>
    <row r="108" spans="1:13" ht="165" x14ac:dyDescent="0.25">
      <c r="A108" s="187">
        <v>27</v>
      </c>
      <c r="B108" s="187">
        <v>557</v>
      </c>
      <c r="C108" s="184" t="str">
        <f t="shared" si="4"/>
        <v>557-27</v>
      </c>
      <c r="D108" s="1025" t="s">
        <v>632</v>
      </c>
      <c r="E108" s="1025" t="s">
        <v>74</v>
      </c>
      <c r="F108" s="1025" t="s">
        <v>677</v>
      </c>
      <c r="G108" s="1025" t="s">
        <v>3151</v>
      </c>
      <c r="H108" s="187" t="s">
        <v>6</v>
      </c>
      <c r="I108" s="188">
        <v>17</v>
      </c>
      <c r="J108" s="195"/>
      <c r="K108" s="188">
        <f t="shared" si="3"/>
        <v>0</v>
      </c>
      <c r="M108" s="1024"/>
    </row>
    <row r="109" spans="1:13" ht="165" x14ac:dyDescent="0.25">
      <c r="A109" s="187">
        <v>28</v>
      </c>
      <c r="B109" s="187">
        <v>557</v>
      </c>
      <c r="C109" s="184" t="str">
        <f t="shared" si="4"/>
        <v>557-28</v>
      </c>
      <c r="D109" s="1025" t="s">
        <v>632</v>
      </c>
      <c r="E109" s="1025" t="s">
        <v>74</v>
      </c>
      <c r="F109" s="1025" t="s">
        <v>677</v>
      </c>
      <c r="G109" s="1025" t="s">
        <v>3152</v>
      </c>
      <c r="H109" s="187" t="s">
        <v>6</v>
      </c>
      <c r="I109" s="188">
        <v>6</v>
      </c>
      <c r="J109" s="195"/>
      <c r="K109" s="188">
        <f t="shared" si="3"/>
        <v>0</v>
      </c>
      <c r="M109" s="1024"/>
    </row>
    <row r="110" spans="1:13" ht="165" x14ac:dyDescent="0.25">
      <c r="A110" s="187">
        <v>29</v>
      </c>
      <c r="B110" s="187">
        <v>557</v>
      </c>
      <c r="C110" s="184" t="str">
        <f t="shared" si="4"/>
        <v>557-29</v>
      </c>
      <c r="D110" s="1025" t="s">
        <v>632</v>
      </c>
      <c r="E110" s="1025" t="s">
        <v>74</v>
      </c>
      <c r="F110" s="1025" t="s">
        <v>677</v>
      </c>
      <c r="G110" s="1025" t="s">
        <v>3183</v>
      </c>
      <c r="H110" s="187" t="s">
        <v>6</v>
      </c>
      <c r="I110" s="188">
        <v>4</v>
      </c>
      <c r="J110" s="195"/>
      <c r="K110" s="188">
        <f t="shared" si="3"/>
        <v>0</v>
      </c>
      <c r="M110" s="1024"/>
    </row>
    <row r="111" spans="1:13" ht="165" x14ac:dyDescent="0.25">
      <c r="A111" s="187">
        <v>30</v>
      </c>
      <c r="B111" s="187">
        <v>557</v>
      </c>
      <c r="C111" s="184" t="str">
        <f t="shared" si="4"/>
        <v>557-30</v>
      </c>
      <c r="D111" s="1025" t="s">
        <v>632</v>
      </c>
      <c r="E111" s="1025" t="s">
        <v>74</v>
      </c>
      <c r="F111" s="1025" t="s">
        <v>677</v>
      </c>
      <c r="G111" s="1025" t="s">
        <v>3184</v>
      </c>
      <c r="H111" s="187" t="s">
        <v>6</v>
      </c>
      <c r="I111" s="188">
        <v>2</v>
      </c>
      <c r="J111" s="195"/>
      <c r="K111" s="188">
        <f t="shared" si="3"/>
        <v>0</v>
      </c>
      <c r="M111" s="1024"/>
    </row>
    <row r="112" spans="1:13" ht="165" x14ac:dyDescent="0.25">
      <c r="A112" s="187">
        <v>31</v>
      </c>
      <c r="B112" s="187">
        <v>557</v>
      </c>
      <c r="C112" s="184" t="str">
        <f t="shared" si="4"/>
        <v>557-31</v>
      </c>
      <c r="D112" s="1025" t="s">
        <v>632</v>
      </c>
      <c r="E112" s="1025" t="s">
        <v>74</v>
      </c>
      <c r="F112" s="1025" t="s">
        <v>677</v>
      </c>
      <c r="G112" s="1025" t="s">
        <v>3154</v>
      </c>
      <c r="H112" s="187" t="s">
        <v>6</v>
      </c>
      <c r="I112" s="188">
        <v>2</v>
      </c>
      <c r="J112" s="195"/>
      <c r="K112" s="188">
        <f t="shared" si="3"/>
        <v>0</v>
      </c>
      <c r="M112" s="1024"/>
    </row>
    <row r="113" spans="1:13" ht="270" x14ac:dyDescent="0.25">
      <c r="A113" s="187">
        <v>32</v>
      </c>
      <c r="B113" s="187">
        <v>557</v>
      </c>
      <c r="C113" s="184" t="str">
        <f t="shared" si="4"/>
        <v>557-32</v>
      </c>
      <c r="D113" s="1025" t="s">
        <v>632</v>
      </c>
      <c r="E113" s="1025" t="s">
        <v>74</v>
      </c>
      <c r="F113" s="1025" t="s">
        <v>677</v>
      </c>
      <c r="G113" s="1025" t="s">
        <v>3155</v>
      </c>
      <c r="H113" s="187" t="s">
        <v>6</v>
      </c>
      <c r="I113" s="188">
        <v>3</v>
      </c>
      <c r="J113" s="195"/>
      <c r="K113" s="188">
        <f t="shared" si="3"/>
        <v>0</v>
      </c>
      <c r="M113" s="1024"/>
    </row>
    <row r="114" spans="1:13" ht="90" x14ac:dyDescent="0.25">
      <c r="A114" s="187">
        <v>33</v>
      </c>
      <c r="B114" s="187">
        <v>557</v>
      </c>
      <c r="C114" s="184" t="str">
        <f t="shared" si="4"/>
        <v>557-33</v>
      </c>
      <c r="D114" s="1025" t="s">
        <v>632</v>
      </c>
      <c r="E114" s="1025" t="s">
        <v>74</v>
      </c>
      <c r="F114" s="1025" t="s">
        <v>677</v>
      </c>
      <c r="G114" s="1025" t="s">
        <v>3156</v>
      </c>
      <c r="H114" s="187" t="s">
        <v>10</v>
      </c>
      <c r="I114" s="188">
        <v>3654</v>
      </c>
      <c r="J114" s="195"/>
      <c r="K114" s="188">
        <f t="shared" si="3"/>
        <v>0</v>
      </c>
      <c r="M114" s="1024"/>
    </row>
    <row r="115" spans="1:13" ht="90" x14ac:dyDescent="0.25">
      <c r="A115" s="187">
        <v>34</v>
      </c>
      <c r="B115" s="187">
        <v>557</v>
      </c>
      <c r="C115" s="184" t="str">
        <f t="shared" si="4"/>
        <v>557-34</v>
      </c>
      <c r="D115" s="1025" t="s">
        <v>632</v>
      </c>
      <c r="E115" s="1025" t="s">
        <v>74</v>
      </c>
      <c r="F115" s="1025" t="s">
        <v>677</v>
      </c>
      <c r="G115" s="1025" t="s">
        <v>3157</v>
      </c>
      <c r="H115" s="187" t="s">
        <v>6</v>
      </c>
      <c r="I115" s="188">
        <v>7</v>
      </c>
      <c r="J115" s="195"/>
      <c r="K115" s="188">
        <f t="shared" si="3"/>
        <v>0</v>
      </c>
      <c r="M115" s="1024"/>
    </row>
    <row r="116" spans="1:13" ht="60" x14ac:dyDescent="0.25">
      <c r="A116" s="187">
        <v>35</v>
      </c>
      <c r="B116" s="187">
        <v>557</v>
      </c>
      <c r="C116" s="184" t="str">
        <f t="shared" si="4"/>
        <v>557-35</v>
      </c>
      <c r="D116" s="1025" t="s">
        <v>632</v>
      </c>
      <c r="E116" s="1025" t="s">
        <v>74</v>
      </c>
      <c r="F116" s="1025" t="s">
        <v>677</v>
      </c>
      <c r="G116" s="1025" t="s">
        <v>3158</v>
      </c>
      <c r="H116" s="187" t="s">
        <v>10</v>
      </c>
      <c r="I116" s="188">
        <v>2032</v>
      </c>
      <c r="J116" s="195"/>
      <c r="K116" s="188">
        <f t="shared" si="3"/>
        <v>0</v>
      </c>
      <c r="M116" s="1024"/>
    </row>
    <row r="117" spans="1:13" ht="105" x14ac:dyDescent="0.25">
      <c r="A117" s="187">
        <v>36</v>
      </c>
      <c r="B117" s="187">
        <v>557</v>
      </c>
      <c r="C117" s="184" t="str">
        <f t="shared" si="4"/>
        <v>557-36</v>
      </c>
      <c r="D117" s="1025" t="s">
        <v>632</v>
      </c>
      <c r="E117" s="1025" t="s">
        <v>74</v>
      </c>
      <c r="F117" s="1025" t="s">
        <v>677</v>
      </c>
      <c r="G117" s="1025" t="s">
        <v>3159</v>
      </c>
      <c r="H117" s="187" t="s">
        <v>10</v>
      </c>
      <c r="I117" s="188">
        <v>4</v>
      </c>
      <c r="J117" s="195"/>
      <c r="K117" s="188">
        <f t="shared" si="3"/>
        <v>0</v>
      </c>
      <c r="M117" s="1024"/>
    </row>
    <row r="118" spans="1:13" ht="60" x14ac:dyDescent="0.25">
      <c r="A118" s="187">
        <v>37</v>
      </c>
      <c r="B118" s="187">
        <v>557</v>
      </c>
      <c r="C118" s="184" t="str">
        <f t="shared" si="4"/>
        <v>557-37</v>
      </c>
      <c r="D118" s="1025" t="s">
        <v>632</v>
      </c>
      <c r="E118" s="1025" t="s">
        <v>74</v>
      </c>
      <c r="F118" s="1025" t="s">
        <v>677</v>
      </c>
      <c r="G118" s="1025" t="s">
        <v>3185</v>
      </c>
      <c r="H118" s="187" t="s">
        <v>10</v>
      </c>
      <c r="I118" s="188">
        <v>320</v>
      </c>
      <c r="J118" s="195"/>
      <c r="K118" s="188">
        <f t="shared" si="3"/>
        <v>0</v>
      </c>
      <c r="M118" s="1024"/>
    </row>
    <row r="119" spans="1:13" ht="270" x14ac:dyDescent="0.25">
      <c r="A119" s="187">
        <v>38</v>
      </c>
      <c r="B119" s="187">
        <v>557</v>
      </c>
      <c r="C119" s="184" t="str">
        <f t="shared" si="4"/>
        <v>557-38</v>
      </c>
      <c r="D119" s="1025" t="s">
        <v>632</v>
      </c>
      <c r="E119" s="1025" t="s">
        <v>74</v>
      </c>
      <c r="F119" s="1025" t="s">
        <v>677</v>
      </c>
      <c r="G119" s="1025" t="s">
        <v>3160</v>
      </c>
      <c r="H119" s="187" t="s">
        <v>10</v>
      </c>
      <c r="I119" s="188">
        <v>119</v>
      </c>
      <c r="J119" s="195"/>
      <c r="K119" s="188">
        <f t="shared" si="3"/>
        <v>0</v>
      </c>
      <c r="M119" s="1024"/>
    </row>
    <row r="120" spans="1:13" ht="375" x14ac:dyDescent="0.25">
      <c r="A120" s="187">
        <v>39</v>
      </c>
      <c r="B120" s="187">
        <v>557</v>
      </c>
      <c r="C120" s="184" t="str">
        <f t="shared" si="4"/>
        <v>557-39</v>
      </c>
      <c r="D120" s="1025" t="s">
        <v>632</v>
      </c>
      <c r="E120" s="1025" t="s">
        <v>74</v>
      </c>
      <c r="F120" s="1025" t="s">
        <v>677</v>
      </c>
      <c r="G120" s="1025" t="s">
        <v>3161</v>
      </c>
      <c r="H120" s="187" t="s">
        <v>6</v>
      </c>
      <c r="I120" s="188">
        <v>10</v>
      </c>
      <c r="J120" s="195"/>
      <c r="K120" s="188">
        <f t="shared" si="3"/>
        <v>0</v>
      </c>
      <c r="M120" s="1024"/>
    </row>
    <row r="121" spans="1:13" ht="375" x14ac:dyDescent="0.25">
      <c r="A121" s="187">
        <v>40</v>
      </c>
      <c r="B121" s="187">
        <v>557</v>
      </c>
      <c r="C121" s="184" t="str">
        <f t="shared" si="4"/>
        <v>557-40</v>
      </c>
      <c r="D121" s="1025" t="s">
        <v>632</v>
      </c>
      <c r="E121" s="1025" t="s">
        <v>74</v>
      </c>
      <c r="F121" s="1025" t="s">
        <v>677</v>
      </c>
      <c r="G121" s="1025" t="s">
        <v>3162</v>
      </c>
      <c r="H121" s="187" t="s">
        <v>6</v>
      </c>
      <c r="I121" s="188">
        <v>4</v>
      </c>
      <c r="J121" s="195"/>
      <c r="K121" s="188">
        <f t="shared" si="3"/>
        <v>0</v>
      </c>
      <c r="M121" s="1024"/>
    </row>
    <row r="122" spans="1:13" ht="375" x14ac:dyDescent="0.25">
      <c r="A122" s="187">
        <v>41</v>
      </c>
      <c r="B122" s="187">
        <v>557</v>
      </c>
      <c r="C122" s="184" t="str">
        <f t="shared" si="4"/>
        <v>557-41</v>
      </c>
      <c r="D122" s="1025" t="s">
        <v>632</v>
      </c>
      <c r="E122" s="1025" t="s">
        <v>74</v>
      </c>
      <c r="F122" s="1025" t="s">
        <v>677</v>
      </c>
      <c r="G122" s="1025" t="s">
        <v>3163</v>
      </c>
      <c r="H122" s="187" t="s">
        <v>6</v>
      </c>
      <c r="I122" s="188">
        <v>3</v>
      </c>
      <c r="J122" s="195"/>
      <c r="K122" s="188">
        <f t="shared" si="3"/>
        <v>0</v>
      </c>
      <c r="M122" s="1024"/>
    </row>
    <row r="123" spans="1:13" ht="45" x14ac:dyDescent="0.25">
      <c r="A123" s="187">
        <v>42</v>
      </c>
      <c r="B123" s="187">
        <v>557</v>
      </c>
      <c r="C123" s="184" t="str">
        <f t="shared" si="4"/>
        <v>557-42</v>
      </c>
      <c r="D123" s="1025" t="s">
        <v>632</v>
      </c>
      <c r="E123" s="1025" t="s">
        <v>74</v>
      </c>
      <c r="F123" s="1025" t="s">
        <v>677</v>
      </c>
      <c r="G123" s="1025" t="s">
        <v>3164</v>
      </c>
      <c r="H123" s="187" t="s">
        <v>6</v>
      </c>
      <c r="I123" s="188">
        <v>7</v>
      </c>
      <c r="J123" s="195"/>
      <c r="K123" s="188">
        <f t="shared" si="3"/>
        <v>0</v>
      </c>
      <c r="M123" s="1024"/>
    </row>
    <row r="124" spans="1:13" ht="60" x14ac:dyDescent="0.25">
      <c r="A124" s="187">
        <v>43</v>
      </c>
      <c r="B124" s="187">
        <v>557</v>
      </c>
      <c r="C124" s="184" t="str">
        <f t="shared" si="4"/>
        <v>557-43</v>
      </c>
      <c r="D124" s="1025" t="s">
        <v>632</v>
      </c>
      <c r="E124" s="1025" t="s">
        <v>74</v>
      </c>
      <c r="F124" s="1025" t="s">
        <v>677</v>
      </c>
      <c r="G124" s="1025" t="s">
        <v>3165</v>
      </c>
      <c r="H124" s="187" t="s">
        <v>6</v>
      </c>
      <c r="I124" s="188">
        <v>10</v>
      </c>
      <c r="J124" s="195"/>
      <c r="K124" s="188">
        <f t="shared" si="3"/>
        <v>0</v>
      </c>
      <c r="M124" s="1024"/>
    </row>
    <row r="125" spans="1:13" ht="60" x14ac:dyDescent="0.25">
      <c r="A125" s="187">
        <v>1201</v>
      </c>
      <c r="B125" s="187">
        <v>556</v>
      </c>
      <c r="C125" s="184" t="str">
        <f t="shared" si="4"/>
        <v>556-1201</v>
      </c>
      <c r="D125" s="1025" t="s">
        <v>631</v>
      </c>
      <c r="E125" s="1025" t="s">
        <v>7</v>
      </c>
      <c r="F125" s="1025" t="s">
        <v>8</v>
      </c>
      <c r="G125" s="1025" t="s">
        <v>9</v>
      </c>
      <c r="H125" s="187" t="s">
        <v>10</v>
      </c>
      <c r="I125" s="188">
        <v>1451</v>
      </c>
      <c r="J125" s="188">
        <f>VLOOKUP(A125,CENIK!$A$3:$F$201,6,FALSE)</f>
        <v>0</v>
      </c>
      <c r="K125" s="188">
        <f t="shared" si="3"/>
        <v>0</v>
      </c>
      <c r="M125" s="1024"/>
    </row>
    <row r="126" spans="1:13" ht="45" x14ac:dyDescent="0.25">
      <c r="A126" s="187">
        <v>1202</v>
      </c>
      <c r="B126" s="187">
        <v>556</v>
      </c>
      <c r="C126" s="184" t="str">
        <f t="shared" si="4"/>
        <v>556-1202</v>
      </c>
      <c r="D126" s="1025" t="s">
        <v>631</v>
      </c>
      <c r="E126" s="1025" t="s">
        <v>7</v>
      </c>
      <c r="F126" s="1025" t="s">
        <v>8</v>
      </c>
      <c r="G126" s="1025" t="s">
        <v>11</v>
      </c>
      <c r="H126" s="187" t="s">
        <v>12</v>
      </c>
      <c r="I126" s="188">
        <v>49</v>
      </c>
      <c r="J126" s="188">
        <f>VLOOKUP(A126,CENIK!$A$3:$F$201,6,FALSE)</f>
        <v>0</v>
      </c>
      <c r="K126" s="188">
        <f t="shared" si="3"/>
        <v>0</v>
      </c>
      <c r="M126" s="1024"/>
    </row>
    <row r="127" spans="1:13" ht="60" x14ac:dyDescent="0.25">
      <c r="A127" s="187">
        <v>1</v>
      </c>
      <c r="B127" s="187">
        <v>556</v>
      </c>
      <c r="C127" s="184" t="str">
        <f t="shared" si="4"/>
        <v>556-1</v>
      </c>
      <c r="D127" s="1025" t="s">
        <v>631</v>
      </c>
      <c r="E127" s="1025" t="s">
        <v>7</v>
      </c>
      <c r="F127" s="1025" t="s">
        <v>8</v>
      </c>
      <c r="G127" s="1025" t="s">
        <v>3188</v>
      </c>
      <c r="H127" s="187" t="s">
        <v>6</v>
      </c>
      <c r="I127" s="188">
        <v>35</v>
      </c>
      <c r="J127" s="195"/>
      <c r="K127" s="188">
        <f t="shared" si="3"/>
        <v>0</v>
      </c>
      <c r="M127" s="1024"/>
    </row>
    <row r="128" spans="1:13" ht="45" x14ac:dyDescent="0.25">
      <c r="A128" s="187">
        <v>1204</v>
      </c>
      <c r="B128" s="187">
        <v>556</v>
      </c>
      <c r="C128" s="184" t="str">
        <f t="shared" si="4"/>
        <v>556-1204</v>
      </c>
      <c r="D128" s="1025" t="s">
        <v>631</v>
      </c>
      <c r="E128" s="1025" t="s">
        <v>7</v>
      </c>
      <c r="F128" s="1025" t="s">
        <v>8</v>
      </c>
      <c r="G128" s="1025" t="s">
        <v>13</v>
      </c>
      <c r="H128" s="187" t="s">
        <v>10</v>
      </c>
      <c r="I128" s="188">
        <v>594</v>
      </c>
      <c r="J128" s="188">
        <f>VLOOKUP(A128,CENIK!$A$3:$F$201,6,FALSE)</f>
        <v>0</v>
      </c>
      <c r="K128" s="188">
        <f t="shared" si="3"/>
        <v>0</v>
      </c>
      <c r="M128" s="1024"/>
    </row>
    <row r="129" spans="1:13" ht="60" x14ac:dyDescent="0.25">
      <c r="A129" s="187">
        <v>1205</v>
      </c>
      <c r="B129" s="187">
        <v>556</v>
      </c>
      <c r="C129" s="184" t="str">
        <f t="shared" si="4"/>
        <v>556-1205</v>
      </c>
      <c r="D129" s="1025" t="s">
        <v>631</v>
      </c>
      <c r="E129" s="1025" t="s">
        <v>7</v>
      </c>
      <c r="F129" s="1025" t="s">
        <v>8</v>
      </c>
      <c r="G129" s="1025" t="s">
        <v>237</v>
      </c>
      <c r="H129" s="187" t="s">
        <v>14</v>
      </c>
      <c r="I129" s="188">
        <v>1</v>
      </c>
      <c r="J129" s="188">
        <f>VLOOKUP(A129,CENIK!$A$3:$F$201,6,FALSE)</f>
        <v>0</v>
      </c>
      <c r="K129" s="188">
        <f t="shared" si="3"/>
        <v>0</v>
      </c>
      <c r="M129" s="1024"/>
    </row>
    <row r="130" spans="1:13" ht="60" x14ac:dyDescent="0.25">
      <c r="A130" s="187">
        <v>1206</v>
      </c>
      <c r="B130" s="187">
        <v>556</v>
      </c>
      <c r="C130" s="184" t="str">
        <f t="shared" si="4"/>
        <v>556-1206</v>
      </c>
      <c r="D130" s="1025" t="s">
        <v>631</v>
      </c>
      <c r="E130" s="1025" t="s">
        <v>7</v>
      </c>
      <c r="F130" s="1025" t="s">
        <v>8</v>
      </c>
      <c r="G130" s="1025" t="s">
        <v>238</v>
      </c>
      <c r="H130" s="187" t="s">
        <v>14</v>
      </c>
      <c r="I130" s="188">
        <v>1</v>
      </c>
      <c r="J130" s="188">
        <f>VLOOKUP(A130,CENIK!$A$3:$F$201,6,FALSE)</f>
        <v>0</v>
      </c>
      <c r="K130" s="188">
        <f t="shared" si="3"/>
        <v>0</v>
      </c>
      <c r="M130" s="1024"/>
    </row>
    <row r="131" spans="1:13" ht="75" x14ac:dyDescent="0.25">
      <c r="A131" s="187">
        <v>1207</v>
      </c>
      <c r="B131" s="187">
        <v>556</v>
      </c>
      <c r="C131" s="184" t="str">
        <f t="shared" si="4"/>
        <v>556-1207</v>
      </c>
      <c r="D131" s="1025" t="s">
        <v>631</v>
      </c>
      <c r="E131" s="1025" t="s">
        <v>7</v>
      </c>
      <c r="F131" s="1025" t="s">
        <v>8</v>
      </c>
      <c r="G131" s="1025" t="s">
        <v>239</v>
      </c>
      <c r="H131" s="187" t="s">
        <v>14</v>
      </c>
      <c r="I131" s="188">
        <v>1</v>
      </c>
      <c r="J131" s="188">
        <f>VLOOKUP(A131,CENIK!$A$3:$F$201,6,FALSE)</f>
        <v>0</v>
      </c>
      <c r="K131" s="188">
        <f t="shared" si="3"/>
        <v>0</v>
      </c>
      <c r="M131" s="1024"/>
    </row>
    <row r="132" spans="1:13" ht="75" x14ac:dyDescent="0.25">
      <c r="A132" s="187">
        <v>1211</v>
      </c>
      <c r="B132" s="187">
        <v>556</v>
      </c>
      <c r="C132" s="184" t="str">
        <f t="shared" si="4"/>
        <v>556-1211</v>
      </c>
      <c r="D132" s="1025" t="s">
        <v>631</v>
      </c>
      <c r="E132" s="1025" t="s">
        <v>7</v>
      </c>
      <c r="F132" s="1025" t="s">
        <v>8</v>
      </c>
      <c r="G132" s="1025" t="s">
        <v>242</v>
      </c>
      <c r="H132" s="187" t="s">
        <v>14</v>
      </c>
      <c r="I132" s="188">
        <v>2</v>
      </c>
      <c r="J132" s="188">
        <f>VLOOKUP(A132,CENIK!$A$3:$F$201,6,FALSE)</f>
        <v>0</v>
      </c>
      <c r="K132" s="188">
        <f t="shared" si="3"/>
        <v>0</v>
      </c>
      <c r="M132" s="1024"/>
    </row>
    <row r="133" spans="1:13" ht="60" x14ac:dyDescent="0.25">
      <c r="A133" s="187">
        <v>1212</v>
      </c>
      <c r="B133" s="187">
        <v>556</v>
      </c>
      <c r="C133" s="184" t="str">
        <f t="shared" si="4"/>
        <v>556-1212</v>
      </c>
      <c r="D133" s="1025" t="s">
        <v>631</v>
      </c>
      <c r="E133" s="1025" t="s">
        <v>7</v>
      </c>
      <c r="F133" s="1025" t="s">
        <v>8</v>
      </c>
      <c r="G133" s="1025" t="s">
        <v>243</v>
      </c>
      <c r="H133" s="187" t="s">
        <v>14</v>
      </c>
      <c r="I133" s="188">
        <v>1</v>
      </c>
      <c r="J133" s="188">
        <f>VLOOKUP(A133,CENIK!$A$3:$F$201,6,FALSE)</f>
        <v>0</v>
      </c>
      <c r="K133" s="188">
        <f t="shared" si="3"/>
        <v>0</v>
      </c>
      <c r="M133" s="1024"/>
    </row>
    <row r="134" spans="1:13" ht="45" x14ac:dyDescent="0.25">
      <c r="A134" s="187">
        <v>1301</v>
      </c>
      <c r="B134" s="187">
        <v>556</v>
      </c>
      <c r="C134" s="184" t="str">
        <f t="shared" si="4"/>
        <v>556-1301</v>
      </c>
      <c r="D134" s="1025" t="s">
        <v>631</v>
      </c>
      <c r="E134" s="1025" t="s">
        <v>7</v>
      </c>
      <c r="F134" s="1025" t="s">
        <v>15</v>
      </c>
      <c r="G134" s="1025" t="s">
        <v>16</v>
      </c>
      <c r="H134" s="187" t="s">
        <v>10</v>
      </c>
      <c r="I134" s="188">
        <v>594</v>
      </c>
      <c r="J134" s="188">
        <f>VLOOKUP(A134,CENIK!$A$3:$F$201,6,FALSE)</f>
        <v>0</v>
      </c>
      <c r="K134" s="188">
        <f t="shared" si="3"/>
        <v>0</v>
      </c>
      <c r="M134" s="1024"/>
    </row>
    <row r="135" spans="1:13" ht="150" x14ac:dyDescent="0.25">
      <c r="A135" s="187">
        <v>1302</v>
      </c>
      <c r="B135" s="187">
        <v>556</v>
      </c>
      <c r="C135" s="184" t="str">
        <f t="shared" si="4"/>
        <v>556-1302</v>
      </c>
      <c r="D135" s="1025" t="s">
        <v>631</v>
      </c>
      <c r="E135" s="1025" t="s">
        <v>7</v>
      </c>
      <c r="F135" s="1025" t="s">
        <v>15</v>
      </c>
      <c r="G135" s="1201" t="s">
        <v>3252</v>
      </c>
      <c r="H135" s="187" t="s">
        <v>10</v>
      </c>
      <c r="I135" s="188">
        <v>594</v>
      </c>
      <c r="J135" s="188">
        <f>VLOOKUP(A135,CENIK!$A$3:$F$201,6,FALSE)</f>
        <v>0</v>
      </c>
      <c r="K135" s="188">
        <f t="shared" si="3"/>
        <v>0</v>
      </c>
      <c r="M135" s="1024"/>
    </row>
    <row r="136" spans="1:13" ht="60" x14ac:dyDescent="0.25">
      <c r="A136" s="187">
        <v>1307</v>
      </c>
      <c r="B136" s="187">
        <v>556</v>
      </c>
      <c r="C136" s="184" t="str">
        <f t="shared" si="4"/>
        <v>556-1307</v>
      </c>
      <c r="D136" s="1025" t="s">
        <v>631</v>
      </c>
      <c r="E136" s="1025" t="s">
        <v>7</v>
      </c>
      <c r="F136" s="1025" t="s">
        <v>15</v>
      </c>
      <c r="G136" s="1025" t="s">
        <v>18</v>
      </c>
      <c r="H136" s="187" t="s">
        <v>6</v>
      </c>
      <c r="I136" s="188">
        <v>5</v>
      </c>
      <c r="J136" s="188">
        <f>VLOOKUP(A136,CENIK!$A$3:$F$201,6,FALSE)</f>
        <v>0</v>
      </c>
      <c r="K136" s="188">
        <f t="shared" si="3"/>
        <v>0</v>
      </c>
      <c r="M136" s="1024"/>
    </row>
    <row r="137" spans="1:13" ht="60" x14ac:dyDescent="0.25">
      <c r="A137" s="187">
        <v>1308</v>
      </c>
      <c r="B137" s="187">
        <v>556</v>
      </c>
      <c r="C137" s="184" t="str">
        <f t="shared" si="4"/>
        <v>556-1308</v>
      </c>
      <c r="D137" s="1025" t="s">
        <v>631</v>
      </c>
      <c r="E137" s="1025" t="s">
        <v>7</v>
      </c>
      <c r="F137" s="1025" t="s">
        <v>15</v>
      </c>
      <c r="G137" s="1025" t="s">
        <v>19</v>
      </c>
      <c r="H137" s="187" t="s">
        <v>6</v>
      </c>
      <c r="I137" s="188">
        <v>2</v>
      </c>
      <c r="J137" s="188">
        <f>VLOOKUP(A137,CENIK!$A$3:$F$201,6,FALSE)</f>
        <v>0</v>
      </c>
      <c r="K137" s="188">
        <f t="shared" si="3"/>
        <v>0</v>
      </c>
      <c r="M137" s="1024"/>
    </row>
    <row r="138" spans="1:13" ht="60" x14ac:dyDescent="0.25">
      <c r="A138" s="187">
        <v>1310</v>
      </c>
      <c r="B138" s="187">
        <v>556</v>
      </c>
      <c r="C138" s="184" t="str">
        <f t="shared" si="4"/>
        <v>556-1310</v>
      </c>
      <c r="D138" s="1025" t="s">
        <v>631</v>
      </c>
      <c r="E138" s="1025" t="s">
        <v>7</v>
      </c>
      <c r="F138" s="1025" t="s">
        <v>15</v>
      </c>
      <c r="G138" s="1025" t="s">
        <v>21</v>
      </c>
      <c r="H138" s="187" t="s">
        <v>22</v>
      </c>
      <c r="I138" s="188">
        <v>783.54</v>
      </c>
      <c r="J138" s="188">
        <f>VLOOKUP(A138,CENIK!$A$3:$F$201,6,FALSE)</f>
        <v>0</v>
      </c>
      <c r="K138" s="188">
        <f t="shared" si="3"/>
        <v>0</v>
      </c>
      <c r="M138" s="1024"/>
    </row>
    <row r="139" spans="1:13" ht="45" x14ac:dyDescent="0.25">
      <c r="A139" s="187">
        <v>1312</v>
      </c>
      <c r="B139" s="187">
        <v>556</v>
      </c>
      <c r="C139" s="184" t="str">
        <f t="shared" si="4"/>
        <v>556-1312</v>
      </c>
      <c r="D139" s="1025" t="s">
        <v>631</v>
      </c>
      <c r="E139" s="1025" t="s">
        <v>7</v>
      </c>
      <c r="F139" s="1025" t="s">
        <v>15</v>
      </c>
      <c r="G139" s="1025" t="s">
        <v>24</v>
      </c>
      <c r="H139" s="187" t="s">
        <v>6</v>
      </c>
      <c r="I139" s="188">
        <v>10</v>
      </c>
      <c r="J139" s="188">
        <f>VLOOKUP(A139,CENIK!$A$3:$F$201,6,FALSE)</f>
        <v>0</v>
      </c>
      <c r="K139" s="188">
        <f t="shared" si="3"/>
        <v>0</v>
      </c>
      <c r="M139" s="1024"/>
    </row>
    <row r="140" spans="1:13" ht="45" x14ac:dyDescent="0.25">
      <c r="A140" s="187">
        <v>1401</v>
      </c>
      <c r="B140" s="187">
        <v>556</v>
      </c>
      <c r="C140" s="184" t="str">
        <f t="shared" si="4"/>
        <v>556-1401</v>
      </c>
      <c r="D140" s="1025" t="s">
        <v>631</v>
      </c>
      <c r="E140" s="1025" t="s">
        <v>7</v>
      </c>
      <c r="F140" s="1025" t="s">
        <v>25</v>
      </c>
      <c r="G140" s="1025" t="s">
        <v>247</v>
      </c>
      <c r="H140" s="187" t="s">
        <v>20</v>
      </c>
      <c r="I140" s="188">
        <v>150</v>
      </c>
      <c r="J140" s="188">
        <f>VLOOKUP(A140,CENIK!$A$3:$F$201,6,FALSE)</f>
        <v>0</v>
      </c>
      <c r="K140" s="188">
        <f t="shared" si="3"/>
        <v>0</v>
      </c>
      <c r="M140" s="1024"/>
    </row>
    <row r="141" spans="1:13" ht="45" x14ac:dyDescent="0.25">
      <c r="A141" s="187">
        <v>1402</v>
      </c>
      <c r="B141" s="187">
        <v>556</v>
      </c>
      <c r="C141" s="184" t="str">
        <f t="shared" si="4"/>
        <v>556-1402</v>
      </c>
      <c r="D141" s="1025" t="s">
        <v>631</v>
      </c>
      <c r="E141" s="1025" t="s">
        <v>7</v>
      </c>
      <c r="F141" s="1025" t="s">
        <v>25</v>
      </c>
      <c r="G141" s="1025" t="s">
        <v>248</v>
      </c>
      <c r="H141" s="187" t="s">
        <v>20</v>
      </c>
      <c r="I141" s="188">
        <v>40</v>
      </c>
      <c r="J141" s="188">
        <f>VLOOKUP(A141,CENIK!$A$3:$F$201,6,FALSE)</f>
        <v>0</v>
      </c>
      <c r="K141" s="188">
        <f t="shared" si="3"/>
        <v>0</v>
      </c>
      <c r="M141" s="1024"/>
    </row>
    <row r="142" spans="1:13" ht="45" x14ac:dyDescent="0.25">
      <c r="A142" s="187">
        <v>1403</v>
      </c>
      <c r="B142" s="187">
        <v>556</v>
      </c>
      <c r="C142" s="184" t="str">
        <f t="shared" si="4"/>
        <v>556-1403</v>
      </c>
      <c r="D142" s="1025" t="s">
        <v>631</v>
      </c>
      <c r="E142" s="1025" t="s">
        <v>7</v>
      </c>
      <c r="F142" s="1025" t="s">
        <v>25</v>
      </c>
      <c r="G142" s="1025" t="s">
        <v>249</v>
      </c>
      <c r="H142" s="187" t="s">
        <v>20</v>
      </c>
      <c r="I142" s="188">
        <v>30</v>
      </c>
      <c r="J142" s="188">
        <f>VLOOKUP(A142,CENIK!$A$3:$F$201,6,FALSE)</f>
        <v>0</v>
      </c>
      <c r="K142" s="188">
        <f t="shared" si="3"/>
        <v>0</v>
      </c>
      <c r="M142" s="1024"/>
    </row>
    <row r="143" spans="1:13" ht="60" x14ac:dyDescent="0.25">
      <c r="A143" s="187">
        <v>12303</v>
      </c>
      <c r="B143" s="187">
        <v>556</v>
      </c>
      <c r="C143" s="184" t="str">
        <f t="shared" si="4"/>
        <v>556-12303</v>
      </c>
      <c r="D143" s="1025" t="s">
        <v>631</v>
      </c>
      <c r="E143" s="1025" t="s">
        <v>26</v>
      </c>
      <c r="F143" s="1025" t="s">
        <v>27</v>
      </c>
      <c r="G143" s="1025" t="s">
        <v>561</v>
      </c>
      <c r="H143" s="187" t="s">
        <v>22</v>
      </c>
      <c r="I143" s="188">
        <v>22</v>
      </c>
      <c r="J143" s="188">
        <f>VLOOKUP(A143,CENIK!$A$3:$F$201,6,FALSE)</f>
        <v>0</v>
      </c>
      <c r="K143" s="188">
        <f t="shared" si="3"/>
        <v>0</v>
      </c>
      <c r="M143" s="1024"/>
    </row>
    <row r="144" spans="1:13" ht="45" x14ac:dyDescent="0.25">
      <c r="A144" s="187">
        <v>12308</v>
      </c>
      <c r="B144" s="187">
        <v>556</v>
      </c>
      <c r="C144" s="184" t="str">
        <f t="shared" si="4"/>
        <v>556-12308</v>
      </c>
      <c r="D144" s="1025" t="s">
        <v>631</v>
      </c>
      <c r="E144" s="1025" t="s">
        <v>26</v>
      </c>
      <c r="F144" s="1025" t="s">
        <v>27</v>
      </c>
      <c r="G144" s="1025" t="s">
        <v>28</v>
      </c>
      <c r="H144" s="187" t="s">
        <v>29</v>
      </c>
      <c r="I144" s="188">
        <v>12</v>
      </c>
      <c r="J144" s="188">
        <f>VLOOKUP(A144,CENIK!$A$3:$F$201,6,FALSE)</f>
        <v>0</v>
      </c>
      <c r="K144" s="188">
        <f t="shared" si="3"/>
        <v>0</v>
      </c>
      <c r="M144" s="1024"/>
    </row>
    <row r="145" spans="1:13" ht="45" x14ac:dyDescent="0.25">
      <c r="A145" s="187">
        <v>12309</v>
      </c>
      <c r="B145" s="187">
        <v>556</v>
      </c>
      <c r="C145" s="184" t="str">
        <f t="shared" si="4"/>
        <v>556-12309</v>
      </c>
      <c r="D145" s="1025" t="s">
        <v>631</v>
      </c>
      <c r="E145" s="1025" t="s">
        <v>26</v>
      </c>
      <c r="F145" s="1025" t="s">
        <v>27</v>
      </c>
      <c r="G145" s="1025" t="s">
        <v>30</v>
      </c>
      <c r="H145" s="187" t="s">
        <v>29</v>
      </c>
      <c r="I145" s="188">
        <v>1874.3</v>
      </c>
      <c r="J145" s="188">
        <f>VLOOKUP(A145,CENIK!$A$3:$F$201,6,FALSE)</f>
        <v>0</v>
      </c>
      <c r="K145" s="188">
        <f t="shared" si="3"/>
        <v>0</v>
      </c>
      <c r="M145" s="1024"/>
    </row>
    <row r="146" spans="1:13" ht="45" x14ac:dyDescent="0.25">
      <c r="A146" s="187">
        <v>12327</v>
      </c>
      <c r="B146" s="187">
        <v>556</v>
      </c>
      <c r="C146" s="184" t="str">
        <f t="shared" si="4"/>
        <v>556-12327</v>
      </c>
      <c r="D146" s="1025" t="s">
        <v>631</v>
      </c>
      <c r="E146" s="1025" t="s">
        <v>26</v>
      </c>
      <c r="F146" s="1025" t="s">
        <v>27</v>
      </c>
      <c r="G146" s="1025" t="s">
        <v>31</v>
      </c>
      <c r="H146" s="187" t="s">
        <v>10</v>
      </c>
      <c r="I146" s="188">
        <v>12</v>
      </c>
      <c r="J146" s="188">
        <f>VLOOKUP(A146,CENIK!$A$3:$F$201,6,FALSE)</f>
        <v>0</v>
      </c>
      <c r="K146" s="188">
        <f t="shared" si="3"/>
        <v>0</v>
      </c>
      <c r="M146" s="1024"/>
    </row>
    <row r="147" spans="1:13" ht="45" x14ac:dyDescent="0.25">
      <c r="A147" s="187">
        <v>12328</v>
      </c>
      <c r="B147" s="187">
        <v>556</v>
      </c>
      <c r="C147" s="184" t="str">
        <f t="shared" si="4"/>
        <v>556-12328</v>
      </c>
      <c r="D147" s="1025" t="s">
        <v>631</v>
      </c>
      <c r="E147" s="1025" t="s">
        <v>26</v>
      </c>
      <c r="F147" s="1025" t="s">
        <v>27</v>
      </c>
      <c r="G147" s="1025" t="s">
        <v>32</v>
      </c>
      <c r="H147" s="187" t="s">
        <v>10</v>
      </c>
      <c r="I147" s="188">
        <v>620</v>
      </c>
      <c r="J147" s="188">
        <f>VLOOKUP(A147,CENIK!$A$3:$F$201,6,FALSE)</f>
        <v>0</v>
      </c>
      <c r="K147" s="188">
        <f t="shared" si="3"/>
        <v>0</v>
      </c>
      <c r="M147" s="1024"/>
    </row>
    <row r="148" spans="1:13" ht="45" x14ac:dyDescent="0.25">
      <c r="A148" s="187">
        <v>31302</v>
      </c>
      <c r="B148" s="187">
        <v>556</v>
      </c>
      <c r="C148" s="184" t="str">
        <f t="shared" si="4"/>
        <v>556-31302</v>
      </c>
      <c r="D148" s="1025" t="s">
        <v>631</v>
      </c>
      <c r="E148" s="1025" t="s">
        <v>26</v>
      </c>
      <c r="F148" s="1025" t="s">
        <v>36</v>
      </c>
      <c r="G148" s="1025" t="s">
        <v>639</v>
      </c>
      <c r="H148" s="187" t="s">
        <v>22</v>
      </c>
      <c r="I148" s="188">
        <v>507.59</v>
      </c>
      <c r="J148" s="188">
        <f>VLOOKUP(A148,CENIK!$A$3:$F$201,6,FALSE)</f>
        <v>0</v>
      </c>
      <c r="K148" s="188">
        <f t="shared" si="3"/>
        <v>0</v>
      </c>
      <c r="M148" s="1024"/>
    </row>
    <row r="149" spans="1:13" ht="75" x14ac:dyDescent="0.25">
      <c r="A149" s="187">
        <v>31503</v>
      </c>
      <c r="B149" s="187">
        <v>556</v>
      </c>
      <c r="C149" s="184" t="str">
        <f t="shared" si="4"/>
        <v>556-31503</v>
      </c>
      <c r="D149" s="1025" t="s">
        <v>631</v>
      </c>
      <c r="E149" s="1025" t="s">
        <v>26</v>
      </c>
      <c r="F149" s="1025" t="s">
        <v>36</v>
      </c>
      <c r="G149" s="1025" t="s">
        <v>658</v>
      </c>
      <c r="H149" s="187" t="s">
        <v>29</v>
      </c>
      <c r="I149" s="188">
        <v>1874.3</v>
      </c>
      <c r="J149" s="188">
        <f>VLOOKUP(A149,CENIK!$A$3:$F$201,6,FALSE)</f>
        <v>0</v>
      </c>
      <c r="K149" s="188">
        <f t="shared" si="3"/>
        <v>0</v>
      </c>
      <c r="M149" s="1024"/>
    </row>
    <row r="150" spans="1:13" ht="45" x14ac:dyDescent="0.25">
      <c r="A150" s="187">
        <v>32208</v>
      </c>
      <c r="B150" s="187">
        <v>556</v>
      </c>
      <c r="C150" s="184" t="str">
        <f t="shared" si="4"/>
        <v>556-32208</v>
      </c>
      <c r="D150" s="1025" t="s">
        <v>631</v>
      </c>
      <c r="E150" s="1025" t="s">
        <v>26</v>
      </c>
      <c r="F150" s="1025" t="s">
        <v>36</v>
      </c>
      <c r="G150" s="1025" t="s">
        <v>254</v>
      </c>
      <c r="H150" s="187" t="s">
        <v>29</v>
      </c>
      <c r="I150" s="188">
        <v>1874.3</v>
      </c>
      <c r="J150" s="188">
        <f>VLOOKUP(A150,CENIK!$A$3:$F$201,6,FALSE)</f>
        <v>0</v>
      </c>
      <c r="K150" s="188">
        <f t="shared" si="3"/>
        <v>0</v>
      </c>
      <c r="M150" s="1024"/>
    </row>
    <row r="151" spans="1:13" ht="45" x14ac:dyDescent="0.25">
      <c r="A151" s="187">
        <v>35301</v>
      </c>
      <c r="B151" s="187">
        <v>556</v>
      </c>
      <c r="C151" s="184" t="str">
        <f t="shared" si="4"/>
        <v>556-35301</v>
      </c>
      <c r="D151" s="1025" t="s">
        <v>631</v>
      </c>
      <c r="E151" s="1025" t="s">
        <v>26</v>
      </c>
      <c r="F151" s="1025" t="s">
        <v>36</v>
      </c>
      <c r="G151" s="1025" t="s">
        <v>659</v>
      </c>
      <c r="H151" s="187" t="s">
        <v>10</v>
      </c>
      <c r="I151" s="188">
        <v>1188</v>
      </c>
      <c r="J151" s="188">
        <f>VLOOKUP(A151,CENIK!$A$3:$F$201,6,FALSE)</f>
        <v>0</v>
      </c>
      <c r="K151" s="188">
        <f t="shared" si="3"/>
        <v>0</v>
      </c>
      <c r="M151" s="1024"/>
    </row>
    <row r="152" spans="1:13" ht="45" x14ac:dyDescent="0.25">
      <c r="A152" s="187">
        <v>3101</v>
      </c>
      <c r="B152" s="187">
        <v>556</v>
      </c>
      <c r="C152" s="184" t="str">
        <f t="shared" si="4"/>
        <v>556-3101</v>
      </c>
      <c r="D152" s="1025" t="s">
        <v>631</v>
      </c>
      <c r="E152" s="1025" t="s">
        <v>46</v>
      </c>
      <c r="F152" s="1025" t="s">
        <v>584</v>
      </c>
      <c r="G152" s="1025" t="s">
        <v>588</v>
      </c>
      <c r="H152" s="187" t="s">
        <v>29</v>
      </c>
      <c r="I152" s="188">
        <v>80</v>
      </c>
      <c r="J152" s="188">
        <f>VLOOKUP(A152,CENIK!$A$3:$F$201,6,FALSE)</f>
        <v>0</v>
      </c>
      <c r="K152" s="188">
        <f t="shared" ref="K152:K213" si="5">ROUND(I152*J152,2)</f>
        <v>0</v>
      </c>
      <c r="M152" s="1024"/>
    </row>
    <row r="153" spans="1:13" ht="45" x14ac:dyDescent="0.25">
      <c r="A153" s="187">
        <v>3106</v>
      </c>
      <c r="B153" s="187">
        <v>556</v>
      </c>
      <c r="C153" s="184" t="str">
        <f t="shared" si="4"/>
        <v>556-3106</v>
      </c>
      <c r="D153" s="1025" t="s">
        <v>631</v>
      </c>
      <c r="E153" s="1025" t="s">
        <v>46</v>
      </c>
      <c r="F153" s="1025" t="s">
        <v>584</v>
      </c>
      <c r="G153" s="1025" t="s">
        <v>591</v>
      </c>
      <c r="H153" s="187" t="s">
        <v>6</v>
      </c>
      <c r="I153" s="188">
        <v>1</v>
      </c>
      <c r="J153" s="188">
        <f>VLOOKUP(A153,CENIK!$A$3:$F$201,6,FALSE)</f>
        <v>0</v>
      </c>
      <c r="K153" s="188">
        <f t="shared" si="5"/>
        <v>0</v>
      </c>
      <c r="M153" s="1024"/>
    </row>
    <row r="154" spans="1:13" ht="60" x14ac:dyDescent="0.25">
      <c r="A154" s="187">
        <v>3201</v>
      </c>
      <c r="B154" s="187">
        <v>556</v>
      </c>
      <c r="C154" s="184" t="str">
        <f t="shared" si="4"/>
        <v>556-3201</v>
      </c>
      <c r="D154" s="1025" t="s">
        <v>631</v>
      </c>
      <c r="E154" s="1025" t="s">
        <v>46</v>
      </c>
      <c r="F154" s="1025" t="s">
        <v>663</v>
      </c>
      <c r="G154" s="1025" t="s">
        <v>665</v>
      </c>
      <c r="H154" s="187" t="s">
        <v>6</v>
      </c>
      <c r="I154" s="188">
        <v>1</v>
      </c>
      <c r="J154" s="188">
        <f>VLOOKUP(A154,CENIK!$A$3:$F$201,6,FALSE)</f>
        <v>0</v>
      </c>
      <c r="K154" s="188">
        <f t="shared" si="5"/>
        <v>0</v>
      </c>
      <c r="M154" s="1024"/>
    </row>
    <row r="155" spans="1:13" ht="60" x14ac:dyDescent="0.25">
      <c r="A155" s="187">
        <v>3202</v>
      </c>
      <c r="B155" s="187">
        <v>556</v>
      </c>
      <c r="C155" s="184" t="str">
        <f t="shared" si="4"/>
        <v>556-3202</v>
      </c>
      <c r="D155" s="1025" t="s">
        <v>631</v>
      </c>
      <c r="E155" s="1025" t="s">
        <v>46</v>
      </c>
      <c r="F155" s="1025" t="s">
        <v>663</v>
      </c>
      <c r="G155" s="1025" t="s">
        <v>666</v>
      </c>
      <c r="H155" s="187" t="s">
        <v>6</v>
      </c>
      <c r="I155" s="188">
        <v>1</v>
      </c>
      <c r="J155" s="188">
        <f>VLOOKUP(A155,CENIK!$A$3:$F$201,6,FALSE)</f>
        <v>0</v>
      </c>
      <c r="K155" s="188">
        <f t="shared" si="5"/>
        <v>0</v>
      </c>
      <c r="M155" s="1024"/>
    </row>
    <row r="156" spans="1:13" ht="45" x14ac:dyDescent="0.25">
      <c r="A156" s="187">
        <v>3205</v>
      </c>
      <c r="B156" s="187">
        <v>556</v>
      </c>
      <c r="C156" s="184" t="str">
        <f t="shared" ref="C156:C219" si="6">CONCATENATE(B156,$A$25,A156)</f>
        <v>556-3205</v>
      </c>
      <c r="D156" s="1025" t="s">
        <v>631</v>
      </c>
      <c r="E156" s="1025" t="s">
        <v>46</v>
      </c>
      <c r="F156" s="1025" t="s">
        <v>663</v>
      </c>
      <c r="G156" s="1025" t="s">
        <v>664</v>
      </c>
      <c r="H156" s="187" t="s">
        <v>6</v>
      </c>
      <c r="I156" s="188">
        <v>1</v>
      </c>
      <c r="J156" s="188">
        <f>VLOOKUP(A156,CENIK!$A$3:$F$201,6,FALSE)</f>
        <v>0</v>
      </c>
      <c r="K156" s="188">
        <f t="shared" si="5"/>
        <v>0</v>
      </c>
      <c r="M156" s="1024"/>
    </row>
    <row r="157" spans="1:13" ht="75" x14ac:dyDescent="0.25">
      <c r="A157" s="187">
        <v>3210</v>
      </c>
      <c r="B157" s="187">
        <v>556</v>
      </c>
      <c r="C157" s="184" t="str">
        <f t="shared" si="6"/>
        <v>556-3210</v>
      </c>
      <c r="D157" s="1025" t="s">
        <v>631</v>
      </c>
      <c r="E157" s="1025" t="s">
        <v>46</v>
      </c>
      <c r="F157" s="1025" t="s">
        <v>663</v>
      </c>
      <c r="G157" s="1025" t="s">
        <v>680</v>
      </c>
      <c r="H157" s="187" t="s">
        <v>29</v>
      </c>
      <c r="I157" s="188">
        <v>80</v>
      </c>
      <c r="J157" s="188">
        <f>VLOOKUP(A157,CENIK!$A$3:$F$201,6,FALSE)</f>
        <v>0</v>
      </c>
      <c r="K157" s="188">
        <f t="shared" si="5"/>
        <v>0</v>
      </c>
      <c r="M157" s="1024"/>
    </row>
    <row r="158" spans="1:13" ht="45" x14ac:dyDescent="0.25">
      <c r="A158" s="187">
        <v>3302</v>
      </c>
      <c r="B158" s="187">
        <v>556</v>
      </c>
      <c r="C158" s="184" t="str">
        <f t="shared" si="6"/>
        <v>556-3302</v>
      </c>
      <c r="D158" s="1025" t="s">
        <v>631</v>
      </c>
      <c r="E158" s="1025" t="s">
        <v>46</v>
      </c>
      <c r="F158" s="1025" t="s">
        <v>47</v>
      </c>
      <c r="G158" s="1025" t="s">
        <v>586</v>
      </c>
      <c r="H158" s="187" t="s">
        <v>10</v>
      </c>
      <c r="I158" s="188">
        <v>12</v>
      </c>
      <c r="J158" s="188">
        <f>VLOOKUP(A158,CENIK!$A$3:$F$201,6,FALSE)</f>
        <v>0</v>
      </c>
      <c r="K158" s="188">
        <f t="shared" si="5"/>
        <v>0</v>
      </c>
      <c r="M158" s="1024"/>
    </row>
    <row r="159" spans="1:13" ht="45" x14ac:dyDescent="0.25">
      <c r="A159" s="187">
        <v>2</v>
      </c>
      <c r="B159" s="187">
        <v>556</v>
      </c>
      <c r="C159" s="184" t="str">
        <f t="shared" si="6"/>
        <v>556-2</v>
      </c>
      <c r="D159" s="1025" t="s">
        <v>631</v>
      </c>
      <c r="E159" s="1025" t="s">
        <v>49</v>
      </c>
      <c r="F159" s="1025" t="s">
        <v>50</v>
      </c>
      <c r="G159" s="1025" t="s">
        <v>3118</v>
      </c>
      <c r="H159" s="187" t="s">
        <v>22</v>
      </c>
      <c r="I159" s="188">
        <v>679.7</v>
      </c>
      <c r="J159" s="195"/>
      <c r="K159" s="188">
        <f t="shared" si="5"/>
        <v>0</v>
      </c>
      <c r="M159" s="1024"/>
    </row>
    <row r="160" spans="1:13" ht="45" x14ac:dyDescent="0.25">
      <c r="A160" s="187">
        <v>4101</v>
      </c>
      <c r="B160" s="187">
        <v>556</v>
      </c>
      <c r="C160" s="184" t="str">
        <f t="shared" si="6"/>
        <v>556-4101</v>
      </c>
      <c r="D160" s="1025" t="s">
        <v>631</v>
      </c>
      <c r="E160" s="1025" t="s">
        <v>49</v>
      </c>
      <c r="F160" s="1025" t="s">
        <v>50</v>
      </c>
      <c r="G160" s="1025" t="s">
        <v>641</v>
      </c>
      <c r="H160" s="187" t="s">
        <v>29</v>
      </c>
      <c r="I160" s="188">
        <v>384</v>
      </c>
      <c r="J160" s="188">
        <f>VLOOKUP(A160,CENIK!$A$3:$F$201,6,FALSE)</f>
        <v>0</v>
      </c>
      <c r="K160" s="188">
        <f t="shared" si="5"/>
        <v>0</v>
      </c>
      <c r="M160" s="1024"/>
    </row>
    <row r="161" spans="1:13" ht="45" x14ac:dyDescent="0.25">
      <c r="A161" s="187">
        <v>4106</v>
      </c>
      <c r="B161" s="187">
        <v>556</v>
      </c>
      <c r="C161" s="184" t="str">
        <f t="shared" si="6"/>
        <v>556-4106</v>
      </c>
      <c r="D161" s="1025" t="s">
        <v>631</v>
      </c>
      <c r="E161" s="1025" t="s">
        <v>49</v>
      </c>
      <c r="F161" s="1025" t="s">
        <v>50</v>
      </c>
      <c r="G161" s="1025" t="s">
        <v>642</v>
      </c>
      <c r="H161" s="187" t="s">
        <v>22</v>
      </c>
      <c r="I161" s="188">
        <v>345.6</v>
      </c>
      <c r="J161" s="188">
        <f>VLOOKUP(A161,CENIK!$A$3:$F$201,6,FALSE)</f>
        <v>0</v>
      </c>
      <c r="K161" s="188">
        <f t="shared" si="5"/>
        <v>0</v>
      </c>
      <c r="M161" s="1024"/>
    </row>
    <row r="162" spans="1:13" ht="60" x14ac:dyDescent="0.25">
      <c r="A162" s="187">
        <v>4110</v>
      </c>
      <c r="B162" s="187">
        <v>556</v>
      </c>
      <c r="C162" s="184" t="str">
        <f t="shared" si="6"/>
        <v>556-4110</v>
      </c>
      <c r="D162" s="1025" t="s">
        <v>631</v>
      </c>
      <c r="E162" s="1025" t="s">
        <v>49</v>
      </c>
      <c r="F162" s="1025" t="s">
        <v>50</v>
      </c>
      <c r="G162" s="1025" t="s">
        <v>51</v>
      </c>
      <c r="H162" s="187" t="s">
        <v>22</v>
      </c>
      <c r="I162" s="188">
        <v>679.7</v>
      </c>
      <c r="J162" s="188">
        <f>VLOOKUP(A162,CENIK!$A$3:$F$201,6,FALSE)</f>
        <v>0</v>
      </c>
      <c r="K162" s="188">
        <f t="shared" si="5"/>
        <v>0</v>
      </c>
      <c r="M162" s="1024"/>
    </row>
    <row r="163" spans="1:13" ht="45" x14ac:dyDescent="0.25">
      <c r="A163" s="187">
        <v>4121</v>
      </c>
      <c r="B163" s="187">
        <v>556</v>
      </c>
      <c r="C163" s="184" t="str">
        <f t="shared" si="6"/>
        <v>556-4121</v>
      </c>
      <c r="D163" s="1025" t="s">
        <v>631</v>
      </c>
      <c r="E163" s="1025" t="s">
        <v>49</v>
      </c>
      <c r="F163" s="1025" t="s">
        <v>50</v>
      </c>
      <c r="G163" s="1025" t="s">
        <v>260</v>
      </c>
      <c r="H163" s="187" t="s">
        <v>22</v>
      </c>
      <c r="I163" s="188">
        <v>28.5</v>
      </c>
      <c r="J163" s="188">
        <f>VLOOKUP(A163,CENIK!$A$3:$F$201,6,FALSE)</f>
        <v>0</v>
      </c>
      <c r="K163" s="188">
        <f t="shared" si="5"/>
        <v>0</v>
      </c>
      <c r="M163" s="1024"/>
    </row>
    <row r="164" spans="1:13" ht="45" x14ac:dyDescent="0.25">
      <c r="A164" s="187">
        <v>4124</v>
      </c>
      <c r="B164" s="187">
        <v>556</v>
      </c>
      <c r="C164" s="184" t="str">
        <f t="shared" si="6"/>
        <v>556-4124</v>
      </c>
      <c r="D164" s="1025" t="s">
        <v>631</v>
      </c>
      <c r="E164" s="1025" t="s">
        <v>49</v>
      </c>
      <c r="F164" s="1025" t="s">
        <v>50</v>
      </c>
      <c r="G164" s="1025" t="s">
        <v>55</v>
      </c>
      <c r="H164" s="187" t="s">
        <v>20</v>
      </c>
      <c r="I164" s="188">
        <v>438</v>
      </c>
      <c r="J164" s="188">
        <f>VLOOKUP(A164,CENIK!$A$3:$F$201,6,FALSE)</f>
        <v>0</v>
      </c>
      <c r="K164" s="188">
        <f t="shared" si="5"/>
        <v>0</v>
      </c>
      <c r="M164" s="1024"/>
    </row>
    <row r="165" spans="1:13" ht="75" x14ac:dyDescent="0.25">
      <c r="A165" s="187">
        <v>3</v>
      </c>
      <c r="B165" s="187">
        <v>556</v>
      </c>
      <c r="C165" s="184" t="str">
        <f t="shared" si="6"/>
        <v>556-3</v>
      </c>
      <c r="D165" s="1025" t="s">
        <v>631</v>
      </c>
      <c r="E165" s="1025" t="s">
        <v>49</v>
      </c>
      <c r="F165" s="1025" t="s">
        <v>56</v>
      </c>
      <c r="G165" s="1025" t="s">
        <v>3119</v>
      </c>
      <c r="H165" s="187" t="s">
        <v>10</v>
      </c>
      <c r="I165" s="188">
        <v>4788.3</v>
      </c>
      <c r="J165" s="195"/>
      <c r="K165" s="188">
        <f t="shared" si="5"/>
        <v>0</v>
      </c>
      <c r="M165" s="1024"/>
    </row>
    <row r="166" spans="1:13" ht="60" x14ac:dyDescent="0.25">
      <c r="A166" s="187">
        <v>4</v>
      </c>
      <c r="B166" s="187">
        <v>556</v>
      </c>
      <c r="C166" s="184" t="str">
        <f t="shared" si="6"/>
        <v>556-4</v>
      </c>
      <c r="D166" s="1025" t="s">
        <v>631</v>
      </c>
      <c r="E166" s="1025" t="s">
        <v>49</v>
      </c>
      <c r="F166" s="1025" t="s">
        <v>56</v>
      </c>
      <c r="G166" s="1025" t="s">
        <v>3186</v>
      </c>
      <c r="H166" s="187" t="s">
        <v>22</v>
      </c>
      <c r="I166" s="188">
        <v>21.6</v>
      </c>
      <c r="J166" s="195"/>
      <c r="K166" s="188">
        <f t="shared" si="5"/>
        <v>0</v>
      </c>
      <c r="M166" s="1024"/>
    </row>
    <row r="167" spans="1:13" ht="45" x14ac:dyDescent="0.25">
      <c r="A167" s="187">
        <v>4201</v>
      </c>
      <c r="B167" s="187">
        <v>556</v>
      </c>
      <c r="C167" s="184" t="str">
        <f t="shared" si="6"/>
        <v>556-4201</v>
      </c>
      <c r="D167" s="1025" t="s">
        <v>631</v>
      </c>
      <c r="E167" s="1025" t="s">
        <v>49</v>
      </c>
      <c r="F167" s="1025" t="s">
        <v>56</v>
      </c>
      <c r="G167" s="1025" t="s">
        <v>57</v>
      </c>
      <c r="H167" s="187" t="s">
        <v>29</v>
      </c>
      <c r="I167" s="188">
        <v>1160.8</v>
      </c>
      <c r="J167" s="188">
        <f>VLOOKUP(A167,CENIK!$A$3:$F$201,6,FALSE)</f>
        <v>0</v>
      </c>
      <c r="K167" s="188">
        <f t="shared" si="5"/>
        <v>0</v>
      </c>
      <c r="M167" s="1024"/>
    </row>
    <row r="168" spans="1:13" ht="45" x14ac:dyDescent="0.25">
      <c r="A168" s="187">
        <v>4202</v>
      </c>
      <c r="B168" s="187">
        <v>556</v>
      </c>
      <c r="C168" s="184" t="str">
        <f t="shared" si="6"/>
        <v>556-4202</v>
      </c>
      <c r="D168" s="1025" t="s">
        <v>631</v>
      </c>
      <c r="E168" s="1025" t="s">
        <v>49</v>
      </c>
      <c r="F168" s="1025" t="s">
        <v>56</v>
      </c>
      <c r="G168" s="1025" t="s">
        <v>58</v>
      </c>
      <c r="H168" s="187" t="s">
        <v>29</v>
      </c>
      <c r="I168" s="188">
        <v>1160.8</v>
      </c>
      <c r="J168" s="188">
        <f>VLOOKUP(A168,CENIK!$A$3:$F$201,6,FALSE)</f>
        <v>0</v>
      </c>
      <c r="K168" s="188">
        <f t="shared" si="5"/>
        <v>0</v>
      </c>
      <c r="M168" s="1024"/>
    </row>
    <row r="169" spans="1:13" ht="75" x14ac:dyDescent="0.25">
      <c r="A169" s="187">
        <v>4203</v>
      </c>
      <c r="B169" s="187">
        <v>556</v>
      </c>
      <c r="C169" s="184" t="str">
        <f t="shared" si="6"/>
        <v>556-4203</v>
      </c>
      <c r="D169" s="1025" t="s">
        <v>631</v>
      </c>
      <c r="E169" s="1025" t="s">
        <v>49</v>
      </c>
      <c r="F169" s="1025" t="s">
        <v>56</v>
      </c>
      <c r="G169" s="1025" t="s">
        <v>59</v>
      </c>
      <c r="H169" s="187" t="s">
        <v>22</v>
      </c>
      <c r="I169" s="188">
        <v>164.52</v>
      </c>
      <c r="J169" s="188">
        <f>VLOOKUP(A169,CENIK!$A$3:$F$201,6,FALSE)</f>
        <v>0</v>
      </c>
      <c r="K169" s="188">
        <f t="shared" si="5"/>
        <v>0</v>
      </c>
      <c r="M169" s="1024"/>
    </row>
    <row r="170" spans="1:13" ht="60" x14ac:dyDescent="0.25">
      <c r="A170" s="187">
        <v>4204</v>
      </c>
      <c r="B170" s="187">
        <v>556</v>
      </c>
      <c r="C170" s="184" t="str">
        <f t="shared" si="6"/>
        <v>556-4204</v>
      </c>
      <c r="D170" s="1025" t="s">
        <v>631</v>
      </c>
      <c r="E170" s="1025" t="s">
        <v>49</v>
      </c>
      <c r="F170" s="1025" t="s">
        <v>56</v>
      </c>
      <c r="G170" s="1025" t="s">
        <v>60</v>
      </c>
      <c r="H170" s="187" t="s">
        <v>22</v>
      </c>
      <c r="I170" s="188">
        <v>355.86</v>
      </c>
      <c r="J170" s="188">
        <f>VLOOKUP(A170,CENIK!$A$3:$F$201,6,FALSE)</f>
        <v>0</v>
      </c>
      <c r="K170" s="188">
        <f t="shared" si="5"/>
        <v>0</v>
      </c>
      <c r="M170" s="1024"/>
    </row>
    <row r="171" spans="1:13" ht="60" x14ac:dyDescent="0.25">
      <c r="A171" s="187">
        <v>4207</v>
      </c>
      <c r="B171" s="187">
        <v>556</v>
      </c>
      <c r="C171" s="184" t="str">
        <f t="shared" si="6"/>
        <v>556-4207</v>
      </c>
      <c r="D171" s="1025" t="s">
        <v>631</v>
      </c>
      <c r="E171" s="1025" t="s">
        <v>49</v>
      </c>
      <c r="F171" s="1025" t="s">
        <v>56</v>
      </c>
      <c r="G171" s="1025" t="s">
        <v>262</v>
      </c>
      <c r="H171" s="187" t="s">
        <v>22</v>
      </c>
      <c r="I171" s="188">
        <v>800.86</v>
      </c>
      <c r="J171" s="188">
        <f>VLOOKUP(A171,CENIK!$A$3:$F$201,6,FALSE)</f>
        <v>0</v>
      </c>
      <c r="K171" s="188">
        <f t="shared" si="5"/>
        <v>0</v>
      </c>
      <c r="M171" s="1024"/>
    </row>
    <row r="172" spans="1:13" ht="90" x14ac:dyDescent="0.25">
      <c r="A172" s="187">
        <v>5111</v>
      </c>
      <c r="B172" s="187">
        <v>556</v>
      </c>
      <c r="C172" s="184" t="str">
        <f t="shared" si="6"/>
        <v>556-5111</v>
      </c>
      <c r="D172" s="1025" t="s">
        <v>631</v>
      </c>
      <c r="E172" s="1025" t="s">
        <v>63</v>
      </c>
      <c r="F172" s="1025" t="s">
        <v>64</v>
      </c>
      <c r="G172" s="1025" t="s">
        <v>672</v>
      </c>
      <c r="H172" s="187" t="s">
        <v>6</v>
      </c>
      <c r="I172" s="188">
        <v>192</v>
      </c>
      <c r="J172" s="188">
        <f>VLOOKUP(A172,CENIK!$A$3:$F$201,6,FALSE)</f>
        <v>0</v>
      </c>
      <c r="K172" s="188">
        <f t="shared" si="5"/>
        <v>0</v>
      </c>
      <c r="M172" s="1024"/>
    </row>
    <row r="173" spans="1:13" ht="45" x14ac:dyDescent="0.25">
      <c r="A173" s="187">
        <v>5301</v>
      </c>
      <c r="B173" s="187">
        <v>556</v>
      </c>
      <c r="C173" s="184" t="str">
        <f t="shared" si="6"/>
        <v>556-5301</v>
      </c>
      <c r="D173" s="1025" t="s">
        <v>631</v>
      </c>
      <c r="E173" s="1025" t="s">
        <v>63</v>
      </c>
      <c r="F173" s="1025" t="s">
        <v>72</v>
      </c>
      <c r="G173" s="1025" t="s">
        <v>673</v>
      </c>
      <c r="H173" s="187" t="s">
        <v>22</v>
      </c>
      <c r="I173" s="188">
        <v>46.1</v>
      </c>
      <c r="J173" s="188">
        <f>VLOOKUP(A173,CENIK!$A$3:$F$201,6,FALSE)</f>
        <v>0</v>
      </c>
      <c r="K173" s="188">
        <f t="shared" si="5"/>
        <v>0</v>
      </c>
      <c r="M173" s="1024"/>
    </row>
    <row r="174" spans="1:13" ht="105" x14ac:dyDescent="0.25">
      <c r="A174" s="187">
        <v>5304</v>
      </c>
      <c r="B174" s="187">
        <v>556</v>
      </c>
      <c r="C174" s="184" t="str">
        <f t="shared" si="6"/>
        <v>556-5304</v>
      </c>
      <c r="D174" s="1025" t="s">
        <v>631</v>
      </c>
      <c r="E174" s="1025" t="s">
        <v>63</v>
      </c>
      <c r="F174" s="1025" t="s">
        <v>72</v>
      </c>
      <c r="G174" s="1025" t="s">
        <v>674</v>
      </c>
      <c r="H174" s="187" t="s">
        <v>675</v>
      </c>
      <c r="I174" s="188">
        <v>4610</v>
      </c>
      <c r="J174" s="188">
        <f>VLOOKUP(A174,CENIK!$A$3:$F$201,6,FALSE)</f>
        <v>0</v>
      </c>
      <c r="K174" s="188">
        <f t="shared" si="5"/>
        <v>0</v>
      </c>
      <c r="M174" s="1024"/>
    </row>
    <row r="175" spans="1:13" ht="135" x14ac:dyDescent="0.25">
      <c r="A175" s="187">
        <v>5</v>
      </c>
      <c r="B175" s="187">
        <v>556</v>
      </c>
      <c r="C175" s="184" t="str">
        <f t="shared" si="6"/>
        <v>556-5</v>
      </c>
      <c r="D175" s="1025" t="s">
        <v>631</v>
      </c>
      <c r="E175" s="1025" t="s">
        <v>74</v>
      </c>
      <c r="F175" s="1025" t="s">
        <v>75</v>
      </c>
      <c r="G175" s="1025" t="s">
        <v>3139</v>
      </c>
      <c r="H175" s="187" t="s">
        <v>10</v>
      </c>
      <c r="I175" s="188">
        <v>105</v>
      </c>
      <c r="J175" s="195"/>
      <c r="K175" s="188">
        <f t="shared" si="5"/>
        <v>0</v>
      </c>
      <c r="M175" s="1024"/>
    </row>
    <row r="176" spans="1:13" ht="135" x14ac:dyDescent="0.25">
      <c r="A176" s="187">
        <v>6</v>
      </c>
      <c r="B176" s="187">
        <v>556</v>
      </c>
      <c r="C176" s="184" t="str">
        <f t="shared" si="6"/>
        <v>556-6</v>
      </c>
      <c r="D176" s="1025" t="s">
        <v>631</v>
      </c>
      <c r="E176" s="1025" t="s">
        <v>74</v>
      </c>
      <c r="F176" s="1025" t="s">
        <v>75</v>
      </c>
      <c r="G176" s="1025" t="s">
        <v>3169</v>
      </c>
      <c r="H176" s="187" t="s">
        <v>10</v>
      </c>
      <c r="I176" s="188">
        <v>310</v>
      </c>
      <c r="J176" s="195"/>
      <c r="K176" s="188">
        <f t="shared" si="5"/>
        <v>0</v>
      </c>
      <c r="M176" s="1024"/>
    </row>
    <row r="177" spans="1:13" ht="45" x14ac:dyDescent="0.25">
      <c r="A177" s="187">
        <v>7</v>
      </c>
      <c r="B177" s="187">
        <v>556</v>
      </c>
      <c r="C177" s="184" t="str">
        <f t="shared" si="6"/>
        <v>556-7</v>
      </c>
      <c r="D177" s="1025" t="s">
        <v>631</v>
      </c>
      <c r="E177" s="1025" t="s">
        <v>74</v>
      </c>
      <c r="F177" s="1025" t="s">
        <v>85</v>
      </c>
      <c r="G177" s="1025" t="s">
        <v>3187</v>
      </c>
      <c r="H177" s="187" t="s">
        <v>10</v>
      </c>
      <c r="I177" s="188">
        <v>1450</v>
      </c>
      <c r="J177" s="195"/>
      <c r="K177" s="188">
        <f t="shared" si="5"/>
        <v>0</v>
      </c>
      <c r="M177" s="1024"/>
    </row>
    <row r="178" spans="1:13" ht="45" x14ac:dyDescent="0.25">
      <c r="A178" s="187">
        <v>6401</v>
      </c>
      <c r="B178" s="187">
        <v>556</v>
      </c>
      <c r="C178" s="184" t="str">
        <f t="shared" si="6"/>
        <v>556-6401</v>
      </c>
      <c r="D178" s="1025" t="s">
        <v>631</v>
      </c>
      <c r="E178" s="1025" t="s">
        <v>74</v>
      </c>
      <c r="F178" s="1025" t="s">
        <v>85</v>
      </c>
      <c r="G178" s="1025" t="s">
        <v>86</v>
      </c>
      <c r="H178" s="187" t="s">
        <v>10</v>
      </c>
      <c r="I178" s="188">
        <v>1450</v>
      </c>
      <c r="J178" s="188">
        <f>VLOOKUP(A178,CENIK!$A$3:$F$201,6,FALSE)</f>
        <v>0</v>
      </c>
      <c r="K178" s="188">
        <f t="shared" si="5"/>
        <v>0</v>
      </c>
      <c r="M178" s="1024"/>
    </row>
    <row r="179" spans="1:13" ht="45" x14ac:dyDescent="0.25">
      <c r="A179" s="187">
        <v>6501</v>
      </c>
      <c r="B179" s="187">
        <v>556</v>
      </c>
      <c r="C179" s="184" t="str">
        <f t="shared" si="6"/>
        <v>556-6501</v>
      </c>
      <c r="D179" s="1025" t="s">
        <v>631</v>
      </c>
      <c r="E179" s="1025" t="s">
        <v>74</v>
      </c>
      <c r="F179" s="1025" t="s">
        <v>88</v>
      </c>
      <c r="G179" s="1025" t="s">
        <v>271</v>
      </c>
      <c r="H179" s="187" t="s">
        <v>6</v>
      </c>
      <c r="I179" s="188">
        <v>16</v>
      </c>
      <c r="J179" s="188">
        <f>VLOOKUP(A179,CENIK!$A$3:$F$201,6,FALSE)</f>
        <v>0</v>
      </c>
      <c r="K179" s="188">
        <f t="shared" si="5"/>
        <v>0</v>
      </c>
      <c r="M179" s="1024"/>
    </row>
    <row r="180" spans="1:13" ht="45" x14ac:dyDescent="0.25">
      <c r="A180" s="187">
        <v>6502</v>
      </c>
      <c r="B180" s="187">
        <v>556</v>
      </c>
      <c r="C180" s="184" t="str">
        <f t="shared" si="6"/>
        <v>556-6502</v>
      </c>
      <c r="D180" s="1025" t="s">
        <v>631</v>
      </c>
      <c r="E180" s="1025" t="s">
        <v>74</v>
      </c>
      <c r="F180" s="1025" t="s">
        <v>88</v>
      </c>
      <c r="G180" s="1025" t="s">
        <v>272</v>
      </c>
      <c r="H180" s="187" t="s">
        <v>6</v>
      </c>
      <c r="I180" s="188">
        <v>2</v>
      </c>
      <c r="J180" s="188">
        <f>VLOOKUP(A180,CENIK!$A$3:$F$201,6,FALSE)</f>
        <v>0</v>
      </c>
      <c r="K180" s="188">
        <f t="shared" si="5"/>
        <v>0</v>
      </c>
      <c r="M180" s="1024"/>
    </row>
    <row r="181" spans="1:13" ht="45" x14ac:dyDescent="0.25">
      <c r="A181" s="187">
        <v>6503</v>
      </c>
      <c r="B181" s="187">
        <v>556</v>
      </c>
      <c r="C181" s="184" t="str">
        <f t="shared" si="6"/>
        <v>556-6503</v>
      </c>
      <c r="D181" s="1025" t="s">
        <v>631</v>
      </c>
      <c r="E181" s="1025" t="s">
        <v>74</v>
      </c>
      <c r="F181" s="1025" t="s">
        <v>88</v>
      </c>
      <c r="G181" s="1025" t="s">
        <v>273</v>
      </c>
      <c r="H181" s="187" t="s">
        <v>6</v>
      </c>
      <c r="I181" s="188">
        <v>18</v>
      </c>
      <c r="J181" s="188">
        <f>VLOOKUP(A181,CENIK!$A$3:$F$201,6,FALSE)</f>
        <v>0</v>
      </c>
      <c r="K181" s="188">
        <f t="shared" si="5"/>
        <v>0</v>
      </c>
      <c r="M181" s="1024"/>
    </row>
    <row r="182" spans="1:13" ht="45" x14ac:dyDescent="0.25">
      <c r="A182" s="187">
        <v>6504</v>
      </c>
      <c r="B182" s="187">
        <v>556</v>
      </c>
      <c r="C182" s="184" t="str">
        <f t="shared" si="6"/>
        <v>556-6504</v>
      </c>
      <c r="D182" s="1025" t="s">
        <v>631</v>
      </c>
      <c r="E182" s="1025" t="s">
        <v>74</v>
      </c>
      <c r="F182" s="1025" t="s">
        <v>88</v>
      </c>
      <c r="G182" s="1025" t="s">
        <v>274</v>
      </c>
      <c r="H182" s="187" t="s">
        <v>6</v>
      </c>
      <c r="I182" s="188">
        <v>12</v>
      </c>
      <c r="J182" s="188">
        <f>VLOOKUP(A182,CENIK!$A$3:$F$201,6,FALSE)</f>
        <v>0</v>
      </c>
      <c r="K182" s="188">
        <f t="shared" si="5"/>
        <v>0</v>
      </c>
      <c r="M182" s="1024"/>
    </row>
    <row r="183" spans="1:13" ht="45" x14ac:dyDescent="0.25">
      <c r="A183" s="187">
        <v>6507</v>
      </c>
      <c r="B183" s="187">
        <v>556</v>
      </c>
      <c r="C183" s="184" t="str">
        <f t="shared" si="6"/>
        <v>556-6507</v>
      </c>
      <c r="D183" s="1025" t="s">
        <v>631</v>
      </c>
      <c r="E183" s="1025" t="s">
        <v>74</v>
      </c>
      <c r="F183" s="1025" t="s">
        <v>88</v>
      </c>
      <c r="G183" s="1025" t="s">
        <v>277</v>
      </c>
      <c r="H183" s="187" t="s">
        <v>6</v>
      </c>
      <c r="I183" s="188">
        <v>15</v>
      </c>
      <c r="J183" s="188">
        <f>VLOOKUP(A183,CENIK!$A$3:$F$201,6,FALSE)</f>
        <v>0</v>
      </c>
      <c r="K183" s="188">
        <f t="shared" si="5"/>
        <v>0</v>
      </c>
      <c r="M183" s="1024"/>
    </row>
    <row r="184" spans="1:13" ht="45" x14ac:dyDescent="0.25">
      <c r="A184" s="187">
        <v>6510</v>
      </c>
      <c r="B184" s="187">
        <v>556</v>
      </c>
      <c r="C184" s="184" t="str">
        <f t="shared" si="6"/>
        <v>556-6510</v>
      </c>
      <c r="D184" s="1025" t="s">
        <v>631</v>
      </c>
      <c r="E184" s="1025" t="s">
        <v>74</v>
      </c>
      <c r="F184" s="1025" t="s">
        <v>88</v>
      </c>
      <c r="G184" s="1025" t="s">
        <v>579</v>
      </c>
      <c r="H184" s="187" t="s">
        <v>6</v>
      </c>
      <c r="I184" s="188">
        <v>2</v>
      </c>
      <c r="J184" s="188">
        <f>VLOOKUP(A184,CENIK!$A$3:$F$201,6,FALSE)</f>
        <v>0</v>
      </c>
      <c r="K184" s="188">
        <f t="shared" si="5"/>
        <v>0</v>
      </c>
      <c r="M184" s="1024"/>
    </row>
    <row r="185" spans="1:13" ht="135" x14ac:dyDescent="0.25">
      <c r="A185" s="187">
        <v>8</v>
      </c>
      <c r="B185" s="187">
        <v>556</v>
      </c>
      <c r="C185" s="184" t="str">
        <f t="shared" si="6"/>
        <v>556-8</v>
      </c>
      <c r="D185" s="1025" t="s">
        <v>631</v>
      </c>
      <c r="E185" s="1025" t="s">
        <v>74</v>
      </c>
      <c r="F185" s="1025" t="s">
        <v>677</v>
      </c>
      <c r="G185" s="1025" t="s">
        <v>3170</v>
      </c>
      <c r="H185" s="187" t="s">
        <v>10</v>
      </c>
      <c r="I185" s="188">
        <v>1019</v>
      </c>
      <c r="J185" s="195"/>
      <c r="K185" s="188">
        <f t="shared" si="5"/>
        <v>0</v>
      </c>
      <c r="M185" s="1024"/>
    </row>
    <row r="186" spans="1:13" ht="105" x14ac:dyDescent="0.25">
      <c r="A186" s="187">
        <v>9</v>
      </c>
      <c r="B186" s="187">
        <v>556</v>
      </c>
      <c r="C186" s="184" t="str">
        <f t="shared" si="6"/>
        <v>556-9</v>
      </c>
      <c r="D186" s="1025" t="s">
        <v>631</v>
      </c>
      <c r="E186" s="1025" t="s">
        <v>74</v>
      </c>
      <c r="F186" s="1025" t="s">
        <v>677</v>
      </c>
      <c r="G186" s="1025" t="s">
        <v>3142</v>
      </c>
      <c r="H186" s="187" t="s">
        <v>6</v>
      </c>
      <c r="I186" s="188">
        <v>5</v>
      </c>
      <c r="J186" s="195"/>
      <c r="K186" s="188">
        <f t="shared" si="5"/>
        <v>0</v>
      </c>
      <c r="M186" s="1024"/>
    </row>
    <row r="187" spans="1:13" ht="105" x14ac:dyDescent="0.25">
      <c r="A187" s="187">
        <v>10</v>
      </c>
      <c r="B187" s="187">
        <v>556</v>
      </c>
      <c r="C187" s="184" t="str">
        <f t="shared" si="6"/>
        <v>556-10</v>
      </c>
      <c r="D187" s="1025" t="s">
        <v>631</v>
      </c>
      <c r="E187" s="1025" t="s">
        <v>74</v>
      </c>
      <c r="F187" s="1025" t="s">
        <v>677</v>
      </c>
      <c r="G187" s="1025" t="s">
        <v>3171</v>
      </c>
      <c r="H187" s="187" t="s">
        <v>6</v>
      </c>
      <c r="I187" s="188">
        <v>6</v>
      </c>
      <c r="J187" s="195"/>
      <c r="K187" s="188">
        <f t="shared" si="5"/>
        <v>0</v>
      </c>
      <c r="M187" s="1024"/>
    </row>
    <row r="188" spans="1:13" ht="105" x14ac:dyDescent="0.25">
      <c r="A188" s="187">
        <v>11</v>
      </c>
      <c r="B188" s="187">
        <v>556</v>
      </c>
      <c r="C188" s="184" t="str">
        <f t="shared" si="6"/>
        <v>556-11</v>
      </c>
      <c r="D188" s="1025" t="s">
        <v>631</v>
      </c>
      <c r="E188" s="1025" t="s">
        <v>74</v>
      </c>
      <c r="F188" s="1025" t="s">
        <v>677</v>
      </c>
      <c r="G188" s="1025" t="s">
        <v>3172</v>
      </c>
      <c r="H188" s="187" t="s">
        <v>6</v>
      </c>
      <c r="I188" s="188">
        <v>12</v>
      </c>
      <c r="J188" s="195"/>
      <c r="K188" s="188">
        <f t="shared" si="5"/>
        <v>0</v>
      </c>
      <c r="M188" s="1024"/>
    </row>
    <row r="189" spans="1:13" ht="90" x14ac:dyDescent="0.25">
      <c r="A189" s="187">
        <v>12</v>
      </c>
      <c r="B189" s="187">
        <v>556</v>
      </c>
      <c r="C189" s="184" t="str">
        <f t="shared" si="6"/>
        <v>556-12</v>
      </c>
      <c r="D189" s="1025" t="s">
        <v>631</v>
      </c>
      <c r="E189" s="1025" t="s">
        <v>74</v>
      </c>
      <c r="F189" s="1025" t="s">
        <v>677</v>
      </c>
      <c r="G189" s="1025" t="s">
        <v>3174</v>
      </c>
      <c r="H189" s="187" t="s">
        <v>6</v>
      </c>
      <c r="I189" s="188">
        <v>3</v>
      </c>
      <c r="J189" s="195"/>
      <c r="K189" s="188">
        <f t="shared" si="5"/>
        <v>0</v>
      </c>
      <c r="M189" s="1024"/>
    </row>
    <row r="190" spans="1:13" ht="90" x14ac:dyDescent="0.25">
      <c r="A190" s="187">
        <v>13</v>
      </c>
      <c r="B190" s="187">
        <v>556</v>
      </c>
      <c r="C190" s="184" t="str">
        <f t="shared" si="6"/>
        <v>556-13</v>
      </c>
      <c r="D190" s="1025" t="s">
        <v>631</v>
      </c>
      <c r="E190" s="1025" t="s">
        <v>74</v>
      </c>
      <c r="F190" s="1025" t="s">
        <v>677</v>
      </c>
      <c r="G190" s="1025" t="s">
        <v>3176</v>
      </c>
      <c r="H190" s="187" t="s">
        <v>6</v>
      </c>
      <c r="I190" s="188">
        <v>3</v>
      </c>
      <c r="J190" s="195"/>
      <c r="K190" s="188">
        <f t="shared" si="5"/>
        <v>0</v>
      </c>
      <c r="M190" s="1024"/>
    </row>
    <row r="191" spans="1:13" ht="75" x14ac:dyDescent="0.25">
      <c r="A191" s="187">
        <v>14</v>
      </c>
      <c r="B191" s="187">
        <v>556</v>
      </c>
      <c r="C191" s="184" t="str">
        <f t="shared" si="6"/>
        <v>556-14</v>
      </c>
      <c r="D191" s="1025" t="s">
        <v>631</v>
      </c>
      <c r="E191" s="1025" t="s">
        <v>74</v>
      </c>
      <c r="F191" s="1025" t="s">
        <v>677</v>
      </c>
      <c r="G191" s="1025" t="s">
        <v>3177</v>
      </c>
      <c r="H191" s="187" t="s">
        <v>6</v>
      </c>
      <c r="I191" s="188">
        <v>2</v>
      </c>
      <c r="J191" s="195"/>
      <c r="K191" s="188">
        <f t="shared" si="5"/>
        <v>0</v>
      </c>
      <c r="M191" s="1024"/>
    </row>
    <row r="192" spans="1:13" ht="75" x14ac:dyDescent="0.25">
      <c r="A192" s="187">
        <v>15</v>
      </c>
      <c r="B192" s="187">
        <v>556</v>
      </c>
      <c r="C192" s="184" t="str">
        <f t="shared" si="6"/>
        <v>556-15</v>
      </c>
      <c r="D192" s="1025" t="s">
        <v>631</v>
      </c>
      <c r="E192" s="1025" t="s">
        <v>74</v>
      </c>
      <c r="F192" s="1025" t="s">
        <v>677</v>
      </c>
      <c r="G192" s="1025" t="s">
        <v>3178</v>
      </c>
      <c r="H192" s="187" t="s">
        <v>6</v>
      </c>
      <c r="I192" s="188">
        <v>3</v>
      </c>
      <c r="J192" s="195"/>
      <c r="K192" s="188">
        <f t="shared" si="5"/>
        <v>0</v>
      </c>
      <c r="M192" s="1024"/>
    </row>
    <row r="193" spans="1:13" ht="75" x14ac:dyDescent="0.25">
      <c r="A193" s="187">
        <v>16</v>
      </c>
      <c r="B193" s="187">
        <v>556</v>
      </c>
      <c r="C193" s="184" t="str">
        <f t="shared" si="6"/>
        <v>556-16</v>
      </c>
      <c r="D193" s="1025" t="s">
        <v>631</v>
      </c>
      <c r="E193" s="1025" t="s">
        <v>74</v>
      </c>
      <c r="F193" s="1025" t="s">
        <v>677</v>
      </c>
      <c r="G193" s="1025" t="s">
        <v>3147</v>
      </c>
      <c r="H193" s="187" t="s">
        <v>6</v>
      </c>
      <c r="I193" s="188">
        <v>4</v>
      </c>
      <c r="J193" s="195"/>
      <c r="K193" s="188">
        <f t="shared" si="5"/>
        <v>0</v>
      </c>
      <c r="M193" s="1024"/>
    </row>
    <row r="194" spans="1:13" ht="75" x14ac:dyDescent="0.25">
      <c r="A194" s="187">
        <v>17</v>
      </c>
      <c r="B194" s="187">
        <v>556</v>
      </c>
      <c r="C194" s="184" t="str">
        <f t="shared" si="6"/>
        <v>556-17</v>
      </c>
      <c r="D194" s="1025" t="s">
        <v>631</v>
      </c>
      <c r="E194" s="1025" t="s">
        <v>74</v>
      </c>
      <c r="F194" s="1025" t="s">
        <v>677</v>
      </c>
      <c r="G194" s="1025" t="s">
        <v>3179</v>
      </c>
      <c r="H194" s="187" t="s">
        <v>6</v>
      </c>
      <c r="I194" s="188">
        <v>11</v>
      </c>
      <c r="J194" s="195"/>
      <c r="K194" s="188">
        <f t="shared" si="5"/>
        <v>0</v>
      </c>
      <c r="M194" s="1024"/>
    </row>
    <row r="195" spans="1:13" ht="75" x14ac:dyDescent="0.25">
      <c r="A195" s="187">
        <v>18</v>
      </c>
      <c r="B195" s="187">
        <v>556</v>
      </c>
      <c r="C195" s="184" t="str">
        <f t="shared" si="6"/>
        <v>556-18</v>
      </c>
      <c r="D195" s="1025" t="s">
        <v>631</v>
      </c>
      <c r="E195" s="1025" t="s">
        <v>74</v>
      </c>
      <c r="F195" s="1025" t="s">
        <v>677</v>
      </c>
      <c r="G195" s="1025" t="s">
        <v>3180</v>
      </c>
      <c r="H195" s="187" t="s">
        <v>6</v>
      </c>
      <c r="I195" s="188">
        <v>15</v>
      </c>
      <c r="J195" s="195"/>
      <c r="K195" s="188">
        <f t="shared" si="5"/>
        <v>0</v>
      </c>
      <c r="M195" s="1024"/>
    </row>
    <row r="196" spans="1:13" ht="90" x14ac:dyDescent="0.25">
      <c r="A196" s="187">
        <v>19</v>
      </c>
      <c r="B196" s="187">
        <v>556</v>
      </c>
      <c r="C196" s="184" t="str">
        <f t="shared" si="6"/>
        <v>556-19</v>
      </c>
      <c r="D196" s="1025" t="s">
        <v>631</v>
      </c>
      <c r="E196" s="1025" t="s">
        <v>74</v>
      </c>
      <c r="F196" s="1025" t="s">
        <v>677</v>
      </c>
      <c r="G196" s="1025" t="s">
        <v>3149</v>
      </c>
      <c r="H196" s="187" t="s">
        <v>6</v>
      </c>
      <c r="I196" s="188">
        <v>2</v>
      </c>
      <c r="J196" s="195"/>
      <c r="K196" s="188">
        <f t="shared" si="5"/>
        <v>0</v>
      </c>
      <c r="M196" s="1024"/>
    </row>
    <row r="197" spans="1:13" ht="90" x14ac:dyDescent="0.25">
      <c r="A197" s="187">
        <v>20</v>
      </c>
      <c r="B197" s="187">
        <v>556</v>
      </c>
      <c r="C197" s="184" t="str">
        <f t="shared" si="6"/>
        <v>556-20</v>
      </c>
      <c r="D197" s="1025" t="s">
        <v>631</v>
      </c>
      <c r="E197" s="1025" t="s">
        <v>74</v>
      </c>
      <c r="F197" s="1025" t="s">
        <v>677</v>
      </c>
      <c r="G197" s="1025" t="s">
        <v>3181</v>
      </c>
      <c r="H197" s="187" t="s">
        <v>6</v>
      </c>
      <c r="I197" s="188">
        <v>4</v>
      </c>
      <c r="J197" s="195"/>
      <c r="K197" s="188">
        <f t="shared" si="5"/>
        <v>0</v>
      </c>
      <c r="M197" s="1024"/>
    </row>
    <row r="198" spans="1:13" ht="90" x14ac:dyDescent="0.25">
      <c r="A198" s="187">
        <v>21</v>
      </c>
      <c r="B198" s="187">
        <v>556</v>
      </c>
      <c r="C198" s="184" t="str">
        <f t="shared" si="6"/>
        <v>556-21</v>
      </c>
      <c r="D198" s="1025" t="s">
        <v>631</v>
      </c>
      <c r="E198" s="1025" t="s">
        <v>74</v>
      </c>
      <c r="F198" s="1025" t="s">
        <v>677</v>
      </c>
      <c r="G198" s="1025" t="s">
        <v>3182</v>
      </c>
      <c r="H198" s="187" t="s">
        <v>6</v>
      </c>
      <c r="I198" s="188">
        <v>10</v>
      </c>
      <c r="J198" s="195"/>
      <c r="K198" s="188">
        <f t="shared" si="5"/>
        <v>0</v>
      </c>
      <c r="M198" s="1024"/>
    </row>
    <row r="199" spans="1:13" ht="165" x14ac:dyDescent="0.25">
      <c r="A199" s="187">
        <v>22</v>
      </c>
      <c r="B199" s="187">
        <v>556</v>
      </c>
      <c r="C199" s="184" t="str">
        <f t="shared" si="6"/>
        <v>556-22</v>
      </c>
      <c r="D199" s="1025" t="s">
        <v>631</v>
      </c>
      <c r="E199" s="1025" t="s">
        <v>74</v>
      </c>
      <c r="F199" s="1025" t="s">
        <v>677</v>
      </c>
      <c r="G199" s="1025" t="s">
        <v>3151</v>
      </c>
      <c r="H199" s="187" t="s">
        <v>6</v>
      </c>
      <c r="I199" s="188">
        <v>16</v>
      </c>
      <c r="J199" s="195"/>
      <c r="K199" s="188">
        <f t="shared" si="5"/>
        <v>0</v>
      </c>
      <c r="M199" s="1024"/>
    </row>
    <row r="200" spans="1:13" ht="165" x14ac:dyDescent="0.25">
      <c r="A200" s="187">
        <v>23</v>
      </c>
      <c r="B200" s="187">
        <v>556</v>
      </c>
      <c r="C200" s="184" t="str">
        <f t="shared" si="6"/>
        <v>556-23</v>
      </c>
      <c r="D200" s="1025" t="s">
        <v>631</v>
      </c>
      <c r="E200" s="1025" t="s">
        <v>74</v>
      </c>
      <c r="F200" s="1025" t="s">
        <v>677</v>
      </c>
      <c r="G200" s="1025" t="s">
        <v>3152</v>
      </c>
      <c r="H200" s="187" t="s">
        <v>6</v>
      </c>
      <c r="I200" s="188">
        <v>3</v>
      </c>
      <c r="J200" s="195"/>
      <c r="K200" s="188">
        <f t="shared" si="5"/>
        <v>0</v>
      </c>
      <c r="M200" s="1024"/>
    </row>
    <row r="201" spans="1:13" ht="165" x14ac:dyDescent="0.25">
      <c r="A201" s="187">
        <v>24</v>
      </c>
      <c r="B201" s="187">
        <v>556</v>
      </c>
      <c r="C201" s="184" t="str">
        <f t="shared" si="6"/>
        <v>556-24</v>
      </c>
      <c r="D201" s="1025" t="s">
        <v>631</v>
      </c>
      <c r="E201" s="1025" t="s">
        <v>74</v>
      </c>
      <c r="F201" s="1025" t="s">
        <v>677</v>
      </c>
      <c r="G201" s="1025" t="s">
        <v>3183</v>
      </c>
      <c r="H201" s="187" t="s">
        <v>6</v>
      </c>
      <c r="I201" s="188">
        <v>8</v>
      </c>
      <c r="J201" s="195"/>
      <c r="K201" s="188">
        <f t="shared" si="5"/>
        <v>0</v>
      </c>
      <c r="M201" s="1024"/>
    </row>
    <row r="202" spans="1:13" ht="165" x14ac:dyDescent="0.25">
      <c r="A202" s="187">
        <v>25</v>
      </c>
      <c r="B202" s="187">
        <v>556</v>
      </c>
      <c r="C202" s="184" t="str">
        <f t="shared" si="6"/>
        <v>556-25</v>
      </c>
      <c r="D202" s="1025" t="s">
        <v>631</v>
      </c>
      <c r="E202" s="1025" t="s">
        <v>74</v>
      </c>
      <c r="F202" s="1025" t="s">
        <v>677</v>
      </c>
      <c r="G202" s="1025" t="s">
        <v>3154</v>
      </c>
      <c r="H202" s="187" t="s">
        <v>6</v>
      </c>
      <c r="I202" s="188">
        <v>2</v>
      </c>
      <c r="J202" s="195"/>
      <c r="K202" s="188">
        <f t="shared" si="5"/>
        <v>0</v>
      </c>
      <c r="M202" s="1024"/>
    </row>
    <row r="203" spans="1:13" ht="270" x14ac:dyDescent="0.25">
      <c r="A203" s="187">
        <v>26</v>
      </c>
      <c r="B203" s="187">
        <v>556</v>
      </c>
      <c r="C203" s="184" t="str">
        <f t="shared" si="6"/>
        <v>556-26</v>
      </c>
      <c r="D203" s="1025" t="s">
        <v>631</v>
      </c>
      <c r="E203" s="1025" t="s">
        <v>74</v>
      </c>
      <c r="F203" s="1025" t="s">
        <v>677</v>
      </c>
      <c r="G203" s="1025" t="s">
        <v>3155</v>
      </c>
      <c r="H203" s="187" t="s">
        <v>6</v>
      </c>
      <c r="I203" s="188">
        <v>3</v>
      </c>
      <c r="J203" s="195"/>
      <c r="K203" s="188">
        <f t="shared" si="5"/>
        <v>0</v>
      </c>
      <c r="M203" s="1024"/>
    </row>
    <row r="204" spans="1:13" ht="90" x14ac:dyDescent="0.25">
      <c r="A204" s="187">
        <v>27</v>
      </c>
      <c r="B204" s="187">
        <v>556</v>
      </c>
      <c r="C204" s="184" t="str">
        <f t="shared" si="6"/>
        <v>556-27</v>
      </c>
      <c r="D204" s="1025" t="s">
        <v>631</v>
      </c>
      <c r="E204" s="1025" t="s">
        <v>74</v>
      </c>
      <c r="F204" s="1025" t="s">
        <v>677</v>
      </c>
      <c r="G204" s="1025" t="s">
        <v>3156</v>
      </c>
      <c r="H204" s="187" t="s">
        <v>10</v>
      </c>
      <c r="I204" s="188">
        <v>3180</v>
      </c>
      <c r="J204" s="195"/>
      <c r="K204" s="188">
        <f t="shared" si="5"/>
        <v>0</v>
      </c>
      <c r="M204" s="1024"/>
    </row>
    <row r="205" spans="1:13" ht="90" x14ac:dyDescent="0.25">
      <c r="A205" s="187">
        <v>28</v>
      </c>
      <c r="B205" s="187">
        <v>556</v>
      </c>
      <c r="C205" s="184" t="str">
        <f t="shared" si="6"/>
        <v>556-28</v>
      </c>
      <c r="D205" s="1025" t="s">
        <v>631</v>
      </c>
      <c r="E205" s="1025" t="s">
        <v>74</v>
      </c>
      <c r="F205" s="1025" t="s">
        <v>677</v>
      </c>
      <c r="G205" s="1025" t="s">
        <v>3157</v>
      </c>
      <c r="H205" s="187" t="s">
        <v>6</v>
      </c>
      <c r="I205" s="188">
        <v>9</v>
      </c>
      <c r="J205" s="195"/>
      <c r="K205" s="188">
        <f t="shared" si="5"/>
        <v>0</v>
      </c>
      <c r="M205" s="1024"/>
    </row>
    <row r="206" spans="1:13" ht="60" x14ac:dyDescent="0.25">
      <c r="A206" s="187">
        <v>29</v>
      </c>
      <c r="B206" s="187">
        <v>556</v>
      </c>
      <c r="C206" s="184" t="str">
        <f t="shared" si="6"/>
        <v>556-29</v>
      </c>
      <c r="D206" s="1025" t="s">
        <v>631</v>
      </c>
      <c r="E206" s="1025" t="s">
        <v>74</v>
      </c>
      <c r="F206" s="1025" t="s">
        <v>677</v>
      </c>
      <c r="G206" s="1025" t="s">
        <v>3158</v>
      </c>
      <c r="H206" s="187" t="s">
        <v>10</v>
      </c>
      <c r="I206" s="188">
        <v>1022</v>
      </c>
      <c r="J206" s="195"/>
      <c r="K206" s="188">
        <f t="shared" si="5"/>
        <v>0</v>
      </c>
      <c r="M206" s="1024"/>
    </row>
    <row r="207" spans="1:13" ht="105" x14ac:dyDescent="0.25">
      <c r="A207" s="187">
        <v>30</v>
      </c>
      <c r="B207" s="187">
        <v>556</v>
      </c>
      <c r="C207" s="184" t="str">
        <f t="shared" si="6"/>
        <v>556-30</v>
      </c>
      <c r="D207" s="1025" t="s">
        <v>631</v>
      </c>
      <c r="E207" s="1025" t="s">
        <v>74</v>
      </c>
      <c r="F207" s="1025" t="s">
        <v>677</v>
      </c>
      <c r="G207" s="1025" t="s">
        <v>3159</v>
      </c>
      <c r="H207" s="187" t="s">
        <v>10</v>
      </c>
      <c r="I207" s="188">
        <v>4</v>
      </c>
      <c r="J207" s="195"/>
      <c r="K207" s="188">
        <f t="shared" si="5"/>
        <v>0</v>
      </c>
      <c r="M207" s="1024"/>
    </row>
    <row r="208" spans="1:13" ht="60" x14ac:dyDescent="0.25">
      <c r="A208" s="187">
        <v>31</v>
      </c>
      <c r="B208" s="187">
        <v>556</v>
      </c>
      <c r="C208" s="184" t="str">
        <f t="shared" si="6"/>
        <v>556-31</v>
      </c>
      <c r="D208" s="1025" t="s">
        <v>631</v>
      </c>
      <c r="E208" s="1025" t="s">
        <v>74</v>
      </c>
      <c r="F208" s="1025" t="s">
        <v>677</v>
      </c>
      <c r="G208" s="1025" t="s">
        <v>3185</v>
      </c>
      <c r="H208" s="187" t="s">
        <v>10</v>
      </c>
      <c r="I208" s="188">
        <v>155</v>
      </c>
      <c r="J208" s="195"/>
      <c r="K208" s="188">
        <f t="shared" si="5"/>
        <v>0</v>
      </c>
      <c r="M208" s="1024"/>
    </row>
    <row r="209" spans="1:13" ht="270" x14ac:dyDescent="0.25">
      <c r="A209" s="187">
        <v>32</v>
      </c>
      <c r="B209" s="187">
        <v>556</v>
      </c>
      <c r="C209" s="184" t="str">
        <f t="shared" si="6"/>
        <v>556-32</v>
      </c>
      <c r="D209" s="1025" t="s">
        <v>631</v>
      </c>
      <c r="E209" s="1025" t="s">
        <v>74</v>
      </c>
      <c r="F209" s="1025" t="s">
        <v>677</v>
      </c>
      <c r="G209" s="1025" t="s">
        <v>3160</v>
      </c>
      <c r="H209" s="187" t="s">
        <v>10</v>
      </c>
      <c r="I209" s="188">
        <v>112</v>
      </c>
      <c r="J209" s="195"/>
      <c r="K209" s="188">
        <f t="shared" si="5"/>
        <v>0</v>
      </c>
      <c r="M209" s="1024"/>
    </row>
    <row r="210" spans="1:13" ht="375" x14ac:dyDescent="0.25">
      <c r="A210" s="187">
        <v>33</v>
      </c>
      <c r="B210" s="187">
        <v>556</v>
      </c>
      <c r="C210" s="184" t="str">
        <f t="shared" si="6"/>
        <v>556-33</v>
      </c>
      <c r="D210" s="1025" t="s">
        <v>631</v>
      </c>
      <c r="E210" s="1025" t="s">
        <v>74</v>
      </c>
      <c r="F210" s="1025" t="s">
        <v>677</v>
      </c>
      <c r="G210" s="1025" t="s">
        <v>3161</v>
      </c>
      <c r="H210" s="187" t="s">
        <v>6</v>
      </c>
      <c r="I210" s="188">
        <v>10</v>
      </c>
      <c r="J210" s="195"/>
      <c r="K210" s="188">
        <f t="shared" si="5"/>
        <v>0</v>
      </c>
      <c r="M210" s="1024"/>
    </row>
    <row r="211" spans="1:13" ht="375" x14ac:dyDescent="0.25">
      <c r="A211" s="187">
        <v>34</v>
      </c>
      <c r="B211" s="187">
        <v>556</v>
      </c>
      <c r="C211" s="184" t="str">
        <f t="shared" si="6"/>
        <v>556-34</v>
      </c>
      <c r="D211" s="1025" t="s">
        <v>631</v>
      </c>
      <c r="E211" s="1025" t="s">
        <v>74</v>
      </c>
      <c r="F211" s="1025" t="s">
        <v>677</v>
      </c>
      <c r="G211" s="1025" t="s">
        <v>3162</v>
      </c>
      <c r="H211" s="187" t="s">
        <v>6</v>
      </c>
      <c r="I211" s="188">
        <v>2</v>
      </c>
      <c r="J211" s="195"/>
      <c r="K211" s="188">
        <f t="shared" si="5"/>
        <v>0</v>
      </c>
      <c r="M211" s="1024"/>
    </row>
    <row r="212" spans="1:13" ht="375" x14ac:dyDescent="0.25">
      <c r="A212" s="187">
        <v>35</v>
      </c>
      <c r="B212" s="187">
        <v>556</v>
      </c>
      <c r="C212" s="184" t="str">
        <f t="shared" si="6"/>
        <v>556-35</v>
      </c>
      <c r="D212" s="1025" t="s">
        <v>631</v>
      </c>
      <c r="E212" s="1025" t="s">
        <v>74</v>
      </c>
      <c r="F212" s="1025" t="s">
        <v>677</v>
      </c>
      <c r="G212" s="1025" t="s">
        <v>3163</v>
      </c>
      <c r="H212" s="187" t="s">
        <v>6</v>
      </c>
      <c r="I212" s="188">
        <v>3</v>
      </c>
      <c r="J212" s="195"/>
      <c r="K212" s="188">
        <f t="shared" si="5"/>
        <v>0</v>
      </c>
      <c r="M212" s="1024"/>
    </row>
    <row r="213" spans="1:13" ht="375" x14ac:dyDescent="0.25">
      <c r="A213" s="187">
        <v>36</v>
      </c>
      <c r="B213" s="187">
        <v>556</v>
      </c>
      <c r="C213" s="184" t="str">
        <f t="shared" si="6"/>
        <v>556-36</v>
      </c>
      <c r="D213" s="1025" t="s">
        <v>631</v>
      </c>
      <c r="E213" s="1025" t="s">
        <v>74</v>
      </c>
      <c r="F213" s="1025" t="s">
        <v>677</v>
      </c>
      <c r="G213" s="1025" t="s">
        <v>3189</v>
      </c>
      <c r="H213" s="187" t="s">
        <v>6</v>
      </c>
      <c r="I213" s="188">
        <v>1</v>
      </c>
      <c r="J213" s="195"/>
      <c r="K213" s="188">
        <f t="shared" si="5"/>
        <v>0</v>
      </c>
      <c r="M213" s="1024"/>
    </row>
    <row r="214" spans="1:13" ht="45" x14ac:dyDescent="0.25">
      <c r="A214" s="187">
        <v>37</v>
      </c>
      <c r="B214" s="187">
        <v>556</v>
      </c>
      <c r="C214" s="184" t="str">
        <f t="shared" si="6"/>
        <v>556-37</v>
      </c>
      <c r="D214" s="1025" t="s">
        <v>631</v>
      </c>
      <c r="E214" s="1025" t="s">
        <v>74</v>
      </c>
      <c r="F214" s="1025" t="s">
        <v>677</v>
      </c>
      <c r="G214" s="1025" t="s">
        <v>3164</v>
      </c>
      <c r="H214" s="187" t="s">
        <v>6</v>
      </c>
      <c r="I214" s="188">
        <v>7</v>
      </c>
      <c r="J214" s="195"/>
      <c r="K214" s="188">
        <f t="shared" ref="K214:K274" si="7">ROUND(I214*J214,2)</f>
        <v>0</v>
      </c>
      <c r="M214" s="1024"/>
    </row>
    <row r="215" spans="1:13" ht="60" x14ac:dyDescent="0.25">
      <c r="A215" s="187">
        <v>38</v>
      </c>
      <c r="B215" s="187">
        <v>556</v>
      </c>
      <c r="C215" s="184" t="str">
        <f t="shared" si="6"/>
        <v>556-38</v>
      </c>
      <c r="D215" s="1025" t="s">
        <v>631</v>
      </c>
      <c r="E215" s="1025" t="s">
        <v>74</v>
      </c>
      <c r="F215" s="1025" t="s">
        <v>677</v>
      </c>
      <c r="G215" s="1025" t="s">
        <v>3165</v>
      </c>
      <c r="H215" s="187" t="s">
        <v>6</v>
      </c>
      <c r="I215" s="188">
        <v>10</v>
      </c>
      <c r="J215" s="195"/>
      <c r="K215" s="188">
        <f t="shared" si="7"/>
        <v>0</v>
      </c>
      <c r="M215" s="1024"/>
    </row>
    <row r="216" spans="1:13" ht="60" x14ac:dyDescent="0.25">
      <c r="A216" s="187">
        <v>1201</v>
      </c>
      <c r="B216" s="187">
        <v>219</v>
      </c>
      <c r="C216" s="184" t="str">
        <f t="shared" si="6"/>
        <v>219-1201</v>
      </c>
      <c r="D216" s="1025" t="s">
        <v>633</v>
      </c>
      <c r="E216" s="1025" t="s">
        <v>7</v>
      </c>
      <c r="F216" s="1025" t="s">
        <v>8</v>
      </c>
      <c r="G216" s="1025" t="s">
        <v>9</v>
      </c>
      <c r="H216" s="187" t="s">
        <v>10</v>
      </c>
      <c r="I216" s="188">
        <v>150</v>
      </c>
      <c r="J216" s="188">
        <f>VLOOKUP(A216,CENIK!$A$3:$F$201,6,FALSE)</f>
        <v>0</v>
      </c>
      <c r="K216" s="188">
        <f t="shared" si="7"/>
        <v>0</v>
      </c>
      <c r="M216" s="1024"/>
    </row>
    <row r="217" spans="1:13" ht="45" x14ac:dyDescent="0.25">
      <c r="A217" s="187">
        <v>1202</v>
      </c>
      <c r="B217" s="187">
        <v>219</v>
      </c>
      <c r="C217" s="184" t="str">
        <f t="shared" si="6"/>
        <v>219-1202</v>
      </c>
      <c r="D217" s="1025" t="s">
        <v>633</v>
      </c>
      <c r="E217" s="1025" t="s">
        <v>7</v>
      </c>
      <c r="F217" s="1025" t="s">
        <v>8</v>
      </c>
      <c r="G217" s="1025" t="s">
        <v>11</v>
      </c>
      <c r="H217" s="187" t="s">
        <v>12</v>
      </c>
      <c r="I217" s="188">
        <v>5</v>
      </c>
      <c r="J217" s="188">
        <f>VLOOKUP(A217,CENIK!$A$3:$F$201,6,FALSE)</f>
        <v>0</v>
      </c>
      <c r="K217" s="188">
        <f t="shared" si="7"/>
        <v>0</v>
      </c>
      <c r="M217" s="1024"/>
    </row>
    <row r="218" spans="1:13" ht="60" x14ac:dyDescent="0.25">
      <c r="A218" s="187">
        <v>1203</v>
      </c>
      <c r="B218" s="187">
        <v>219</v>
      </c>
      <c r="C218" s="184" t="str">
        <f t="shared" si="6"/>
        <v>219-1203</v>
      </c>
      <c r="D218" s="1025" t="s">
        <v>633</v>
      </c>
      <c r="E218" s="1025" t="s">
        <v>7</v>
      </c>
      <c r="F218" s="1025" t="s">
        <v>8</v>
      </c>
      <c r="G218" s="1025" t="s">
        <v>236</v>
      </c>
      <c r="H218" s="187" t="s">
        <v>10</v>
      </c>
      <c r="I218" s="188">
        <v>16</v>
      </c>
      <c r="J218" s="188">
        <f>VLOOKUP(A218,CENIK!$A$3:$F$201,6,FALSE)</f>
        <v>0</v>
      </c>
      <c r="K218" s="188">
        <f t="shared" si="7"/>
        <v>0</v>
      </c>
      <c r="M218" s="1024"/>
    </row>
    <row r="219" spans="1:13" ht="45" x14ac:dyDescent="0.25">
      <c r="A219" s="187">
        <v>1204</v>
      </c>
      <c r="B219" s="187">
        <v>219</v>
      </c>
      <c r="C219" s="184" t="str">
        <f t="shared" si="6"/>
        <v>219-1204</v>
      </c>
      <c r="D219" s="1025" t="s">
        <v>633</v>
      </c>
      <c r="E219" s="1025" t="s">
        <v>7</v>
      </c>
      <c r="F219" s="1025" t="s">
        <v>8</v>
      </c>
      <c r="G219" s="1025" t="s">
        <v>13</v>
      </c>
      <c r="H219" s="187" t="s">
        <v>10</v>
      </c>
      <c r="I219" s="188">
        <v>150</v>
      </c>
      <c r="J219" s="188">
        <f>VLOOKUP(A219,CENIK!$A$3:$F$201,6,FALSE)</f>
        <v>0</v>
      </c>
      <c r="K219" s="188">
        <f t="shared" si="7"/>
        <v>0</v>
      </c>
      <c r="M219" s="1024"/>
    </row>
    <row r="220" spans="1:13" ht="60" x14ac:dyDescent="0.25">
      <c r="A220" s="187">
        <v>1205</v>
      </c>
      <c r="B220" s="187">
        <v>219</v>
      </c>
      <c r="C220" s="184" t="str">
        <f t="shared" ref="C220:C282" si="8">CONCATENATE(B220,$A$25,A220)</f>
        <v>219-1205</v>
      </c>
      <c r="D220" s="1025" t="s">
        <v>633</v>
      </c>
      <c r="E220" s="1025" t="s">
        <v>7</v>
      </c>
      <c r="F220" s="1025" t="s">
        <v>8</v>
      </c>
      <c r="G220" s="1025" t="s">
        <v>237</v>
      </c>
      <c r="H220" s="187" t="s">
        <v>14</v>
      </c>
      <c r="I220" s="188">
        <v>1</v>
      </c>
      <c r="J220" s="188">
        <f>VLOOKUP(A220,CENIK!$A$3:$F$201,6,FALSE)</f>
        <v>0</v>
      </c>
      <c r="K220" s="188">
        <f t="shared" si="7"/>
        <v>0</v>
      </c>
      <c r="M220" s="1024"/>
    </row>
    <row r="221" spans="1:13" ht="60" x14ac:dyDescent="0.25">
      <c r="A221" s="187">
        <v>1206</v>
      </c>
      <c r="B221" s="187">
        <v>219</v>
      </c>
      <c r="C221" s="184" t="str">
        <f t="shared" si="8"/>
        <v>219-1206</v>
      </c>
      <c r="D221" s="1025" t="s">
        <v>633</v>
      </c>
      <c r="E221" s="1025" t="s">
        <v>7</v>
      </c>
      <c r="F221" s="1025" t="s">
        <v>8</v>
      </c>
      <c r="G221" s="1025" t="s">
        <v>238</v>
      </c>
      <c r="H221" s="187" t="s">
        <v>14</v>
      </c>
      <c r="I221" s="188">
        <v>1</v>
      </c>
      <c r="J221" s="188">
        <f>VLOOKUP(A221,CENIK!$A$3:$F$201,6,FALSE)</f>
        <v>0</v>
      </c>
      <c r="K221" s="188">
        <f t="shared" si="7"/>
        <v>0</v>
      </c>
      <c r="M221" s="1024"/>
    </row>
    <row r="222" spans="1:13" ht="75" x14ac:dyDescent="0.25">
      <c r="A222" s="187">
        <v>1207</v>
      </c>
      <c r="B222" s="187">
        <v>219</v>
      </c>
      <c r="C222" s="184" t="str">
        <f t="shared" si="8"/>
        <v>219-1207</v>
      </c>
      <c r="D222" s="1025" t="s">
        <v>633</v>
      </c>
      <c r="E222" s="1025" t="s">
        <v>7</v>
      </c>
      <c r="F222" s="1025" t="s">
        <v>8</v>
      </c>
      <c r="G222" s="1025" t="s">
        <v>239</v>
      </c>
      <c r="H222" s="187" t="s">
        <v>14</v>
      </c>
      <c r="I222" s="188">
        <v>1</v>
      </c>
      <c r="J222" s="188">
        <f>VLOOKUP(A222,CENIK!$A$3:$F$201,6,FALSE)</f>
        <v>0</v>
      </c>
      <c r="K222" s="188">
        <f t="shared" si="7"/>
        <v>0</v>
      </c>
      <c r="M222" s="1024"/>
    </row>
    <row r="223" spans="1:13" ht="75" x14ac:dyDescent="0.25">
      <c r="A223" s="187">
        <v>1211</v>
      </c>
      <c r="B223" s="187">
        <v>219</v>
      </c>
      <c r="C223" s="184" t="str">
        <f t="shared" si="8"/>
        <v>219-1211</v>
      </c>
      <c r="D223" s="1025" t="s">
        <v>633</v>
      </c>
      <c r="E223" s="1025" t="s">
        <v>7</v>
      </c>
      <c r="F223" s="1025" t="s">
        <v>8</v>
      </c>
      <c r="G223" s="1025" t="s">
        <v>242</v>
      </c>
      <c r="H223" s="187" t="s">
        <v>14</v>
      </c>
      <c r="I223" s="188">
        <v>2</v>
      </c>
      <c r="J223" s="188">
        <f>VLOOKUP(A223,CENIK!$A$3:$F$201,6,FALSE)</f>
        <v>0</v>
      </c>
      <c r="K223" s="188">
        <f t="shared" si="7"/>
        <v>0</v>
      </c>
      <c r="M223" s="1024"/>
    </row>
    <row r="224" spans="1:13" ht="60" x14ac:dyDescent="0.25">
      <c r="A224" s="187">
        <v>1212</v>
      </c>
      <c r="B224" s="187">
        <v>219</v>
      </c>
      <c r="C224" s="184" t="str">
        <f t="shared" si="8"/>
        <v>219-1212</v>
      </c>
      <c r="D224" s="1025" t="s">
        <v>633</v>
      </c>
      <c r="E224" s="1025" t="s">
        <v>7</v>
      </c>
      <c r="F224" s="1025" t="s">
        <v>8</v>
      </c>
      <c r="G224" s="1025" t="s">
        <v>243</v>
      </c>
      <c r="H224" s="187" t="s">
        <v>14</v>
      </c>
      <c r="I224" s="188">
        <v>1</v>
      </c>
      <c r="J224" s="188">
        <f>VLOOKUP(A224,CENIK!$A$3:$F$201,6,FALSE)</f>
        <v>0</v>
      </c>
      <c r="K224" s="188">
        <f t="shared" si="7"/>
        <v>0</v>
      </c>
      <c r="M224" s="1024"/>
    </row>
    <row r="225" spans="1:13" ht="60" x14ac:dyDescent="0.25">
      <c r="A225" s="187">
        <v>1213</v>
      </c>
      <c r="B225" s="187">
        <v>219</v>
      </c>
      <c r="C225" s="184" t="str">
        <f t="shared" si="8"/>
        <v>219-1213</v>
      </c>
      <c r="D225" s="1025" t="s">
        <v>633</v>
      </c>
      <c r="E225" s="1025" t="s">
        <v>7</v>
      </c>
      <c r="F225" s="1025" t="s">
        <v>8</v>
      </c>
      <c r="G225" s="1025" t="s">
        <v>244</v>
      </c>
      <c r="H225" s="187" t="s">
        <v>14</v>
      </c>
      <c r="I225" s="188">
        <v>1</v>
      </c>
      <c r="J225" s="188">
        <f>VLOOKUP(A225,CENIK!$A$3:$F$201,6,FALSE)</f>
        <v>0</v>
      </c>
      <c r="K225" s="188">
        <f t="shared" si="7"/>
        <v>0</v>
      </c>
      <c r="M225" s="1024"/>
    </row>
    <row r="226" spans="1:13" ht="60" x14ac:dyDescent="0.25">
      <c r="A226" s="187">
        <v>1214</v>
      </c>
      <c r="B226" s="187">
        <v>219</v>
      </c>
      <c r="C226" s="184" t="str">
        <f t="shared" si="8"/>
        <v>219-1214</v>
      </c>
      <c r="D226" s="1025" t="s">
        <v>633</v>
      </c>
      <c r="E226" s="1025" t="s">
        <v>7</v>
      </c>
      <c r="F226" s="1025" t="s">
        <v>8</v>
      </c>
      <c r="G226" s="1025" t="s">
        <v>245</v>
      </c>
      <c r="H226" s="187" t="s">
        <v>14</v>
      </c>
      <c r="I226" s="188">
        <v>1</v>
      </c>
      <c r="J226" s="188">
        <f>VLOOKUP(A226,CENIK!$A$3:$F$201,6,FALSE)</f>
        <v>0</v>
      </c>
      <c r="K226" s="188">
        <f t="shared" si="7"/>
        <v>0</v>
      </c>
      <c r="M226" s="1024"/>
    </row>
    <row r="227" spans="1:13" ht="45" x14ac:dyDescent="0.25">
      <c r="A227" s="187">
        <v>1301</v>
      </c>
      <c r="B227" s="187">
        <v>219</v>
      </c>
      <c r="C227" s="184" t="str">
        <f t="shared" si="8"/>
        <v>219-1301</v>
      </c>
      <c r="D227" s="1025" t="s">
        <v>633</v>
      </c>
      <c r="E227" s="1025" t="s">
        <v>7</v>
      </c>
      <c r="F227" s="1025" t="s">
        <v>15</v>
      </c>
      <c r="G227" s="1025" t="s">
        <v>16</v>
      </c>
      <c r="H227" s="187" t="s">
        <v>10</v>
      </c>
      <c r="I227" s="188">
        <v>150</v>
      </c>
      <c r="J227" s="188">
        <f>VLOOKUP(A227,CENIK!$A$3:$F$201,6,FALSE)</f>
        <v>0</v>
      </c>
      <c r="K227" s="188">
        <f t="shared" si="7"/>
        <v>0</v>
      </c>
      <c r="M227" s="1024"/>
    </row>
    <row r="228" spans="1:13" ht="150" x14ac:dyDescent="0.25">
      <c r="A228" s="187">
        <v>1302</v>
      </c>
      <c r="B228" s="187">
        <v>219</v>
      </c>
      <c r="C228" s="184" t="str">
        <f t="shared" si="8"/>
        <v>219-1302</v>
      </c>
      <c r="D228" s="1025" t="s">
        <v>633</v>
      </c>
      <c r="E228" s="1025" t="s">
        <v>7</v>
      </c>
      <c r="F228" s="1025" t="s">
        <v>15</v>
      </c>
      <c r="G228" s="1201" t="s">
        <v>3252</v>
      </c>
      <c r="H228" s="187" t="s">
        <v>10</v>
      </c>
      <c r="I228" s="188">
        <v>130</v>
      </c>
      <c r="J228" s="188">
        <f>VLOOKUP(A228,CENIK!$A$3:$F$201,6,FALSE)</f>
        <v>0</v>
      </c>
      <c r="K228" s="188">
        <f t="shared" si="7"/>
        <v>0</v>
      </c>
      <c r="M228" s="1024"/>
    </row>
    <row r="229" spans="1:13" ht="60" x14ac:dyDescent="0.25">
      <c r="A229" s="187">
        <v>1307</v>
      </c>
      <c r="B229" s="187">
        <v>219</v>
      </c>
      <c r="C229" s="184" t="str">
        <f t="shared" si="8"/>
        <v>219-1307</v>
      </c>
      <c r="D229" s="1025" t="s">
        <v>633</v>
      </c>
      <c r="E229" s="1025" t="s">
        <v>7</v>
      </c>
      <c r="F229" s="1025" t="s">
        <v>15</v>
      </c>
      <c r="G229" s="1025" t="s">
        <v>18</v>
      </c>
      <c r="H229" s="187" t="s">
        <v>6</v>
      </c>
      <c r="I229" s="188">
        <v>2</v>
      </c>
      <c r="J229" s="188">
        <f>VLOOKUP(A229,CENIK!$A$3:$F$201,6,FALSE)</f>
        <v>0</v>
      </c>
      <c r="K229" s="188">
        <f t="shared" si="7"/>
        <v>0</v>
      </c>
      <c r="M229" s="1024"/>
    </row>
    <row r="230" spans="1:13" ht="60" x14ac:dyDescent="0.25">
      <c r="A230" s="187">
        <v>1310</v>
      </c>
      <c r="B230" s="187">
        <v>219</v>
      </c>
      <c r="C230" s="184" t="str">
        <f t="shared" si="8"/>
        <v>219-1310</v>
      </c>
      <c r="D230" s="1025" t="s">
        <v>633</v>
      </c>
      <c r="E230" s="1025" t="s">
        <v>7</v>
      </c>
      <c r="F230" s="1025" t="s">
        <v>15</v>
      </c>
      <c r="G230" s="1025" t="s">
        <v>21</v>
      </c>
      <c r="H230" s="187" t="s">
        <v>22</v>
      </c>
      <c r="I230" s="188">
        <v>135</v>
      </c>
      <c r="J230" s="188">
        <f>VLOOKUP(A230,CENIK!$A$3:$F$201,6,FALSE)</f>
        <v>0</v>
      </c>
      <c r="K230" s="188">
        <f t="shared" si="7"/>
        <v>0</v>
      </c>
      <c r="M230" s="1024"/>
    </row>
    <row r="231" spans="1:13" ht="45" x14ac:dyDescent="0.25">
      <c r="A231" s="187">
        <v>1312</v>
      </c>
      <c r="B231" s="187">
        <v>219</v>
      </c>
      <c r="C231" s="184" t="str">
        <f t="shared" si="8"/>
        <v>219-1312</v>
      </c>
      <c r="D231" s="1025" t="s">
        <v>633</v>
      </c>
      <c r="E231" s="1025" t="s">
        <v>7</v>
      </c>
      <c r="F231" s="1025" t="s">
        <v>15</v>
      </c>
      <c r="G231" s="1025" t="s">
        <v>24</v>
      </c>
      <c r="H231" s="187" t="s">
        <v>6</v>
      </c>
      <c r="I231" s="188">
        <v>2</v>
      </c>
      <c r="J231" s="188">
        <f>VLOOKUP(A231,CENIK!$A$3:$F$201,6,FALSE)</f>
        <v>0</v>
      </c>
      <c r="K231" s="188">
        <f t="shared" si="7"/>
        <v>0</v>
      </c>
      <c r="M231" s="1024"/>
    </row>
    <row r="232" spans="1:13" ht="45" x14ac:dyDescent="0.25">
      <c r="A232" s="187">
        <v>1401</v>
      </c>
      <c r="B232" s="187">
        <v>219</v>
      </c>
      <c r="C232" s="184" t="str">
        <f t="shared" si="8"/>
        <v>219-1401</v>
      </c>
      <c r="D232" s="1025" t="s">
        <v>633</v>
      </c>
      <c r="E232" s="1025" t="s">
        <v>7</v>
      </c>
      <c r="F232" s="1025" t="s">
        <v>25</v>
      </c>
      <c r="G232" s="1025" t="s">
        <v>247</v>
      </c>
      <c r="H232" s="187" t="s">
        <v>20</v>
      </c>
      <c r="I232" s="188">
        <v>15</v>
      </c>
      <c r="J232" s="188">
        <f>VLOOKUP(A232,CENIK!$A$3:$F$201,6,FALSE)</f>
        <v>0</v>
      </c>
      <c r="K232" s="188">
        <f t="shared" si="7"/>
        <v>0</v>
      </c>
      <c r="M232" s="1024"/>
    </row>
    <row r="233" spans="1:13" ht="45" x14ac:dyDescent="0.25">
      <c r="A233" s="187">
        <v>1402</v>
      </c>
      <c r="B233" s="187">
        <v>219</v>
      </c>
      <c r="C233" s="184" t="str">
        <f t="shared" si="8"/>
        <v>219-1402</v>
      </c>
      <c r="D233" s="1025" t="s">
        <v>633</v>
      </c>
      <c r="E233" s="1025" t="s">
        <v>7</v>
      </c>
      <c r="F233" s="1025" t="s">
        <v>25</v>
      </c>
      <c r="G233" s="1025" t="s">
        <v>248</v>
      </c>
      <c r="H233" s="187" t="s">
        <v>20</v>
      </c>
      <c r="I233" s="188">
        <v>5</v>
      </c>
      <c r="J233" s="188">
        <f>VLOOKUP(A233,CENIK!$A$3:$F$201,6,FALSE)</f>
        <v>0</v>
      </c>
      <c r="K233" s="188">
        <f t="shared" si="7"/>
        <v>0</v>
      </c>
      <c r="M233" s="1024"/>
    </row>
    <row r="234" spans="1:13" ht="45" x14ac:dyDescent="0.25">
      <c r="A234" s="187">
        <v>1403</v>
      </c>
      <c r="B234" s="187">
        <v>219</v>
      </c>
      <c r="C234" s="184" t="str">
        <f t="shared" si="8"/>
        <v>219-1403</v>
      </c>
      <c r="D234" s="1025" t="s">
        <v>633</v>
      </c>
      <c r="E234" s="1025" t="s">
        <v>7</v>
      </c>
      <c r="F234" s="1025" t="s">
        <v>25</v>
      </c>
      <c r="G234" s="1025" t="s">
        <v>249</v>
      </c>
      <c r="H234" s="187" t="s">
        <v>20</v>
      </c>
      <c r="I234" s="188">
        <v>10</v>
      </c>
      <c r="J234" s="188">
        <f>VLOOKUP(A234,CENIK!$A$3:$F$201,6,FALSE)</f>
        <v>0</v>
      </c>
      <c r="K234" s="188">
        <f t="shared" si="7"/>
        <v>0</v>
      </c>
      <c r="M234" s="1024"/>
    </row>
    <row r="235" spans="1:13" ht="45" x14ac:dyDescent="0.25">
      <c r="A235" s="187">
        <v>12308</v>
      </c>
      <c r="B235" s="187">
        <v>219</v>
      </c>
      <c r="C235" s="184" t="str">
        <f t="shared" si="8"/>
        <v>219-12308</v>
      </c>
      <c r="D235" s="1025" t="s">
        <v>633</v>
      </c>
      <c r="E235" s="1025" t="s">
        <v>26</v>
      </c>
      <c r="F235" s="1025" t="s">
        <v>27</v>
      </c>
      <c r="G235" s="1025" t="s">
        <v>28</v>
      </c>
      <c r="H235" s="187" t="s">
        <v>29</v>
      </c>
      <c r="I235" s="188">
        <v>90</v>
      </c>
      <c r="J235" s="188">
        <f>VLOOKUP(A235,CENIK!$A$3:$F$201,6,FALSE)</f>
        <v>0</v>
      </c>
      <c r="K235" s="188">
        <f t="shared" si="7"/>
        <v>0</v>
      </c>
      <c r="M235" s="1024"/>
    </row>
    <row r="236" spans="1:13" ht="45" x14ac:dyDescent="0.25">
      <c r="A236" s="187">
        <v>12309</v>
      </c>
      <c r="B236" s="187">
        <v>219</v>
      </c>
      <c r="C236" s="184" t="str">
        <f t="shared" si="8"/>
        <v>219-12309</v>
      </c>
      <c r="D236" s="1025" t="s">
        <v>633</v>
      </c>
      <c r="E236" s="1025" t="s">
        <v>26</v>
      </c>
      <c r="F236" s="1025" t="s">
        <v>27</v>
      </c>
      <c r="G236" s="1025" t="s">
        <v>30</v>
      </c>
      <c r="H236" s="187" t="s">
        <v>29</v>
      </c>
      <c r="I236" s="188">
        <v>130</v>
      </c>
      <c r="J236" s="188">
        <f>VLOOKUP(A236,CENIK!$A$3:$F$201,6,FALSE)</f>
        <v>0</v>
      </c>
      <c r="K236" s="188">
        <f t="shared" si="7"/>
        <v>0</v>
      </c>
      <c r="M236" s="1024"/>
    </row>
    <row r="237" spans="1:13" ht="45" x14ac:dyDescent="0.25">
      <c r="A237" s="187">
        <v>12327</v>
      </c>
      <c r="B237" s="187">
        <v>219</v>
      </c>
      <c r="C237" s="184" t="str">
        <f t="shared" si="8"/>
        <v>219-12327</v>
      </c>
      <c r="D237" s="1025" t="s">
        <v>633</v>
      </c>
      <c r="E237" s="1025" t="s">
        <v>26</v>
      </c>
      <c r="F237" s="1025" t="s">
        <v>27</v>
      </c>
      <c r="G237" s="1025" t="s">
        <v>31</v>
      </c>
      <c r="H237" s="187" t="s">
        <v>10</v>
      </c>
      <c r="I237" s="188">
        <v>130</v>
      </c>
      <c r="J237" s="188">
        <f>VLOOKUP(A237,CENIK!$A$3:$F$201,6,FALSE)</f>
        <v>0</v>
      </c>
      <c r="K237" s="188">
        <f t="shared" si="7"/>
        <v>0</v>
      </c>
      <c r="M237" s="1024"/>
    </row>
    <row r="238" spans="1:13" ht="45" x14ac:dyDescent="0.25">
      <c r="A238" s="187">
        <v>12328</v>
      </c>
      <c r="B238" s="187">
        <v>219</v>
      </c>
      <c r="C238" s="184" t="str">
        <f t="shared" si="8"/>
        <v>219-12328</v>
      </c>
      <c r="D238" s="1025" t="s">
        <v>633</v>
      </c>
      <c r="E238" s="1025" t="s">
        <v>26</v>
      </c>
      <c r="F238" s="1025" t="s">
        <v>27</v>
      </c>
      <c r="G238" s="1025" t="s">
        <v>32</v>
      </c>
      <c r="H238" s="187" t="s">
        <v>10</v>
      </c>
      <c r="I238" s="188">
        <v>40</v>
      </c>
      <c r="J238" s="188">
        <f>VLOOKUP(A238,CENIK!$A$3:$F$201,6,FALSE)</f>
        <v>0</v>
      </c>
      <c r="K238" s="188">
        <f t="shared" si="7"/>
        <v>0</v>
      </c>
      <c r="M238" s="1024"/>
    </row>
    <row r="239" spans="1:13" ht="45" x14ac:dyDescent="0.25">
      <c r="A239" s="187">
        <v>24405</v>
      </c>
      <c r="B239" s="187">
        <v>219</v>
      </c>
      <c r="C239" s="184" t="str">
        <f t="shared" si="8"/>
        <v>219-24405</v>
      </c>
      <c r="D239" s="1025" t="s">
        <v>633</v>
      </c>
      <c r="E239" s="1025" t="s">
        <v>26</v>
      </c>
      <c r="F239" s="1025" t="s">
        <v>36</v>
      </c>
      <c r="G239" s="1025" t="s">
        <v>252</v>
      </c>
      <c r="H239" s="187" t="s">
        <v>22</v>
      </c>
      <c r="I239" s="188">
        <v>84</v>
      </c>
      <c r="J239" s="188">
        <f>VLOOKUP(A239,CENIK!$A$3:$F$201,6,FALSE)</f>
        <v>0</v>
      </c>
      <c r="K239" s="188">
        <f t="shared" si="7"/>
        <v>0</v>
      </c>
      <c r="M239" s="1024"/>
    </row>
    <row r="240" spans="1:13" ht="45" x14ac:dyDescent="0.25">
      <c r="A240" s="187">
        <v>31302</v>
      </c>
      <c r="B240" s="187">
        <v>219</v>
      </c>
      <c r="C240" s="184" t="str">
        <f t="shared" si="8"/>
        <v>219-31302</v>
      </c>
      <c r="D240" s="1025" t="s">
        <v>633</v>
      </c>
      <c r="E240" s="1025" t="s">
        <v>26</v>
      </c>
      <c r="F240" s="1025" t="s">
        <v>36</v>
      </c>
      <c r="G240" s="1025" t="s">
        <v>639</v>
      </c>
      <c r="H240" s="187" t="s">
        <v>22</v>
      </c>
      <c r="I240" s="188">
        <v>63</v>
      </c>
      <c r="J240" s="188">
        <f>VLOOKUP(A240,CENIK!$A$3:$F$201,6,FALSE)</f>
        <v>0</v>
      </c>
      <c r="K240" s="188">
        <f t="shared" si="7"/>
        <v>0</v>
      </c>
      <c r="M240" s="1024"/>
    </row>
    <row r="241" spans="1:13" ht="75" x14ac:dyDescent="0.25">
      <c r="A241" s="187">
        <v>31503</v>
      </c>
      <c r="B241" s="187">
        <v>219</v>
      </c>
      <c r="C241" s="184" t="str">
        <f t="shared" si="8"/>
        <v>219-31503</v>
      </c>
      <c r="D241" s="1025" t="s">
        <v>633</v>
      </c>
      <c r="E241" s="1025" t="s">
        <v>26</v>
      </c>
      <c r="F241" s="1025" t="s">
        <v>36</v>
      </c>
      <c r="G241" s="1025" t="s">
        <v>658</v>
      </c>
      <c r="H241" s="187" t="s">
        <v>29</v>
      </c>
      <c r="I241" s="188">
        <v>210</v>
      </c>
      <c r="J241" s="188">
        <f>VLOOKUP(A241,CENIK!$A$3:$F$201,6,FALSE)</f>
        <v>0</v>
      </c>
      <c r="K241" s="188">
        <f t="shared" si="7"/>
        <v>0</v>
      </c>
      <c r="M241" s="1024"/>
    </row>
    <row r="242" spans="1:13" ht="45" x14ac:dyDescent="0.25">
      <c r="A242" s="187">
        <v>32208</v>
      </c>
      <c r="B242" s="187">
        <v>219</v>
      </c>
      <c r="C242" s="184" t="str">
        <f t="shared" si="8"/>
        <v>219-32208</v>
      </c>
      <c r="D242" s="1025" t="s">
        <v>633</v>
      </c>
      <c r="E242" s="1025" t="s">
        <v>26</v>
      </c>
      <c r="F242" s="1025" t="s">
        <v>36</v>
      </c>
      <c r="G242" s="1025" t="s">
        <v>254</v>
      </c>
      <c r="H242" s="187" t="s">
        <v>29</v>
      </c>
      <c r="I242" s="188">
        <v>210</v>
      </c>
      <c r="J242" s="188">
        <f>VLOOKUP(A242,CENIK!$A$3:$F$201,6,FALSE)</f>
        <v>0</v>
      </c>
      <c r="K242" s="188">
        <f t="shared" si="7"/>
        <v>0</v>
      </c>
      <c r="M242" s="1024"/>
    </row>
    <row r="243" spans="1:13" ht="75" x14ac:dyDescent="0.25">
      <c r="A243" s="187">
        <v>2311</v>
      </c>
      <c r="B243" s="187">
        <v>219</v>
      </c>
      <c r="C243" s="184" t="str">
        <f t="shared" si="8"/>
        <v>219-2311</v>
      </c>
      <c r="D243" s="1025" t="s">
        <v>633</v>
      </c>
      <c r="E243" s="1025" t="s">
        <v>26</v>
      </c>
      <c r="F243" s="1025" t="s">
        <v>44</v>
      </c>
      <c r="G243" s="1025" t="s">
        <v>661</v>
      </c>
      <c r="H243" s="187" t="s">
        <v>10</v>
      </c>
      <c r="I243" s="188">
        <v>150</v>
      </c>
      <c r="J243" s="188">
        <f>VLOOKUP(A243,CENIK!$A$3:$F$201,6,FALSE)</f>
        <v>0</v>
      </c>
      <c r="K243" s="188">
        <f t="shared" si="7"/>
        <v>0</v>
      </c>
      <c r="M243" s="1024"/>
    </row>
    <row r="244" spans="1:13" ht="45" x14ac:dyDescent="0.25">
      <c r="A244" s="187">
        <v>3101</v>
      </c>
      <c r="B244" s="187">
        <v>219</v>
      </c>
      <c r="C244" s="184" t="str">
        <f t="shared" si="8"/>
        <v>219-3101</v>
      </c>
      <c r="D244" s="1025" t="s">
        <v>633</v>
      </c>
      <c r="E244" s="1025" t="s">
        <v>46</v>
      </c>
      <c r="F244" s="1025" t="s">
        <v>584</v>
      </c>
      <c r="G244" s="1025" t="s">
        <v>588</v>
      </c>
      <c r="H244" s="187" t="s">
        <v>29</v>
      </c>
      <c r="I244" s="188">
        <v>42</v>
      </c>
      <c r="J244" s="188">
        <f>VLOOKUP(A244,CENIK!$A$3:$F$201,6,FALSE)</f>
        <v>0</v>
      </c>
      <c r="K244" s="188">
        <f t="shared" si="7"/>
        <v>0</v>
      </c>
      <c r="M244" s="1024"/>
    </row>
    <row r="245" spans="1:13" ht="45" x14ac:dyDescent="0.25">
      <c r="A245" s="187">
        <v>3103</v>
      </c>
      <c r="B245" s="187">
        <v>219</v>
      </c>
      <c r="C245" s="184" t="str">
        <f t="shared" si="8"/>
        <v>219-3103</v>
      </c>
      <c r="D245" s="1025" t="s">
        <v>633</v>
      </c>
      <c r="E245" s="1025" t="s">
        <v>46</v>
      </c>
      <c r="F245" s="1025" t="s">
        <v>584</v>
      </c>
      <c r="G245" s="1025" t="s">
        <v>585</v>
      </c>
      <c r="H245" s="187" t="s">
        <v>10</v>
      </c>
      <c r="I245" s="188">
        <v>12</v>
      </c>
      <c r="J245" s="188">
        <f>VLOOKUP(A245,CENIK!$A$3:$F$201,6,FALSE)</f>
        <v>0</v>
      </c>
      <c r="K245" s="188">
        <f t="shared" si="7"/>
        <v>0</v>
      </c>
      <c r="M245" s="1024"/>
    </row>
    <row r="246" spans="1:13" ht="30" x14ac:dyDescent="0.25">
      <c r="A246" s="187">
        <v>3105</v>
      </c>
      <c r="B246" s="187">
        <v>219</v>
      </c>
      <c r="C246" s="184" t="str">
        <f t="shared" si="8"/>
        <v>219-3105</v>
      </c>
      <c r="D246" s="1025" t="s">
        <v>633</v>
      </c>
      <c r="E246" s="1025" t="s">
        <v>46</v>
      </c>
      <c r="F246" s="1025" t="s">
        <v>584</v>
      </c>
      <c r="G246" s="1025" t="s">
        <v>590</v>
      </c>
      <c r="H246" s="187" t="s">
        <v>10</v>
      </c>
      <c r="I246" s="188">
        <v>4</v>
      </c>
      <c r="J246" s="188">
        <f>VLOOKUP(A246,CENIK!$A$3:$F$201,6,FALSE)</f>
        <v>0</v>
      </c>
      <c r="K246" s="188">
        <f t="shared" si="7"/>
        <v>0</v>
      </c>
      <c r="M246" s="1024"/>
    </row>
    <row r="247" spans="1:13" ht="45" x14ac:dyDescent="0.25">
      <c r="A247" s="187">
        <v>3106</v>
      </c>
      <c r="B247" s="187">
        <v>219</v>
      </c>
      <c r="C247" s="184" t="str">
        <f t="shared" si="8"/>
        <v>219-3106</v>
      </c>
      <c r="D247" s="1025" t="s">
        <v>633</v>
      </c>
      <c r="E247" s="1025" t="s">
        <v>46</v>
      </c>
      <c r="F247" s="1025" t="s">
        <v>584</v>
      </c>
      <c r="G247" s="1025" t="s">
        <v>591</v>
      </c>
      <c r="H247" s="187" t="s">
        <v>6</v>
      </c>
      <c r="I247" s="188">
        <v>1</v>
      </c>
      <c r="J247" s="188">
        <f>VLOOKUP(A247,CENIK!$A$3:$F$201,6,FALSE)</f>
        <v>0</v>
      </c>
      <c r="K247" s="188">
        <f t="shared" si="7"/>
        <v>0</v>
      </c>
      <c r="M247" s="1024"/>
    </row>
    <row r="248" spans="1:13" ht="60" x14ac:dyDescent="0.25">
      <c r="A248" s="187">
        <v>3202</v>
      </c>
      <c r="B248" s="187">
        <v>219</v>
      </c>
      <c r="C248" s="184" t="str">
        <f t="shared" si="8"/>
        <v>219-3202</v>
      </c>
      <c r="D248" s="1025" t="s">
        <v>633</v>
      </c>
      <c r="E248" s="1025" t="s">
        <v>46</v>
      </c>
      <c r="F248" s="1025" t="s">
        <v>663</v>
      </c>
      <c r="G248" s="1025" t="s">
        <v>666</v>
      </c>
      <c r="H248" s="187" t="s">
        <v>6</v>
      </c>
      <c r="I248" s="188">
        <v>1</v>
      </c>
      <c r="J248" s="188">
        <f>VLOOKUP(A248,CENIK!$A$3:$F$201,6,FALSE)</f>
        <v>0</v>
      </c>
      <c r="K248" s="188">
        <f t="shared" si="7"/>
        <v>0</v>
      </c>
      <c r="M248" s="1024"/>
    </row>
    <row r="249" spans="1:13" ht="30" x14ac:dyDescent="0.25">
      <c r="A249" s="187">
        <v>3203</v>
      </c>
      <c r="B249" s="187">
        <v>219</v>
      </c>
      <c r="C249" s="184" t="str">
        <f t="shared" si="8"/>
        <v>219-3203</v>
      </c>
      <c r="D249" s="1025" t="s">
        <v>633</v>
      </c>
      <c r="E249" s="1025" t="s">
        <v>46</v>
      </c>
      <c r="F249" s="1025" t="s">
        <v>663</v>
      </c>
      <c r="G249" s="1025" t="s">
        <v>681</v>
      </c>
      <c r="H249" s="187" t="s">
        <v>6</v>
      </c>
      <c r="I249" s="188">
        <v>5</v>
      </c>
      <c r="J249" s="188">
        <f>VLOOKUP(A249,CENIK!$A$3:$F$201,6,FALSE)</f>
        <v>0</v>
      </c>
      <c r="K249" s="188">
        <f t="shared" si="7"/>
        <v>0</v>
      </c>
      <c r="M249" s="1024"/>
    </row>
    <row r="250" spans="1:13" ht="30" x14ac:dyDescent="0.25">
      <c r="A250" s="187">
        <v>3205</v>
      </c>
      <c r="B250" s="187">
        <v>219</v>
      </c>
      <c r="C250" s="184" t="str">
        <f t="shared" si="8"/>
        <v>219-3205</v>
      </c>
      <c r="D250" s="1025" t="s">
        <v>633</v>
      </c>
      <c r="E250" s="1025" t="s">
        <v>46</v>
      </c>
      <c r="F250" s="1025" t="s">
        <v>663</v>
      </c>
      <c r="G250" s="1025" t="s">
        <v>664</v>
      </c>
      <c r="H250" s="187" t="s">
        <v>6</v>
      </c>
      <c r="I250" s="188">
        <v>1</v>
      </c>
      <c r="J250" s="188">
        <f>VLOOKUP(A250,CENIK!$A$3:$F$201,6,FALSE)</f>
        <v>0</v>
      </c>
      <c r="K250" s="188">
        <f t="shared" si="7"/>
        <v>0</v>
      </c>
      <c r="M250" s="1024"/>
    </row>
    <row r="251" spans="1:13" ht="30" x14ac:dyDescent="0.25">
      <c r="A251" s="187">
        <v>3208</v>
      </c>
      <c r="B251" s="187">
        <v>219</v>
      </c>
      <c r="C251" s="184" t="str">
        <f t="shared" si="8"/>
        <v>219-3208</v>
      </c>
      <c r="D251" s="1025" t="s">
        <v>633</v>
      </c>
      <c r="E251" s="1025" t="s">
        <v>46</v>
      </c>
      <c r="F251" s="1025" t="s">
        <v>663</v>
      </c>
      <c r="G251" s="1025" t="s">
        <v>668</v>
      </c>
      <c r="H251" s="187" t="s">
        <v>29</v>
      </c>
      <c r="I251" s="188">
        <v>42</v>
      </c>
      <c r="J251" s="188">
        <f>VLOOKUP(A251,CENIK!$A$3:$F$201,6,FALSE)</f>
        <v>0</v>
      </c>
      <c r="K251" s="188">
        <f t="shared" si="7"/>
        <v>0</v>
      </c>
      <c r="M251" s="1024"/>
    </row>
    <row r="252" spans="1:13" ht="75" x14ac:dyDescent="0.25">
      <c r="A252" s="187">
        <v>3210</v>
      </c>
      <c r="B252" s="187">
        <v>219</v>
      </c>
      <c r="C252" s="184" t="str">
        <f t="shared" si="8"/>
        <v>219-3210</v>
      </c>
      <c r="D252" s="1025" t="s">
        <v>633</v>
      </c>
      <c r="E252" s="1025" t="s">
        <v>46</v>
      </c>
      <c r="F252" s="1025" t="s">
        <v>663</v>
      </c>
      <c r="G252" s="1025" t="s">
        <v>680</v>
      </c>
      <c r="H252" s="187" t="s">
        <v>29</v>
      </c>
      <c r="I252" s="188">
        <v>42</v>
      </c>
      <c r="J252" s="188">
        <f>VLOOKUP(A252,CENIK!$A$3:$F$201,6,FALSE)</f>
        <v>0</v>
      </c>
      <c r="K252" s="188">
        <f t="shared" si="7"/>
        <v>0</v>
      </c>
      <c r="M252" s="1024"/>
    </row>
    <row r="253" spans="1:13" ht="45" x14ac:dyDescent="0.25">
      <c r="A253" s="187">
        <v>3302</v>
      </c>
      <c r="B253" s="187">
        <v>219</v>
      </c>
      <c r="C253" s="184" t="str">
        <f t="shared" si="8"/>
        <v>219-3302</v>
      </c>
      <c r="D253" s="1025" t="s">
        <v>633</v>
      </c>
      <c r="E253" s="1025" t="s">
        <v>46</v>
      </c>
      <c r="F253" s="1025" t="s">
        <v>47</v>
      </c>
      <c r="G253" s="1025" t="s">
        <v>586</v>
      </c>
      <c r="H253" s="187" t="s">
        <v>10</v>
      </c>
      <c r="I253" s="188">
        <v>14</v>
      </c>
      <c r="J253" s="188">
        <f>VLOOKUP(A253,CENIK!$A$3:$F$201,6,FALSE)</f>
        <v>0</v>
      </c>
      <c r="K253" s="188">
        <f t="shared" si="7"/>
        <v>0</v>
      </c>
      <c r="M253" s="1024"/>
    </row>
    <row r="254" spans="1:13" ht="60" x14ac:dyDescent="0.25">
      <c r="A254" s="187">
        <v>4109</v>
      </c>
      <c r="B254" s="187">
        <v>219</v>
      </c>
      <c r="C254" s="184" t="str">
        <f t="shared" si="8"/>
        <v>219-4109</v>
      </c>
      <c r="D254" s="1025" t="s">
        <v>633</v>
      </c>
      <c r="E254" s="1025" t="s">
        <v>49</v>
      </c>
      <c r="F254" s="1025" t="s">
        <v>50</v>
      </c>
      <c r="G254" s="1025" t="s">
        <v>259</v>
      </c>
      <c r="H254" s="187" t="s">
        <v>22</v>
      </c>
      <c r="I254" s="188">
        <v>286</v>
      </c>
      <c r="J254" s="188">
        <f>VLOOKUP(A254,CENIK!$A$3:$F$201,6,FALSE)</f>
        <v>0</v>
      </c>
      <c r="K254" s="188">
        <f t="shared" si="7"/>
        <v>0</v>
      </c>
      <c r="M254" s="1024"/>
    </row>
    <row r="255" spans="1:13" ht="45" x14ac:dyDescent="0.25">
      <c r="A255" s="187">
        <v>4121</v>
      </c>
      <c r="B255" s="187">
        <v>219</v>
      </c>
      <c r="C255" s="184" t="str">
        <f t="shared" si="8"/>
        <v>219-4121</v>
      </c>
      <c r="D255" s="1025" t="s">
        <v>633</v>
      </c>
      <c r="E255" s="1025" t="s">
        <v>49</v>
      </c>
      <c r="F255" s="1025" t="s">
        <v>50</v>
      </c>
      <c r="G255" s="1025" t="s">
        <v>260</v>
      </c>
      <c r="H255" s="187" t="s">
        <v>22</v>
      </c>
      <c r="I255" s="188">
        <v>9.4484999999999992</v>
      </c>
      <c r="J255" s="188">
        <f>VLOOKUP(A255,CENIK!$A$3:$F$201,6,FALSE)</f>
        <v>0</v>
      </c>
      <c r="K255" s="188">
        <f t="shared" si="7"/>
        <v>0</v>
      </c>
      <c r="M255" s="1024"/>
    </row>
    <row r="256" spans="1:13" ht="30" x14ac:dyDescent="0.25">
      <c r="A256" s="187">
        <v>4124</v>
      </c>
      <c r="B256" s="187">
        <v>219</v>
      </c>
      <c r="C256" s="184" t="str">
        <f t="shared" si="8"/>
        <v>219-4124</v>
      </c>
      <c r="D256" s="1025" t="s">
        <v>633</v>
      </c>
      <c r="E256" s="1025" t="s">
        <v>49</v>
      </c>
      <c r="F256" s="1025" t="s">
        <v>50</v>
      </c>
      <c r="G256" s="1025" t="s">
        <v>55</v>
      </c>
      <c r="H256" s="187" t="s">
        <v>20</v>
      </c>
      <c r="I256" s="188">
        <v>5</v>
      </c>
      <c r="J256" s="188">
        <f>VLOOKUP(A256,CENIK!$A$3:$F$201,6,FALSE)</f>
        <v>0</v>
      </c>
      <c r="K256" s="188">
        <f t="shared" si="7"/>
        <v>0</v>
      </c>
      <c r="M256" s="1024"/>
    </row>
    <row r="257" spans="1:13" ht="45" x14ac:dyDescent="0.25">
      <c r="A257" s="187">
        <v>4201</v>
      </c>
      <c r="B257" s="187">
        <v>219</v>
      </c>
      <c r="C257" s="184" t="str">
        <f t="shared" si="8"/>
        <v>219-4201</v>
      </c>
      <c r="D257" s="1025" t="s">
        <v>633</v>
      </c>
      <c r="E257" s="1025" t="s">
        <v>49</v>
      </c>
      <c r="F257" s="1025" t="s">
        <v>56</v>
      </c>
      <c r="G257" s="1025" t="s">
        <v>57</v>
      </c>
      <c r="H257" s="187" t="s">
        <v>29</v>
      </c>
      <c r="I257" s="188">
        <v>110</v>
      </c>
      <c r="J257" s="188">
        <f>VLOOKUP(A257,CENIK!$A$3:$F$201,6,FALSE)</f>
        <v>0</v>
      </c>
      <c r="K257" s="188">
        <f t="shared" si="7"/>
        <v>0</v>
      </c>
      <c r="M257" s="1024"/>
    </row>
    <row r="258" spans="1:13" ht="30" x14ac:dyDescent="0.25">
      <c r="A258" s="187">
        <v>4202</v>
      </c>
      <c r="B258" s="187">
        <v>219</v>
      </c>
      <c r="C258" s="184" t="str">
        <f t="shared" si="8"/>
        <v>219-4202</v>
      </c>
      <c r="D258" s="1025" t="s">
        <v>633</v>
      </c>
      <c r="E258" s="1025" t="s">
        <v>49</v>
      </c>
      <c r="F258" s="1025" t="s">
        <v>56</v>
      </c>
      <c r="G258" s="1025" t="s">
        <v>58</v>
      </c>
      <c r="H258" s="187" t="s">
        <v>29</v>
      </c>
      <c r="I258" s="188">
        <v>110</v>
      </c>
      <c r="J258" s="188">
        <f>VLOOKUP(A258,CENIK!$A$3:$F$201,6,FALSE)</f>
        <v>0</v>
      </c>
      <c r="K258" s="188">
        <f t="shared" si="7"/>
        <v>0</v>
      </c>
      <c r="M258" s="1024"/>
    </row>
    <row r="259" spans="1:13" ht="75" x14ac:dyDescent="0.25">
      <c r="A259" s="187">
        <v>4203</v>
      </c>
      <c r="B259" s="187">
        <v>219</v>
      </c>
      <c r="C259" s="184" t="str">
        <f t="shared" si="8"/>
        <v>219-4203</v>
      </c>
      <c r="D259" s="1025" t="s">
        <v>633</v>
      </c>
      <c r="E259" s="1025" t="s">
        <v>49</v>
      </c>
      <c r="F259" s="1025" t="s">
        <v>56</v>
      </c>
      <c r="G259" s="1025" t="s">
        <v>59</v>
      </c>
      <c r="H259" s="187" t="s">
        <v>22</v>
      </c>
      <c r="I259" s="188">
        <v>16.5</v>
      </c>
      <c r="J259" s="188">
        <f>VLOOKUP(A259,CENIK!$A$3:$F$201,6,FALSE)</f>
        <v>0</v>
      </c>
      <c r="K259" s="188">
        <f t="shared" si="7"/>
        <v>0</v>
      </c>
      <c r="M259" s="1024"/>
    </row>
    <row r="260" spans="1:13" ht="60" x14ac:dyDescent="0.25">
      <c r="A260" s="187">
        <v>4204</v>
      </c>
      <c r="B260" s="187">
        <v>219</v>
      </c>
      <c r="C260" s="184" t="str">
        <f t="shared" si="8"/>
        <v>219-4204</v>
      </c>
      <c r="D260" s="1025" t="s">
        <v>633</v>
      </c>
      <c r="E260" s="1025" t="s">
        <v>49</v>
      </c>
      <c r="F260" s="1025" t="s">
        <v>56</v>
      </c>
      <c r="G260" s="1025" t="s">
        <v>60</v>
      </c>
      <c r="H260" s="187" t="s">
        <v>22</v>
      </c>
      <c r="I260" s="188">
        <v>57.75</v>
      </c>
      <c r="J260" s="188">
        <f>VLOOKUP(A260,CENIK!$A$3:$F$201,6,FALSE)</f>
        <v>0</v>
      </c>
      <c r="K260" s="188">
        <f t="shared" si="7"/>
        <v>0</v>
      </c>
      <c r="M260" s="1024"/>
    </row>
    <row r="261" spans="1:13" ht="60" x14ac:dyDescent="0.25">
      <c r="A261" s="187">
        <v>4206</v>
      </c>
      <c r="B261" s="187">
        <v>219</v>
      </c>
      <c r="C261" s="184" t="str">
        <f t="shared" si="8"/>
        <v>219-4206</v>
      </c>
      <c r="D261" s="1025" t="s">
        <v>633</v>
      </c>
      <c r="E261" s="1025" t="s">
        <v>49</v>
      </c>
      <c r="F261" s="1025" t="s">
        <v>56</v>
      </c>
      <c r="G261" s="1025" t="s">
        <v>62</v>
      </c>
      <c r="H261" s="187" t="s">
        <v>22</v>
      </c>
      <c r="I261" s="188">
        <v>211.75</v>
      </c>
      <c r="J261" s="188">
        <f>VLOOKUP(A261,CENIK!$A$3:$F$201,6,FALSE)</f>
        <v>0</v>
      </c>
      <c r="K261" s="188">
        <f t="shared" si="7"/>
        <v>0</v>
      </c>
      <c r="M261" s="1024"/>
    </row>
    <row r="262" spans="1:13" ht="60" x14ac:dyDescent="0.25">
      <c r="A262" s="187">
        <v>4207</v>
      </c>
      <c r="B262" s="187">
        <v>219</v>
      </c>
      <c r="C262" s="184" t="str">
        <f t="shared" si="8"/>
        <v>219-4207</v>
      </c>
      <c r="D262" s="1025" t="s">
        <v>633</v>
      </c>
      <c r="E262" s="1025" t="s">
        <v>49</v>
      </c>
      <c r="F262" s="1025" t="s">
        <v>56</v>
      </c>
      <c r="G262" s="1025" t="s">
        <v>262</v>
      </c>
      <c r="H262" s="187" t="s">
        <v>22</v>
      </c>
      <c r="I262" s="188">
        <v>9.1950000000000003</v>
      </c>
      <c r="J262" s="188">
        <f>VLOOKUP(A262,CENIK!$A$3:$F$201,6,FALSE)</f>
        <v>0</v>
      </c>
      <c r="K262" s="188">
        <f t="shared" si="7"/>
        <v>0</v>
      </c>
      <c r="M262" s="1024"/>
    </row>
    <row r="263" spans="1:13" ht="105" x14ac:dyDescent="0.25">
      <c r="A263" s="187">
        <v>1</v>
      </c>
      <c r="B263" s="187">
        <v>219</v>
      </c>
      <c r="C263" s="184" t="str">
        <f t="shared" si="8"/>
        <v>219-1</v>
      </c>
      <c r="D263" s="1025" t="s">
        <v>633</v>
      </c>
      <c r="E263" s="1025" t="s">
        <v>63</v>
      </c>
      <c r="F263" s="1025" t="s">
        <v>72</v>
      </c>
      <c r="G263" s="1025" t="s">
        <v>3190</v>
      </c>
      <c r="H263" s="187" t="s">
        <v>10</v>
      </c>
      <c r="I263" s="188">
        <v>52</v>
      </c>
      <c r="J263" s="195"/>
      <c r="K263" s="188">
        <f t="shared" si="7"/>
        <v>0</v>
      </c>
      <c r="M263" s="1024"/>
    </row>
    <row r="264" spans="1:13" ht="45" x14ac:dyDescent="0.25">
      <c r="A264" s="187">
        <v>2</v>
      </c>
      <c r="B264" s="187">
        <v>219</v>
      </c>
      <c r="C264" s="184" t="str">
        <f t="shared" si="8"/>
        <v>219-2</v>
      </c>
      <c r="D264" s="1025" t="s">
        <v>633</v>
      </c>
      <c r="E264" s="1025" t="s">
        <v>63</v>
      </c>
      <c r="F264" s="1025" t="s">
        <v>72</v>
      </c>
      <c r="G264" s="1025" t="s">
        <v>3193</v>
      </c>
      <c r="H264" s="187" t="s">
        <v>6</v>
      </c>
      <c r="I264" s="188">
        <v>4</v>
      </c>
      <c r="J264" s="195"/>
      <c r="K264" s="188">
        <f t="shared" si="7"/>
        <v>0</v>
      </c>
      <c r="M264" s="1024"/>
    </row>
    <row r="265" spans="1:13" ht="45" x14ac:dyDescent="0.25">
      <c r="A265" s="187">
        <v>5303</v>
      </c>
      <c r="B265" s="187">
        <v>219</v>
      </c>
      <c r="C265" s="184" t="str">
        <f t="shared" si="8"/>
        <v>219-5303</v>
      </c>
      <c r="D265" s="1025" t="s">
        <v>633</v>
      </c>
      <c r="E265" s="1025" t="s">
        <v>63</v>
      </c>
      <c r="F265" s="1025" t="s">
        <v>72</v>
      </c>
      <c r="G265" s="1025" t="s">
        <v>73</v>
      </c>
      <c r="H265" s="187" t="s">
        <v>22</v>
      </c>
      <c r="I265" s="188">
        <v>19</v>
      </c>
      <c r="J265" s="188">
        <f>VLOOKUP(A265,CENIK!$A$3:$F$201,6,FALSE)</f>
        <v>0</v>
      </c>
      <c r="K265" s="188">
        <f t="shared" si="7"/>
        <v>0</v>
      </c>
      <c r="M265" s="1024"/>
    </row>
    <row r="266" spans="1:13" ht="135" x14ac:dyDescent="0.25">
      <c r="A266" s="187">
        <v>3</v>
      </c>
      <c r="B266" s="187">
        <v>219</v>
      </c>
      <c r="C266" s="184" t="str">
        <f t="shared" si="8"/>
        <v>219-3</v>
      </c>
      <c r="D266" s="1025" t="s">
        <v>633</v>
      </c>
      <c r="E266" s="1025" t="s">
        <v>74</v>
      </c>
      <c r="F266" s="1025" t="s">
        <v>75</v>
      </c>
      <c r="G266" s="1025" t="s">
        <v>3191</v>
      </c>
      <c r="H266" s="187" t="s">
        <v>10</v>
      </c>
      <c r="I266" s="188">
        <v>290</v>
      </c>
      <c r="J266" s="195"/>
      <c r="K266" s="188">
        <f t="shared" si="7"/>
        <v>0</v>
      </c>
      <c r="M266" s="1024"/>
    </row>
    <row r="267" spans="1:13" ht="60" x14ac:dyDescent="0.25">
      <c r="A267" s="187">
        <v>4</v>
      </c>
      <c r="B267" s="187">
        <v>219</v>
      </c>
      <c r="C267" s="184" t="str">
        <f t="shared" si="8"/>
        <v>219-4</v>
      </c>
      <c r="D267" s="1025" t="s">
        <v>633</v>
      </c>
      <c r="E267" s="1025" t="s">
        <v>74</v>
      </c>
      <c r="F267" s="1025" t="s">
        <v>77</v>
      </c>
      <c r="G267" s="1025" t="s">
        <v>3167</v>
      </c>
      <c r="H267" s="187" t="s">
        <v>6</v>
      </c>
      <c r="I267" s="188">
        <v>1</v>
      </c>
      <c r="J267" s="195"/>
      <c r="K267" s="188">
        <f t="shared" si="7"/>
        <v>0</v>
      </c>
      <c r="M267" s="1024"/>
    </row>
    <row r="268" spans="1:13" ht="90" x14ac:dyDescent="0.25">
      <c r="A268" s="187">
        <v>5</v>
      </c>
      <c r="B268" s="187">
        <v>219</v>
      </c>
      <c r="C268" s="184" t="str">
        <f t="shared" si="8"/>
        <v>219-5</v>
      </c>
      <c r="D268" s="1025" t="s">
        <v>633</v>
      </c>
      <c r="E268" s="1025" t="s">
        <v>74</v>
      </c>
      <c r="F268" s="1025" t="s">
        <v>77</v>
      </c>
      <c r="G268" s="1025" t="s">
        <v>3135</v>
      </c>
      <c r="H268" s="187" t="s">
        <v>6</v>
      </c>
      <c r="I268" s="188">
        <v>1</v>
      </c>
      <c r="J268" s="195"/>
      <c r="K268" s="188">
        <f t="shared" si="7"/>
        <v>0</v>
      </c>
      <c r="M268" s="1024"/>
    </row>
    <row r="269" spans="1:13" ht="60" x14ac:dyDescent="0.25">
      <c r="A269" s="187">
        <v>6</v>
      </c>
      <c r="B269" s="187">
        <v>219</v>
      </c>
      <c r="C269" s="184" t="str">
        <f t="shared" si="8"/>
        <v>219-6</v>
      </c>
      <c r="D269" s="1025" t="s">
        <v>633</v>
      </c>
      <c r="E269" s="1025" t="s">
        <v>74</v>
      </c>
      <c r="F269" s="1025" t="s">
        <v>77</v>
      </c>
      <c r="G269" s="1025" t="s">
        <v>3192</v>
      </c>
      <c r="H269" s="187" t="s">
        <v>3129</v>
      </c>
      <c r="I269" s="188">
        <v>2</v>
      </c>
      <c r="J269" s="195"/>
      <c r="K269" s="188">
        <f t="shared" si="7"/>
        <v>0</v>
      </c>
      <c r="M269" s="1024"/>
    </row>
    <row r="270" spans="1:13" ht="120" x14ac:dyDescent="0.25">
      <c r="A270" s="187">
        <v>6203</v>
      </c>
      <c r="B270" s="187">
        <v>219</v>
      </c>
      <c r="C270" s="184" t="str">
        <f t="shared" si="8"/>
        <v>219-6203</v>
      </c>
      <c r="D270" s="1025" t="s">
        <v>633</v>
      </c>
      <c r="E270" s="1025" t="s">
        <v>74</v>
      </c>
      <c r="F270" s="1025" t="s">
        <v>77</v>
      </c>
      <c r="G270" s="1025" t="s">
        <v>264</v>
      </c>
      <c r="H270" s="187" t="s">
        <v>6</v>
      </c>
      <c r="I270" s="188">
        <v>78</v>
      </c>
      <c r="J270" s="188">
        <f>VLOOKUP(A270,CENIK!$A$3:$F$201,6,FALSE)</f>
        <v>0</v>
      </c>
      <c r="K270" s="188">
        <f t="shared" si="7"/>
        <v>0</v>
      </c>
      <c r="M270" s="1024"/>
    </row>
    <row r="271" spans="1:13" ht="120" x14ac:dyDescent="0.25">
      <c r="A271" s="187">
        <v>6204</v>
      </c>
      <c r="B271" s="187">
        <v>219</v>
      </c>
      <c r="C271" s="184" t="str">
        <f t="shared" si="8"/>
        <v>219-6204</v>
      </c>
      <c r="D271" s="1025" t="s">
        <v>633</v>
      </c>
      <c r="E271" s="1025" t="s">
        <v>74</v>
      </c>
      <c r="F271" s="1025" t="s">
        <v>77</v>
      </c>
      <c r="G271" s="1025" t="s">
        <v>265</v>
      </c>
      <c r="H271" s="187" t="s">
        <v>6</v>
      </c>
      <c r="I271" s="188">
        <v>1</v>
      </c>
      <c r="J271" s="188">
        <f>VLOOKUP(A271,CENIK!$A$3:$F$201,6,FALSE)</f>
        <v>0</v>
      </c>
      <c r="K271" s="188">
        <f t="shared" si="7"/>
        <v>0</v>
      </c>
      <c r="M271" s="1024"/>
    </row>
    <row r="272" spans="1:13" ht="120" x14ac:dyDescent="0.25">
      <c r="A272" s="187">
        <v>6210</v>
      </c>
      <c r="B272" s="187">
        <v>219</v>
      </c>
      <c r="C272" s="184" t="str">
        <f t="shared" si="8"/>
        <v>219-6210</v>
      </c>
      <c r="D272" s="1025" t="s">
        <v>633</v>
      </c>
      <c r="E272" s="1025" t="s">
        <v>74</v>
      </c>
      <c r="F272" s="1025" t="s">
        <v>77</v>
      </c>
      <c r="G272" s="1025" t="s">
        <v>563</v>
      </c>
      <c r="H272" s="187" t="s">
        <v>6</v>
      </c>
      <c r="I272" s="188">
        <v>3</v>
      </c>
      <c r="J272" s="188">
        <f>VLOOKUP(A272,CENIK!$A$3:$F$201,6,FALSE)</f>
        <v>0</v>
      </c>
      <c r="K272" s="188">
        <f t="shared" si="7"/>
        <v>0</v>
      </c>
      <c r="M272" s="1024"/>
    </row>
    <row r="273" spans="1:13" ht="45" x14ac:dyDescent="0.25">
      <c r="A273" s="187">
        <v>6257</v>
      </c>
      <c r="B273" s="187">
        <v>219</v>
      </c>
      <c r="C273" s="184" t="str">
        <f t="shared" si="8"/>
        <v>219-6257</v>
      </c>
      <c r="D273" s="1025" t="s">
        <v>633</v>
      </c>
      <c r="E273" s="1025" t="s">
        <v>74</v>
      </c>
      <c r="F273" s="1025" t="s">
        <v>77</v>
      </c>
      <c r="G273" s="1025" t="s">
        <v>79</v>
      </c>
      <c r="H273" s="187" t="s">
        <v>6</v>
      </c>
      <c r="I273" s="188">
        <v>2</v>
      </c>
      <c r="J273" s="188">
        <f>VLOOKUP(A273,CENIK!$A$3:$F$201,6,FALSE)</f>
        <v>0</v>
      </c>
      <c r="K273" s="188">
        <f t="shared" si="7"/>
        <v>0</v>
      </c>
      <c r="M273" s="1024"/>
    </row>
    <row r="274" spans="1:13" ht="45" x14ac:dyDescent="0.25">
      <c r="A274" s="187">
        <v>6401</v>
      </c>
      <c r="B274" s="187">
        <v>219</v>
      </c>
      <c r="C274" s="184" t="str">
        <f t="shared" si="8"/>
        <v>219-6401</v>
      </c>
      <c r="D274" s="1025" t="s">
        <v>633</v>
      </c>
      <c r="E274" s="1025" t="s">
        <v>74</v>
      </c>
      <c r="F274" s="1025" t="s">
        <v>85</v>
      </c>
      <c r="G274" s="1025" t="s">
        <v>86</v>
      </c>
      <c r="H274" s="187" t="s">
        <v>10</v>
      </c>
      <c r="I274" s="188">
        <v>312</v>
      </c>
      <c r="J274" s="188">
        <f>VLOOKUP(A274,CENIK!$A$3:$F$201,6,FALSE)</f>
        <v>0</v>
      </c>
      <c r="K274" s="188">
        <f t="shared" si="7"/>
        <v>0</v>
      </c>
      <c r="M274" s="1024"/>
    </row>
    <row r="275" spans="1:13" ht="45" x14ac:dyDescent="0.25">
      <c r="A275" s="187">
        <v>6403</v>
      </c>
      <c r="B275" s="187">
        <v>219</v>
      </c>
      <c r="C275" s="184" t="str">
        <f t="shared" si="8"/>
        <v>219-6403</v>
      </c>
      <c r="D275" s="1025" t="s">
        <v>633</v>
      </c>
      <c r="E275" s="1025" t="s">
        <v>74</v>
      </c>
      <c r="F275" s="1025" t="s">
        <v>85</v>
      </c>
      <c r="G275" s="1025" t="s">
        <v>654</v>
      </c>
      <c r="H275" s="187" t="s">
        <v>10</v>
      </c>
      <c r="I275" s="188">
        <v>312</v>
      </c>
      <c r="J275" s="188">
        <f>VLOOKUP(A275,CENIK!$A$3:$F$201,6,FALSE)</f>
        <v>0</v>
      </c>
      <c r="K275" s="188">
        <f t="shared" ref="K275:K282" si="9">ROUND(I275*J275,2)</f>
        <v>0</v>
      </c>
      <c r="M275" s="1024"/>
    </row>
    <row r="276" spans="1:13" ht="45" x14ac:dyDescent="0.25">
      <c r="A276" s="187">
        <v>6501</v>
      </c>
      <c r="B276" s="187">
        <v>219</v>
      </c>
      <c r="C276" s="184" t="str">
        <f t="shared" si="8"/>
        <v>219-6501</v>
      </c>
      <c r="D276" s="1025" t="s">
        <v>633</v>
      </c>
      <c r="E276" s="1025" t="s">
        <v>74</v>
      </c>
      <c r="F276" s="1025" t="s">
        <v>88</v>
      </c>
      <c r="G276" s="1025" t="s">
        <v>271</v>
      </c>
      <c r="H276" s="187" t="s">
        <v>6</v>
      </c>
      <c r="I276" s="188">
        <v>1</v>
      </c>
      <c r="J276" s="188">
        <f>VLOOKUP(A276,CENIK!$A$3:$F$201,6,FALSE)</f>
        <v>0</v>
      </c>
      <c r="K276" s="188">
        <f t="shared" si="9"/>
        <v>0</v>
      </c>
      <c r="M276" s="1024"/>
    </row>
    <row r="277" spans="1:13" ht="45" x14ac:dyDescent="0.25">
      <c r="A277" s="187">
        <v>6503</v>
      </c>
      <c r="B277" s="187">
        <v>219</v>
      </c>
      <c r="C277" s="184" t="str">
        <f t="shared" si="8"/>
        <v>219-6503</v>
      </c>
      <c r="D277" s="1025" t="s">
        <v>633</v>
      </c>
      <c r="E277" s="1025" t="s">
        <v>74</v>
      </c>
      <c r="F277" s="1025" t="s">
        <v>88</v>
      </c>
      <c r="G277" s="1025" t="s">
        <v>273</v>
      </c>
      <c r="H277" s="187" t="s">
        <v>6</v>
      </c>
      <c r="I277" s="188">
        <v>1</v>
      </c>
      <c r="J277" s="188">
        <f>VLOOKUP(A277,CENIK!$A$3:$F$201,6,FALSE)</f>
        <v>0</v>
      </c>
      <c r="K277" s="188">
        <f t="shared" si="9"/>
        <v>0</v>
      </c>
      <c r="M277" s="1024"/>
    </row>
    <row r="278" spans="1:13" ht="45" x14ac:dyDescent="0.25">
      <c r="A278" s="187">
        <v>6504</v>
      </c>
      <c r="B278" s="187">
        <v>219</v>
      </c>
      <c r="C278" s="184" t="str">
        <f t="shared" si="8"/>
        <v>219-6504</v>
      </c>
      <c r="D278" s="1025" t="s">
        <v>633</v>
      </c>
      <c r="E278" s="1025" t="s">
        <v>74</v>
      </c>
      <c r="F278" s="1025" t="s">
        <v>88</v>
      </c>
      <c r="G278" s="1025" t="s">
        <v>274</v>
      </c>
      <c r="H278" s="187" t="s">
        <v>6</v>
      </c>
      <c r="I278" s="188">
        <v>1</v>
      </c>
      <c r="J278" s="188">
        <f>VLOOKUP(A278,CENIK!$A$3:$F$201,6,FALSE)</f>
        <v>0</v>
      </c>
      <c r="K278" s="188">
        <f t="shared" si="9"/>
        <v>0</v>
      </c>
      <c r="M278" s="1024"/>
    </row>
    <row r="279" spans="1:13" ht="45" x14ac:dyDescent="0.25">
      <c r="A279" s="187">
        <v>6505</v>
      </c>
      <c r="B279" s="187">
        <v>219</v>
      </c>
      <c r="C279" s="184" t="str">
        <f t="shared" si="8"/>
        <v>219-6505</v>
      </c>
      <c r="D279" s="1025" t="s">
        <v>633</v>
      </c>
      <c r="E279" s="1025" t="s">
        <v>74</v>
      </c>
      <c r="F279" s="1025" t="s">
        <v>88</v>
      </c>
      <c r="G279" s="1025" t="s">
        <v>275</v>
      </c>
      <c r="H279" s="187" t="s">
        <v>6</v>
      </c>
      <c r="I279" s="188">
        <v>1</v>
      </c>
      <c r="J279" s="188">
        <f>VLOOKUP(A279,CENIK!$A$3:$F$201,6,FALSE)</f>
        <v>0</v>
      </c>
      <c r="K279" s="188">
        <f t="shared" si="9"/>
        <v>0</v>
      </c>
      <c r="M279" s="1024"/>
    </row>
    <row r="280" spans="1:13" ht="45" x14ac:dyDescent="0.25">
      <c r="A280" s="187">
        <v>6506</v>
      </c>
      <c r="B280" s="187">
        <v>219</v>
      </c>
      <c r="C280" s="184" t="str">
        <f t="shared" si="8"/>
        <v>219-6506</v>
      </c>
      <c r="D280" s="1025" t="s">
        <v>633</v>
      </c>
      <c r="E280" s="1025" t="s">
        <v>74</v>
      </c>
      <c r="F280" s="1025" t="s">
        <v>88</v>
      </c>
      <c r="G280" s="1025" t="s">
        <v>276</v>
      </c>
      <c r="H280" s="187" t="s">
        <v>6</v>
      </c>
      <c r="I280" s="188">
        <v>1</v>
      </c>
      <c r="J280" s="188">
        <f>VLOOKUP(A280,CENIK!$A$3:$F$201,6,FALSE)</f>
        <v>0</v>
      </c>
      <c r="K280" s="188">
        <f t="shared" si="9"/>
        <v>0</v>
      </c>
      <c r="M280" s="1024"/>
    </row>
    <row r="281" spans="1:13" ht="45" x14ac:dyDescent="0.25">
      <c r="A281" s="187">
        <v>6507</v>
      </c>
      <c r="B281" s="187">
        <v>219</v>
      </c>
      <c r="C281" s="184" t="str">
        <f t="shared" si="8"/>
        <v>219-6507</v>
      </c>
      <c r="D281" s="1025" t="s">
        <v>633</v>
      </c>
      <c r="E281" s="1025" t="s">
        <v>74</v>
      </c>
      <c r="F281" s="1025" t="s">
        <v>88</v>
      </c>
      <c r="G281" s="1025" t="s">
        <v>277</v>
      </c>
      <c r="H281" s="187" t="s">
        <v>6</v>
      </c>
      <c r="I281" s="188">
        <v>1</v>
      </c>
      <c r="J281" s="188">
        <f>VLOOKUP(A281,CENIK!$A$3:$F$201,6,FALSE)</f>
        <v>0</v>
      </c>
      <c r="K281" s="188">
        <f t="shared" si="9"/>
        <v>0</v>
      </c>
      <c r="M281" s="1024"/>
    </row>
    <row r="282" spans="1:13" ht="75" x14ac:dyDescent="0.25">
      <c r="A282" s="187">
        <v>7</v>
      </c>
      <c r="B282" s="187">
        <v>219</v>
      </c>
      <c r="C282" s="184" t="str">
        <f t="shared" si="8"/>
        <v>219-7</v>
      </c>
      <c r="D282" s="1025" t="s">
        <v>633</v>
      </c>
      <c r="E282" s="1025" t="s">
        <v>74</v>
      </c>
      <c r="F282" s="1025" t="s">
        <v>677</v>
      </c>
      <c r="G282" s="1025" t="s">
        <v>3180</v>
      </c>
      <c r="H282" s="187" t="s">
        <v>6</v>
      </c>
      <c r="I282" s="188">
        <v>24</v>
      </c>
      <c r="J282" s="195"/>
      <c r="K282" s="188">
        <f t="shared" si="9"/>
        <v>0</v>
      </c>
      <c r="M282" s="1024"/>
    </row>
  </sheetData>
  <mergeCells count="5">
    <mergeCell ref="D15:E15"/>
    <mergeCell ref="D16:E22"/>
    <mergeCell ref="F16:F21"/>
    <mergeCell ref="F6:F7"/>
    <mergeCell ref="G12:J12"/>
  </mergeCells>
  <pageMargins left="0.7" right="0.7" top="0.75" bottom="0.75" header="0.3" footer="0.3"/>
  <pageSetup paperSize="9" scale="46"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H515"/>
  <sheetViews>
    <sheetView view="pageBreakPreview" topLeftCell="B2" zoomScale="85" zoomScaleSheetLayoutView="85" workbookViewId="0">
      <pane ySplit="10" topLeftCell="A12" activePane="bottomLeft" state="frozen"/>
      <selection activeCell="B2" sqref="B2"/>
      <selection pane="bottomLeft" activeCell="I6" sqref="I6"/>
    </sheetView>
  </sheetViews>
  <sheetFormatPr defaultRowHeight="15" x14ac:dyDescent="0.25"/>
  <cols>
    <col min="1" max="1" width="0" style="269" hidden="1" customWidth="1"/>
    <col min="2" max="2" width="8.140625" style="295" customWidth="1"/>
    <col min="3" max="3" width="34.7109375" style="269" customWidth="1"/>
    <col min="4" max="4" width="8.28515625" style="296" customWidth="1"/>
    <col min="5" max="5" width="9.140625" style="296" customWidth="1"/>
    <col min="6" max="6" width="9.140625" style="285"/>
    <col min="7" max="7" width="11.5703125" style="297" customWidth="1"/>
    <col min="8" max="16384" width="9.140625" style="269"/>
  </cols>
  <sheetData>
    <row r="1" spans="2:7" hidden="1" x14ac:dyDescent="0.25"/>
    <row r="2" spans="2:7" x14ac:dyDescent="0.25">
      <c r="B2" s="271"/>
      <c r="C2" s="271" t="s">
        <v>1309</v>
      </c>
      <c r="D2" s="266"/>
      <c r="E2" s="266"/>
      <c r="F2" s="267"/>
      <c r="G2" s="268"/>
    </row>
    <row r="3" spans="2:7" x14ac:dyDescent="0.25">
      <c r="B3" s="271"/>
      <c r="C3" s="275"/>
      <c r="D3" s="266"/>
      <c r="E3" s="266"/>
      <c r="F3" s="267"/>
      <c r="G3" s="711" t="s">
        <v>91</v>
      </c>
    </row>
    <row r="4" spans="2:7" x14ac:dyDescent="0.25">
      <c r="B4" s="271" t="s">
        <v>1220</v>
      </c>
      <c r="C4" s="271" t="s">
        <v>1310</v>
      </c>
      <c r="D4" s="266"/>
      <c r="E4" s="266"/>
      <c r="F4" s="267"/>
      <c r="G4" s="268">
        <f>G49</f>
        <v>0</v>
      </c>
    </row>
    <row r="5" spans="2:7" x14ac:dyDescent="0.25">
      <c r="B5" s="271" t="s">
        <v>1246</v>
      </c>
      <c r="C5" s="271" t="s">
        <v>1311</v>
      </c>
      <c r="D5" s="266"/>
      <c r="E5" s="266"/>
      <c r="F5" s="267"/>
      <c r="G5" s="268">
        <f>G123</f>
        <v>0</v>
      </c>
    </row>
    <row r="6" spans="2:7" x14ac:dyDescent="0.25">
      <c r="B6" s="271" t="s">
        <v>1286</v>
      </c>
      <c r="C6" s="271" t="s">
        <v>1312</v>
      </c>
      <c r="D6" s="266"/>
      <c r="E6" s="266"/>
      <c r="F6" s="267"/>
      <c r="G6" s="268">
        <f>G163</f>
        <v>0</v>
      </c>
    </row>
    <row r="7" spans="2:7" x14ac:dyDescent="0.25">
      <c r="B7" s="271" t="s">
        <v>1313</v>
      </c>
      <c r="C7" s="271" t="s">
        <v>1314</v>
      </c>
      <c r="D7" s="266"/>
      <c r="E7" s="266"/>
      <c r="F7" s="267"/>
      <c r="G7" s="268">
        <f>G177</f>
        <v>0</v>
      </c>
    </row>
    <row r="8" spans="2:7" x14ac:dyDescent="0.25">
      <c r="B8" s="271" t="s">
        <v>1315</v>
      </c>
      <c r="C8" s="271" t="s">
        <v>1316</v>
      </c>
      <c r="D8" s="266"/>
      <c r="E8" s="266"/>
      <c r="F8" s="267"/>
      <c r="G8" s="268">
        <f>G384</f>
        <v>0</v>
      </c>
    </row>
    <row r="9" spans="2:7" x14ac:dyDescent="0.25">
      <c r="B9" s="271" t="s">
        <v>1317</v>
      </c>
      <c r="C9" s="271" t="s">
        <v>1316</v>
      </c>
      <c r="D9" s="266"/>
      <c r="E9" s="266"/>
      <c r="F9" s="267"/>
      <c r="G9" s="268">
        <f>G396</f>
        <v>0</v>
      </c>
    </row>
    <row r="10" spans="2:7" x14ac:dyDescent="0.25">
      <c r="B10" s="271" t="s">
        <v>1318</v>
      </c>
      <c r="C10" s="271" t="s">
        <v>1319</v>
      </c>
      <c r="D10" s="266"/>
      <c r="E10" s="266"/>
      <c r="F10" s="267"/>
      <c r="G10" s="268">
        <f>G492</f>
        <v>0</v>
      </c>
    </row>
    <row r="11" spans="2:7" ht="15.75" thickBot="1" x14ac:dyDescent="0.3">
      <c r="B11" s="271" t="s">
        <v>1320</v>
      </c>
      <c r="C11" s="271" t="s">
        <v>1321</v>
      </c>
      <c r="D11" s="266"/>
      <c r="E11" s="266"/>
      <c r="F11" s="267"/>
      <c r="G11" s="268">
        <f>G515</f>
        <v>0</v>
      </c>
    </row>
    <row r="12" spans="2:7" ht="19.5" thickBot="1" x14ac:dyDescent="0.35">
      <c r="B12" s="418" t="s">
        <v>532</v>
      </c>
      <c r="C12" s="419" t="s">
        <v>531</v>
      </c>
      <c r="D12" s="420"/>
      <c r="E12" s="420"/>
      <c r="F12" s="421"/>
      <c r="G12" s="422">
        <f>SUM(G4:G11)</f>
        <v>0</v>
      </c>
    </row>
    <row r="13" spans="2:7" ht="25.5" x14ac:dyDescent="0.25">
      <c r="B13" s="1241" t="s">
        <v>124</v>
      </c>
      <c r="C13" s="1242" t="s">
        <v>125</v>
      </c>
      <c r="D13" s="1243" t="s">
        <v>126</v>
      </c>
      <c r="E13" s="1244" t="s">
        <v>714</v>
      </c>
      <c r="F13" s="1244" t="s">
        <v>1219</v>
      </c>
      <c r="G13" s="1244" t="s">
        <v>127</v>
      </c>
    </row>
    <row r="14" spans="2:7" x14ac:dyDescent="0.25">
      <c r="B14" s="276"/>
      <c r="C14" s="277"/>
      <c r="D14" s="278"/>
      <c r="E14" s="278"/>
      <c r="F14" s="279"/>
      <c r="G14" s="279"/>
    </row>
    <row r="15" spans="2:7" ht="15.75" x14ac:dyDescent="0.25">
      <c r="B15" s="1245" t="s">
        <v>1220</v>
      </c>
      <c r="C15" s="1245" t="s">
        <v>1310</v>
      </c>
      <c r="D15" s="1246"/>
      <c r="E15" s="1247"/>
      <c r="F15" s="1248"/>
      <c r="G15" s="1249"/>
    </row>
    <row r="16" spans="2:7" ht="30" x14ac:dyDescent="0.25">
      <c r="B16" s="281" t="s">
        <v>1221</v>
      </c>
      <c r="C16" s="299" t="s">
        <v>1222</v>
      </c>
      <c r="D16" s="266" t="s">
        <v>14</v>
      </c>
      <c r="E16" s="286">
        <v>1</v>
      </c>
      <c r="G16" s="300">
        <f>ROUND(E16*F16,2)</f>
        <v>0</v>
      </c>
    </row>
    <row r="17" spans="2:8" x14ac:dyDescent="0.25">
      <c r="B17" s="281" t="s">
        <v>1223</v>
      </c>
      <c r="C17" s="301" t="s">
        <v>1224</v>
      </c>
      <c r="D17" s="283" t="s">
        <v>14</v>
      </c>
      <c r="E17" s="302">
        <v>1</v>
      </c>
      <c r="G17" s="300">
        <f t="shared" ref="G17:G48" si="0">ROUND(E17*F17,2)</f>
        <v>0</v>
      </c>
    </row>
    <row r="18" spans="2:8" ht="26.25" x14ac:dyDescent="0.25">
      <c r="B18" s="281" t="s">
        <v>1225</v>
      </c>
      <c r="C18" s="282" t="s">
        <v>1226</v>
      </c>
      <c r="D18" s="283" t="s">
        <v>1227</v>
      </c>
      <c r="E18" s="284">
        <v>8</v>
      </c>
      <c r="G18" s="300">
        <f t="shared" si="0"/>
        <v>0</v>
      </c>
    </row>
    <row r="19" spans="2:8" ht="64.5" x14ac:dyDescent="0.25">
      <c r="B19" s="281" t="s">
        <v>1228</v>
      </c>
      <c r="C19" s="282" t="s">
        <v>1229</v>
      </c>
      <c r="D19" s="283" t="s">
        <v>1227</v>
      </c>
      <c r="E19" s="284">
        <v>1</v>
      </c>
      <c r="G19" s="300">
        <f t="shared" si="0"/>
        <v>0</v>
      </c>
    </row>
    <row r="20" spans="2:8" ht="39" x14ac:dyDescent="0.25">
      <c r="B20" s="281" t="s">
        <v>1230</v>
      </c>
      <c r="C20" s="282" t="s">
        <v>1231</v>
      </c>
      <c r="D20" s="283" t="s">
        <v>14</v>
      </c>
      <c r="E20" s="284">
        <v>1</v>
      </c>
      <c r="G20" s="300">
        <f t="shared" si="0"/>
        <v>0</v>
      </c>
    </row>
    <row r="21" spans="2:8" ht="26.25" x14ac:dyDescent="0.25">
      <c r="B21" s="281" t="s">
        <v>1232</v>
      </c>
      <c r="C21" s="287" t="s">
        <v>1233</v>
      </c>
      <c r="D21" s="303" t="s">
        <v>6</v>
      </c>
      <c r="E21" s="284">
        <v>14</v>
      </c>
      <c r="G21" s="300">
        <f t="shared" si="0"/>
        <v>0</v>
      </c>
    </row>
    <row r="22" spans="2:8" ht="26.25" x14ac:dyDescent="0.25">
      <c r="B22" s="281" t="s">
        <v>1234</v>
      </c>
      <c r="C22" s="282" t="s">
        <v>1235</v>
      </c>
      <c r="D22" s="283" t="s">
        <v>1227</v>
      </c>
      <c r="E22" s="286">
        <v>1</v>
      </c>
      <c r="G22" s="300">
        <f t="shared" si="0"/>
        <v>0</v>
      </c>
    </row>
    <row r="23" spans="2:8" ht="26.25" x14ac:dyDescent="0.25">
      <c r="B23" s="281" t="s">
        <v>1236</v>
      </c>
      <c r="C23" s="282" t="s">
        <v>1237</v>
      </c>
      <c r="D23" s="283" t="s">
        <v>14</v>
      </c>
      <c r="E23" s="284">
        <v>1</v>
      </c>
      <c r="G23" s="300">
        <f t="shared" si="0"/>
        <v>0</v>
      </c>
    </row>
    <row r="24" spans="2:8" ht="40.5" customHeight="1" x14ac:dyDescent="0.25">
      <c r="B24" s="281" t="s">
        <v>1238</v>
      </c>
      <c r="C24" s="282" t="s">
        <v>1322</v>
      </c>
      <c r="D24" s="283" t="s">
        <v>6</v>
      </c>
      <c r="E24" s="284">
        <v>5</v>
      </c>
      <c r="G24" s="300">
        <f t="shared" si="0"/>
        <v>0</v>
      </c>
    </row>
    <row r="25" spans="2:8" ht="39.75" customHeight="1" x14ac:dyDescent="0.25">
      <c r="B25" s="281" t="s">
        <v>1240</v>
      </c>
      <c r="C25" s="282" t="s">
        <v>1323</v>
      </c>
      <c r="D25" s="283" t="s">
        <v>6</v>
      </c>
      <c r="E25" s="284">
        <v>10</v>
      </c>
      <c r="G25" s="300">
        <f t="shared" si="0"/>
        <v>0</v>
      </c>
    </row>
    <row r="26" spans="2:8" ht="26.25" x14ac:dyDescent="0.25">
      <c r="B26" s="281" t="s">
        <v>1242</v>
      </c>
      <c r="C26" s="282" t="s">
        <v>1324</v>
      </c>
      <c r="D26" s="283" t="s">
        <v>29</v>
      </c>
      <c r="E26" s="284">
        <v>400</v>
      </c>
      <c r="G26" s="300">
        <f t="shared" si="0"/>
        <v>0</v>
      </c>
    </row>
    <row r="27" spans="2:8" ht="39" x14ac:dyDescent="0.25">
      <c r="B27" s="281" t="s">
        <v>1244</v>
      </c>
      <c r="C27" s="282" t="s">
        <v>1325</v>
      </c>
      <c r="D27" s="283" t="s">
        <v>29</v>
      </c>
      <c r="E27" s="284">
        <v>250</v>
      </c>
      <c r="G27" s="300">
        <f t="shared" si="0"/>
        <v>0</v>
      </c>
    </row>
    <row r="28" spans="2:8" x14ac:dyDescent="0.25">
      <c r="B28" s="281"/>
      <c r="C28" s="282"/>
      <c r="D28" s="283"/>
      <c r="E28" s="284"/>
      <c r="F28" s="267"/>
      <c r="G28" s="300"/>
      <c r="H28" s="1492" t="s">
        <v>3276</v>
      </c>
    </row>
    <row r="29" spans="2:8" ht="26.25" x14ac:dyDescent="0.25">
      <c r="B29" s="281" t="s">
        <v>1327</v>
      </c>
      <c r="C29" s="282" t="s">
        <v>1328</v>
      </c>
      <c r="D29" s="283" t="s">
        <v>29</v>
      </c>
      <c r="E29" s="284">
        <v>250</v>
      </c>
      <c r="G29" s="300">
        <f t="shared" si="0"/>
        <v>0</v>
      </c>
    </row>
    <row r="30" spans="2:8" ht="51.75" x14ac:dyDescent="0.25">
      <c r="B30" s="281" t="s">
        <v>1329</v>
      </c>
      <c r="C30" s="282" t="s">
        <v>1330</v>
      </c>
      <c r="D30" s="283" t="s">
        <v>29</v>
      </c>
      <c r="E30" s="284">
        <v>275</v>
      </c>
      <c r="G30" s="300">
        <f t="shared" si="0"/>
        <v>0</v>
      </c>
    </row>
    <row r="31" spans="2:8" x14ac:dyDescent="0.25">
      <c r="B31" s="281" t="s">
        <v>1331</v>
      </c>
      <c r="C31" s="282" t="s">
        <v>1239</v>
      </c>
      <c r="D31" s="283" t="s">
        <v>20</v>
      </c>
      <c r="E31" s="284">
        <v>50</v>
      </c>
      <c r="G31" s="300">
        <f t="shared" si="0"/>
        <v>0</v>
      </c>
    </row>
    <row r="32" spans="2:8" ht="64.5" x14ac:dyDescent="0.25">
      <c r="B32" s="281" t="s">
        <v>1332</v>
      </c>
      <c r="C32" s="282" t="s">
        <v>1241</v>
      </c>
      <c r="D32" s="283" t="s">
        <v>20</v>
      </c>
      <c r="E32" s="284">
        <v>50</v>
      </c>
      <c r="G32" s="300">
        <f t="shared" si="0"/>
        <v>0</v>
      </c>
    </row>
    <row r="33" spans="2:8" ht="77.25" x14ac:dyDescent="0.25">
      <c r="B33" s="281" t="s">
        <v>1333</v>
      </c>
      <c r="C33" s="282" t="s">
        <v>1334</v>
      </c>
      <c r="D33" s="283" t="s">
        <v>14</v>
      </c>
      <c r="E33" s="284">
        <v>1</v>
      </c>
      <c r="G33" s="300">
        <f t="shared" si="0"/>
        <v>0</v>
      </c>
    </row>
    <row r="34" spans="2:8" ht="77.25" x14ac:dyDescent="0.25">
      <c r="B34" s="281" t="s">
        <v>1335</v>
      </c>
      <c r="C34" s="282" t="s">
        <v>1336</v>
      </c>
      <c r="D34" s="283" t="s">
        <v>20</v>
      </c>
      <c r="E34" s="284">
        <v>150</v>
      </c>
      <c r="G34" s="300">
        <f t="shared" si="0"/>
        <v>0</v>
      </c>
    </row>
    <row r="35" spans="2:8" ht="90" x14ac:dyDescent="0.25">
      <c r="B35" s="281" t="s">
        <v>1337</v>
      </c>
      <c r="C35" s="282" t="s">
        <v>1338</v>
      </c>
      <c r="D35" s="283" t="s">
        <v>10</v>
      </c>
      <c r="E35" s="284">
        <v>324</v>
      </c>
      <c r="G35" s="300">
        <f t="shared" si="0"/>
        <v>0</v>
      </c>
    </row>
    <row r="36" spans="2:8" ht="141" x14ac:dyDescent="0.25">
      <c r="B36" s="281" t="s">
        <v>1339</v>
      </c>
      <c r="C36" s="282" t="s">
        <v>1340</v>
      </c>
      <c r="D36" s="283" t="s">
        <v>29</v>
      </c>
      <c r="E36" s="284">
        <v>540</v>
      </c>
      <c r="G36" s="300">
        <f t="shared" si="0"/>
        <v>0</v>
      </c>
    </row>
    <row r="37" spans="2:8" ht="77.25" x14ac:dyDescent="0.25">
      <c r="B37" s="281" t="s">
        <v>1341</v>
      </c>
      <c r="C37" s="282" t="s">
        <v>1342</v>
      </c>
      <c r="D37" s="283" t="s">
        <v>10</v>
      </c>
      <c r="E37" s="284">
        <v>55</v>
      </c>
      <c r="G37" s="300">
        <f t="shared" si="0"/>
        <v>0</v>
      </c>
    </row>
    <row r="38" spans="2:8" ht="77.25" x14ac:dyDescent="0.25">
      <c r="B38" s="281" t="s">
        <v>1343</v>
      </c>
      <c r="C38" s="282" t="s">
        <v>1344</v>
      </c>
      <c r="D38" s="283" t="s">
        <v>6</v>
      </c>
      <c r="E38" s="284">
        <v>6</v>
      </c>
      <c r="G38" s="300">
        <f t="shared" si="0"/>
        <v>0</v>
      </c>
    </row>
    <row r="39" spans="2:8" ht="64.5" x14ac:dyDescent="0.25">
      <c r="B39" s="281" t="s">
        <v>1345</v>
      </c>
      <c r="C39" s="282" t="s">
        <v>1346</v>
      </c>
      <c r="D39" s="283" t="s">
        <v>6</v>
      </c>
      <c r="E39" s="284">
        <v>3</v>
      </c>
      <c r="G39" s="300">
        <f t="shared" si="0"/>
        <v>0</v>
      </c>
    </row>
    <row r="40" spans="2:8" ht="39" x14ac:dyDescent="0.25">
      <c r="B40" s="281" t="s">
        <v>1345</v>
      </c>
      <c r="C40" s="282" t="s">
        <v>1243</v>
      </c>
      <c r="D40" s="283" t="s">
        <v>22</v>
      </c>
      <c r="E40" s="284">
        <v>55</v>
      </c>
      <c r="G40" s="300">
        <f t="shared" si="0"/>
        <v>0</v>
      </c>
    </row>
    <row r="41" spans="2:8" ht="77.25" x14ac:dyDescent="0.25">
      <c r="B41" s="281" t="s">
        <v>1347</v>
      </c>
      <c r="C41" s="282" t="s">
        <v>1348</v>
      </c>
      <c r="D41" s="283" t="s">
        <v>22</v>
      </c>
      <c r="E41" s="284">
        <v>552</v>
      </c>
      <c r="G41" s="300">
        <f t="shared" si="0"/>
        <v>0</v>
      </c>
    </row>
    <row r="42" spans="2:8" ht="39" x14ac:dyDescent="0.25">
      <c r="B42" s="281" t="s">
        <v>1349</v>
      </c>
      <c r="C42" s="282" t="s">
        <v>1245</v>
      </c>
      <c r="D42" s="283" t="s">
        <v>22</v>
      </c>
      <c r="E42" s="302">
        <v>1.6</v>
      </c>
      <c r="G42" s="300">
        <f t="shared" si="0"/>
        <v>0</v>
      </c>
    </row>
    <row r="43" spans="2:8" ht="26.25" x14ac:dyDescent="0.25">
      <c r="B43" s="281" t="s">
        <v>1350</v>
      </c>
      <c r="C43" s="282" t="s">
        <v>1351</v>
      </c>
      <c r="D43" s="283" t="s">
        <v>1352</v>
      </c>
      <c r="E43" s="302">
        <v>161</v>
      </c>
      <c r="G43" s="300">
        <f t="shared" si="0"/>
        <v>0</v>
      </c>
    </row>
    <row r="44" spans="2:8" ht="26.25" x14ac:dyDescent="0.25">
      <c r="B44" s="281" t="s">
        <v>1353</v>
      </c>
      <c r="C44" s="282" t="s">
        <v>1251</v>
      </c>
      <c r="D44" s="283" t="s">
        <v>29</v>
      </c>
      <c r="E44" s="302">
        <v>161</v>
      </c>
      <c r="G44" s="300">
        <f t="shared" si="0"/>
        <v>0</v>
      </c>
    </row>
    <row r="45" spans="2:8" ht="51.75" x14ac:dyDescent="0.25">
      <c r="B45" s="281" t="s">
        <v>1354</v>
      </c>
      <c r="C45" s="282" t="s">
        <v>1355</v>
      </c>
      <c r="D45" s="283" t="s">
        <v>22</v>
      </c>
      <c r="E45" s="302">
        <v>80</v>
      </c>
      <c r="G45" s="300">
        <f t="shared" si="0"/>
        <v>0</v>
      </c>
    </row>
    <row r="46" spans="2:8" ht="77.25" x14ac:dyDescent="0.25">
      <c r="B46" s="281" t="s">
        <v>1356</v>
      </c>
      <c r="C46" s="282" t="s">
        <v>1357</v>
      </c>
      <c r="D46" s="283" t="s">
        <v>22</v>
      </c>
      <c r="E46" s="302">
        <v>268</v>
      </c>
      <c r="G46" s="300">
        <f t="shared" si="0"/>
        <v>0</v>
      </c>
    </row>
    <row r="47" spans="2:8" ht="51.75" x14ac:dyDescent="0.25">
      <c r="B47" s="281" t="s">
        <v>1358</v>
      </c>
      <c r="C47" s="304" t="s">
        <v>1359</v>
      </c>
      <c r="D47" s="283" t="s">
        <v>22</v>
      </c>
      <c r="E47" s="305">
        <v>547</v>
      </c>
      <c r="G47" s="300">
        <f t="shared" si="0"/>
        <v>0</v>
      </c>
      <c r="H47" s="1492" t="s">
        <v>3275</v>
      </c>
    </row>
    <row r="48" spans="2:8" ht="39.75" thickBot="1" x14ac:dyDescent="0.3">
      <c r="B48" s="281" t="s">
        <v>1360</v>
      </c>
      <c r="C48" s="282" t="s">
        <v>1361</v>
      </c>
      <c r="D48" s="283" t="s">
        <v>22</v>
      </c>
      <c r="E48" s="284">
        <v>95</v>
      </c>
      <c r="G48" s="300">
        <f t="shared" si="0"/>
        <v>0</v>
      </c>
    </row>
    <row r="49" spans="2:7" ht="16.5" thickBot="1" x14ac:dyDescent="0.3">
      <c r="B49" s="306" t="s">
        <v>1220</v>
      </c>
      <c r="C49" s="306" t="s">
        <v>1310</v>
      </c>
      <c r="D49" s="307"/>
      <c r="E49" s="308"/>
      <c r="F49" s="309"/>
      <c r="G49" s="310">
        <f>SUM(G16:G48)</f>
        <v>0</v>
      </c>
    </row>
    <row r="50" spans="2:7" ht="16.5" thickBot="1" x14ac:dyDescent="0.3">
      <c r="B50" s="306" t="s">
        <v>1246</v>
      </c>
      <c r="C50" s="306" t="s">
        <v>1311</v>
      </c>
      <c r="D50" s="311"/>
      <c r="E50" s="311"/>
      <c r="F50" s="309"/>
      <c r="G50" s="312"/>
    </row>
    <row r="51" spans="2:7" ht="90" x14ac:dyDescent="0.25">
      <c r="B51" s="281" t="s">
        <v>1248</v>
      </c>
      <c r="C51" s="313" t="s">
        <v>1362</v>
      </c>
      <c r="D51" s="314" t="s">
        <v>22</v>
      </c>
      <c r="E51" s="315">
        <v>15</v>
      </c>
      <c r="G51" s="300">
        <f t="shared" ref="G51:G114" si="1">ROUND(E51*F51,2)</f>
        <v>0</v>
      </c>
    </row>
    <row r="52" spans="2:7" ht="64.5" x14ac:dyDescent="0.25">
      <c r="B52" s="281" t="s">
        <v>1250</v>
      </c>
      <c r="C52" s="313" t="s">
        <v>1363</v>
      </c>
      <c r="D52" s="314" t="s">
        <v>22</v>
      </c>
      <c r="E52" s="315">
        <v>23.5</v>
      </c>
      <c r="G52" s="300">
        <f t="shared" si="1"/>
        <v>0</v>
      </c>
    </row>
    <row r="53" spans="2:7" ht="115.5" x14ac:dyDescent="0.25">
      <c r="B53" s="281" t="s">
        <v>1252</v>
      </c>
      <c r="C53" s="313" t="s">
        <v>1364</v>
      </c>
      <c r="D53" s="314" t="s">
        <v>22</v>
      </c>
      <c r="E53" s="315">
        <v>31.8</v>
      </c>
      <c r="G53" s="300">
        <f t="shared" si="1"/>
        <v>0</v>
      </c>
    </row>
    <row r="54" spans="2:7" ht="77.25" x14ac:dyDescent="0.25">
      <c r="B54" s="281" t="s">
        <v>1254</v>
      </c>
      <c r="C54" s="313" t="s">
        <v>1365</v>
      </c>
      <c r="D54" s="314" t="s">
        <v>22</v>
      </c>
      <c r="E54" s="315">
        <v>42.3</v>
      </c>
      <c r="G54" s="300">
        <f t="shared" si="1"/>
        <v>0</v>
      </c>
    </row>
    <row r="55" spans="2:7" ht="51.75" x14ac:dyDescent="0.25">
      <c r="B55" s="281" t="s">
        <v>1256</v>
      </c>
      <c r="C55" s="313" t="s">
        <v>1366</v>
      </c>
      <c r="D55" s="314" t="s">
        <v>22</v>
      </c>
      <c r="E55" s="315">
        <v>1.35</v>
      </c>
      <c r="G55" s="300">
        <f t="shared" si="1"/>
        <v>0</v>
      </c>
    </row>
    <row r="56" spans="2:7" ht="64.5" x14ac:dyDescent="0.25">
      <c r="B56" s="281" t="s">
        <v>1258</v>
      </c>
      <c r="C56" s="313" t="s">
        <v>1367</v>
      </c>
      <c r="D56" s="314" t="s">
        <v>22</v>
      </c>
      <c r="E56" s="315">
        <v>21.8</v>
      </c>
      <c r="G56" s="300">
        <f t="shared" si="1"/>
        <v>0</v>
      </c>
    </row>
    <row r="57" spans="2:7" ht="51.75" x14ac:dyDescent="0.25">
      <c r="B57" s="281" t="s">
        <v>1260</v>
      </c>
      <c r="C57" s="313" t="s">
        <v>1368</v>
      </c>
      <c r="D57" s="314" t="s">
        <v>22</v>
      </c>
      <c r="E57" s="315">
        <v>4.3</v>
      </c>
      <c r="G57" s="300">
        <f t="shared" si="1"/>
        <v>0</v>
      </c>
    </row>
    <row r="58" spans="2:7" ht="51.75" x14ac:dyDescent="0.25">
      <c r="B58" s="281" t="s">
        <v>1262</v>
      </c>
      <c r="C58" s="313" t="s">
        <v>1369</v>
      </c>
      <c r="D58" s="314" t="s">
        <v>22</v>
      </c>
      <c r="E58" s="315">
        <v>8.3000000000000007</v>
      </c>
      <c r="G58" s="300">
        <f t="shared" si="1"/>
        <v>0</v>
      </c>
    </row>
    <row r="59" spans="2:7" ht="77.25" x14ac:dyDescent="0.25">
      <c r="B59" s="281" t="s">
        <v>1264</v>
      </c>
      <c r="C59" s="313" t="s">
        <v>1370</v>
      </c>
      <c r="D59" s="314" t="s">
        <v>10</v>
      </c>
      <c r="E59" s="315">
        <v>75</v>
      </c>
      <c r="G59" s="300">
        <f t="shared" si="1"/>
        <v>0</v>
      </c>
    </row>
    <row r="60" spans="2:7" ht="39" x14ac:dyDescent="0.25">
      <c r="B60" s="281" t="s">
        <v>1266</v>
      </c>
      <c r="C60" s="313" t="s">
        <v>1371</v>
      </c>
      <c r="D60" s="314" t="s">
        <v>675</v>
      </c>
      <c r="E60" s="315">
        <v>8500</v>
      </c>
      <c r="G60" s="300">
        <f t="shared" si="1"/>
        <v>0</v>
      </c>
    </row>
    <row r="61" spans="2:7" ht="39" x14ac:dyDescent="0.25">
      <c r="B61" s="281" t="s">
        <v>1268</v>
      </c>
      <c r="C61" s="313" t="s">
        <v>1372</v>
      </c>
      <c r="D61" s="314" t="s">
        <v>675</v>
      </c>
      <c r="E61" s="315">
        <v>4500</v>
      </c>
      <c r="G61" s="300">
        <f t="shared" si="1"/>
        <v>0</v>
      </c>
    </row>
    <row r="62" spans="2:7" ht="26.25" x14ac:dyDescent="0.25">
      <c r="B62" s="281" t="s">
        <v>1270</v>
      </c>
      <c r="C62" s="313" t="s">
        <v>1373</v>
      </c>
      <c r="D62" s="314" t="s">
        <v>675</v>
      </c>
      <c r="E62" s="315">
        <v>8500</v>
      </c>
      <c r="G62" s="300">
        <f t="shared" si="1"/>
        <v>0</v>
      </c>
    </row>
    <row r="63" spans="2:7" x14ac:dyDescent="0.25">
      <c r="B63" s="281" t="s">
        <v>1272</v>
      </c>
      <c r="C63" s="304" t="s">
        <v>1374</v>
      </c>
      <c r="D63" s="314" t="s">
        <v>10</v>
      </c>
      <c r="E63" s="315">
        <v>97.3</v>
      </c>
      <c r="G63" s="300">
        <f t="shared" si="1"/>
        <v>0</v>
      </c>
    </row>
    <row r="64" spans="2:7" ht="26.25" x14ac:dyDescent="0.25">
      <c r="B64" s="281" t="s">
        <v>1274</v>
      </c>
      <c r="C64" s="304" t="s">
        <v>1375</v>
      </c>
      <c r="D64" s="314" t="s">
        <v>29</v>
      </c>
      <c r="E64" s="315">
        <v>52.5</v>
      </c>
      <c r="G64" s="300">
        <f t="shared" si="1"/>
        <v>0</v>
      </c>
    </row>
    <row r="65" spans="2:7" ht="39" x14ac:dyDescent="0.25">
      <c r="B65" s="281" t="s">
        <v>1276</v>
      </c>
      <c r="C65" s="304" t="s">
        <v>1376</v>
      </c>
      <c r="D65" s="314" t="s">
        <v>10</v>
      </c>
      <c r="E65" s="315">
        <v>32</v>
      </c>
      <c r="G65" s="300">
        <f t="shared" si="1"/>
        <v>0</v>
      </c>
    </row>
    <row r="66" spans="2:7" ht="39" x14ac:dyDescent="0.25">
      <c r="B66" s="281" t="s">
        <v>1278</v>
      </c>
      <c r="C66" s="304" t="s">
        <v>1377</v>
      </c>
      <c r="D66" s="302" t="s">
        <v>6</v>
      </c>
      <c r="E66" s="315">
        <v>1</v>
      </c>
      <c r="G66" s="300">
        <f t="shared" si="1"/>
        <v>0</v>
      </c>
    </row>
    <row r="67" spans="2:7" ht="39" x14ac:dyDescent="0.25">
      <c r="B67" s="281" t="s">
        <v>1280</v>
      </c>
      <c r="C67" s="304" t="s">
        <v>1378</v>
      </c>
      <c r="D67" s="314" t="s">
        <v>29</v>
      </c>
      <c r="E67" s="315">
        <v>297.59999999999997</v>
      </c>
      <c r="G67" s="300">
        <f t="shared" si="1"/>
        <v>0</v>
      </c>
    </row>
    <row r="68" spans="2:7" ht="64.5" x14ac:dyDescent="0.25">
      <c r="B68" s="281" t="s">
        <v>1282</v>
      </c>
      <c r="C68" s="304" t="s">
        <v>1379</v>
      </c>
      <c r="D68" s="314" t="s">
        <v>29</v>
      </c>
      <c r="E68" s="315">
        <v>7.1</v>
      </c>
      <c r="G68" s="300">
        <f t="shared" si="1"/>
        <v>0</v>
      </c>
    </row>
    <row r="69" spans="2:7" ht="51.75" x14ac:dyDescent="0.25">
      <c r="B69" s="281" t="s">
        <v>1284</v>
      </c>
      <c r="C69" s="304" t="s">
        <v>1380</v>
      </c>
      <c r="D69" s="314" t="s">
        <v>10</v>
      </c>
      <c r="E69" s="315">
        <v>29.5</v>
      </c>
      <c r="G69" s="300">
        <f t="shared" si="1"/>
        <v>0</v>
      </c>
    </row>
    <row r="70" spans="2:7" ht="26.25" x14ac:dyDescent="0.25">
      <c r="B70" s="281" t="s">
        <v>1381</v>
      </c>
      <c r="C70" s="304" t="s">
        <v>1382</v>
      </c>
      <c r="D70" s="314" t="s">
        <v>29</v>
      </c>
      <c r="E70" s="315">
        <v>27.8</v>
      </c>
      <c r="G70" s="300">
        <f t="shared" si="1"/>
        <v>0</v>
      </c>
    </row>
    <row r="71" spans="2:7" ht="26.25" x14ac:dyDescent="0.25">
      <c r="B71" s="281" t="s">
        <v>1383</v>
      </c>
      <c r="C71" s="304" t="s">
        <v>1384</v>
      </c>
      <c r="D71" s="314" t="s">
        <v>29</v>
      </c>
      <c r="E71" s="315">
        <v>2.1</v>
      </c>
      <c r="G71" s="300">
        <f t="shared" si="1"/>
        <v>0</v>
      </c>
    </row>
    <row r="72" spans="2:7" ht="90" x14ac:dyDescent="0.25">
      <c r="B72" s="281" t="s">
        <v>1385</v>
      </c>
      <c r="C72" s="304" t="s">
        <v>1386</v>
      </c>
      <c r="D72" s="314" t="s">
        <v>29</v>
      </c>
      <c r="E72" s="315">
        <v>131.5</v>
      </c>
      <c r="G72" s="300">
        <f t="shared" si="1"/>
        <v>0</v>
      </c>
    </row>
    <row r="73" spans="2:7" ht="26.25" x14ac:dyDescent="0.25">
      <c r="B73" s="281" t="s">
        <v>1387</v>
      </c>
      <c r="C73" s="304" t="s">
        <v>1388</v>
      </c>
      <c r="D73" s="314" t="s">
        <v>29</v>
      </c>
      <c r="E73" s="315">
        <v>6</v>
      </c>
      <c r="G73" s="300">
        <f t="shared" si="1"/>
        <v>0</v>
      </c>
    </row>
    <row r="74" spans="2:7" ht="39" x14ac:dyDescent="0.25">
      <c r="B74" s="281" t="s">
        <v>1389</v>
      </c>
      <c r="C74" s="304" t="s">
        <v>1390</v>
      </c>
      <c r="D74" s="314" t="s">
        <v>10</v>
      </c>
      <c r="E74" s="315">
        <v>36.6</v>
      </c>
      <c r="G74" s="300">
        <f t="shared" si="1"/>
        <v>0</v>
      </c>
    </row>
    <row r="75" spans="2:7" ht="51.75" x14ac:dyDescent="0.25">
      <c r="B75" s="281" t="s">
        <v>1391</v>
      </c>
      <c r="C75" s="304" t="s">
        <v>1392</v>
      </c>
      <c r="D75" s="314" t="s">
        <v>6</v>
      </c>
      <c r="E75" s="315">
        <v>10</v>
      </c>
      <c r="G75" s="300">
        <f t="shared" si="1"/>
        <v>0</v>
      </c>
    </row>
    <row r="76" spans="2:7" ht="39" x14ac:dyDescent="0.25">
      <c r="B76" s="281" t="s">
        <v>1393</v>
      </c>
      <c r="C76" s="304" t="s">
        <v>1394</v>
      </c>
      <c r="D76" s="314" t="s">
        <v>10</v>
      </c>
      <c r="E76" s="315">
        <v>162.85</v>
      </c>
      <c r="G76" s="300">
        <f t="shared" si="1"/>
        <v>0</v>
      </c>
    </row>
    <row r="77" spans="2:7" ht="64.5" x14ac:dyDescent="0.25">
      <c r="B77" s="281" t="s">
        <v>1395</v>
      </c>
      <c r="C77" s="304" t="s">
        <v>1396</v>
      </c>
      <c r="D77" s="314" t="s">
        <v>10</v>
      </c>
      <c r="E77" s="315">
        <v>4</v>
      </c>
      <c r="G77" s="300">
        <f t="shared" si="1"/>
        <v>0</v>
      </c>
    </row>
    <row r="78" spans="2:7" ht="39" x14ac:dyDescent="0.25">
      <c r="B78" s="281" t="s">
        <v>1397</v>
      </c>
      <c r="C78" s="304" t="s">
        <v>1398</v>
      </c>
      <c r="D78" s="314" t="s">
        <v>29</v>
      </c>
      <c r="E78" s="315">
        <v>298.5</v>
      </c>
      <c r="G78" s="300">
        <f t="shared" si="1"/>
        <v>0</v>
      </c>
    </row>
    <row r="79" spans="2:7" ht="26.25" x14ac:dyDescent="0.25">
      <c r="B79" s="281" t="s">
        <v>1399</v>
      </c>
      <c r="C79" s="304" t="s">
        <v>1400</v>
      </c>
      <c r="D79" s="314" t="s">
        <v>29</v>
      </c>
      <c r="E79" s="315">
        <v>145</v>
      </c>
      <c r="G79" s="300">
        <f t="shared" si="1"/>
        <v>0</v>
      </c>
    </row>
    <row r="80" spans="2:7" ht="51.75" x14ac:dyDescent="0.25">
      <c r="B80" s="281" t="s">
        <v>1401</v>
      </c>
      <c r="C80" s="313" t="s">
        <v>1402</v>
      </c>
      <c r="D80" s="314" t="s">
        <v>22</v>
      </c>
      <c r="E80" s="315">
        <v>26.4</v>
      </c>
      <c r="G80" s="300">
        <f t="shared" si="1"/>
        <v>0</v>
      </c>
    </row>
    <row r="81" spans="2:7" ht="90" x14ac:dyDescent="0.25">
      <c r="B81" s="281" t="s">
        <v>1403</v>
      </c>
      <c r="C81" s="313" t="s">
        <v>1404</v>
      </c>
      <c r="D81" s="314" t="s">
        <v>29</v>
      </c>
      <c r="E81" s="315">
        <v>132.5</v>
      </c>
      <c r="G81" s="300">
        <f t="shared" si="1"/>
        <v>0</v>
      </c>
    </row>
    <row r="82" spans="2:7" ht="51.75" x14ac:dyDescent="0.25">
      <c r="B82" s="281" t="s">
        <v>1405</v>
      </c>
      <c r="C82" s="313" t="s">
        <v>1406</v>
      </c>
      <c r="D82" s="314" t="s">
        <v>29</v>
      </c>
      <c r="E82" s="315">
        <v>135.5</v>
      </c>
      <c r="G82" s="300">
        <f t="shared" si="1"/>
        <v>0</v>
      </c>
    </row>
    <row r="83" spans="2:7" ht="102.75" x14ac:dyDescent="0.25">
      <c r="B83" s="281" t="s">
        <v>1407</v>
      </c>
      <c r="C83" s="313" t="s">
        <v>1408</v>
      </c>
      <c r="D83" s="314" t="s">
        <v>29</v>
      </c>
      <c r="E83" s="315">
        <v>181.3</v>
      </c>
      <c r="G83" s="300">
        <f t="shared" si="1"/>
        <v>0</v>
      </c>
    </row>
    <row r="84" spans="2:7" ht="141" x14ac:dyDescent="0.25">
      <c r="B84" s="281" t="s">
        <v>1409</v>
      </c>
      <c r="C84" s="313" t="s">
        <v>1410</v>
      </c>
      <c r="D84" s="314" t="s">
        <v>29</v>
      </c>
      <c r="E84" s="315">
        <v>31.45</v>
      </c>
      <c r="G84" s="300">
        <f t="shared" si="1"/>
        <v>0</v>
      </c>
    </row>
    <row r="85" spans="2:7" ht="64.5" x14ac:dyDescent="0.25">
      <c r="B85" s="281" t="s">
        <v>1411</v>
      </c>
      <c r="C85" s="313" t="s">
        <v>1412</v>
      </c>
      <c r="D85" s="314" t="s">
        <v>29</v>
      </c>
      <c r="E85" s="315">
        <v>162.5</v>
      </c>
      <c r="G85" s="300">
        <f t="shared" si="1"/>
        <v>0</v>
      </c>
    </row>
    <row r="86" spans="2:7" ht="39" x14ac:dyDescent="0.25">
      <c r="B86" s="281" t="s">
        <v>1413</v>
      </c>
      <c r="C86" s="313" t="s">
        <v>1414</v>
      </c>
      <c r="D86" s="314" t="s">
        <v>10</v>
      </c>
      <c r="E86" s="315">
        <v>82.5</v>
      </c>
      <c r="G86" s="300">
        <f t="shared" si="1"/>
        <v>0</v>
      </c>
    </row>
    <row r="87" spans="2:7" ht="64.5" x14ac:dyDescent="0.25">
      <c r="B87" s="281" t="s">
        <v>1415</v>
      </c>
      <c r="C87" s="313" t="s">
        <v>1416</v>
      </c>
      <c r="D87" s="314" t="s">
        <v>29</v>
      </c>
      <c r="E87" s="315">
        <v>51.1</v>
      </c>
      <c r="G87" s="300">
        <f t="shared" si="1"/>
        <v>0</v>
      </c>
    </row>
    <row r="88" spans="2:7" ht="77.25" x14ac:dyDescent="0.25">
      <c r="B88" s="281" t="s">
        <v>1417</v>
      </c>
      <c r="C88" s="313" t="s">
        <v>1418</v>
      </c>
      <c r="D88" s="302" t="s">
        <v>6</v>
      </c>
      <c r="E88" s="315">
        <v>4</v>
      </c>
      <c r="G88" s="300">
        <f t="shared" si="1"/>
        <v>0</v>
      </c>
    </row>
    <row r="89" spans="2:7" ht="26.25" x14ac:dyDescent="0.25">
      <c r="B89" s="281" t="s">
        <v>1419</v>
      </c>
      <c r="C89" s="313" t="s">
        <v>1420</v>
      </c>
      <c r="D89" s="314" t="s">
        <v>6</v>
      </c>
      <c r="E89" s="315">
        <v>1</v>
      </c>
      <c r="G89" s="300">
        <f t="shared" si="1"/>
        <v>0</v>
      </c>
    </row>
    <row r="90" spans="2:7" ht="102.75" x14ac:dyDescent="0.25">
      <c r="B90" s="281" t="s">
        <v>1421</v>
      </c>
      <c r="C90" s="313" t="s">
        <v>1422</v>
      </c>
      <c r="D90" s="314" t="s">
        <v>6</v>
      </c>
      <c r="E90" s="315">
        <v>5</v>
      </c>
      <c r="G90" s="300">
        <f t="shared" si="1"/>
        <v>0</v>
      </c>
    </row>
    <row r="91" spans="2:7" ht="26.25" x14ac:dyDescent="0.25">
      <c r="B91" s="281" t="s">
        <v>1423</v>
      </c>
      <c r="C91" s="313" t="s">
        <v>1424</v>
      </c>
      <c r="D91" s="314" t="s">
        <v>6</v>
      </c>
      <c r="E91" s="315">
        <v>2</v>
      </c>
      <c r="G91" s="300">
        <f t="shared" si="1"/>
        <v>0</v>
      </c>
    </row>
    <row r="92" spans="2:7" ht="51.75" x14ac:dyDescent="0.25">
      <c r="B92" s="281" t="s">
        <v>1425</v>
      </c>
      <c r="C92" s="313" t="s">
        <v>1426</v>
      </c>
      <c r="D92" s="314" t="s">
        <v>6</v>
      </c>
      <c r="E92" s="315">
        <v>15</v>
      </c>
      <c r="G92" s="300">
        <f t="shared" si="1"/>
        <v>0</v>
      </c>
    </row>
    <row r="93" spans="2:7" ht="51.75" x14ac:dyDescent="0.25">
      <c r="B93" s="281" t="s">
        <v>1427</v>
      </c>
      <c r="C93" s="313" t="s">
        <v>1428</v>
      </c>
      <c r="D93" s="314" t="s">
        <v>6</v>
      </c>
      <c r="E93" s="315">
        <v>8</v>
      </c>
      <c r="G93" s="300">
        <f t="shared" si="1"/>
        <v>0</v>
      </c>
    </row>
    <row r="94" spans="2:7" ht="26.25" x14ac:dyDescent="0.25">
      <c r="B94" s="281" t="s">
        <v>1429</v>
      </c>
      <c r="C94" s="313" t="s">
        <v>1430</v>
      </c>
      <c r="D94" s="314" t="s">
        <v>29</v>
      </c>
      <c r="E94" s="315">
        <v>5.7</v>
      </c>
      <c r="G94" s="300">
        <f t="shared" si="1"/>
        <v>0</v>
      </c>
    </row>
    <row r="95" spans="2:7" x14ac:dyDescent="0.25">
      <c r="B95" s="281" t="s">
        <v>1431</v>
      </c>
      <c r="C95" s="313" t="s">
        <v>1432</v>
      </c>
      <c r="D95" s="314" t="s">
        <v>29</v>
      </c>
      <c r="E95" s="315">
        <v>72.849999999999994</v>
      </c>
      <c r="G95" s="300">
        <f t="shared" si="1"/>
        <v>0</v>
      </c>
    </row>
    <row r="96" spans="2:7" x14ac:dyDescent="0.25">
      <c r="B96" s="281" t="s">
        <v>1433</v>
      </c>
      <c r="C96" s="313" t="s">
        <v>1434</v>
      </c>
      <c r="D96" s="314" t="s">
        <v>6</v>
      </c>
      <c r="E96" s="315">
        <v>1</v>
      </c>
      <c r="G96" s="300">
        <f t="shared" si="1"/>
        <v>0</v>
      </c>
    </row>
    <row r="97" spans="2:7" x14ac:dyDescent="0.25">
      <c r="B97" s="281" t="s">
        <v>1435</v>
      </c>
      <c r="C97" s="313" t="s">
        <v>1436</v>
      </c>
      <c r="D97" s="314" t="s">
        <v>6</v>
      </c>
      <c r="E97" s="315">
        <v>1</v>
      </c>
      <c r="G97" s="300">
        <f t="shared" si="1"/>
        <v>0</v>
      </c>
    </row>
    <row r="98" spans="2:7" ht="39" x14ac:dyDescent="0.25">
      <c r="B98" s="281" t="s">
        <v>1437</v>
      </c>
      <c r="C98" s="313" t="s">
        <v>1438</v>
      </c>
      <c r="D98" s="314" t="s">
        <v>10</v>
      </c>
      <c r="E98" s="315">
        <v>22</v>
      </c>
      <c r="G98" s="300">
        <f t="shared" si="1"/>
        <v>0</v>
      </c>
    </row>
    <row r="99" spans="2:7" ht="39" x14ac:dyDescent="0.25">
      <c r="B99" s="281" t="s">
        <v>1439</v>
      </c>
      <c r="C99" s="313" t="s">
        <v>1440</v>
      </c>
      <c r="D99" s="314" t="s">
        <v>130</v>
      </c>
      <c r="E99" s="315">
        <v>100</v>
      </c>
      <c r="G99" s="300">
        <f t="shared" si="1"/>
        <v>0</v>
      </c>
    </row>
    <row r="100" spans="2:7" ht="51.75" x14ac:dyDescent="0.25">
      <c r="B100" s="281" t="s">
        <v>1441</v>
      </c>
      <c r="C100" s="313" t="s">
        <v>1442</v>
      </c>
      <c r="D100" s="314" t="s">
        <v>14</v>
      </c>
      <c r="E100" s="315">
        <v>1</v>
      </c>
      <c r="G100" s="300">
        <f t="shared" si="1"/>
        <v>0</v>
      </c>
    </row>
    <row r="101" spans="2:7" ht="64.5" x14ac:dyDescent="0.25">
      <c r="B101" s="281" t="s">
        <v>1443</v>
      </c>
      <c r="C101" s="313" t="s">
        <v>1444</v>
      </c>
      <c r="D101" s="314" t="s">
        <v>6</v>
      </c>
      <c r="E101" s="315">
        <v>1</v>
      </c>
      <c r="G101" s="300">
        <f t="shared" si="1"/>
        <v>0</v>
      </c>
    </row>
    <row r="102" spans="2:7" ht="204.75" x14ac:dyDescent="0.25">
      <c r="B102" s="281" t="s">
        <v>1445</v>
      </c>
      <c r="C102" s="313" t="s">
        <v>1446</v>
      </c>
      <c r="D102" s="314" t="s">
        <v>29</v>
      </c>
      <c r="E102" s="315">
        <v>26.35</v>
      </c>
      <c r="G102" s="300">
        <f t="shared" si="1"/>
        <v>0</v>
      </c>
    </row>
    <row r="103" spans="2:7" ht="77.25" x14ac:dyDescent="0.25">
      <c r="B103" s="281" t="s">
        <v>1447</v>
      </c>
      <c r="C103" s="313" t="s">
        <v>1448</v>
      </c>
      <c r="D103" s="314" t="s">
        <v>29</v>
      </c>
      <c r="E103" s="315">
        <v>1.2</v>
      </c>
      <c r="G103" s="300">
        <f t="shared" si="1"/>
        <v>0</v>
      </c>
    </row>
    <row r="104" spans="2:7" ht="77.25" x14ac:dyDescent="0.25">
      <c r="B104" s="281" t="s">
        <v>1449</v>
      </c>
      <c r="C104" s="313" t="s">
        <v>1450</v>
      </c>
      <c r="D104" s="314" t="s">
        <v>14</v>
      </c>
      <c r="E104" s="315">
        <v>1</v>
      </c>
      <c r="G104" s="300">
        <f t="shared" si="1"/>
        <v>0</v>
      </c>
    </row>
    <row r="105" spans="2:7" ht="39" x14ac:dyDescent="0.25">
      <c r="B105" s="281" t="s">
        <v>1451</v>
      </c>
      <c r="C105" s="304" t="s">
        <v>1452</v>
      </c>
      <c r="D105" s="314" t="s">
        <v>29</v>
      </c>
      <c r="E105" s="315">
        <v>133.80000000000001</v>
      </c>
      <c r="G105" s="300">
        <f t="shared" si="1"/>
        <v>0</v>
      </c>
    </row>
    <row r="106" spans="2:7" ht="39" x14ac:dyDescent="0.25">
      <c r="B106" s="281" t="s">
        <v>1453</v>
      </c>
      <c r="C106" s="304" t="s">
        <v>1454</v>
      </c>
      <c r="D106" s="314" t="s">
        <v>29</v>
      </c>
      <c r="E106" s="315">
        <v>133.80000000000001</v>
      </c>
      <c r="G106" s="300">
        <f t="shared" si="1"/>
        <v>0</v>
      </c>
    </row>
    <row r="107" spans="2:7" ht="39" x14ac:dyDescent="0.25">
      <c r="B107" s="281" t="s">
        <v>1455</v>
      </c>
      <c r="C107" s="304" t="s">
        <v>1456</v>
      </c>
      <c r="D107" s="314" t="s">
        <v>29</v>
      </c>
      <c r="E107" s="315">
        <v>136.4</v>
      </c>
      <c r="G107" s="300">
        <f t="shared" si="1"/>
        <v>0</v>
      </c>
    </row>
    <row r="108" spans="2:7" ht="39" x14ac:dyDescent="0.25">
      <c r="B108" s="281" t="s">
        <v>1457</v>
      </c>
      <c r="C108" s="304" t="s">
        <v>1458</v>
      </c>
      <c r="D108" s="314" t="s">
        <v>29</v>
      </c>
      <c r="E108" s="315">
        <v>136.4</v>
      </c>
      <c r="G108" s="300">
        <f t="shared" si="1"/>
        <v>0</v>
      </c>
    </row>
    <row r="109" spans="2:7" ht="39" x14ac:dyDescent="0.25">
      <c r="B109" s="281" t="s">
        <v>1459</v>
      </c>
      <c r="C109" s="304" t="s">
        <v>1460</v>
      </c>
      <c r="D109" s="314" t="s">
        <v>29</v>
      </c>
      <c r="E109" s="315">
        <v>69.8</v>
      </c>
      <c r="G109" s="300">
        <f t="shared" si="1"/>
        <v>0</v>
      </c>
    </row>
    <row r="110" spans="2:7" ht="39" x14ac:dyDescent="0.25">
      <c r="B110" s="281" t="s">
        <v>1461</v>
      </c>
      <c r="C110" s="304" t="s">
        <v>1462</v>
      </c>
      <c r="D110" s="314" t="s">
        <v>29</v>
      </c>
      <c r="E110" s="315">
        <v>69.8</v>
      </c>
      <c r="G110" s="300">
        <f t="shared" si="1"/>
        <v>0</v>
      </c>
    </row>
    <row r="111" spans="2:7" ht="51.75" x14ac:dyDescent="0.25">
      <c r="B111" s="281" t="s">
        <v>1463</v>
      </c>
      <c r="C111" s="304" t="s">
        <v>1464</v>
      </c>
      <c r="D111" s="314" t="s">
        <v>29</v>
      </c>
      <c r="E111" s="315">
        <v>25.8</v>
      </c>
      <c r="G111" s="300">
        <f t="shared" si="1"/>
        <v>0</v>
      </c>
    </row>
    <row r="112" spans="2:7" ht="51.75" x14ac:dyDescent="0.25">
      <c r="B112" s="281" t="s">
        <v>1465</v>
      </c>
      <c r="C112" s="304" t="s">
        <v>1466</v>
      </c>
      <c r="D112" s="314" t="s">
        <v>29</v>
      </c>
      <c r="E112" s="315">
        <v>50.6</v>
      </c>
      <c r="G112" s="300">
        <f t="shared" si="1"/>
        <v>0</v>
      </c>
    </row>
    <row r="113" spans="2:8" ht="77.25" x14ac:dyDescent="0.25">
      <c r="B113" s="281" t="s">
        <v>1467</v>
      </c>
      <c r="C113" s="304" t="s">
        <v>1468</v>
      </c>
      <c r="D113" s="314" t="s">
        <v>29</v>
      </c>
      <c r="E113" s="315">
        <v>87.08</v>
      </c>
      <c r="G113" s="300">
        <f t="shared" si="1"/>
        <v>0</v>
      </c>
    </row>
    <row r="114" spans="2:8" ht="64.5" x14ac:dyDescent="0.25">
      <c r="B114" s="281" t="s">
        <v>1469</v>
      </c>
      <c r="C114" s="304" t="s">
        <v>1470</v>
      </c>
      <c r="D114" s="314" t="s">
        <v>10</v>
      </c>
      <c r="E114" s="315">
        <v>38.5</v>
      </c>
      <c r="G114" s="300">
        <f t="shared" si="1"/>
        <v>0</v>
      </c>
    </row>
    <row r="115" spans="2:8" ht="64.5" x14ac:dyDescent="0.25">
      <c r="B115" s="281" t="s">
        <v>1471</v>
      </c>
      <c r="C115" s="304" t="s">
        <v>1472</v>
      </c>
      <c r="D115" s="314" t="s">
        <v>6</v>
      </c>
      <c r="E115" s="315">
        <v>1</v>
      </c>
      <c r="G115" s="300">
        <f t="shared" ref="G115:G122" si="2">ROUND(E115*F115,2)</f>
        <v>0</v>
      </c>
    </row>
    <row r="116" spans="2:8" ht="51.75" x14ac:dyDescent="0.25">
      <c r="B116" s="281" t="s">
        <v>1473</v>
      </c>
      <c r="C116" s="304" t="s">
        <v>1474</v>
      </c>
      <c r="D116" s="314" t="s">
        <v>6</v>
      </c>
      <c r="E116" s="315">
        <v>4</v>
      </c>
      <c r="G116" s="300">
        <f t="shared" si="2"/>
        <v>0</v>
      </c>
    </row>
    <row r="117" spans="2:8" ht="51.75" x14ac:dyDescent="0.25">
      <c r="B117" s="281" t="s">
        <v>1475</v>
      </c>
      <c r="C117" s="304" t="s">
        <v>1476</v>
      </c>
      <c r="D117" s="314" t="s">
        <v>6</v>
      </c>
      <c r="E117" s="315">
        <v>2</v>
      </c>
      <c r="G117" s="300">
        <f t="shared" si="2"/>
        <v>0</v>
      </c>
    </row>
    <row r="118" spans="2:8" ht="90" x14ac:dyDescent="0.25">
      <c r="B118" s="281" t="s">
        <v>1477</v>
      </c>
      <c r="C118" s="304" t="s">
        <v>1478</v>
      </c>
      <c r="D118" s="314" t="s">
        <v>10</v>
      </c>
      <c r="E118" s="315">
        <v>19</v>
      </c>
      <c r="G118" s="300">
        <f t="shared" si="2"/>
        <v>0</v>
      </c>
    </row>
    <row r="119" spans="2:8" ht="51.75" x14ac:dyDescent="0.25">
      <c r="B119" s="281" t="s">
        <v>1479</v>
      </c>
      <c r="C119" s="304" t="s">
        <v>1480</v>
      </c>
      <c r="D119" s="314" t="s">
        <v>10</v>
      </c>
      <c r="E119" s="315">
        <v>5.5</v>
      </c>
      <c r="G119" s="300">
        <f t="shared" si="2"/>
        <v>0</v>
      </c>
    </row>
    <row r="120" spans="2:8" ht="26.25" x14ac:dyDescent="0.25">
      <c r="B120" s="281" t="s">
        <v>1481</v>
      </c>
      <c r="C120" s="304" t="s">
        <v>1482</v>
      </c>
      <c r="D120" s="314" t="s">
        <v>6</v>
      </c>
      <c r="E120" s="315">
        <v>1</v>
      </c>
      <c r="G120" s="300">
        <f t="shared" si="2"/>
        <v>0</v>
      </c>
    </row>
    <row r="121" spans="2:8" ht="26.25" x14ac:dyDescent="0.25">
      <c r="B121" s="281" t="s">
        <v>1483</v>
      </c>
      <c r="C121" s="304" t="s">
        <v>1484</v>
      </c>
      <c r="D121" s="314" t="s">
        <v>10</v>
      </c>
      <c r="E121" s="315">
        <v>24.5</v>
      </c>
      <c r="G121" s="300">
        <f t="shared" si="2"/>
        <v>0</v>
      </c>
    </row>
    <row r="122" spans="2:8" ht="27" thickBot="1" x14ac:dyDescent="0.3">
      <c r="B122" s="281" t="s">
        <v>1485</v>
      </c>
      <c r="C122" s="304" t="s">
        <v>1486</v>
      </c>
      <c r="D122" s="314" t="s">
        <v>10</v>
      </c>
      <c r="E122" s="315">
        <v>24.5</v>
      </c>
      <c r="G122" s="300">
        <f t="shared" si="2"/>
        <v>0</v>
      </c>
    </row>
    <row r="123" spans="2:8" ht="16.5" thickBot="1" x14ac:dyDescent="0.3">
      <c r="B123" s="289" t="s">
        <v>1246</v>
      </c>
      <c r="C123" s="316" t="s">
        <v>1311</v>
      </c>
      <c r="D123" s="290"/>
      <c r="E123" s="291"/>
      <c r="F123" s="292"/>
      <c r="G123" s="317">
        <f>SUM(G51:G122)</f>
        <v>0</v>
      </c>
    </row>
    <row r="124" spans="2:8" ht="16.5" thickBot="1" x14ac:dyDescent="0.3">
      <c r="B124" s="289" t="s">
        <v>1286</v>
      </c>
      <c r="C124" s="316" t="s">
        <v>1312</v>
      </c>
      <c r="D124" s="318"/>
      <c r="E124" s="319"/>
      <c r="F124" s="320"/>
      <c r="G124" s="321"/>
    </row>
    <row r="125" spans="2:8" ht="26.25" x14ac:dyDescent="0.25">
      <c r="B125" s="281" t="s">
        <v>1287</v>
      </c>
      <c r="C125" s="322" t="s">
        <v>1249</v>
      </c>
      <c r="D125" s="302" t="s">
        <v>29</v>
      </c>
      <c r="E125" s="323">
        <v>552</v>
      </c>
      <c r="F125" s="324"/>
      <c r="G125" s="300">
        <f t="shared" ref="G125:G162" si="3">ROUND(E125*F125,2)</f>
        <v>0</v>
      </c>
    </row>
    <row r="126" spans="2:8" ht="26.25" x14ac:dyDescent="0.25">
      <c r="B126" s="281" t="s">
        <v>1289</v>
      </c>
      <c r="C126" s="325" t="s">
        <v>1251</v>
      </c>
      <c r="D126" s="302" t="s">
        <v>29</v>
      </c>
      <c r="E126" s="323">
        <v>552</v>
      </c>
      <c r="F126" s="324"/>
      <c r="G126" s="300">
        <f t="shared" si="3"/>
        <v>0</v>
      </c>
    </row>
    <row r="127" spans="2:8" ht="51.75" x14ac:dyDescent="0.25">
      <c r="B127" s="281" t="s">
        <v>1291</v>
      </c>
      <c r="C127" s="322" t="s">
        <v>1253</v>
      </c>
      <c r="D127" s="302" t="s">
        <v>22</v>
      </c>
      <c r="E127" s="323">
        <v>234</v>
      </c>
      <c r="F127" s="324"/>
      <c r="G127" s="300">
        <f t="shared" si="3"/>
        <v>0</v>
      </c>
    </row>
    <row r="128" spans="2:8" ht="102.75" x14ac:dyDescent="0.25">
      <c r="B128" s="281" t="s">
        <v>1293</v>
      </c>
      <c r="C128" s="325" t="s">
        <v>3274</v>
      </c>
      <c r="D128" s="302" t="s">
        <v>29</v>
      </c>
      <c r="E128" s="323">
        <v>724</v>
      </c>
      <c r="F128" s="324"/>
      <c r="G128" s="300">
        <f t="shared" si="3"/>
        <v>0</v>
      </c>
      <c r="H128" s="1492" t="s">
        <v>3273</v>
      </c>
    </row>
    <row r="129" spans="2:8" ht="26.25" x14ac:dyDescent="0.25">
      <c r="B129" s="281" t="s">
        <v>1295</v>
      </c>
      <c r="C129" s="325" t="s">
        <v>1257</v>
      </c>
      <c r="D129" s="302" t="s">
        <v>10</v>
      </c>
      <c r="E129" s="323">
        <v>33</v>
      </c>
      <c r="F129" s="324"/>
      <c r="G129" s="300">
        <f t="shared" si="3"/>
        <v>0</v>
      </c>
    </row>
    <row r="130" spans="2:8" ht="51.75" x14ac:dyDescent="0.25">
      <c r="B130" s="281" t="s">
        <v>1297</v>
      </c>
      <c r="C130" s="325" t="s">
        <v>1259</v>
      </c>
      <c r="D130" s="302" t="s">
        <v>10</v>
      </c>
      <c r="E130" s="323">
        <v>171</v>
      </c>
      <c r="F130" s="324"/>
      <c r="G130" s="300">
        <f t="shared" si="3"/>
        <v>0</v>
      </c>
    </row>
    <row r="131" spans="2:8" ht="64.5" x14ac:dyDescent="0.25">
      <c r="B131" s="281" t="s">
        <v>1299</v>
      </c>
      <c r="C131" s="325" t="s">
        <v>1261</v>
      </c>
      <c r="D131" s="302" t="s">
        <v>29</v>
      </c>
      <c r="E131" s="323">
        <v>45</v>
      </c>
      <c r="F131" s="324"/>
      <c r="G131" s="300">
        <f t="shared" si="3"/>
        <v>0</v>
      </c>
    </row>
    <row r="132" spans="2:8" ht="39" x14ac:dyDescent="0.25">
      <c r="B132" s="281" t="s">
        <v>1301</v>
      </c>
      <c r="C132" s="325" t="s">
        <v>1263</v>
      </c>
      <c r="D132" s="302" t="s">
        <v>14</v>
      </c>
      <c r="E132" s="323">
        <v>1</v>
      </c>
      <c r="F132" s="324"/>
      <c r="G132" s="300">
        <f t="shared" si="3"/>
        <v>0</v>
      </c>
    </row>
    <row r="133" spans="2:8" ht="26.25" x14ac:dyDescent="0.25">
      <c r="B133" s="281" t="s">
        <v>1303</v>
      </c>
      <c r="C133" s="325" t="s">
        <v>1265</v>
      </c>
      <c r="D133" s="302" t="s">
        <v>69</v>
      </c>
      <c r="E133" s="323">
        <v>78.5</v>
      </c>
      <c r="F133" s="324"/>
      <c r="G133" s="300">
        <f t="shared" si="3"/>
        <v>0</v>
      </c>
    </row>
    <row r="134" spans="2:8" ht="64.5" x14ac:dyDescent="0.25">
      <c r="B134" s="281" t="s">
        <v>1305</v>
      </c>
      <c r="C134" s="325" t="s">
        <v>1487</v>
      </c>
      <c r="D134" s="302" t="s">
        <v>69</v>
      </c>
      <c r="E134" s="323">
        <v>35</v>
      </c>
      <c r="F134" s="324"/>
      <c r="G134" s="300">
        <f t="shared" si="3"/>
        <v>0</v>
      </c>
    </row>
    <row r="135" spans="2:8" ht="64.5" x14ac:dyDescent="0.25">
      <c r="B135" s="281" t="s">
        <v>1307</v>
      </c>
      <c r="C135" s="325" t="s">
        <v>1488</v>
      </c>
      <c r="D135" s="302" t="s">
        <v>69</v>
      </c>
      <c r="E135" s="323">
        <v>6</v>
      </c>
      <c r="F135" s="324"/>
      <c r="G135" s="300">
        <f t="shared" si="3"/>
        <v>0</v>
      </c>
    </row>
    <row r="136" spans="2:8" ht="64.5" x14ac:dyDescent="0.25">
      <c r="B136" s="281" t="s">
        <v>1489</v>
      </c>
      <c r="C136" s="325" t="s">
        <v>1267</v>
      </c>
      <c r="D136" s="302" t="s">
        <v>69</v>
      </c>
      <c r="E136" s="323">
        <v>12</v>
      </c>
      <c r="F136" s="324"/>
      <c r="G136" s="300">
        <f t="shared" si="3"/>
        <v>0</v>
      </c>
    </row>
    <row r="137" spans="2:8" ht="64.5" x14ac:dyDescent="0.25">
      <c r="B137" s="281" t="s">
        <v>1490</v>
      </c>
      <c r="C137" s="325" t="s">
        <v>1491</v>
      </c>
      <c r="D137" s="302" t="s">
        <v>69</v>
      </c>
      <c r="E137" s="323">
        <v>45</v>
      </c>
      <c r="F137" s="324"/>
      <c r="G137" s="300">
        <f t="shared" si="3"/>
        <v>0</v>
      </c>
      <c r="H137" s="1548" t="s">
        <v>3280</v>
      </c>
    </row>
    <row r="138" spans="2:8" ht="51.75" x14ac:dyDescent="0.25">
      <c r="B138" s="281" t="s">
        <v>1492</v>
      </c>
      <c r="C138" s="325" t="s">
        <v>1493</v>
      </c>
      <c r="D138" s="302" t="s">
        <v>69</v>
      </c>
      <c r="E138" s="323">
        <v>4</v>
      </c>
      <c r="F138" s="324"/>
      <c r="G138" s="300">
        <f t="shared" si="3"/>
        <v>0</v>
      </c>
    </row>
    <row r="139" spans="2:8" ht="51.75" x14ac:dyDescent="0.25">
      <c r="B139" s="281" t="s">
        <v>1494</v>
      </c>
      <c r="C139" s="325" t="s">
        <v>1269</v>
      </c>
      <c r="D139" s="302" t="s">
        <v>22</v>
      </c>
      <c r="E139" s="323">
        <v>78.5</v>
      </c>
      <c r="F139" s="324"/>
      <c r="G139" s="300">
        <f t="shared" si="3"/>
        <v>0</v>
      </c>
    </row>
    <row r="140" spans="2:8" ht="26.25" x14ac:dyDescent="0.25">
      <c r="B140" s="281" t="s">
        <v>1495</v>
      </c>
      <c r="C140" s="325" t="s">
        <v>1271</v>
      </c>
      <c r="D140" s="302" t="s">
        <v>29</v>
      </c>
      <c r="E140" s="323">
        <v>34</v>
      </c>
      <c r="F140" s="324"/>
      <c r="G140" s="300">
        <f t="shared" si="3"/>
        <v>0</v>
      </c>
    </row>
    <row r="141" spans="2:8" ht="77.25" x14ac:dyDescent="0.25">
      <c r="B141" s="281" t="s">
        <v>1496</v>
      </c>
      <c r="C141" s="325" t="s">
        <v>1497</v>
      </c>
      <c r="D141" s="302" t="s">
        <v>6</v>
      </c>
      <c r="E141" s="323">
        <v>60</v>
      </c>
      <c r="F141" s="324"/>
      <c r="G141" s="300">
        <f t="shared" si="3"/>
        <v>0</v>
      </c>
    </row>
    <row r="142" spans="2:8" ht="64.5" x14ac:dyDescent="0.25">
      <c r="B142" s="281" t="s">
        <v>1498</v>
      </c>
      <c r="C142" s="325" t="s">
        <v>1499</v>
      </c>
      <c r="D142" s="302" t="s">
        <v>22</v>
      </c>
      <c r="E142" s="323">
        <v>18</v>
      </c>
      <c r="F142" s="324"/>
      <c r="G142" s="300">
        <f t="shared" si="3"/>
        <v>0</v>
      </c>
    </row>
    <row r="143" spans="2:8" ht="39" x14ac:dyDescent="0.25">
      <c r="B143" s="281" t="s">
        <v>1500</v>
      </c>
      <c r="C143" s="325" t="s">
        <v>1273</v>
      </c>
      <c r="D143" s="302" t="s">
        <v>22</v>
      </c>
      <c r="E143" s="323">
        <v>62</v>
      </c>
      <c r="F143" s="324"/>
      <c r="G143" s="300">
        <f t="shared" si="3"/>
        <v>0</v>
      </c>
    </row>
    <row r="144" spans="2:8" ht="39" x14ac:dyDescent="0.25">
      <c r="B144" s="281" t="s">
        <v>1501</v>
      </c>
      <c r="C144" s="325" t="s">
        <v>1275</v>
      </c>
      <c r="D144" s="302" t="s">
        <v>22</v>
      </c>
      <c r="E144" s="323">
        <v>9.1</v>
      </c>
      <c r="F144" s="324"/>
      <c r="G144" s="300">
        <f t="shared" si="3"/>
        <v>0</v>
      </c>
    </row>
    <row r="145" spans="2:7" ht="39" x14ac:dyDescent="0.25">
      <c r="B145" s="281" t="s">
        <v>1502</v>
      </c>
      <c r="C145" s="325" t="s">
        <v>1277</v>
      </c>
      <c r="D145" s="302" t="s">
        <v>22</v>
      </c>
      <c r="E145" s="323">
        <v>11.3</v>
      </c>
      <c r="F145" s="324"/>
      <c r="G145" s="300">
        <f t="shared" si="3"/>
        <v>0</v>
      </c>
    </row>
    <row r="146" spans="2:7" ht="77.25" x14ac:dyDescent="0.25">
      <c r="B146" s="281" t="s">
        <v>1503</v>
      </c>
      <c r="C146" s="325" t="s">
        <v>1504</v>
      </c>
      <c r="D146" s="302" t="s">
        <v>6</v>
      </c>
      <c r="E146" s="323">
        <v>3</v>
      </c>
      <c r="F146" s="324"/>
      <c r="G146" s="300">
        <f t="shared" si="3"/>
        <v>0</v>
      </c>
    </row>
    <row r="147" spans="2:7" ht="90" x14ac:dyDescent="0.25">
      <c r="B147" s="281" t="s">
        <v>1505</v>
      </c>
      <c r="C147" s="325" t="s">
        <v>1281</v>
      </c>
      <c r="D147" s="302" t="s">
        <v>6</v>
      </c>
      <c r="E147" s="323">
        <v>2</v>
      </c>
      <c r="F147" s="324"/>
      <c r="G147" s="300">
        <f t="shared" si="3"/>
        <v>0</v>
      </c>
    </row>
    <row r="148" spans="2:7" ht="26.25" x14ac:dyDescent="0.25">
      <c r="B148" s="281" t="s">
        <v>1506</v>
      </c>
      <c r="C148" s="325" t="s">
        <v>1507</v>
      </c>
      <c r="D148" s="302" t="s">
        <v>69</v>
      </c>
      <c r="E148" s="323">
        <v>3</v>
      </c>
      <c r="F148" s="324"/>
      <c r="G148" s="300">
        <f t="shared" si="3"/>
        <v>0</v>
      </c>
    </row>
    <row r="149" spans="2:7" ht="51.75" x14ac:dyDescent="0.25">
      <c r="B149" s="281" t="s">
        <v>1508</v>
      </c>
      <c r="C149" s="325" t="s">
        <v>1509</v>
      </c>
      <c r="D149" s="302" t="s">
        <v>6</v>
      </c>
      <c r="E149" s="323">
        <v>1</v>
      </c>
      <c r="F149" s="324"/>
      <c r="G149" s="300">
        <f t="shared" si="3"/>
        <v>0</v>
      </c>
    </row>
    <row r="150" spans="2:7" ht="115.5" x14ac:dyDescent="0.25">
      <c r="B150" s="281" t="s">
        <v>1510</v>
      </c>
      <c r="C150" s="325" t="s">
        <v>1511</v>
      </c>
      <c r="D150" s="302" t="s">
        <v>69</v>
      </c>
      <c r="E150" s="323">
        <v>130</v>
      </c>
      <c r="F150" s="324"/>
      <c r="G150" s="300">
        <f t="shared" si="3"/>
        <v>0</v>
      </c>
    </row>
    <row r="151" spans="2:7" ht="128.25" x14ac:dyDescent="0.25">
      <c r="B151" s="281" t="s">
        <v>1512</v>
      </c>
      <c r="C151" s="325" t="s">
        <v>1513</v>
      </c>
      <c r="D151" s="302" t="s">
        <v>22</v>
      </c>
      <c r="E151" s="323">
        <v>121.2</v>
      </c>
      <c r="F151" s="324"/>
      <c r="G151" s="300">
        <f t="shared" si="3"/>
        <v>0</v>
      </c>
    </row>
    <row r="152" spans="2:7" ht="115.5" x14ac:dyDescent="0.25">
      <c r="B152" s="281" t="s">
        <v>1514</v>
      </c>
      <c r="C152" s="325" t="s">
        <v>1515</v>
      </c>
      <c r="D152" s="302" t="s">
        <v>29</v>
      </c>
      <c r="E152" s="323">
        <v>50.5</v>
      </c>
      <c r="F152" s="324"/>
      <c r="G152" s="300">
        <f t="shared" si="3"/>
        <v>0</v>
      </c>
    </row>
    <row r="153" spans="2:7" ht="128.25" x14ac:dyDescent="0.25">
      <c r="B153" s="281" t="s">
        <v>1516</v>
      </c>
      <c r="C153" s="325" t="s">
        <v>1517</v>
      </c>
      <c r="D153" s="302" t="s">
        <v>22</v>
      </c>
      <c r="E153" s="323">
        <v>106.1</v>
      </c>
      <c r="F153" s="324"/>
      <c r="G153" s="300">
        <f t="shared" si="3"/>
        <v>0</v>
      </c>
    </row>
    <row r="154" spans="2:7" ht="128.25" x14ac:dyDescent="0.25">
      <c r="B154" s="281" t="s">
        <v>1518</v>
      </c>
      <c r="C154" s="325" t="s">
        <v>1519</v>
      </c>
      <c r="D154" s="302" t="s">
        <v>22</v>
      </c>
      <c r="E154" s="323">
        <v>15.2</v>
      </c>
      <c r="F154" s="324"/>
      <c r="G154" s="300">
        <f t="shared" si="3"/>
        <v>0</v>
      </c>
    </row>
    <row r="155" spans="2:7" ht="39" x14ac:dyDescent="0.25">
      <c r="B155" s="281" t="s">
        <v>1520</v>
      </c>
      <c r="C155" s="325" t="s">
        <v>1521</v>
      </c>
      <c r="D155" s="302" t="s">
        <v>22</v>
      </c>
      <c r="E155" s="323">
        <v>18.899999999999999</v>
      </c>
      <c r="F155" s="324"/>
      <c r="G155" s="300">
        <f t="shared" si="3"/>
        <v>0</v>
      </c>
    </row>
    <row r="156" spans="2:7" ht="26.25" x14ac:dyDescent="0.25">
      <c r="B156" s="281" t="s">
        <v>1522</v>
      </c>
      <c r="C156" s="325" t="s">
        <v>1523</v>
      </c>
      <c r="D156" s="302" t="s">
        <v>22</v>
      </c>
      <c r="E156" s="323">
        <v>4</v>
      </c>
      <c r="F156" s="324"/>
      <c r="G156" s="300">
        <f t="shared" si="3"/>
        <v>0</v>
      </c>
    </row>
    <row r="157" spans="2:7" ht="64.5" x14ac:dyDescent="0.25">
      <c r="B157" s="281" t="s">
        <v>1524</v>
      </c>
      <c r="C157" s="325" t="s">
        <v>1525</v>
      </c>
      <c r="D157" s="302" t="s">
        <v>69</v>
      </c>
      <c r="E157" s="323">
        <v>45</v>
      </c>
      <c r="F157" s="324"/>
      <c r="G157" s="300">
        <f t="shared" si="3"/>
        <v>0</v>
      </c>
    </row>
    <row r="158" spans="2:7" ht="102.75" x14ac:dyDescent="0.25">
      <c r="B158" s="281" t="s">
        <v>1526</v>
      </c>
      <c r="C158" s="325" t="s">
        <v>1527</v>
      </c>
      <c r="D158" s="302" t="s">
        <v>6</v>
      </c>
      <c r="E158" s="323">
        <v>2</v>
      </c>
      <c r="F158" s="324"/>
      <c r="G158" s="300">
        <f t="shared" si="3"/>
        <v>0</v>
      </c>
    </row>
    <row r="159" spans="2:7" ht="51.75" x14ac:dyDescent="0.25">
      <c r="B159" s="281" t="s">
        <v>1528</v>
      </c>
      <c r="C159" s="325" t="s">
        <v>1529</v>
      </c>
      <c r="D159" s="302" t="s">
        <v>6</v>
      </c>
      <c r="E159" s="323">
        <v>1</v>
      </c>
      <c r="F159" s="324"/>
      <c r="G159" s="300">
        <f t="shared" si="3"/>
        <v>0</v>
      </c>
    </row>
    <row r="160" spans="2:7" ht="77.25" x14ac:dyDescent="0.25">
      <c r="B160" s="281" t="s">
        <v>1530</v>
      </c>
      <c r="C160" s="325" t="s">
        <v>1531</v>
      </c>
      <c r="D160" s="302" t="s">
        <v>14</v>
      </c>
      <c r="E160" s="323">
        <v>1</v>
      </c>
      <c r="F160" s="324"/>
      <c r="G160" s="300">
        <f t="shared" si="3"/>
        <v>0</v>
      </c>
    </row>
    <row r="161" spans="2:7" ht="64.5" x14ac:dyDescent="0.25">
      <c r="B161" s="281" t="s">
        <v>1532</v>
      </c>
      <c r="C161" s="325" t="s">
        <v>1533</v>
      </c>
      <c r="D161" s="302" t="s">
        <v>14</v>
      </c>
      <c r="E161" s="323">
        <v>1</v>
      </c>
      <c r="F161" s="324"/>
      <c r="G161" s="300">
        <f t="shared" si="3"/>
        <v>0</v>
      </c>
    </row>
    <row r="162" spans="2:7" ht="78" thickBot="1" x14ac:dyDescent="0.3">
      <c r="B162" s="281" t="s">
        <v>1534</v>
      </c>
      <c r="C162" s="325" t="s">
        <v>1535</v>
      </c>
      <c r="D162" s="302" t="s">
        <v>14</v>
      </c>
      <c r="E162" s="323">
        <v>1</v>
      </c>
      <c r="F162" s="324"/>
      <c r="G162" s="300">
        <f t="shared" si="3"/>
        <v>0</v>
      </c>
    </row>
    <row r="163" spans="2:7" ht="16.5" thickBot="1" x14ac:dyDescent="0.3">
      <c r="B163" s="316" t="s">
        <v>1286</v>
      </c>
      <c r="C163" s="316" t="s">
        <v>1312</v>
      </c>
      <c r="D163" s="290"/>
      <c r="E163" s="291"/>
      <c r="F163" s="292"/>
      <c r="G163" s="317">
        <f>SUM(G125:G162)</f>
        <v>0</v>
      </c>
    </row>
    <row r="164" spans="2:7" ht="16.5" thickBot="1" x14ac:dyDescent="0.3">
      <c r="B164" s="316" t="s">
        <v>1313</v>
      </c>
      <c r="C164" s="316" t="s">
        <v>1314</v>
      </c>
      <c r="D164" s="318"/>
      <c r="E164" s="319"/>
      <c r="F164" s="320"/>
      <c r="G164" s="321"/>
    </row>
    <row r="165" spans="2:7" x14ac:dyDescent="0.25">
      <c r="B165" s="281" t="s">
        <v>1536</v>
      </c>
      <c r="C165" s="326" t="s">
        <v>1288</v>
      </c>
      <c r="D165" s="302" t="s">
        <v>69</v>
      </c>
      <c r="E165" s="327">
        <v>101</v>
      </c>
      <c r="F165" s="324"/>
      <c r="G165" s="300">
        <f t="shared" ref="G165:G176" si="4">ROUND(E165*F165,2)</f>
        <v>0</v>
      </c>
    </row>
    <row r="166" spans="2:7" ht="26.25" x14ac:dyDescent="0.25">
      <c r="B166" s="281" t="s">
        <v>1537</v>
      </c>
      <c r="C166" s="326" t="s">
        <v>1290</v>
      </c>
      <c r="D166" s="302" t="s">
        <v>69</v>
      </c>
      <c r="E166" s="327">
        <v>101</v>
      </c>
      <c r="F166" s="324"/>
      <c r="G166" s="300">
        <f t="shared" si="4"/>
        <v>0</v>
      </c>
    </row>
    <row r="167" spans="2:7" x14ac:dyDescent="0.25">
      <c r="B167" s="281" t="s">
        <v>1538</v>
      </c>
      <c r="C167" s="326" t="s">
        <v>1292</v>
      </c>
      <c r="D167" s="302" t="s">
        <v>69</v>
      </c>
      <c r="E167" s="327">
        <v>101</v>
      </c>
      <c r="F167" s="324"/>
      <c r="G167" s="300">
        <f t="shared" si="4"/>
        <v>0</v>
      </c>
    </row>
    <row r="168" spans="2:7" ht="39" x14ac:dyDescent="0.25">
      <c r="B168" s="281" t="s">
        <v>1539</v>
      </c>
      <c r="C168" s="326" t="s">
        <v>1540</v>
      </c>
      <c r="D168" s="302" t="s">
        <v>22</v>
      </c>
      <c r="E168" s="328">
        <v>154</v>
      </c>
      <c r="F168" s="324"/>
      <c r="G168" s="300">
        <f t="shared" si="4"/>
        <v>0</v>
      </c>
    </row>
    <row r="169" spans="2:7" x14ac:dyDescent="0.25">
      <c r="B169" s="281" t="s">
        <v>1541</v>
      </c>
      <c r="C169" s="326" t="s">
        <v>1298</v>
      </c>
      <c r="D169" s="302" t="s">
        <v>29</v>
      </c>
      <c r="E169" s="328">
        <v>750</v>
      </c>
      <c r="F169" s="324"/>
      <c r="G169" s="300">
        <f t="shared" si="4"/>
        <v>0</v>
      </c>
    </row>
    <row r="170" spans="2:7" ht="26.25" x14ac:dyDescent="0.25">
      <c r="B170" s="281" t="s">
        <v>1542</v>
      </c>
      <c r="C170" s="326" t="s">
        <v>1300</v>
      </c>
      <c r="D170" s="302" t="s">
        <v>6</v>
      </c>
      <c r="E170" s="328">
        <v>9</v>
      </c>
      <c r="F170" s="324"/>
      <c r="G170" s="300">
        <f t="shared" si="4"/>
        <v>0</v>
      </c>
    </row>
    <row r="171" spans="2:7" ht="77.25" x14ac:dyDescent="0.25">
      <c r="B171" s="281" t="s">
        <v>1543</v>
      </c>
      <c r="C171" s="326" t="s">
        <v>1544</v>
      </c>
      <c r="D171" s="302" t="s">
        <v>69</v>
      </c>
      <c r="E171" s="328">
        <v>150</v>
      </c>
      <c r="F171" s="324"/>
      <c r="G171" s="300">
        <f t="shared" si="4"/>
        <v>0</v>
      </c>
    </row>
    <row r="172" spans="2:7" x14ac:dyDescent="0.25">
      <c r="B172" s="281" t="s">
        <v>1545</v>
      </c>
      <c r="C172" s="326" t="s">
        <v>1546</v>
      </c>
      <c r="D172" s="302" t="s">
        <v>14</v>
      </c>
      <c r="E172" s="328">
        <v>1</v>
      </c>
      <c r="F172" s="324"/>
      <c r="G172" s="300">
        <f t="shared" si="4"/>
        <v>0</v>
      </c>
    </row>
    <row r="173" spans="2:7" ht="26.25" x14ac:dyDescent="0.25">
      <c r="B173" s="281" t="s">
        <v>1547</v>
      </c>
      <c r="C173" s="326" t="s">
        <v>1548</v>
      </c>
      <c r="D173" s="302" t="s">
        <v>14</v>
      </c>
      <c r="E173" s="328">
        <v>1</v>
      </c>
      <c r="F173" s="324"/>
      <c r="G173" s="300">
        <f t="shared" si="4"/>
        <v>0</v>
      </c>
    </row>
    <row r="174" spans="2:7" ht="77.25" x14ac:dyDescent="0.25">
      <c r="B174" s="281" t="s">
        <v>1549</v>
      </c>
      <c r="C174" s="322" t="s">
        <v>1550</v>
      </c>
      <c r="D174" s="302" t="s">
        <v>14</v>
      </c>
      <c r="E174" s="328">
        <v>1</v>
      </c>
      <c r="F174" s="324"/>
      <c r="G174" s="300">
        <f t="shared" si="4"/>
        <v>0</v>
      </c>
    </row>
    <row r="175" spans="2:7" ht="26.25" x14ac:dyDescent="0.25">
      <c r="B175" s="281" t="s">
        <v>1551</v>
      </c>
      <c r="C175" s="322" t="s">
        <v>1552</v>
      </c>
      <c r="D175" s="302" t="s">
        <v>14</v>
      </c>
      <c r="E175" s="328">
        <v>1</v>
      </c>
      <c r="F175" s="324"/>
      <c r="G175" s="300">
        <f t="shared" si="4"/>
        <v>0</v>
      </c>
    </row>
    <row r="176" spans="2:7" ht="39.75" thickBot="1" x14ac:dyDescent="0.3">
      <c r="B176" s="281" t="s">
        <v>1553</v>
      </c>
      <c r="C176" s="322" t="s">
        <v>1308</v>
      </c>
      <c r="D176" s="302" t="s">
        <v>10</v>
      </c>
      <c r="E176" s="328">
        <v>101</v>
      </c>
      <c r="F176" s="324"/>
      <c r="G176" s="300">
        <f t="shared" si="4"/>
        <v>0</v>
      </c>
    </row>
    <row r="177" spans="1:7" ht="16.5" thickBot="1" x14ac:dyDescent="0.3">
      <c r="B177" s="289" t="s">
        <v>1313</v>
      </c>
      <c r="C177" s="316" t="s">
        <v>1314</v>
      </c>
      <c r="D177" s="329"/>
      <c r="E177" s="330"/>
      <c r="F177" s="292"/>
      <c r="G177" s="317">
        <f>SUM(G165:G176)</f>
        <v>0</v>
      </c>
    </row>
    <row r="178" spans="1:7" ht="16.5" thickBot="1" x14ac:dyDescent="0.3">
      <c r="B178" s="289" t="s">
        <v>1315</v>
      </c>
      <c r="C178" s="316" t="s">
        <v>1316</v>
      </c>
      <c r="D178" s="331"/>
      <c r="E178" s="332"/>
      <c r="F178" s="1130"/>
      <c r="G178" s="1130"/>
    </row>
    <row r="179" spans="1:7" x14ac:dyDescent="0.25">
      <c r="B179" s="333"/>
      <c r="C179" s="334" t="s">
        <v>1554</v>
      </c>
      <c r="D179" s="335"/>
      <c r="E179" s="336"/>
      <c r="F179" s="337"/>
      <c r="G179" s="337"/>
    </row>
    <row r="180" spans="1:7" x14ac:dyDescent="0.25">
      <c r="B180" s="338" t="s">
        <v>1555</v>
      </c>
      <c r="C180" s="339" t="s">
        <v>1556</v>
      </c>
      <c r="D180" s="340" t="s">
        <v>1557</v>
      </c>
      <c r="E180" s="341">
        <v>1</v>
      </c>
      <c r="F180" s="342"/>
      <c r="G180" s="300">
        <f t="shared" ref="G180" si="5">ROUND(E180*F180,2)</f>
        <v>0</v>
      </c>
    </row>
    <row r="181" spans="1:7" x14ac:dyDescent="0.25">
      <c r="B181" s="343"/>
      <c r="C181" s="344" t="s">
        <v>1558</v>
      </c>
      <c r="D181" s="345"/>
      <c r="E181" s="346"/>
      <c r="F181" s="347"/>
      <c r="G181" s="347"/>
    </row>
    <row r="182" spans="1:7" x14ac:dyDescent="0.25">
      <c r="A182" s="269" t="s">
        <v>1559</v>
      </c>
      <c r="B182" s="343" t="s">
        <v>1560</v>
      </c>
      <c r="C182" s="344" t="s">
        <v>1561</v>
      </c>
      <c r="D182" s="345" t="s">
        <v>1557</v>
      </c>
      <c r="E182" s="348">
        <v>1</v>
      </c>
      <c r="F182" s="347"/>
      <c r="G182" s="347"/>
    </row>
    <row r="183" spans="1:7" x14ac:dyDescent="0.25">
      <c r="B183" s="338"/>
      <c r="C183" s="344" t="s">
        <v>1562</v>
      </c>
      <c r="D183" s="349" t="s">
        <v>1563</v>
      </c>
      <c r="E183" s="346">
        <v>13</v>
      </c>
      <c r="F183" s="347"/>
      <c r="G183" s="347"/>
    </row>
    <row r="184" spans="1:7" x14ac:dyDescent="0.25">
      <c r="B184" s="338"/>
      <c r="C184" s="344" t="s">
        <v>1564</v>
      </c>
      <c r="D184" s="350" t="s">
        <v>1565</v>
      </c>
      <c r="E184" s="350">
        <v>6</v>
      </c>
      <c r="F184" s="347"/>
      <c r="G184" s="347"/>
    </row>
    <row r="185" spans="1:7" ht="89.25" x14ac:dyDescent="0.25">
      <c r="B185" s="338"/>
      <c r="C185" s="351" t="s">
        <v>1566</v>
      </c>
      <c r="D185" s="345"/>
      <c r="E185" s="348"/>
      <c r="F185" s="352"/>
      <c r="G185" s="352"/>
    </row>
    <row r="186" spans="1:7" ht="51" x14ac:dyDescent="0.25">
      <c r="B186" s="338"/>
      <c r="C186" s="351" t="s">
        <v>1567</v>
      </c>
      <c r="D186" s="350"/>
      <c r="E186" s="353"/>
      <c r="F186" s="354"/>
      <c r="G186" s="354"/>
    </row>
    <row r="187" spans="1:7" x14ac:dyDescent="0.25">
      <c r="B187" s="338"/>
      <c r="C187" s="351" t="s">
        <v>1568</v>
      </c>
      <c r="D187" s="345"/>
      <c r="E187" s="348"/>
      <c r="F187" s="352"/>
      <c r="G187" s="352"/>
    </row>
    <row r="188" spans="1:7" ht="38.25" x14ac:dyDescent="0.25">
      <c r="B188" s="338"/>
      <c r="C188" s="351" t="s">
        <v>1569</v>
      </c>
      <c r="D188" s="345"/>
      <c r="E188" s="348"/>
      <c r="F188" s="352"/>
      <c r="G188" s="352"/>
    </row>
    <row r="189" spans="1:7" x14ac:dyDescent="0.25">
      <c r="A189" s="269" t="s">
        <v>1570</v>
      </c>
      <c r="B189" s="343" t="s">
        <v>1571</v>
      </c>
      <c r="C189" s="351" t="s">
        <v>1572</v>
      </c>
      <c r="D189" s="345" t="s">
        <v>1557</v>
      </c>
      <c r="E189" s="348">
        <v>6</v>
      </c>
      <c r="F189" s="355"/>
      <c r="G189" s="355"/>
    </row>
    <row r="190" spans="1:7" x14ac:dyDescent="0.25">
      <c r="B190" s="338"/>
      <c r="C190" s="351" t="s">
        <v>1573</v>
      </c>
      <c r="D190" s="345"/>
      <c r="E190" s="348"/>
      <c r="F190" s="355"/>
      <c r="G190" s="355"/>
    </row>
    <row r="191" spans="1:7" x14ac:dyDescent="0.25">
      <c r="B191" s="338"/>
      <c r="C191" s="356" t="s">
        <v>1574</v>
      </c>
      <c r="D191" s="345" t="s">
        <v>1575</v>
      </c>
      <c r="E191" s="345">
        <v>250</v>
      </c>
      <c r="F191" s="355"/>
      <c r="G191" s="355"/>
    </row>
    <row r="192" spans="1:7" x14ac:dyDescent="0.25">
      <c r="B192" s="338"/>
      <c r="C192" s="356" t="s">
        <v>1576</v>
      </c>
      <c r="D192" s="345" t="s">
        <v>1577</v>
      </c>
      <c r="E192" s="345">
        <v>5.5</v>
      </c>
      <c r="F192" s="355"/>
      <c r="G192" s="355"/>
    </row>
    <row r="193" spans="1:7" x14ac:dyDescent="0.25">
      <c r="B193" s="338"/>
      <c r="C193" s="344" t="s">
        <v>1578</v>
      </c>
      <c r="D193" s="345" t="s">
        <v>1579</v>
      </c>
      <c r="E193" s="346">
        <v>1500</v>
      </c>
      <c r="F193" s="347"/>
      <c r="G193" s="347"/>
    </row>
    <row r="194" spans="1:7" x14ac:dyDescent="0.25">
      <c r="B194" s="338"/>
      <c r="C194" s="351" t="s">
        <v>1580</v>
      </c>
      <c r="D194" s="345" t="s">
        <v>1581</v>
      </c>
      <c r="E194" s="348">
        <v>400</v>
      </c>
      <c r="F194" s="355"/>
      <c r="G194" s="355"/>
    </row>
    <row r="195" spans="1:7" x14ac:dyDescent="0.25">
      <c r="B195" s="338"/>
      <c r="C195" s="351" t="s">
        <v>1582</v>
      </c>
      <c r="D195" s="349" t="s">
        <v>1583</v>
      </c>
      <c r="E195" s="348">
        <v>12</v>
      </c>
      <c r="F195" s="355"/>
      <c r="G195" s="355"/>
    </row>
    <row r="196" spans="1:7" ht="140.25" x14ac:dyDescent="0.25">
      <c r="B196" s="338"/>
      <c r="C196" s="351" t="s">
        <v>1584</v>
      </c>
      <c r="D196" s="345"/>
      <c r="E196" s="348"/>
      <c r="F196" s="355"/>
      <c r="G196" s="355"/>
    </row>
    <row r="197" spans="1:7" ht="25.5" x14ac:dyDescent="0.25">
      <c r="B197" s="338"/>
      <c r="C197" s="351" t="s">
        <v>1585</v>
      </c>
      <c r="D197" s="345"/>
      <c r="E197" s="348"/>
      <c r="F197" s="355"/>
      <c r="G197" s="355"/>
    </row>
    <row r="198" spans="1:7" x14ac:dyDescent="0.25">
      <c r="B198" s="338"/>
      <c r="C198" s="351" t="s">
        <v>1568</v>
      </c>
      <c r="D198" s="357"/>
      <c r="E198" s="358"/>
      <c r="F198" s="359"/>
      <c r="G198" s="360"/>
    </row>
    <row r="199" spans="1:7" ht="25.5" x14ac:dyDescent="0.25">
      <c r="B199" s="338"/>
      <c r="C199" s="351" t="s">
        <v>1586</v>
      </c>
      <c r="D199" s="357"/>
      <c r="E199" s="358"/>
      <c r="F199" s="359"/>
      <c r="G199" s="360"/>
    </row>
    <row r="200" spans="1:7" ht="25.5" x14ac:dyDescent="0.25">
      <c r="A200" s="269" t="s">
        <v>1587</v>
      </c>
      <c r="B200" s="343" t="s">
        <v>1588</v>
      </c>
      <c r="C200" s="351" t="s">
        <v>1589</v>
      </c>
      <c r="D200" s="345" t="s">
        <v>1557</v>
      </c>
      <c r="E200" s="348">
        <v>2</v>
      </c>
      <c r="F200" s="355"/>
      <c r="G200" s="355"/>
    </row>
    <row r="201" spans="1:7" x14ac:dyDescent="0.25">
      <c r="B201" s="338"/>
      <c r="C201" s="351" t="s">
        <v>1590</v>
      </c>
      <c r="D201" s="345"/>
      <c r="E201" s="348"/>
      <c r="F201" s="355"/>
      <c r="G201" s="355"/>
    </row>
    <row r="202" spans="1:7" x14ac:dyDescent="0.25">
      <c r="B202" s="338"/>
      <c r="C202" s="351" t="s">
        <v>1574</v>
      </c>
      <c r="D202" s="349">
        <v>150</v>
      </c>
      <c r="E202" s="348" t="s">
        <v>1575</v>
      </c>
      <c r="F202" s="355"/>
      <c r="G202" s="355"/>
    </row>
    <row r="203" spans="1:7" x14ac:dyDescent="0.25">
      <c r="B203" s="338"/>
      <c r="C203" s="351" t="s">
        <v>1576</v>
      </c>
      <c r="D203" s="349">
        <v>30</v>
      </c>
      <c r="E203" s="348" t="s">
        <v>1577</v>
      </c>
      <c r="F203" s="355"/>
      <c r="G203" s="355"/>
    </row>
    <row r="204" spans="1:7" x14ac:dyDescent="0.25">
      <c r="B204" s="338"/>
      <c r="C204" s="351" t="s">
        <v>1591</v>
      </c>
      <c r="D204" s="349">
        <v>22</v>
      </c>
      <c r="E204" s="348" t="s">
        <v>1592</v>
      </c>
      <c r="F204" s="355"/>
      <c r="G204" s="355"/>
    </row>
    <row r="205" spans="1:7" x14ac:dyDescent="0.25">
      <c r="B205" s="338"/>
      <c r="C205" s="351" t="s">
        <v>1580</v>
      </c>
      <c r="D205" s="345">
        <v>400</v>
      </c>
      <c r="E205" s="348" t="s">
        <v>1581</v>
      </c>
      <c r="F205" s="355"/>
      <c r="G205" s="355"/>
    </row>
    <row r="206" spans="1:7" ht="102" x14ac:dyDescent="0.25">
      <c r="B206" s="338"/>
      <c r="C206" s="351" t="s">
        <v>1593</v>
      </c>
      <c r="D206" s="345"/>
      <c r="E206" s="348"/>
      <c r="F206" s="359"/>
      <c r="G206" s="360"/>
    </row>
    <row r="207" spans="1:7" ht="25.5" x14ac:dyDescent="0.25">
      <c r="B207" s="338"/>
      <c r="C207" s="351" t="s">
        <v>1585</v>
      </c>
      <c r="D207" s="345"/>
      <c r="E207" s="348"/>
      <c r="F207" s="355"/>
      <c r="G207" s="355"/>
    </row>
    <row r="208" spans="1:7" x14ac:dyDescent="0.25">
      <c r="B208" s="338"/>
      <c r="C208" s="351" t="s">
        <v>1568</v>
      </c>
      <c r="D208" s="357"/>
      <c r="E208" s="358"/>
      <c r="F208" s="359"/>
      <c r="G208" s="360"/>
    </row>
    <row r="209" spans="1:7" ht="25.5" x14ac:dyDescent="0.25">
      <c r="B209" s="338"/>
      <c r="C209" s="351" t="s">
        <v>1586</v>
      </c>
      <c r="D209" s="357"/>
      <c r="E209" s="358"/>
      <c r="F209" s="359"/>
      <c r="G209" s="360"/>
    </row>
    <row r="210" spans="1:7" ht="25.5" x14ac:dyDescent="0.25">
      <c r="B210" s="338"/>
      <c r="C210" s="351" t="s">
        <v>1594</v>
      </c>
      <c r="D210" s="345"/>
      <c r="E210" s="348"/>
      <c r="F210" s="359"/>
      <c r="G210" s="360"/>
    </row>
    <row r="211" spans="1:7" x14ac:dyDescent="0.25">
      <c r="A211" s="269" t="s">
        <v>1595</v>
      </c>
      <c r="B211" s="343" t="s">
        <v>1596</v>
      </c>
      <c r="C211" s="351" t="s">
        <v>1597</v>
      </c>
      <c r="D211" s="345" t="s">
        <v>1557</v>
      </c>
      <c r="E211" s="348">
        <v>1</v>
      </c>
      <c r="F211" s="355"/>
      <c r="G211" s="355"/>
    </row>
    <row r="212" spans="1:7" x14ac:dyDescent="0.25">
      <c r="B212" s="338"/>
      <c r="C212" s="351" t="s">
        <v>1598</v>
      </c>
      <c r="D212" s="349">
        <v>7</v>
      </c>
      <c r="E212" s="348" t="s">
        <v>1575</v>
      </c>
      <c r="F212" s="361"/>
      <c r="G212" s="347"/>
    </row>
    <row r="213" spans="1:7" x14ac:dyDescent="0.25">
      <c r="B213" s="338"/>
      <c r="C213" s="362" t="s">
        <v>1599</v>
      </c>
      <c r="D213" s="349">
        <v>18</v>
      </c>
      <c r="E213" s="348" t="s">
        <v>1592</v>
      </c>
      <c r="F213" s="361"/>
      <c r="G213" s="347"/>
    </row>
    <row r="214" spans="1:7" x14ac:dyDescent="0.25">
      <c r="B214" s="338"/>
      <c r="C214" s="362" t="s">
        <v>1600</v>
      </c>
      <c r="D214" s="345">
        <v>1.5</v>
      </c>
      <c r="E214" s="346" t="s">
        <v>1577</v>
      </c>
      <c r="F214" s="361"/>
      <c r="G214" s="347"/>
    </row>
    <row r="215" spans="1:7" x14ac:dyDescent="0.25">
      <c r="B215" s="338"/>
      <c r="C215" s="363" t="s">
        <v>1582</v>
      </c>
      <c r="D215" s="345">
        <v>3.9</v>
      </c>
      <c r="E215" s="346" t="s">
        <v>1583</v>
      </c>
      <c r="F215" s="361"/>
      <c r="G215" s="347"/>
    </row>
    <row r="216" spans="1:7" x14ac:dyDescent="0.25">
      <c r="B216" s="338"/>
      <c r="C216" s="362" t="s">
        <v>1580</v>
      </c>
      <c r="D216" s="345">
        <v>230</v>
      </c>
      <c r="E216" s="346" t="s">
        <v>1581</v>
      </c>
      <c r="F216" s="361"/>
      <c r="G216" s="347"/>
    </row>
    <row r="217" spans="1:7" x14ac:dyDescent="0.25">
      <c r="B217" s="338"/>
      <c r="C217" s="351" t="s">
        <v>1601</v>
      </c>
      <c r="D217" s="345">
        <v>50</v>
      </c>
      <c r="E217" s="346" t="s">
        <v>1602</v>
      </c>
      <c r="F217" s="361"/>
      <c r="G217" s="347"/>
    </row>
    <row r="218" spans="1:7" x14ac:dyDescent="0.25">
      <c r="B218" s="338"/>
      <c r="C218" s="344" t="s">
        <v>1603</v>
      </c>
      <c r="D218" s="350"/>
      <c r="E218" s="346"/>
      <c r="F218" s="361"/>
      <c r="G218" s="347"/>
    </row>
    <row r="219" spans="1:7" x14ac:dyDescent="0.25">
      <c r="B219" s="338"/>
      <c r="C219" s="351" t="s">
        <v>1590</v>
      </c>
      <c r="D219" s="345"/>
      <c r="E219" s="348"/>
      <c r="F219" s="355"/>
      <c r="G219" s="355"/>
    </row>
    <row r="220" spans="1:7" ht="25.5" x14ac:dyDescent="0.25">
      <c r="B220" s="338"/>
      <c r="C220" s="351" t="s">
        <v>1604</v>
      </c>
      <c r="D220" s="345"/>
      <c r="E220" s="348"/>
      <c r="F220" s="359"/>
      <c r="G220" s="360"/>
    </row>
    <row r="221" spans="1:7" x14ac:dyDescent="0.25">
      <c r="B221" s="338"/>
      <c r="C221" s="344" t="s">
        <v>1605</v>
      </c>
      <c r="D221" s="350"/>
      <c r="E221" s="353"/>
      <c r="F221" s="354"/>
      <c r="G221" s="354"/>
    </row>
    <row r="222" spans="1:7" ht="38.25" x14ac:dyDescent="0.25">
      <c r="B222" s="338"/>
      <c r="C222" s="344" t="s">
        <v>1606</v>
      </c>
      <c r="D222" s="350"/>
      <c r="E222" s="353"/>
      <c r="F222" s="354"/>
      <c r="G222" s="354"/>
    </row>
    <row r="223" spans="1:7" x14ac:dyDescent="0.25">
      <c r="A223" s="269" t="s">
        <v>1607</v>
      </c>
      <c r="B223" s="343" t="s">
        <v>1608</v>
      </c>
      <c r="C223" s="351" t="s">
        <v>1609</v>
      </c>
      <c r="D223" s="345" t="s">
        <v>1557</v>
      </c>
      <c r="E223" s="348">
        <v>1</v>
      </c>
      <c r="F223" s="355"/>
      <c r="G223" s="355"/>
    </row>
    <row r="224" spans="1:7" x14ac:dyDescent="0.25">
      <c r="A224" s="269" t="s">
        <v>1610</v>
      </c>
      <c r="B224" s="343" t="s">
        <v>1611</v>
      </c>
      <c r="C224" s="351" t="s">
        <v>1612</v>
      </c>
      <c r="D224" s="364" t="s">
        <v>1557</v>
      </c>
      <c r="E224" s="365">
        <v>1</v>
      </c>
      <c r="F224" s="366"/>
      <c r="G224" s="366"/>
    </row>
    <row r="225" spans="1:7" ht="51" x14ac:dyDescent="0.25">
      <c r="B225" s="338"/>
      <c r="C225" s="351" t="s">
        <v>1613</v>
      </c>
      <c r="D225" s="364"/>
      <c r="E225" s="365"/>
      <c r="F225" s="366"/>
      <c r="G225" s="366"/>
    </row>
    <row r="226" spans="1:7" ht="51" x14ac:dyDescent="0.25">
      <c r="B226" s="338"/>
      <c r="C226" s="351" t="s">
        <v>1614</v>
      </c>
      <c r="D226" s="364"/>
      <c r="E226" s="365"/>
      <c r="F226" s="366"/>
      <c r="G226" s="366"/>
    </row>
    <row r="227" spans="1:7" ht="51" x14ac:dyDescent="0.25">
      <c r="B227" s="338"/>
      <c r="C227" s="351" t="s">
        <v>1615</v>
      </c>
      <c r="D227" s="364"/>
      <c r="E227" s="365"/>
      <c r="F227" s="366"/>
      <c r="G227" s="366"/>
    </row>
    <row r="228" spans="1:7" ht="38.25" x14ac:dyDescent="0.25">
      <c r="B228" s="338"/>
      <c r="C228" s="351" t="s">
        <v>1616</v>
      </c>
      <c r="D228" s="350"/>
      <c r="E228" s="353"/>
      <c r="F228" s="354"/>
      <c r="G228" s="354"/>
    </row>
    <row r="229" spans="1:7" ht="38.25" x14ac:dyDescent="0.25">
      <c r="B229" s="338"/>
      <c r="C229" s="351" t="s">
        <v>1617</v>
      </c>
      <c r="D229" s="350"/>
      <c r="E229" s="353"/>
      <c r="F229" s="354"/>
      <c r="G229" s="354"/>
    </row>
    <row r="230" spans="1:7" x14ac:dyDescent="0.25">
      <c r="B230" s="338"/>
      <c r="C230" s="344" t="s">
        <v>1605</v>
      </c>
      <c r="D230" s="350"/>
      <c r="E230" s="353"/>
      <c r="F230" s="354"/>
      <c r="G230" s="354"/>
    </row>
    <row r="231" spans="1:7" ht="25.5" x14ac:dyDescent="0.25">
      <c r="A231" s="269" t="s">
        <v>1618</v>
      </c>
      <c r="B231" s="343" t="s">
        <v>1619</v>
      </c>
      <c r="C231" s="344" t="s">
        <v>1620</v>
      </c>
      <c r="D231" s="350" t="s">
        <v>1557</v>
      </c>
      <c r="E231" s="353">
        <v>1</v>
      </c>
      <c r="F231" s="354"/>
      <c r="G231" s="354"/>
    </row>
    <row r="232" spans="1:7" ht="25.5" x14ac:dyDescent="0.25">
      <c r="B232" s="338"/>
      <c r="C232" s="351" t="s">
        <v>1621</v>
      </c>
      <c r="D232" s="350"/>
      <c r="E232" s="353"/>
      <c r="F232" s="354"/>
      <c r="G232" s="354"/>
    </row>
    <row r="233" spans="1:7" ht="25.5" x14ac:dyDescent="0.25">
      <c r="B233" s="338"/>
      <c r="C233" s="344" t="s">
        <v>1622</v>
      </c>
      <c r="D233" s="350" t="s">
        <v>6</v>
      </c>
      <c r="E233" s="353">
        <v>2</v>
      </c>
      <c r="F233" s="354"/>
      <c r="G233" s="354"/>
    </row>
    <row r="234" spans="1:7" ht="25.5" x14ac:dyDescent="0.25">
      <c r="B234" s="338"/>
      <c r="C234" s="344" t="s">
        <v>1623</v>
      </c>
      <c r="D234" s="350" t="s">
        <v>6</v>
      </c>
      <c r="E234" s="353">
        <v>1</v>
      </c>
      <c r="F234" s="354"/>
      <c r="G234" s="354"/>
    </row>
    <row r="235" spans="1:7" x14ac:dyDescent="0.25">
      <c r="B235" s="338"/>
      <c r="C235" s="344" t="s">
        <v>1624</v>
      </c>
      <c r="D235" s="350" t="s">
        <v>6</v>
      </c>
      <c r="E235" s="353">
        <v>1</v>
      </c>
      <c r="F235" s="354"/>
      <c r="G235" s="354"/>
    </row>
    <row r="236" spans="1:7" ht="25.5" x14ac:dyDescent="0.25">
      <c r="B236" s="338"/>
      <c r="C236" s="344" t="s">
        <v>1625</v>
      </c>
      <c r="D236" s="350" t="s">
        <v>6</v>
      </c>
      <c r="E236" s="353">
        <v>1</v>
      </c>
      <c r="F236" s="354"/>
      <c r="G236" s="354"/>
    </row>
    <row r="237" spans="1:7" ht="25.5" x14ac:dyDescent="0.25">
      <c r="B237" s="338"/>
      <c r="C237" s="344" t="s">
        <v>1626</v>
      </c>
      <c r="D237" s="350" t="s">
        <v>6</v>
      </c>
      <c r="E237" s="353">
        <v>1</v>
      </c>
      <c r="F237" s="354"/>
      <c r="G237" s="354"/>
    </row>
    <row r="238" spans="1:7" ht="25.5" x14ac:dyDescent="0.25">
      <c r="B238" s="338"/>
      <c r="C238" s="344" t="s">
        <v>1627</v>
      </c>
      <c r="D238" s="350" t="s">
        <v>6</v>
      </c>
      <c r="E238" s="353">
        <v>4</v>
      </c>
      <c r="F238" s="354"/>
      <c r="G238" s="354"/>
    </row>
    <row r="239" spans="1:7" x14ac:dyDescent="0.25">
      <c r="B239" s="338"/>
      <c r="C239" s="344" t="s">
        <v>1628</v>
      </c>
      <c r="D239" s="350" t="s">
        <v>6</v>
      </c>
      <c r="E239" s="353">
        <v>2</v>
      </c>
      <c r="F239" s="354"/>
      <c r="G239" s="354"/>
    </row>
    <row r="240" spans="1:7" ht="25.5" x14ac:dyDescent="0.25">
      <c r="B240" s="338"/>
      <c r="C240" s="344" t="s">
        <v>1629</v>
      </c>
      <c r="D240" s="350" t="s">
        <v>6</v>
      </c>
      <c r="E240" s="353">
        <v>1</v>
      </c>
      <c r="F240" s="354"/>
      <c r="G240" s="354"/>
    </row>
    <row r="241" spans="2:7" ht="51" x14ac:dyDescent="0.25">
      <c r="B241" s="338"/>
      <c r="C241" s="351" t="s">
        <v>1630</v>
      </c>
      <c r="D241" s="350"/>
      <c r="E241" s="353"/>
      <c r="F241" s="354"/>
      <c r="G241" s="354"/>
    </row>
    <row r="242" spans="2:7" ht="38.25" x14ac:dyDescent="0.25">
      <c r="B242" s="338"/>
      <c r="C242" s="351" t="s">
        <v>1631</v>
      </c>
      <c r="D242" s="350" t="s">
        <v>1557</v>
      </c>
      <c r="E242" s="353">
        <v>1</v>
      </c>
      <c r="F242" s="354"/>
      <c r="G242" s="354"/>
    </row>
    <row r="243" spans="2:7" ht="165.75" x14ac:dyDescent="0.25">
      <c r="B243" s="338"/>
      <c r="C243" s="351" t="s">
        <v>1632</v>
      </c>
      <c r="D243" s="350"/>
      <c r="E243" s="353"/>
      <c r="F243" s="354"/>
      <c r="G243" s="354"/>
    </row>
    <row r="244" spans="2:7" ht="165.75" x14ac:dyDescent="0.25">
      <c r="B244" s="338"/>
      <c r="C244" s="351" t="s">
        <v>1633</v>
      </c>
      <c r="D244" s="350"/>
      <c r="E244" s="353"/>
      <c r="F244" s="354"/>
      <c r="G244" s="354"/>
    </row>
    <row r="245" spans="2:7" ht="51" x14ac:dyDescent="0.25">
      <c r="B245" s="338"/>
      <c r="C245" s="351" t="s">
        <v>1634</v>
      </c>
      <c r="D245" s="350"/>
      <c r="E245" s="353"/>
      <c r="F245" s="354"/>
      <c r="G245" s="354"/>
    </row>
    <row r="246" spans="2:7" ht="25.5" x14ac:dyDescent="0.25">
      <c r="B246" s="338"/>
      <c r="C246" s="351" t="s">
        <v>1635</v>
      </c>
      <c r="D246" s="350" t="s">
        <v>1557</v>
      </c>
      <c r="E246" s="353">
        <v>1</v>
      </c>
      <c r="F246" s="354"/>
      <c r="G246" s="354"/>
    </row>
    <row r="247" spans="2:7" ht="38.25" x14ac:dyDescent="0.25">
      <c r="B247" s="338"/>
      <c r="C247" s="351" t="s">
        <v>1636</v>
      </c>
      <c r="D247" s="350"/>
      <c r="E247" s="353"/>
      <c r="F247" s="354"/>
      <c r="G247" s="354"/>
    </row>
    <row r="248" spans="2:7" ht="76.5" x14ac:dyDescent="0.25">
      <c r="B248" s="338"/>
      <c r="C248" s="351" t="s">
        <v>1637</v>
      </c>
      <c r="D248" s="350"/>
      <c r="E248" s="353"/>
      <c r="F248" s="354"/>
      <c r="G248" s="354"/>
    </row>
    <row r="249" spans="2:7" ht="63.75" x14ac:dyDescent="0.25">
      <c r="B249" s="338"/>
      <c r="C249" s="351" t="s">
        <v>1638</v>
      </c>
      <c r="D249" s="350"/>
      <c r="E249" s="353"/>
      <c r="F249" s="354"/>
      <c r="G249" s="354"/>
    </row>
    <row r="250" spans="2:7" ht="102" x14ac:dyDescent="0.25">
      <c r="B250" s="338"/>
      <c r="C250" s="351" t="s">
        <v>1639</v>
      </c>
      <c r="D250" s="350"/>
      <c r="E250" s="353"/>
      <c r="F250" s="354"/>
      <c r="G250" s="354"/>
    </row>
    <row r="251" spans="2:7" x14ac:dyDescent="0.25">
      <c r="B251" s="338"/>
      <c r="C251" s="351" t="s">
        <v>1640</v>
      </c>
      <c r="D251" s="350" t="s">
        <v>1557</v>
      </c>
      <c r="E251" s="353">
        <v>1</v>
      </c>
      <c r="F251" s="367"/>
      <c r="G251" s="300">
        <f t="shared" ref="G251" si="6">ROUND(E251*F251,2)</f>
        <v>0</v>
      </c>
    </row>
    <row r="252" spans="2:7" ht="38.25" x14ac:dyDescent="0.25">
      <c r="B252" s="338"/>
      <c r="C252" s="351" t="s">
        <v>1641</v>
      </c>
      <c r="D252" s="350"/>
      <c r="E252" s="353"/>
      <c r="F252" s="354"/>
      <c r="G252" s="354"/>
    </row>
    <row r="253" spans="2:7" ht="38.25" x14ac:dyDescent="0.25">
      <c r="B253" s="338"/>
      <c r="C253" s="351" t="s">
        <v>1642</v>
      </c>
      <c r="D253" s="350"/>
      <c r="E253" s="353"/>
      <c r="F253" s="354"/>
      <c r="G253" s="354"/>
    </row>
    <row r="254" spans="2:7" ht="63.75" x14ac:dyDescent="0.25">
      <c r="B254" s="338"/>
      <c r="C254" s="351" t="s">
        <v>1643</v>
      </c>
      <c r="D254" s="350"/>
      <c r="E254" s="353"/>
      <c r="F254" s="354"/>
      <c r="G254" s="354"/>
    </row>
    <row r="255" spans="2:7" ht="51" x14ac:dyDescent="0.25">
      <c r="B255" s="338"/>
      <c r="C255" s="351" t="s">
        <v>1644</v>
      </c>
      <c r="D255" s="350"/>
      <c r="E255" s="353"/>
      <c r="F255" s="354"/>
      <c r="G255" s="354"/>
    </row>
    <row r="256" spans="2:7" ht="38.25" x14ac:dyDescent="0.25">
      <c r="B256" s="338"/>
      <c r="C256" s="351" t="s">
        <v>1645</v>
      </c>
      <c r="D256" s="350"/>
      <c r="E256" s="353"/>
      <c r="F256" s="354"/>
      <c r="G256" s="354"/>
    </row>
    <row r="257" spans="1:7" ht="25.5" x14ac:dyDescent="0.25">
      <c r="B257" s="338"/>
      <c r="C257" s="351" t="s">
        <v>1646</v>
      </c>
      <c r="D257" s="350" t="s">
        <v>1557</v>
      </c>
      <c r="E257" s="353">
        <v>1</v>
      </c>
      <c r="F257" s="354"/>
      <c r="G257" s="354"/>
    </row>
    <row r="258" spans="1:7" ht="102" x14ac:dyDescent="0.25">
      <c r="B258" s="338"/>
      <c r="C258" s="351" t="s">
        <v>1647</v>
      </c>
      <c r="D258" s="350" t="s">
        <v>1648</v>
      </c>
      <c r="E258" s="353">
        <v>90</v>
      </c>
      <c r="F258" s="354"/>
      <c r="G258" s="354"/>
    </row>
    <row r="259" spans="1:7" x14ac:dyDescent="0.25">
      <c r="B259" s="338" t="s">
        <v>1649</v>
      </c>
      <c r="C259" s="339" t="s">
        <v>1650</v>
      </c>
      <c r="D259" s="340" t="s">
        <v>1557</v>
      </c>
      <c r="E259" s="341">
        <v>1</v>
      </c>
      <c r="F259" s="342"/>
      <c r="G259" s="300">
        <f t="shared" ref="G259" si="7">ROUND(E259*F259,2)</f>
        <v>0</v>
      </c>
    </row>
    <row r="260" spans="1:7" ht="25.5" x14ac:dyDescent="0.25">
      <c r="A260" s="269" t="s">
        <v>1651</v>
      </c>
      <c r="B260" s="343" t="s">
        <v>1652</v>
      </c>
      <c r="C260" s="368" t="s">
        <v>1653</v>
      </c>
      <c r="D260" s="369"/>
      <c r="E260" s="370"/>
      <c r="F260" s="354"/>
      <c r="G260" s="354"/>
    </row>
    <row r="261" spans="1:7" ht="51" x14ac:dyDescent="0.25">
      <c r="B261" s="338"/>
      <c r="C261" s="368" t="s">
        <v>1654</v>
      </c>
      <c r="D261" s="369"/>
      <c r="E261" s="370"/>
      <c r="F261" s="354"/>
      <c r="G261" s="354"/>
    </row>
    <row r="262" spans="1:7" ht="51" x14ac:dyDescent="0.25">
      <c r="B262" s="371"/>
      <c r="C262" s="372" t="s">
        <v>1655</v>
      </c>
      <c r="D262" s="373"/>
      <c r="E262" s="374"/>
      <c r="F262" s="375"/>
      <c r="G262" s="375"/>
    </row>
    <row r="263" spans="1:7" x14ac:dyDescent="0.25">
      <c r="B263" s="338" t="s">
        <v>1656</v>
      </c>
      <c r="C263" s="339" t="s">
        <v>1657</v>
      </c>
      <c r="D263" s="340" t="s">
        <v>1557</v>
      </c>
      <c r="E263" s="341">
        <v>1</v>
      </c>
      <c r="F263" s="342"/>
      <c r="G263" s="300">
        <f t="shared" ref="G263" si="8">ROUND(E263*F263,2)</f>
        <v>0</v>
      </c>
    </row>
    <row r="264" spans="1:7" x14ac:dyDescent="0.25">
      <c r="A264" s="269" t="s">
        <v>1658</v>
      </c>
      <c r="B264" s="343" t="s">
        <v>1659</v>
      </c>
      <c r="C264" s="368" t="s">
        <v>1660</v>
      </c>
      <c r="D264" s="369"/>
      <c r="E264" s="370"/>
      <c r="F264" s="354"/>
      <c r="G264" s="354"/>
    </row>
    <row r="265" spans="1:7" x14ac:dyDescent="0.25">
      <c r="B265" s="371"/>
      <c r="C265" s="356" t="s">
        <v>1661</v>
      </c>
      <c r="D265" s="376" t="s">
        <v>1662</v>
      </c>
      <c r="E265" s="345">
        <v>1800</v>
      </c>
      <c r="F265" s="375"/>
      <c r="G265" s="375"/>
    </row>
    <row r="266" spans="1:7" x14ac:dyDescent="0.25">
      <c r="B266" s="371"/>
      <c r="C266" s="356" t="s">
        <v>1663</v>
      </c>
      <c r="D266" s="376" t="s">
        <v>1664</v>
      </c>
      <c r="E266" s="345">
        <v>140</v>
      </c>
      <c r="F266" s="375"/>
      <c r="G266" s="375"/>
    </row>
    <row r="267" spans="1:7" x14ac:dyDescent="0.25">
      <c r="B267" s="371"/>
      <c r="C267" s="356" t="s">
        <v>1665</v>
      </c>
      <c r="D267" s="376" t="s">
        <v>1666</v>
      </c>
      <c r="E267" s="345">
        <v>1370</v>
      </c>
      <c r="F267" s="375"/>
      <c r="G267" s="375"/>
    </row>
    <row r="268" spans="1:7" x14ac:dyDescent="0.25">
      <c r="B268" s="371"/>
      <c r="C268" s="356" t="s">
        <v>1667</v>
      </c>
      <c r="D268" s="376" t="s">
        <v>1581</v>
      </c>
      <c r="E268" s="345">
        <v>230</v>
      </c>
      <c r="F268" s="375"/>
      <c r="G268" s="375"/>
    </row>
    <row r="269" spans="1:7" x14ac:dyDescent="0.25">
      <c r="B269" s="371"/>
      <c r="C269" s="356" t="s">
        <v>1668</v>
      </c>
      <c r="D269" s="376" t="s">
        <v>1602</v>
      </c>
      <c r="E269" s="345">
        <v>50</v>
      </c>
      <c r="F269" s="375"/>
      <c r="G269" s="375"/>
    </row>
    <row r="270" spans="1:7" x14ac:dyDescent="0.25">
      <c r="B270" s="371"/>
      <c r="C270" s="356" t="s">
        <v>1669</v>
      </c>
      <c r="D270" s="345"/>
      <c r="E270" s="376"/>
      <c r="F270" s="375"/>
      <c r="G270" s="375"/>
    </row>
    <row r="271" spans="1:7" x14ac:dyDescent="0.25">
      <c r="B271" s="371"/>
      <c r="C271" s="351" t="s">
        <v>1670</v>
      </c>
      <c r="D271" s="345"/>
      <c r="E271" s="346"/>
      <c r="F271" s="375"/>
      <c r="G271" s="375"/>
    </row>
    <row r="272" spans="1:7" ht="38.25" x14ac:dyDescent="0.25">
      <c r="B272" s="371"/>
      <c r="C272" s="344" t="s">
        <v>1671</v>
      </c>
      <c r="D272" s="345"/>
      <c r="E272" s="346"/>
      <c r="F272" s="375"/>
      <c r="G272" s="375"/>
    </row>
    <row r="273" spans="1:7" x14ac:dyDescent="0.25">
      <c r="B273" s="371"/>
      <c r="C273" s="344" t="s">
        <v>1672</v>
      </c>
      <c r="D273" s="345"/>
      <c r="E273" s="346"/>
      <c r="F273" s="375"/>
      <c r="G273" s="375"/>
    </row>
    <row r="274" spans="1:7" ht="38.25" x14ac:dyDescent="0.25">
      <c r="B274" s="371"/>
      <c r="C274" s="344" t="s">
        <v>1673</v>
      </c>
      <c r="D274" s="345"/>
      <c r="E274" s="346"/>
      <c r="F274" s="375"/>
      <c r="G274" s="375"/>
    </row>
    <row r="275" spans="1:7" ht="25.5" x14ac:dyDescent="0.25">
      <c r="B275" s="338" t="s">
        <v>1674</v>
      </c>
      <c r="C275" s="339" t="s">
        <v>1675</v>
      </c>
      <c r="D275" s="340" t="s">
        <v>1557</v>
      </c>
      <c r="E275" s="341">
        <v>1</v>
      </c>
      <c r="F275" s="342"/>
      <c r="G275" s="300">
        <f t="shared" ref="G275" si="9">ROUND(E275*F275,2)</f>
        <v>0</v>
      </c>
    </row>
    <row r="276" spans="1:7" ht="25.5" x14ac:dyDescent="0.25">
      <c r="A276" s="269" t="s">
        <v>1676</v>
      </c>
      <c r="B276" s="343" t="s">
        <v>1677</v>
      </c>
      <c r="C276" s="368" t="s">
        <v>1678</v>
      </c>
      <c r="D276" s="369"/>
      <c r="E276" s="370"/>
      <c r="F276" s="354"/>
      <c r="G276" s="354"/>
    </row>
    <row r="277" spans="1:7" ht="127.5" x14ac:dyDescent="0.25">
      <c r="B277" s="371"/>
      <c r="C277" s="372" t="s">
        <v>1679</v>
      </c>
      <c r="D277" s="373"/>
      <c r="E277" s="374"/>
      <c r="F277" s="375"/>
      <c r="G277" s="375"/>
    </row>
    <row r="278" spans="1:7" x14ac:dyDescent="0.25">
      <c r="B278" s="338" t="s">
        <v>1680</v>
      </c>
      <c r="C278" s="339" t="s">
        <v>1564</v>
      </c>
      <c r="D278" s="340" t="s">
        <v>1557</v>
      </c>
      <c r="E278" s="341">
        <v>6</v>
      </c>
      <c r="F278" s="342"/>
      <c r="G278" s="300">
        <f t="shared" ref="G278" si="10">ROUND(E278*F278,2)</f>
        <v>0</v>
      </c>
    </row>
    <row r="279" spans="1:7" ht="25.5" x14ac:dyDescent="0.25">
      <c r="B279" s="338"/>
      <c r="C279" s="368" t="s">
        <v>1681</v>
      </c>
      <c r="D279" s="369"/>
      <c r="E279" s="370"/>
      <c r="F279" s="354"/>
      <c r="G279" s="354"/>
    </row>
    <row r="280" spans="1:7" x14ac:dyDescent="0.25">
      <c r="A280" s="269" t="s">
        <v>1682</v>
      </c>
      <c r="B280" s="343" t="s">
        <v>1683</v>
      </c>
      <c r="C280" s="368" t="s">
        <v>1684</v>
      </c>
      <c r="D280" s="369" t="s">
        <v>69</v>
      </c>
      <c r="E280" s="370">
        <v>0.6</v>
      </c>
      <c r="F280" s="354"/>
      <c r="G280" s="354"/>
    </row>
    <row r="281" spans="1:7" x14ac:dyDescent="0.25">
      <c r="B281" s="338"/>
      <c r="C281" s="368" t="s">
        <v>1685</v>
      </c>
      <c r="D281" s="369" t="s">
        <v>6</v>
      </c>
      <c r="E281" s="370">
        <v>2</v>
      </c>
      <c r="F281" s="354"/>
      <c r="G281" s="354"/>
    </row>
    <row r="282" spans="1:7" x14ac:dyDescent="0.25">
      <c r="B282" s="338"/>
      <c r="C282" s="368" t="s">
        <v>1686</v>
      </c>
      <c r="D282" s="369" t="s">
        <v>6</v>
      </c>
      <c r="E282" s="370">
        <v>2</v>
      </c>
      <c r="F282" s="354"/>
      <c r="G282" s="354"/>
    </row>
    <row r="283" spans="1:7" x14ac:dyDescent="0.25">
      <c r="B283" s="338"/>
      <c r="C283" s="368" t="s">
        <v>1687</v>
      </c>
      <c r="D283" s="369" t="s">
        <v>6</v>
      </c>
      <c r="E283" s="370">
        <v>2</v>
      </c>
      <c r="F283" s="354"/>
      <c r="G283" s="354"/>
    </row>
    <row r="284" spans="1:7" x14ac:dyDescent="0.25">
      <c r="B284" s="338"/>
      <c r="C284" s="368" t="s">
        <v>1688</v>
      </c>
      <c r="D284" s="369" t="s">
        <v>6</v>
      </c>
      <c r="E284" s="370">
        <v>1</v>
      </c>
      <c r="F284" s="354"/>
      <c r="G284" s="354"/>
    </row>
    <row r="285" spans="1:7" x14ac:dyDescent="0.25">
      <c r="B285" s="338"/>
      <c r="C285" s="368" t="s">
        <v>1689</v>
      </c>
      <c r="D285" s="369" t="s">
        <v>1557</v>
      </c>
      <c r="E285" s="370">
        <v>1</v>
      </c>
      <c r="F285" s="354"/>
      <c r="G285" s="354"/>
    </row>
    <row r="286" spans="1:7" ht="25.5" x14ac:dyDescent="0.25">
      <c r="B286" s="338"/>
      <c r="C286" s="368" t="s">
        <v>1690</v>
      </c>
      <c r="D286" s="369"/>
      <c r="E286" s="370"/>
      <c r="F286" s="354"/>
      <c r="G286" s="354"/>
    </row>
    <row r="287" spans="1:7" x14ac:dyDescent="0.25">
      <c r="B287" s="338" t="s">
        <v>1691</v>
      </c>
      <c r="C287" s="339" t="s">
        <v>1692</v>
      </c>
      <c r="D287" s="340" t="s">
        <v>1557</v>
      </c>
      <c r="E287" s="341">
        <v>1</v>
      </c>
      <c r="F287" s="342"/>
      <c r="G287" s="300">
        <f t="shared" ref="G287" si="11">ROUND(E287*F287,2)</f>
        <v>0</v>
      </c>
    </row>
    <row r="288" spans="1:7" ht="25.5" x14ac:dyDescent="0.25">
      <c r="B288" s="338"/>
      <c r="C288" s="368" t="s">
        <v>1693</v>
      </c>
      <c r="D288" s="369"/>
      <c r="E288" s="370"/>
      <c r="F288" s="354"/>
      <c r="G288" s="354"/>
    </row>
    <row r="289" spans="1:7" x14ac:dyDescent="0.25">
      <c r="A289" s="269" t="s">
        <v>1694</v>
      </c>
      <c r="B289" s="343" t="s">
        <v>1695</v>
      </c>
      <c r="C289" s="368" t="s">
        <v>1684</v>
      </c>
      <c r="D289" s="369" t="s">
        <v>69</v>
      </c>
      <c r="E289" s="370">
        <v>1</v>
      </c>
      <c r="F289" s="354"/>
      <c r="G289" s="354"/>
    </row>
    <row r="290" spans="1:7" x14ac:dyDescent="0.25">
      <c r="B290" s="338"/>
      <c r="C290" s="368" t="s">
        <v>1685</v>
      </c>
      <c r="D290" s="369" t="s">
        <v>6</v>
      </c>
      <c r="E290" s="370">
        <v>2</v>
      </c>
      <c r="F290" s="354"/>
      <c r="G290" s="354"/>
    </row>
    <row r="291" spans="1:7" x14ac:dyDescent="0.25">
      <c r="B291" s="338"/>
      <c r="C291" s="368" t="s">
        <v>1686</v>
      </c>
      <c r="D291" s="369" t="s">
        <v>6</v>
      </c>
      <c r="E291" s="370">
        <v>2</v>
      </c>
      <c r="F291" s="354"/>
      <c r="G291" s="354"/>
    </row>
    <row r="292" spans="1:7" x14ac:dyDescent="0.25">
      <c r="B292" s="338"/>
      <c r="C292" s="368" t="s">
        <v>1687</v>
      </c>
      <c r="D292" s="369" t="s">
        <v>6</v>
      </c>
      <c r="E292" s="370">
        <v>2</v>
      </c>
      <c r="F292" s="354"/>
      <c r="G292" s="354"/>
    </row>
    <row r="293" spans="1:7" x14ac:dyDescent="0.25">
      <c r="B293" s="338"/>
      <c r="C293" s="368" t="s">
        <v>1689</v>
      </c>
      <c r="D293" s="369" t="s">
        <v>1557</v>
      </c>
      <c r="E293" s="370">
        <v>1</v>
      </c>
      <c r="F293" s="354"/>
      <c r="G293" s="354"/>
    </row>
    <row r="294" spans="1:7" ht="25.5" x14ac:dyDescent="0.25">
      <c r="B294" s="338"/>
      <c r="C294" s="368" t="s">
        <v>1690</v>
      </c>
      <c r="D294" s="369"/>
      <c r="E294" s="370"/>
      <c r="F294" s="354"/>
      <c r="G294" s="354"/>
    </row>
    <row r="295" spans="1:7" x14ac:dyDescent="0.25">
      <c r="B295" s="338" t="s">
        <v>1696</v>
      </c>
      <c r="C295" s="339" t="s">
        <v>1697</v>
      </c>
      <c r="D295" s="340" t="s">
        <v>1557</v>
      </c>
      <c r="E295" s="341">
        <v>2</v>
      </c>
      <c r="F295" s="342"/>
      <c r="G295" s="300">
        <f t="shared" ref="G295" si="12">ROUND(E295*F295,2)</f>
        <v>0</v>
      </c>
    </row>
    <row r="296" spans="1:7" x14ac:dyDescent="0.25">
      <c r="A296" s="269" t="s">
        <v>1698</v>
      </c>
      <c r="B296" s="343" t="s">
        <v>1699</v>
      </c>
      <c r="C296" s="368" t="s">
        <v>1700</v>
      </c>
      <c r="D296" s="369"/>
      <c r="E296" s="370"/>
      <c r="F296" s="354"/>
      <c r="G296" s="354"/>
    </row>
    <row r="297" spans="1:7" x14ac:dyDescent="0.25">
      <c r="B297" s="338"/>
      <c r="C297" s="368" t="s">
        <v>1701</v>
      </c>
      <c r="D297" s="369"/>
      <c r="E297" s="370"/>
      <c r="F297" s="354"/>
      <c r="G297" s="354"/>
    </row>
    <row r="298" spans="1:7" ht="25.5" x14ac:dyDescent="0.25">
      <c r="B298" s="338"/>
      <c r="C298" s="344" t="s">
        <v>1702</v>
      </c>
      <c r="D298" s="350" t="s">
        <v>69</v>
      </c>
      <c r="E298" s="353">
        <v>6</v>
      </c>
      <c r="F298" s="354"/>
      <c r="G298" s="354"/>
    </row>
    <row r="299" spans="1:7" ht="25.5" x14ac:dyDescent="0.25">
      <c r="B299" s="338"/>
      <c r="C299" s="344" t="s">
        <v>1703</v>
      </c>
      <c r="D299" s="350" t="s">
        <v>6</v>
      </c>
      <c r="E299" s="353">
        <v>3</v>
      </c>
      <c r="F299" s="354"/>
      <c r="G299" s="354"/>
    </row>
    <row r="300" spans="1:7" ht="38.25" x14ac:dyDescent="0.25">
      <c r="B300" s="338"/>
      <c r="C300" s="344" t="s">
        <v>1704</v>
      </c>
      <c r="D300" s="350" t="s">
        <v>6</v>
      </c>
      <c r="E300" s="353">
        <v>1</v>
      </c>
      <c r="F300" s="354"/>
      <c r="G300" s="354"/>
    </row>
    <row r="301" spans="1:7" x14ac:dyDescent="0.25">
      <c r="B301" s="338"/>
      <c r="C301" s="368" t="s">
        <v>1705</v>
      </c>
      <c r="D301" s="369" t="s">
        <v>6</v>
      </c>
      <c r="E301" s="370">
        <v>2</v>
      </c>
      <c r="F301" s="354"/>
      <c r="G301" s="354"/>
    </row>
    <row r="302" spans="1:7" x14ac:dyDescent="0.25">
      <c r="B302" s="338"/>
      <c r="C302" s="368" t="s">
        <v>1706</v>
      </c>
      <c r="D302" s="369" t="s">
        <v>6</v>
      </c>
      <c r="E302" s="370">
        <v>1</v>
      </c>
      <c r="F302" s="354"/>
      <c r="G302" s="354"/>
    </row>
    <row r="303" spans="1:7" ht="38.25" x14ac:dyDescent="0.25">
      <c r="B303" s="338"/>
      <c r="C303" s="368" t="s">
        <v>1707</v>
      </c>
      <c r="D303" s="369"/>
      <c r="E303" s="370"/>
      <c r="F303" s="354"/>
      <c r="G303" s="354"/>
    </row>
    <row r="304" spans="1:7" ht="25.5" x14ac:dyDescent="0.25">
      <c r="B304" s="338"/>
      <c r="C304" s="368" t="s">
        <v>1708</v>
      </c>
      <c r="D304" s="369"/>
      <c r="E304" s="370"/>
      <c r="F304" s="354"/>
      <c r="G304" s="354"/>
    </row>
    <row r="305" spans="1:7" ht="25.5" x14ac:dyDescent="0.25">
      <c r="B305" s="338"/>
      <c r="C305" s="368" t="s">
        <v>1709</v>
      </c>
      <c r="D305" s="369"/>
      <c r="E305" s="370"/>
      <c r="F305" s="354"/>
      <c r="G305" s="354"/>
    </row>
    <row r="306" spans="1:7" x14ac:dyDescent="0.25">
      <c r="B306" s="338" t="s">
        <v>1710</v>
      </c>
      <c r="C306" s="339" t="s">
        <v>1711</v>
      </c>
      <c r="D306" s="340" t="s">
        <v>1557</v>
      </c>
      <c r="E306" s="341">
        <v>1</v>
      </c>
      <c r="F306" s="342"/>
      <c r="G306" s="300">
        <f t="shared" ref="G306" si="13">ROUND(E306*F306,2)</f>
        <v>0</v>
      </c>
    </row>
    <row r="307" spans="1:7" ht="38.25" x14ac:dyDescent="0.25">
      <c r="B307" s="338"/>
      <c r="C307" s="344" t="s">
        <v>1712</v>
      </c>
      <c r="D307" s="350"/>
      <c r="E307" s="353"/>
      <c r="F307" s="354"/>
      <c r="G307" s="354"/>
    </row>
    <row r="308" spans="1:7" x14ac:dyDescent="0.25">
      <c r="B308" s="338"/>
      <c r="C308" s="334" t="s">
        <v>1713</v>
      </c>
      <c r="D308" s="369"/>
      <c r="E308" s="370"/>
      <c r="F308" s="354"/>
      <c r="G308" s="354"/>
    </row>
    <row r="309" spans="1:7" x14ac:dyDescent="0.25">
      <c r="B309" s="338" t="s">
        <v>1714</v>
      </c>
      <c r="C309" s="339" t="s">
        <v>1715</v>
      </c>
      <c r="D309" s="340" t="s">
        <v>1557</v>
      </c>
      <c r="E309" s="341">
        <v>1</v>
      </c>
      <c r="F309" s="342"/>
      <c r="G309" s="300">
        <f t="shared" ref="G309" si="14">ROUND(E309*F309,2)</f>
        <v>0</v>
      </c>
    </row>
    <row r="310" spans="1:7" x14ac:dyDescent="0.25">
      <c r="A310" s="269" t="s">
        <v>1716</v>
      </c>
      <c r="B310" s="343" t="s">
        <v>1717</v>
      </c>
      <c r="C310" s="344" t="s">
        <v>1718</v>
      </c>
      <c r="D310" s="350"/>
      <c r="E310" s="353"/>
      <c r="F310" s="354"/>
      <c r="G310" s="354"/>
    </row>
    <row r="311" spans="1:7" x14ac:dyDescent="0.25">
      <c r="B311" s="338"/>
      <c r="C311" s="344" t="s">
        <v>1719</v>
      </c>
      <c r="D311" s="350"/>
      <c r="E311" s="353"/>
      <c r="F311" s="354"/>
      <c r="G311" s="354"/>
    </row>
    <row r="312" spans="1:7" x14ac:dyDescent="0.25">
      <c r="B312" s="338"/>
      <c r="C312" s="344" t="s">
        <v>1720</v>
      </c>
      <c r="D312" s="350"/>
      <c r="E312" s="353"/>
      <c r="F312" s="354"/>
      <c r="G312" s="354"/>
    </row>
    <row r="313" spans="1:7" x14ac:dyDescent="0.25">
      <c r="B313" s="338"/>
      <c r="C313" s="344" t="s">
        <v>1721</v>
      </c>
      <c r="D313" s="350"/>
      <c r="E313" s="353"/>
      <c r="F313" s="354"/>
      <c r="G313" s="354"/>
    </row>
    <row r="314" spans="1:7" x14ac:dyDescent="0.25">
      <c r="B314" s="338"/>
      <c r="C314" s="344" t="s">
        <v>1722</v>
      </c>
      <c r="D314" s="350"/>
      <c r="E314" s="353"/>
      <c r="F314" s="354"/>
      <c r="G314" s="354"/>
    </row>
    <row r="315" spans="1:7" x14ac:dyDescent="0.25">
      <c r="B315" s="338"/>
      <c r="C315" s="344" t="s">
        <v>1723</v>
      </c>
      <c r="D315" s="350"/>
      <c r="E315" s="353"/>
      <c r="F315" s="354"/>
      <c r="G315" s="354"/>
    </row>
    <row r="316" spans="1:7" x14ac:dyDescent="0.25">
      <c r="B316" s="338"/>
      <c r="C316" s="344" t="s">
        <v>1724</v>
      </c>
      <c r="D316" s="350"/>
      <c r="E316" s="353"/>
      <c r="F316" s="354"/>
      <c r="G316" s="354"/>
    </row>
    <row r="317" spans="1:7" x14ac:dyDescent="0.25">
      <c r="B317" s="338"/>
      <c r="C317" s="344" t="s">
        <v>1725</v>
      </c>
      <c r="D317" s="350"/>
      <c r="E317" s="353"/>
      <c r="F317" s="354"/>
      <c r="G317" s="354"/>
    </row>
    <row r="318" spans="1:7" ht="25.5" x14ac:dyDescent="0.25">
      <c r="B318" s="338"/>
      <c r="C318" s="344" t="s">
        <v>1726</v>
      </c>
      <c r="D318" s="350"/>
      <c r="E318" s="353"/>
      <c r="F318" s="354"/>
      <c r="G318" s="354"/>
    </row>
    <row r="319" spans="1:7" ht="38.25" x14ac:dyDescent="0.25">
      <c r="B319" s="338"/>
      <c r="C319" s="344" t="s">
        <v>1727</v>
      </c>
      <c r="D319" s="350"/>
      <c r="E319" s="353"/>
      <c r="F319" s="354"/>
      <c r="G319" s="354"/>
    </row>
    <row r="320" spans="1:7" ht="51" x14ac:dyDescent="0.25">
      <c r="B320" s="338"/>
      <c r="C320" s="344" t="s">
        <v>1728</v>
      </c>
      <c r="D320" s="350"/>
      <c r="E320" s="353"/>
      <c r="F320" s="354"/>
      <c r="G320" s="354"/>
    </row>
    <row r="321" spans="1:7" ht="38.25" x14ac:dyDescent="0.25">
      <c r="B321" s="338"/>
      <c r="C321" s="344" t="s">
        <v>1729</v>
      </c>
      <c r="D321" s="350"/>
      <c r="E321" s="353"/>
      <c r="F321" s="354"/>
      <c r="G321" s="354"/>
    </row>
    <row r="322" spans="1:7" ht="25.5" x14ac:dyDescent="0.25">
      <c r="B322" s="338"/>
      <c r="C322" s="344" t="s">
        <v>1730</v>
      </c>
      <c r="D322" s="350"/>
      <c r="E322" s="353"/>
      <c r="F322" s="354"/>
      <c r="G322" s="354"/>
    </row>
    <row r="323" spans="1:7" x14ac:dyDescent="0.25">
      <c r="B323" s="338"/>
      <c r="C323" s="344" t="s">
        <v>1731</v>
      </c>
      <c r="D323" s="350"/>
      <c r="E323" s="353"/>
      <c r="F323" s="354"/>
      <c r="G323" s="354"/>
    </row>
    <row r="324" spans="1:7" ht="25.5" x14ac:dyDescent="0.25">
      <c r="B324" s="338"/>
      <c r="C324" s="344" t="s">
        <v>1732</v>
      </c>
      <c r="D324" s="350"/>
      <c r="E324" s="353"/>
      <c r="F324" s="354"/>
      <c r="G324" s="354"/>
    </row>
    <row r="325" spans="1:7" ht="25.5" x14ac:dyDescent="0.25">
      <c r="B325" s="338"/>
      <c r="C325" s="377" t="s">
        <v>1733</v>
      </c>
      <c r="D325" s="350"/>
      <c r="E325" s="353"/>
      <c r="F325" s="354"/>
      <c r="G325" s="354"/>
    </row>
    <row r="326" spans="1:7" ht="114.75" x14ac:dyDescent="0.25">
      <c r="B326" s="338"/>
      <c r="C326" s="377" t="s">
        <v>1734</v>
      </c>
      <c r="D326" s="350"/>
      <c r="E326" s="353"/>
      <c r="F326" s="354"/>
      <c r="G326" s="354"/>
    </row>
    <row r="327" spans="1:7" x14ac:dyDescent="0.25">
      <c r="B327" s="338"/>
      <c r="C327" s="344" t="s">
        <v>1735</v>
      </c>
      <c r="D327" s="350"/>
      <c r="E327" s="353"/>
      <c r="F327" s="354"/>
      <c r="G327" s="354"/>
    </row>
    <row r="328" spans="1:7" ht="51" x14ac:dyDescent="0.25">
      <c r="B328" s="338"/>
      <c r="C328" s="344" t="s">
        <v>1736</v>
      </c>
      <c r="D328" s="350"/>
      <c r="E328" s="353"/>
      <c r="F328" s="354"/>
      <c r="G328" s="354"/>
    </row>
    <row r="329" spans="1:7" x14ac:dyDescent="0.25">
      <c r="B329" s="338"/>
      <c r="C329" s="344" t="s">
        <v>1737</v>
      </c>
      <c r="D329" s="350"/>
      <c r="E329" s="353"/>
      <c r="F329" s="354"/>
      <c r="G329" s="354"/>
    </row>
    <row r="330" spans="1:7" ht="76.5" x14ac:dyDescent="0.25">
      <c r="B330" s="338"/>
      <c r="C330" s="344" t="s">
        <v>1738</v>
      </c>
      <c r="D330" s="350"/>
      <c r="E330" s="353"/>
      <c r="F330" s="354"/>
      <c r="G330" s="354"/>
    </row>
    <row r="331" spans="1:7" ht="51" x14ac:dyDescent="0.25">
      <c r="B331" s="338"/>
      <c r="C331" s="344" t="s">
        <v>1739</v>
      </c>
      <c r="D331" s="350"/>
      <c r="E331" s="353"/>
      <c r="F331" s="354"/>
      <c r="G331" s="354"/>
    </row>
    <row r="332" spans="1:7" ht="89.25" x14ac:dyDescent="0.25">
      <c r="B332" s="338"/>
      <c r="C332" s="344" t="s">
        <v>1740</v>
      </c>
      <c r="D332" s="350"/>
      <c r="E332" s="353"/>
      <c r="F332" s="354"/>
      <c r="G332" s="354"/>
    </row>
    <row r="333" spans="1:7" x14ac:dyDescent="0.25">
      <c r="B333" s="338"/>
      <c r="C333" s="368" t="s">
        <v>1741</v>
      </c>
      <c r="D333" s="350"/>
      <c r="E333" s="353"/>
      <c r="F333" s="354"/>
      <c r="G333" s="354"/>
    </row>
    <row r="334" spans="1:7" ht="25.5" x14ac:dyDescent="0.25">
      <c r="B334" s="338"/>
      <c r="C334" s="368" t="s">
        <v>1742</v>
      </c>
      <c r="D334" s="350"/>
      <c r="E334" s="353"/>
      <c r="F334" s="354"/>
      <c r="G334" s="354"/>
    </row>
    <row r="335" spans="1:7" ht="25.5" x14ac:dyDescent="0.25">
      <c r="B335" s="338" t="s">
        <v>1743</v>
      </c>
      <c r="C335" s="339" t="s">
        <v>1744</v>
      </c>
      <c r="D335" s="340" t="s">
        <v>1557</v>
      </c>
      <c r="E335" s="341">
        <v>1</v>
      </c>
      <c r="F335" s="342"/>
      <c r="G335" s="300">
        <f t="shared" ref="G335" si="15">ROUND(E335*F335,2)</f>
        <v>0</v>
      </c>
    </row>
    <row r="336" spans="1:7" x14ac:dyDescent="0.25">
      <c r="A336" s="269" t="s">
        <v>1745</v>
      </c>
      <c r="B336" s="343" t="s">
        <v>1746</v>
      </c>
      <c r="C336" s="344" t="s">
        <v>1747</v>
      </c>
      <c r="D336" s="350"/>
      <c r="E336" s="353"/>
      <c r="F336" s="354"/>
      <c r="G336" s="354"/>
    </row>
    <row r="337" spans="1:7" x14ac:dyDescent="0.25">
      <c r="B337" s="338"/>
      <c r="C337" s="368" t="s">
        <v>1748</v>
      </c>
      <c r="D337" s="369" t="s">
        <v>69</v>
      </c>
      <c r="E337" s="370">
        <v>12</v>
      </c>
      <c r="F337" s="354"/>
      <c r="G337" s="354"/>
    </row>
    <row r="338" spans="1:7" x14ac:dyDescent="0.25">
      <c r="B338" s="338"/>
      <c r="C338" s="368" t="s">
        <v>1749</v>
      </c>
      <c r="D338" s="369" t="s">
        <v>6</v>
      </c>
      <c r="E338" s="370">
        <v>4</v>
      </c>
      <c r="F338" s="354"/>
      <c r="G338" s="354"/>
    </row>
    <row r="339" spans="1:7" x14ac:dyDescent="0.25">
      <c r="B339" s="338"/>
      <c r="C339" s="368" t="s">
        <v>1750</v>
      </c>
      <c r="D339" s="369" t="s">
        <v>6</v>
      </c>
      <c r="E339" s="370">
        <v>2</v>
      </c>
      <c r="F339" s="354"/>
      <c r="G339" s="354"/>
    </row>
    <row r="340" spans="1:7" x14ac:dyDescent="0.25">
      <c r="B340" s="338"/>
      <c r="C340" s="368" t="s">
        <v>1751</v>
      </c>
      <c r="D340" s="369" t="s">
        <v>6</v>
      </c>
      <c r="E340" s="370">
        <v>1</v>
      </c>
      <c r="F340" s="354"/>
      <c r="G340" s="354"/>
    </row>
    <row r="341" spans="1:7" x14ac:dyDescent="0.25">
      <c r="B341" s="338"/>
      <c r="C341" s="368" t="s">
        <v>1752</v>
      </c>
      <c r="D341" s="369" t="s">
        <v>6</v>
      </c>
      <c r="E341" s="370">
        <v>1</v>
      </c>
      <c r="F341" s="354"/>
      <c r="G341" s="354"/>
    </row>
    <row r="342" spans="1:7" x14ac:dyDescent="0.25">
      <c r="B342" s="338"/>
      <c r="C342" s="368" t="s">
        <v>1753</v>
      </c>
      <c r="D342" s="369" t="s">
        <v>6</v>
      </c>
      <c r="E342" s="370">
        <v>2</v>
      </c>
      <c r="F342" s="354"/>
      <c r="G342" s="354"/>
    </row>
    <row r="343" spans="1:7" x14ac:dyDescent="0.25">
      <c r="B343" s="338"/>
      <c r="C343" s="368" t="s">
        <v>1754</v>
      </c>
      <c r="D343" s="369" t="s">
        <v>6</v>
      </c>
      <c r="E343" s="370">
        <v>1</v>
      </c>
      <c r="F343" s="354"/>
      <c r="G343" s="354"/>
    </row>
    <row r="344" spans="1:7" ht="25.5" x14ac:dyDescent="0.25">
      <c r="B344" s="338"/>
      <c r="C344" s="368" t="s">
        <v>1755</v>
      </c>
      <c r="D344" s="369" t="s">
        <v>6</v>
      </c>
      <c r="E344" s="370">
        <v>1</v>
      </c>
      <c r="F344" s="354"/>
      <c r="G344" s="354"/>
    </row>
    <row r="345" spans="1:7" ht="38.25" x14ac:dyDescent="0.25">
      <c r="B345" s="338"/>
      <c r="C345" s="368" t="s">
        <v>1756</v>
      </c>
      <c r="D345" s="369"/>
      <c r="E345" s="370"/>
      <c r="F345" s="354"/>
      <c r="G345" s="354"/>
    </row>
    <row r="346" spans="1:7" x14ac:dyDescent="0.25">
      <c r="B346" s="338" t="s">
        <v>1757</v>
      </c>
      <c r="C346" s="339" t="s">
        <v>1711</v>
      </c>
      <c r="D346" s="340" t="s">
        <v>1557</v>
      </c>
      <c r="E346" s="341">
        <v>1</v>
      </c>
      <c r="F346" s="342"/>
      <c r="G346" s="300">
        <f t="shared" ref="G346" si="16">ROUND(E346*F346,2)</f>
        <v>0</v>
      </c>
    </row>
    <row r="347" spans="1:7" ht="38.25" x14ac:dyDescent="0.25">
      <c r="B347" s="338"/>
      <c r="C347" s="344" t="s">
        <v>1712</v>
      </c>
      <c r="D347" s="350"/>
      <c r="E347" s="353"/>
      <c r="F347" s="354"/>
      <c r="G347" s="354"/>
    </row>
    <row r="348" spans="1:7" x14ac:dyDescent="0.25">
      <c r="B348" s="338"/>
      <c r="C348" s="334" t="s">
        <v>1758</v>
      </c>
      <c r="D348" s="369"/>
      <c r="E348" s="370"/>
      <c r="F348" s="354"/>
      <c r="G348" s="354"/>
    </row>
    <row r="349" spans="1:7" x14ac:dyDescent="0.25">
      <c r="B349" s="338" t="s">
        <v>1759</v>
      </c>
      <c r="C349" s="339" t="s">
        <v>1760</v>
      </c>
      <c r="D349" s="340" t="s">
        <v>1557</v>
      </c>
      <c r="E349" s="341">
        <v>1</v>
      </c>
      <c r="F349" s="342"/>
      <c r="G349" s="300">
        <f t="shared" ref="G349" si="17">ROUND(E349*F349,2)</f>
        <v>0</v>
      </c>
    </row>
    <row r="350" spans="1:7" ht="25.5" x14ac:dyDescent="0.25">
      <c r="A350" s="269" t="s">
        <v>1761</v>
      </c>
      <c r="B350" s="343" t="s">
        <v>1762</v>
      </c>
      <c r="C350" s="344" t="s">
        <v>1763</v>
      </c>
      <c r="D350" s="350"/>
      <c r="E350" s="353"/>
      <c r="F350" s="354"/>
      <c r="G350" s="354"/>
    </row>
    <row r="351" spans="1:7" ht="25.5" x14ac:dyDescent="0.25">
      <c r="B351" s="338"/>
      <c r="C351" s="368" t="s">
        <v>1764</v>
      </c>
      <c r="D351" s="369" t="s">
        <v>69</v>
      </c>
      <c r="E351" s="370">
        <v>65</v>
      </c>
      <c r="F351" s="354"/>
      <c r="G351" s="354"/>
    </row>
    <row r="352" spans="1:7" x14ac:dyDescent="0.25">
      <c r="B352" s="338"/>
      <c r="C352" s="368" t="s">
        <v>1765</v>
      </c>
      <c r="D352" s="369" t="s">
        <v>6</v>
      </c>
      <c r="E352" s="370">
        <v>1</v>
      </c>
      <c r="F352" s="354"/>
      <c r="G352" s="354"/>
    </row>
    <row r="353" spans="1:7" ht="25.5" x14ac:dyDescent="0.25">
      <c r="B353" s="338"/>
      <c r="C353" s="368" t="s">
        <v>1766</v>
      </c>
      <c r="D353" s="369" t="s">
        <v>14</v>
      </c>
      <c r="E353" s="370">
        <v>1</v>
      </c>
      <c r="F353" s="354"/>
      <c r="G353" s="354"/>
    </row>
    <row r="354" spans="1:7" x14ac:dyDescent="0.25">
      <c r="B354" s="338"/>
      <c r="C354" s="368" t="s">
        <v>1767</v>
      </c>
      <c r="D354" s="369" t="s">
        <v>6</v>
      </c>
      <c r="E354" s="370">
        <v>2</v>
      </c>
      <c r="F354" s="354"/>
      <c r="G354" s="354"/>
    </row>
    <row r="355" spans="1:7" x14ac:dyDescent="0.25">
      <c r="B355" s="338"/>
      <c r="C355" s="368" t="s">
        <v>1768</v>
      </c>
      <c r="D355" s="369" t="s">
        <v>6</v>
      </c>
      <c r="E355" s="370">
        <v>1</v>
      </c>
      <c r="F355" s="354"/>
      <c r="G355" s="354"/>
    </row>
    <row r="356" spans="1:7" x14ac:dyDescent="0.25">
      <c r="B356" s="338"/>
      <c r="C356" s="368" t="s">
        <v>1769</v>
      </c>
      <c r="D356" s="369" t="s">
        <v>6</v>
      </c>
      <c r="E356" s="370">
        <v>2</v>
      </c>
      <c r="F356" s="354"/>
      <c r="G356" s="354"/>
    </row>
    <row r="357" spans="1:7" ht="25.5" x14ac:dyDescent="0.25">
      <c r="B357" s="338"/>
      <c r="C357" s="368" t="s">
        <v>1770</v>
      </c>
      <c r="D357" s="369" t="s">
        <v>6</v>
      </c>
      <c r="E357" s="370">
        <v>1</v>
      </c>
      <c r="F357" s="354"/>
      <c r="G357" s="354"/>
    </row>
    <row r="358" spans="1:7" x14ac:dyDescent="0.25">
      <c r="B358" s="338"/>
      <c r="C358" s="368" t="s">
        <v>1771</v>
      </c>
      <c r="D358" s="369" t="s">
        <v>6</v>
      </c>
      <c r="E358" s="370">
        <v>1</v>
      </c>
      <c r="F358" s="354"/>
      <c r="G358" s="354"/>
    </row>
    <row r="359" spans="1:7" ht="38.25" x14ac:dyDescent="0.25">
      <c r="B359" s="338"/>
      <c r="C359" s="368" t="s">
        <v>1772</v>
      </c>
      <c r="D359" s="369" t="s">
        <v>69</v>
      </c>
      <c r="E359" s="370">
        <v>10</v>
      </c>
      <c r="F359" s="354"/>
      <c r="G359" s="354"/>
    </row>
    <row r="360" spans="1:7" x14ac:dyDescent="0.25">
      <c r="B360" s="338" t="s">
        <v>1773</v>
      </c>
      <c r="C360" s="339" t="s">
        <v>1774</v>
      </c>
      <c r="D360" s="340" t="s">
        <v>1557</v>
      </c>
      <c r="E360" s="341">
        <v>1</v>
      </c>
      <c r="F360" s="342"/>
      <c r="G360" s="300">
        <f t="shared" ref="G360" si="18">ROUND(E360*F360,2)</f>
        <v>0</v>
      </c>
    </row>
    <row r="361" spans="1:7" ht="25.5" x14ac:dyDescent="0.25">
      <c r="A361" s="269" t="s">
        <v>1775</v>
      </c>
      <c r="B361" s="343" t="s">
        <v>1776</v>
      </c>
      <c r="C361" s="344" t="s">
        <v>1777</v>
      </c>
      <c r="D361" s="350"/>
      <c r="E361" s="353"/>
      <c r="F361" s="354"/>
      <c r="G361" s="354"/>
    </row>
    <row r="362" spans="1:7" x14ac:dyDescent="0.25">
      <c r="B362" s="338"/>
      <c r="C362" s="378" t="s">
        <v>1778</v>
      </c>
      <c r="D362" s="345"/>
      <c r="E362" s="379"/>
      <c r="F362" s="347"/>
      <c r="G362" s="347"/>
    </row>
    <row r="363" spans="1:7" x14ac:dyDescent="0.25">
      <c r="B363" s="338"/>
      <c r="C363" s="378" t="s">
        <v>1779</v>
      </c>
      <c r="D363" s="357" t="s">
        <v>6</v>
      </c>
      <c r="E363" s="345">
        <v>1</v>
      </c>
      <c r="F363" s="347"/>
      <c r="G363" s="347"/>
    </row>
    <row r="364" spans="1:7" x14ac:dyDescent="0.25">
      <c r="B364" s="338"/>
      <c r="C364" s="378" t="s">
        <v>1780</v>
      </c>
      <c r="D364" s="357" t="s">
        <v>6</v>
      </c>
      <c r="E364" s="345">
        <v>1</v>
      </c>
      <c r="F364" s="347"/>
      <c r="G364" s="347"/>
    </row>
    <row r="365" spans="1:7" ht="25.5" x14ac:dyDescent="0.25">
      <c r="B365" s="338"/>
      <c r="C365" s="378" t="s">
        <v>1781</v>
      </c>
      <c r="D365" s="357" t="s">
        <v>6</v>
      </c>
      <c r="E365" s="345">
        <v>1</v>
      </c>
      <c r="F365" s="347"/>
      <c r="G365" s="347"/>
    </row>
    <row r="366" spans="1:7" ht="25.5" x14ac:dyDescent="0.25">
      <c r="B366" s="338"/>
      <c r="C366" s="378" t="s">
        <v>1782</v>
      </c>
      <c r="D366" s="357" t="s">
        <v>6</v>
      </c>
      <c r="E366" s="345">
        <v>1</v>
      </c>
      <c r="F366" s="347"/>
      <c r="G366" s="347"/>
    </row>
    <row r="367" spans="1:7" x14ac:dyDescent="0.25">
      <c r="B367" s="338"/>
      <c r="C367" s="378" t="s">
        <v>1783</v>
      </c>
      <c r="D367" s="357" t="s">
        <v>6</v>
      </c>
      <c r="E367" s="345">
        <v>1</v>
      </c>
      <c r="F367" s="347"/>
      <c r="G367" s="347"/>
    </row>
    <row r="368" spans="1:7" ht="25.5" x14ac:dyDescent="0.25">
      <c r="B368" s="338"/>
      <c r="C368" s="378" t="s">
        <v>1784</v>
      </c>
      <c r="D368" s="357"/>
      <c r="E368" s="345">
        <v>1</v>
      </c>
      <c r="F368" s="347"/>
      <c r="G368" s="347"/>
    </row>
    <row r="369" spans="1:7" x14ac:dyDescent="0.25">
      <c r="B369" s="338"/>
      <c r="C369" s="378" t="s">
        <v>1785</v>
      </c>
      <c r="D369" s="357" t="s">
        <v>6</v>
      </c>
      <c r="E369" s="345">
        <v>1</v>
      </c>
      <c r="F369" s="347"/>
      <c r="G369" s="347"/>
    </row>
    <row r="370" spans="1:7" x14ac:dyDescent="0.25">
      <c r="B370" s="338"/>
      <c r="C370" s="378" t="s">
        <v>1786</v>
      </c>
      <c r="D370" s="357" t="s">
        <v>6</v>
      </c>
      <c r="E370" s="345">
        <v>1</v>
      </c>
      <c r="F370" s="347"/>
      <c r="G370" s="347"/>
    </row>
    <row r="371" spans="1:7" x14ac:dyDescent="0.25">
      <c r="B371" s="338"/>
      <c r="C371" s="378" t="s">
        <v>1787</v>
      </c>
      <c r="D371" s="357" t="s">
        <v>6</v>
      </c>
      <c r="E371" s="345">
        <v>1</v>
      </c>
      <c r="F371" s="347"/>
      <c r="G371" s="347"/>
    </row>
    <row r="372" spans="1:7" x14ac:dyDescent="0.25">
      <c r="B372" s="338"/>
      <c r="C372" s="378" t="s">
        <v>1788</v>
      </c>
      <c r="D372" s="357" t="s">
        <v>69</v>
      </c>
      <c r="E372" s="345">
        <v>6</v>
      </c>
      <c r="F372" s="347"/>
      <c r="G372" s="347"/>
    </row>
    <row r="373" spans="1:7" x14ac:dyDescent="0.25">
      <c r="B373" s="338"/>
      <c r="C373" s="378" t="s">
        <v>1789</v>
      </c>
      <c r="D373" s="357" t="s">
        <v>6</v>
      </c>
      <c r="E373" s="345">
        <v>4</v>
      </c>
      <c r="F373" s="347"/>
      <c r="G373" s="347"/>
    </row>
    <row r="374" spans="1:7" ht="25.5" x14ac:dyDescent="0.25">
      <c r="B374" s="338"/>
      <c r="C374" s="344" t="s">
        <v>1790</v>
      </c>
      <c r="D374" s="345" t="s">
        <v>69</v>
      </c>
      <c r="E374" s="380" t="s">
        <v>1791</v>
      </c>
      <c r="F374" s="347"/>
      <c r="G374" s="347"/>
    </row>
    <row r="375" spans="1:7" ht="25.5" x14ac:dyDescent="0.25">
      <c r="B375" s="338"/>
      <c r="C375" s="344" t="s">
        <v>1792</v>
      </c>
      <c r="D375" s="345"/>
      <c r="E375" s="380"/>
      <c r="F375" s="347"/>
      <c r="G375" s="347"/>
    </row>
    <row r="376" spans="1:7" x14ac:dyDescent="0.25">
      <c r="B376" s="338"/>
      <c r="C376" s="344" t="s">
        <v>1793</v>
      </c>
      <c r="D376" s="345"/>
      <c r="E376" s="380"/>
      <c r="F376" s="347"/>
      <c r="G376" s="347"/>
    </row>
    <row r="377" spans="1:7" ht="25.5" x14ac:dyDescent="0.25">
      <c r="B377" s="338"/>
      <c r="C377" s="344" t="s">
        <v>1794</v>
      </c>
      <c r="D377" s="345"/>
      <c r="E377" s="380"/>
      <c r="F377" s="347"/>
      <c r="G377" s="347"/>
    </row>
    <row r="378" spans="1:7" x14ac:dyDescent="0.25">
      <c r="B378" s="338" t="s">
        <v>1795</v>
      </c>
      <c r="C378" s="339" t="s">
        <v>1711</v>
      </c>
      <c r="D378" s="340" t="s">
        <v>1557</v>
      </c>
      <c r="E378" s="341">
        <v>1</v>
      </c>
      <c r="F378" s="342"/>
      <c r="G378" s="300">
        <f t="shared" ref="G378" si="19">ROUND(E378*F378,2)</f>
        <v>0</v>
      </c>
    </row>
    <row r="379" spans="1:7" ht="38.25" x14ac:dyDescent="0.25">
      <c r="B379" s="338"/>
      <c r="C379" s="344" t="s">
        <v>1712</v>
      </c>
      <c r="D379" s="350"/>
      <c r="E379" s="353"/>
      <c r="F379" s="354"/>
      <c r="G379" s="354"/>
    </row>
    <row r="380" spans="1:7" x14ac:dyDescent="0.25">
      <c r="B380" s="338"/>
      <c r="C380" s="334" t="s">
        <v>1796</v>
      </c>
      <c r="D380" s="369"/>
      <c r="E380" s="370"/>
      <c r="F380" s="354"/>
      <c r="G380" s="354"/>
    </row>
    <row r="381" spans="1:7" x14ac:dyDescent="0.25">
      <c r="B381" s="338" t="s">
        <v>1797</v>
      </c>
      <c r="C381" s="339" t="s">
        <v>1798</v>
      </c>
      <c r="D381" s="340" t="s">
        <v>1557</v>
      </c>
      <c r="E381" s="341">
        <v>1</v>
      </c>
      <c r="F381" s="342"/>
      <c r="G381" s="300">
        <f t="shared" ref="G381" si="20">ROUND(E381*F381,2)</f>
        <v>0</v>
      </c>
    </row>
    <row r="382" spans="1:7" x14ac:dyDescent="0.25">
      <c r="A382" s="269" t="s">
        <v>1799</v>
      </c>
      <c r="B382" s="343" t="s">
        <v>1800</v>
      </c>
      <c r="C382" s="368" t="s">
        <v>1801</v>
      </c>
      <c r="D382" s="369" t="s">
        <v>6</v>
      </c>
      <c r="E382" s="370">
        <v>1</v>
      </c>
      <c r="F382" s="354"/>
      <c r="G382" s="354"/>
    </row>
    <row r="383" spans="1:7" ht="15.75" thickBot="1" x14ac:dyDescent="0.3">
      <c r="A383" s="269" t="s">
        <v>1802</v>
      </c>
      <c r="B383" s="343" t="s">
        <v>1803</v>
      </c>
      <c r="C383" s="368" t="s">
        <v>1804</v>
      </c>
      <c r="D383" s="369" t="s">
        <v>6</v>
      </c>
      <c r="E383" s="370">
        <v>1</v>
      </c>
      <c r="F383" s="354"/>
      <c r="G383" s="354"/>
    </row>
    <row r="384" spans="1:7" ht="14.25" customHeight="1" thickBot="1" x14ac:dyDescent="0.3">
      <c r="B384" s="381" t="s">
        <v>1315</v>
      </c>
      <c r="C384" s="382" t="s">
        <v>1316</v>
      </c>
      <c r="D384" s="383"/>
      <c r="E384" s="384"/>
      <c r="F384" s="384"/>
      <c r="G384" s="385">
        <f>SUM(G180:G383)</f>
        <v>0</v>
      </c>
    </row>
    <row r="385" spans="2:7" ht="16.5" thickBot="1" x14ac:dyDescent="0.3">
      <c r="B385" s="381" t="s">
        <v>1317</v>
      </c>
      <c r="C385" s="382" t="s">
        <v>1805</v>
      </c>
      <c r="D385" s="318"/>
      <c r="E385" s="319"/>
      <c r="F385" s="321"/>
      <c r="G385" s="321"/>
    </row>
    <row r="386" spans="2:7" ht="26.25" x14ac:dyDescent="0.25">
      <c r="B386" s="281" t="s">
        <v>1806</v>
      </c>
      <c r="C386" s="313" t="s">
        <v>1807</v>
      </c>
      <c r="D386" s="302" t="s">
        <v>22</v>
      </c>
      <c r="E386" s="327">
        <v>75</v>
      </c>
      <c r="F386" s="1236"/>
      <c r="G386" s="300">
        <f t="shared" ref="G386:G395" si="21">ROUND(E386*F386,2)</f>
        <v>0</v>
      </c>
    </row>
    <row r="387" spans="2:7" ht="26.25" x14ac:dyDescent="0.25">
      <c r="B387" s="281" t="s">
        <v>1808</v>
      </c>
      <c r="C387" s="326" t="s">
        <v>1809</v>
      </c>
      <c r="D387" s="302" t="s">
        <v>6</v>
      </c>
      <c r="E387" s="327">
        <v>1</v>
      </c>
      <c r="F387" s="1236"/>
      <c r="G387" s="300">
        <f t="shared" si="21"/>
        <v>0</v>
      </c>
    </row>
    <row r="388" spans="2:7" x14ac:dyDescent="0.25">
      <c r="B388" s="281" t="s">
        <v>1810</v>
      </c>
      <c r="C388" s="313" t="s">
        <v>1811</v>
      </c>
      <c r="D388" s="302" t="s">
        <v>69</v>
      </c>
      <c r="E388" s="327">
        <v>8</v>
      </c>
      <c r="F388" s="1236"/>
      <c r="G388" s="300">
        <f t="shared" si="21"/>
        <v>0</v>
      </c>
    </row>
    <row r="389" spans="2:7" ht="26.25" x14ac:dyDescent="0.25">
      <c r="B389" s="281" t="s">
        <v>1812</v>
      </c>
      <c r="C389" s="326" t="s">
        <v>1813</v>
      </c>
      <c r="D389" s="302" t="s">
        <v>14</v>
      </c>
      <c r="E389" s="327">
        <v>1</v>
      </c>
      <c r="F389" s="1236"/>
      <c r="G389" s="300">
        <f t="shared" si="21"/>
        <v>0</v>
      </c>
    </row>
    <row r="390" spans="2:7" ht="26.25" x14ac:dyDescent="0.25">
      <c r="B390" s="281" t="s">
        <v>1814</v>
      </c>
      <c r="C390" s="313" t="s">
        <v>1815</v>
      </c>
      <c r="D390" s="302" t="s">
        <v>69</v>
      </c>
      <c r="E390" s="327">
        <v>85</v>
      </c>
      <c r="F390" s="1236"/>
      <c r="G390" s="300">
        <f t="shared" si="21"/>
        <v>0</v>
      </c>
    </row>
    <row r="391" spans="2:7" ht="77.25" x14ac:dyDescent="0.25">
      <c r="B391" s="281" t="s">
        <v>1816</v>
      </c>
      <c r="C391" s="326" t="s">
        <v>1817</v>
      </c>
      <c r="D391" s="302" t="s">
        <v>14</v>
      </c>
      <c r="E391" s="328">
        <v>1</v>
      </c>
      <c r="F391" s="1236"/>
      <c r="G391" s="300">
        <f t="shared" si="21"/>
        <v>0</v>
      </c>
    </row>
    <row r="392" spans="2:7" ht="39" x14ac:dyDescent="0.25">
      <c r="B392" s="281" t="s">
        <v>1818</v>
      </c>
      <c r="C392" s="313" t="s">
        <v>1819</v>
      </c>
      <c r="D392" s="302" t="s">
        <v>12</v>
      </c>
      <c r="E392" s="327">
        <v>1</v>
      </c>
      <c r="F392" s="1236"/>
      <c r="G392" s="300">
        <f t="shared" si="21"/>
        <v>0</v>
      </c>
    </row>
    <row r="393" spans="2:7" ht="39" x14ac:dyDescent="0.25">
      <c r="B393" s="281" t="s">
        <v>1820</v>
      </c>
      <c r="C393" s="326" t="s">
        <v>1821</v>
      </c>
      <c r="D393" s="302" t="s">
        <v>14</v>
      </c>
      <c r="E393" s="328">
        <v>1</v>
      </c>
      <c r="F393" s="1236"/>
      <c r="G393" s="300">
        <f t="shared" si="21"/>
        <v>0</v>
      </c>
    </row>
    <row r="394" spans="2:7" x14ac:dyDescent="0.25">
      <c r="B394" s="281" t="s">
        <v>1822</v>
      </c>
      <c r="C394" s="326" t="s">
        <v>1823</v>
      </c>
      <c r="D394" s="302" t="s">
        <v>69</v>
      </c>
      <c r="E394" s="283">
        <v>75</v>
      </c>
      <c r="F394" s="1236"/>
      <c r="G394" s="300">
        <f t="shared" si="21"/>
        <v>0</v>
      </c>
    </row>
    <row r="395" spans="2:7" ht="15.75" thickBot="1" x14ac:dyDescent="0.3">
      <c r="B395" s="281" t="s">
        <v>1824</v>
      </c>
      <c r="C395" s="326" t="s">
        <v>1825</v>
      </c>
      <c r="D395" s="302" t="s">
        <v>69</v>
      </c>
      <c r="E395" s="328">
        <v>75</v>
      </c>
      <c r="F395" s="1236"/>
      <c r="G395" s="300">
        <f t="shared" si="21"/>
        <v>0</v>
      </c>
    </row>
    <row r="396" spans="2:7" ht="16.5" thickBot="1" x14ac:dyDescent="0.3">
      <c r="B396" s="386" t="s">
        <v>1317</v>
      </c>
      <c r="C396" s="316" t="s">
        <v>1805</v>
      </c>
      <c r="D396" s="329"/>
      <c r="E396" s="330"/>
      <c r="F396" s="290"/>
      <c r="G396" s="293">
        <f>SUM(G386:G395)</f>
        <v>0</v>
      </c>
    </row>
    <row r="397" spans="2:7" ht="16.5" thickBot="1" x14ac:dyDescent="0.3">
      <c r="B397" s="386" t="s">
        <v>1318</v>
      </c>
      <c r="C397" s="316" t="s">
        <v>1319</v>
      </c>
      <c r="D397" s="318"/>
      <c r="E397" s="387"/>
      <c r="F397" s="1131"/>
      <c r="G397" s="1131"/>
    </row>
    <row r="398" spans="2:7" x14ac:dyDescent="0.25">
      <c r="B398" s="388"/>
      <c r="C398" s="389" t="s">
        <v>1826</v>
      </c>
      <c r="D398" s="390"/>
      <c r="E398" s="391"/>
      <c r="F398" s="1132"/>
      <c r="G398" s="1132"/>
    </row>
    <row r="399" spans="2:7" x14ac:dyDescent="0.25">
      <c r="B399" s="388"/>
      <c r="C399" s="389" t="s">
        <v>1827</v>
      </c>
      <c r="D399" s="390"/>
      <c r="E399" s="391"/>
      <c r="F399" s="1132"/>
      <c r="G399" s="1132"/>
    </row>
    <row r="400" spans="2:7" ht="166.5" x14ac:dyDescent="0.25">
      <c r="B400" s="388"/>
      <c r="C400" s="393" t="s">
        <v>1828</v>
      </c>
      <c r="D400" s="394"/>
      <c r="E400" s="395"/>
      <c r="F400" s="1132"/>
      <c r="G400" s="1132"/>
    </row>
    <row r="401" spans="2:7" ht="128.25" x14ac:dyDescent="0.25">
      <c r="B401" s="388" t="s">
        <v>1829</v>
      </c>
      <c r="C401" s="396" t="s">
        <v>1830</v>
      </c>
      <c r="D401" s="394" t="s">
        <v>6</v>
      </c>
      <c r="E401" s="395">
        <v>2</v>
      </c>
      <c r="F401" s="1237"/>
      <c r="G401" s="300">
        <f t="shared" ref="G401:G431" si="22">ROUND(E401*F401,2)</f>
        <v>0</v>
      </c>
    </row>
    <row r="402" spans="2:7" ht="51.75" x14ac:dyDescent="0.25">
      <c r="B402" s="388" t="s">
        <v>1831</v>
      </c>
      <c r="C402" s="396" t="s">
        <v>1832</v>
      </c>
      <c r="D402" s="394" t="s">
        <v>1833</v>
      </c>
      <c r="E402" s="395">
        <v>4</v>
      </c>
      <c r="F402" s="1237"/>
      <c r="G402" s="300">
        <f t="shared" si="22"/>
        <v>0</v>
      </c>
    </row>
    <row r="403" spans="2:7" ht="26.25" x14ac:dyDescent="0.25">
      <c r="B403" s="388" t="s">
        <v>1834</v>
      </c>
      <c r="C403" s="396" t="s">
        <v>1835</v>
      </c>
      <c r="D403" s="394" t="s">
        <v>1836</v>
      </c>
      <c r="E403" s="395">
        <v>2</v>
      </c>
      <c r="F403" s="1237"/>
      <c r="G403" s="300">
        <f t="shared" si="22"/>
        <v>0</v>
      </c>
    </row>
    <row r="404" spans="2:7" ht="26.25" x14ac:dyDescent="0.25">
      <c r="B404" s="388" t="s">
        <v>1837</v>
      </c>
      <c r="C404" s="396" t="s">
        <v>1838</v>
      </c>
      <c r="D404" s="394" t="s">
        <v>69</v>
      </c>
      <c r="E404" s="395">
        <v>4</v>
      </c>
      <c r="F404" s="1237"/>
      <c r="G404" s="300">
        <f t="shared" si="22"/>
        <v>0</v>
      </c>
    </row>
    <row r="405" spans="2:7" ht="26.25" x14ac:dyDescent="0.25">
      <c r="B405" s="388" t="s">
        <v>1839</v>
      </c>
      <c r="C405" s="396" t="s">
        <v>1840</v>
      </c>
      <c r="D405" s="394" t="s">
        <v>6</v>
      </c>
      <c r="E405" s="395">
        <v>1</v>
      </c>
      <c r="F405" s="1237"/>
      <c r="G405" s="300">
        <f t="shared" si="22"/>
        <v>0</v>
      </c>
    </row>
    <row r="406" spans="2:7" ht="102.75" x14ac:dyDescent="0.25">
      <c r="B406" s="388" t="s">
        <v>1841</v>
      </c>
      <c r="C406" s="396" t="s">
        <v>1842</v>
      </c>
      <c r="D406" s="394" t="s">
        <v>1836</v>
      </c>
      <c r="E406" s="395">
        <v>2</v>
      </c>
      <c r="F406" s="1237"/>
      <c r="G406" s="300">
        <f t="shared" si="22"/>
        <v>0</v>
      </c>
    </row>
    <row r="407" spans="2:7" ht="26.25" x14ac:dyDescent="0.25">
      <c r="B407" s="388" t="s">
        <v>1843</v>
      </c>
      <c r="C407" s="396" t="s">
        <v>1844</v>
      </c>
      <c r="D407" s="394" t="s">
        <v>1836</v>
      </c>
      <c r="E407" s="395">
        <v>2</v>
      </c>
      <c r="F407" s="1237"/>
      <c r="G407" s="300">
        <f t="shared" si="22"/>
        <v>0</v>
      </c>
    </row>
    <row r="408" spans="2:7" ht="39" x14ac:dyDescent="0.25">
      <c r="B408" s="388" t="s">
        <v>1845</v>
      </c>
      <c r="C408" s="396" t="s">
        <v>1846</v>
      </c>
      <c r="D408" s="394" t="s">
        <v>6</v>
      </c>
      <c r="E408" s="395">
        <v>1</v>
      </c>
      <c r="F408" s="1237"/>
      <c r="G408" s="300">
        <f t="shared" si="22"/>
        <v>0</v>
      </c>
    </row>
    <row r="409" spans="2:7" ht="77.25" x14ac:dyDescent="0.25">
      <c r="B409" s="388" t="s">
        <v>1847</v>
      </c>
      <c r="C409" s="396" t="s">
        <v>1848</v>
      </c>
      <c r="D409" s="394" t="s">
        <v>6</v>
      </c>
      <c r="E409" s="395">
        <v>1</v>
      </c>
      <c r="F409" s="1237"/>
      <c r="G409" s="300">
        <f t="shared" si="22"/>
        <v>0</v>
      </c>
    </row>
    <row r="410" spans="2:7" ht="39" x14ac:dyDescent="0.25">
      <c r="B410" s="388" t="s">
        <v>1849</v>
      </c>
      <c r="C410" s="396" t="s">
        <v>1850</v>
      </c>
      <c r="D410" s="394" t="s">
        <v>1833</v>
      </c>
      <c r="E410" s="395">
        <v>3</v>
      </c>
      <c r="F410" s="1237"/>
      <c r="G410" s="300">
        <f t="shared" si="22"/>
        <v>0</v>
      </c>
    </row>
    <row r="411" spans="2:7" ht="77.25" x14ac:dyDescent="0.25">
      <c r="B411" s="388" t="s">
        <v>1851</v>
      </c>
      <c r="C411" s="396" t="s">
        <v>1852</v>
      </c>
      <c r="D411" s="394" t="s">
        <v>6</v>
      </c>
      <c r="E411" s="395">
        <v>1</v>
      </c>
      <c r="F411" s="1237"/>
      <c r="G411" s="300">
        <f t="shared" si="22"/>
        <v>0</v>
      </c>
    </row>
    <row r="412" spans="2:7" ht="39" x14ac:dyDescent="0.25">
      <c r="B412" s="388" t="s">
        <v>1853</v>
      </c>
      <c r="C412" s="396" t="s">
        <v>1854</v>
      </c>
      <c r="D412" s="394" t="s">
        <v>6</v>
      </c>
      <c r="E412" s="395">
        <v>1</v>
      </c>
      <c r="F412" s="1237"/>
      <c r="G412" s="300">
        <f t="shared" si="22"/>
        <v>0</v>
      </c>
    </row>
    <row r="413" spans="2:7" ht="64.5" x14ac:dyDescent="0.25">
      <c r="B413" s="388" t="s">
        <v>1855</v>
      </c>
      <c r="C413" s="396" t="s">
        <v>1856</v>
      </c>
      <c r="D413" s="394" t="s">
        <v>6</v>
      </c>
      <c r="E413" s="395">
        <v>1</v>
      </c>
      <c r="F413" s="1237"/>
      <c r="G413" s="300">
        <f t="shared" si="22"/>
        <v>0</v>
      </c>
    </row>
    <row r="414" spans="2:7" ht="90" x14ac:dyDescent="0.25">
      <c r="B414" s="388" t="s">
        <v>1857</v>
      </c>
      <c r="C414" s="396" t="s">
        <v>1858</v>
      </c>
      <c r="D414" s="394" t="s">
        <v>6</v>
      </c>
      <c r="E414" s="395">
        <v>1</v>
      </c>
      <c r="F414" s="1237"/>
      <c r="G414" s="300">
        <f t="shared" si="22"/>
        <v>0</v>
      </c>
    </row>
    <row r="415" spans="2:7" ht="90" x14ac:dyDescent="0.25">
      <c r="B415" s="388" t="s">
        <v>1859</v>
      </c>
      <c r="C415" s="396" t="s">
        <v>1860</v>
      </c>
      <c r="D415" s="394" t="s">
        <v>6</v>
      </c>
      <c r="E415" s="395">
        <v>1</v>
      </c>
      <c r="F415" s="1237"/>
      <c r="G415" s="300">
        <f t="shared" si="22"/>
        <v>0</v>
      </c>
    </row>
    <row r="416" spans="2:7" ht="77.25" x14ac:dyDescent="0.25">
      <c r="B416" s="388" t="s">
        <v>1861</v>
      </c>
      <c r="C416" s="396" t="s">
        <v>1862</v>
      </c>
      <c r="D416" s="394" t="s">
        <v>6</v>
      </c>
      <c r="E416" s="395">
        <v>1</v>
      </c>
      <c r="F416" s="1237"/>
      <c r="G416" s="300">
        <f t="shared" si="22"/>
        <v>0</v>
      </c>
    </row>
    <row r="417" spans="2:7" ht="26.25" x14ac:dyDescent="0.25">
      <c r="B417" s="388" t="s">
        <v>1863</v>
      </c>
      <c r="C417" s="396" t="s">
        <v>1864</v>
      </c>
      <c r="D417" s="394" t="s">
        <v>1865</v>
      </c>
      <c r="E417" s="395">
        <v>7</v>
      </c>
      <c r="F417" s="1237"/>
      <c r="G417" s="300">
        <f t="shared" si="22"/>
        <v>0</v>
      </c>
    </row>
    <row r="418" spans="2:7" ht="26.25" x14ac:dyDescent="0.25">
      <c r="B418" s="388" t="s">
        <v>1866</v>
      </c>
      <c r="C418" s="396" t="s">
        <v>1867</v>
      </c>
      <c r="D418" s="394" t="s">
        <v>1865</v>
      </c>
      <c r="E418" s="395">
        <v>6</v>
      </c>
      <c r="F418" s="1237"/>
      <c r="G418" s="300">
        <f t="shared" si="22"/>
        <v>0</v>
      </c>
    </row>
    <row r="419" spans="2:7" ht="39" x14ac:dyDescent="0.25">
      <c r="B419" s="388" t="s">
        <v>1868</v>
      </c>
      <c r="C419" s="396" t="s">
        <v>1869</v>
      </c>
      <c r="D419" s="394" t="s">
        <v>6</v>
      </c>
      <c r="E419" s="395">
        <v>1</v>
      </c>
      <c r="F419" s="1237"/>
      <c r="G419" s="300">
        <f t="shared" si="22"/>
        <v>0</v>
      </c>
    </row>
    <row r="420" spans="2:7" ht="26.25" x14ac:dyDescent="0.25">
      <c r="B420" s="388" t="s">
        <v>1870</v>
      </c>
      <c r="C420" s="396" t="s">
        <v>1871</v>
      </c>
      <c r="D420" s="394" t="s">
        <v>1836</v>
      </c>
      <c r="E420" s="395">
        <v>2</v>
      </c>
      <c r="F420" s="1237"/>
      <c r="G420" s="300">
        <f t="shared" si="22"/>
        <v>0</v>
      </c>
    </row>
    <row r="421" spans="2:7" ht="39" x14ac:dyDescent="0.25">
      <c r="B421" s="388" t="s">
        <v>1872</v>
      </c>
      <c r="C421" s="396" t="s">
        <v>1873</v>
      </c>
      <c r="D421" s="394" t="s">
        <v>1865</v>
      </c>
      <c r="E421" s="395">
        <v>6</v>
      </c>
      <c r="F421" s="1237"/>
      <c r="G421" s="300">
        <f t="shared" si="22"/>
        <v>0</v>
      </c>
    </row>
    <row r="422" spans="2:7" ht="51.75" x14ac:dyDescent="0.25">
      <c r="B422" s="388" t="s">
        <v>1874</v>
      </c>
      <c r="C422" s="396" t="s">
        <v>1875</v>
      </c>
      <c r="D422" s="394" t="s">
        <v>1865</v>
      </c>
      <c r="E422" s="395">
        <v>25</v>
      </c>
      <c r="F422" s="1237"/>
      <c r="G422" s="300">
        <f t="shared" si="22"/>
        <v>0</v>
      </c>
    </row>
    <row r="423" spans="2:7" x14ac:dyDescent="0.25">
      <c r="B423" s="388" t="s">
        <v>1876</v>
      </c>
      <c r="C423" s="396" t="s">
        <v>1877</v>
      </c>
      <c r="D423" s="394" t="s">
        <v>69</v>
      </c>
      <c r="E423" s="395">
        <v>2</v>
      </c>
      <c r="F423" s="1237"/>
      <c r="G423" s="300">
        <f t="shared" si="22"/>
        <v>0</v>
      </c>
    </row>
    <row r="424" spans="2:7" ht="26.25" x14ac:dyDescent="0.25">
      <c r="B424" s="388" t="s">
        <v>1878</v>
      </c>
      <c r="C424" s="396" t="s">
        <v>1879</v>
      </c>
      <c r="D424" s="394" t="s">
        <v>69</v>
      </c>
      <c r="E424" s="395">
        <v>2</v>
      </c>
      <c r="F424" s="1237"/>
      <c r="G424" s="300">
        <f t="shared" si="22"/>
        <v>0</v>
      </c>
    </row>
    <row r="425" spans="2:7" ht="26.25" x14ac:dyDescent="0.25">
      <c r="B425" s="388" t="s">
        <v>1880</v>
      </c>
      <c r="C425" s="396" t="s">
        <v>1881</v>
      </c>
      <c r="D425" s="394" t="s">
        <v>69</v>
      </c>
      <c r="E425" s="395">
        <v>2</v>
      </c>
      <c r="F425" s="1237"/>
      <c r="G425" s="300">
        <f t="shared" si="22"/>
        <v>0</v>
      </c>
    </row>
    <row r="426" spans="2:7" x14ac:dyDescent="0.25">
      <c r="B426" s="388" t="s">
        <v>1882</v>
      </c>
      <c r="C426" s="396" t="s">
        <v>1883</v>
      </c>
      <c r="D426" s="394" t="s">
        <v>1865</v>
      </c>
      <c r="E426" s="395">
        <v>15</v>
      </c>
      <c r="F426" s="1237"/>
      <c r="G426" s="300">
        <f t="shared" si="22"/>
        <v>0</v>
      </c>
    </row>
    <row r="427" spans="2:7" ht="39" x14ac:dyDescent="0.25">
      <c r="B427" s="388" t="s">
        <v>1884</v>
      </c>
      <c r="C427" s="396" t="s">
        <v>1885</v>
      </c>
      <c r="D427" s="394" t="s">
        <v>1865</v>
      </c>
      <c r="E427" s="395">
        <v>6</v>
      </c>
      <c r="F427" s="1237"/>
      <c r="G427" s="300">
        <f t="shared" si="22"/>
        <v>0</v>
      </c>
    </row>
    <row r="428" spans="2:7" ht="26.25" x14ac:dyDescent="0.25">
      <c r="B428" s="388" t="s">
        <v>1886</v>
      </c>
      <c r="C428" s="396" t="s">
        <v>1887</v>
      </c>
      <c r="D428" s="394" t="s">
        <v>1836</v>
      </c>
      <c r="E428" s="395">
        <v>2</v>
      </c>
      <c r="F428" s="1237"/>
      <c r="G428" s="300">
        <f t="shared" si="22"/>
        <v>0</v>
      </c>
    </row>
    <row r="429" spans="2:7" ht="26.25" x14ac:dyDescent="0.25">
      <c r="B429" s="388" t="s">
        <v>1888</v>
      </c>
      <c r="C429" s="396" t="s">
        <v>1889</v>
      </c>
      <c r="D429" s="394" t="s">
        <v>6</v>
      </c>
      <c r="E429" s="395">
        <v>1</v>
      </c>
      <c r="F429" s="1237"/>
      <c r="G429" s="300">
        <f t="shared" si="22"/>
        <v>0</v>
      </c>
    </row>
    <row r="430" spans="2:7" x14ac:dyDescent="0.25">
      <c r="B430" s="388" t="s">
        <v>1890</v>
      </c>
      <c r="C430" s="396" t="s">
        <v>1891</v>
      </c>
      <c r="D430" s="394" t="s">
        <v>14</v>
      </c>
      <c r="E430" s="395">
        <v>1</v>
      </c>
      <c r="F430" s="1237"/>
      <c r="G430" s="300">
        <f t="shared" si="22"/>
        <v>0</v>
      </c>
    </row>
    <row r="431" spans="2:7" ht="77.25" x14ac:dyDescent="0.25">
      <c r="B431" s="388" t="s">
        <v>1892</v>
      </c>
      <c r="C431" s="396" t="s">
        <v>1893</v>
      </c>
      <c r="D431" s="394" t="s">
        <v>14</v>
      </c>
      <c r="E431" s="395">
        <v>1</v>
      </c>
      <c r="F431" s="1237"/>
      <c r="G431" s="300">
        <f t="shared" si="22"/>
        <v>0</v>
      </c>
    </row>
    <row r="432" spans="2:7" x14ac:dyDescent="0.25">
      <c r="B432" s="388"/>
      <c r="C432" s="389" t="s">
        <v>1894</v>
      </c>
      <c r="D432" s="394"/>
      <c r="E432" s="395"/>
      <c r="F432" s="1132"/>
      <c r="G432" s="1133"/>
    </row>
    <row r="433" spans="2:7" x14ac:dyDescent="0.25">
      <c r="B433" s="388"/>
      <c r="C433" s="389" t="s">
        <v>1895</v>
      </c>
      <c r="D433" s="394"/>
      <c r="E433" s="395"/>
      <c r="F433" s="1132"/>
      <c r="G433" s="1133"/>
    </row>
    <row r="434" spans="2:7" x14ac:dyDescent="0.25">
      <c r="B434" s="397"/>
      <c r="C434" s="393" t="s">
        <v>1896</v>
      </c>
      <c r="D434" s="286"/>
      <c r="E434" s="392"/>
      <c r="F434" s="1238"/>
      <c r="G434" s="1133"/>
    </row>
    <row r="435" spans="2:7" ht="26.25" x14ac:dyDescent="0.25">
      <c r="B435" s="388" t="s">
        <v>1897</v>
      </c>
      <c r="C435" s="396" t="s">
        <v>1898</v>
      </c>
      <c r="D435" s="394" t="s">
        <v>6</v>
      </c>
      <c r="E435" s="395">
        <v>1</v>
      </c>
      <c r="F435" s="1239"/>
      <c r="G435" s="300">
        <f t="shared" ref="G435:G443" si="23">ROUND(E435*F435,2)</f>
        <v>0</v>
      </c>
    </row>
    <row r="436" spans="2:7" x14ac:dyDescent="0.25">
      <c r="B436" s="397"/>
      <c r="C436" s="396" t="s">
        <v>1899</v>
      </c>
      <c r="D436" s="394" t="s">
        <v>6</v>
      </c>
      <c r="E436" s="395">
        <v>1</v>
      </c>
      <c r="F436" s="1239"/>
      <c r="G436" s="300">
        <f t="shared" si="23"/>
        <v>0</v>
      </c>
    </row>
    <row r="437" spans="2:7" ht="26.25" x14ac:dyDescent="0.25">
      <c r="B437" s="397"/>
      <c r="C437" s="396" t="s">
        <v>1900</v>
      </c>
      <c r="D437" s="394" t="s">
        <v>6</v>
      </c>
      <c r="E437" s="395">
        <v>1</v>
      </c>
      <c r="F437" s="1239"/>
      <c r="G437" s="300">
        <f t="shared" si="23"/>
        <v>0</v>
      </c>
    </row>
    <row r="438" spans="2:7" ht="39" x14ac:dyDescent="0.25">
      <c r="B438" s="388" t="s">
        <v>1901</v>
      </c>
      <c r="C438" s="396" t="s">
        <v>1902</v>
      </c>
      <c r="D438" s="394" t="s">
        <v>1833</v>
      </c>
      <c r="E438" s="395">
        <v>4</v>
      </c>
      <c r="F438" s="1237"/>
      <c r="G438" s="300">
        <f t="shared" si="23"/>
        <v>0</v>
      </c>
    </row>
    <row r="439" spans="2:7" ht="39" x14ac:dyDescent="0.25">
      <c r="B439" s="388" t="s">
        <v>1903</v>
      </c>
      <c r="C439" s="396" t="s">
        <v>1904</v>
      </c>
      <c r="D439" s="394" t="s">
        <v>1836</v>
      </c>
      <c r="E439" s="395">
        <v>2</v>
      </c>
      <c r="F439" s="1237"/>
      <c r="G439" s="300">
        <f t="shared" si="23"/>
        <v>0</v>
      </c>
    </row>
    <row r="440" spans="2:7" ht="64.5" x14ac:dyDescent="0.25">
      <c r="B440" s="388" t="s">
        <v>1905</v>
      </c>
      <c r="C440" s="396" t="s">
        <v>1906</v>
      </c>
      <c r="D440" s="394" t="s">
        <v>6</v>
      </c>
      <c r="E440" s="395">
        <v>1</v>
      </c>
      <c r="F440" s="1237"/>
      <c r="G440" s="300">
        <f t="shared" si="23"/>
        <v>0</v>
      </c>
    </row>
    <row r="441" spans="2:7" x14ac:dyDescent="0.25">
      <c r="B441" s="388" t="s">
        <v>1907</v>
      </c>
      <c r="C441" s="396" t="s">
        <v>1908</v>
      </c>
      <c r="D441" s="394" t="s">
        <v>1836</v>
      </c>
      <c r="E441" s="395">
        <v>2</v>
      </c>
      <c r="F441" s="1237"/>
      <c r="G441" s="300">
        <f t="shared" si="23"/>
        <v>0</v>
      </c>
    </row>
    <row r="442" spans="2:7" ht="26.25" x14ac:dyDescent="0.25">
      <c r="B442" s="388" t="s">
        <v>1909</v>
      </c>
      <c r="C442" s="396" t="s">
        <v>1910</v>
      </c>
      <c r="D442" s="394" t="s">
        <v>1836</v>
      </c>
      <c r="E442" s="395">
        <v>2</v>
      </c>
      <c r="F442" s="1237"/>
      <c r="G442" s="300">
        <f t="shared" si="23"/>
        <v>0</v>
      </c>
    </row>
    <row r="443" spans="2:7" ht="39" x14ac:dyDescent="0.25">
      <c r="B443" s="388" t="s">
        <v>1911</v>
      </c>
      <c r="C443" s="396" t="s">
        <v>1912</v>
      </c>
      <c r="D443" s="394" t="s">
        <v>1865</v>
      </c>
      <c r="E443" s="395">
        <v>10</v>
      </c>
      <c r="F443" s="1237"/>
      <c r="G443" s="300">
        <f t="shared" si="23"/>
        <v>0</v>
      </c>
    </row>
    <row r="444" spans="2:7" x14ac:dyDescent="0.25">
      <c r="B444" s="388"/>
      <c r="C444" s="389" t="s">
        <v>1913</v>
      </c>
      <c r="D444" s="390"/>
      <c r="E444" s="391"/>
      <c r="F444" s="1132"/>
      <c r="G444" s="1133"/>
    </row>
    <row r="445" spans="2:7" ht="26.25" x14ac:dyDescent="0.25">
      <c r="B445" s="388"/>
      <c r="C445" s="393" t="s">
        <v>1914</v>
      </c>
      <c r="D445" s="394"/>
      <c r="E445" s="395"/>
      <c r="F445" s="1132"/>
      <c r="G445" s="1133"/>
    </row>
    <row r="446" spans="2:7" ht="26.25" x14ac:dyDescent="0.25">
      <c r="B446" s="388" t="s">
        <v>1915</v>
      </c>
      <c r="C446" s="396" t="s">
        <v>1916</v>
      </c>
      <c r="D446" s="394" t="s">
        <v>69</v>
      </c>
      <c r="E446" s="395">
        <v>30</v>
      </c>
      <c r="F446" s="1237"/>
      <c r="G446" s="300">
        <f t="shared" ref="G446:G449" si="24">ROUND(E446*F446,2)</f>
        <v>0</v>
      </c>
    </row>
    <row r="447" spans="2:7" ht="26.25" x14ac:dyDescent="0.25">
      <c r="B447" s="388" t="s">
        <v>1917</v>
      </c>
      <c r="C447" s="396" t="s">
        <v>1918</v>
      </c>
      <c r="D447" s="394" t="s">
        <v>69</v>
      </c>
      <c r="E447" s="395">
        <v>40</v>
      </c>
      <c r="F447" s="1237"/>
      <c r="G447" s="300">
        <f t="shared" si="24"/>
        <v>0</v>
      </c>
    </row>
    <row r="448" spans="2:7" ht="26.25" x14ac:dyDescent="0.25">
      <c r="B448" s="388" t="s">
        <v>1919</v>
      </c>
      <c r="C448" s="396" t="s">
        <v>1920</v>
      </c>
      <c r="D448" s="394" t="s">
        <v>69</v>
      </c>
      <c r="E448" s="395">
        <v>50</v>
      </c>
      <c r="F448" s="1237"/>
      <c r="G448" s="300">
        <f t="shared" si="24"/>
        <v>0</v>
      </c>
    </row>
    <row r="449" spans="2:7" ht="39" x14ac:dyDescent="0.25">
      <c r="B449" s="388" t="s">
        <v>1921</v>
      </c>
      <c r="C449" s="396" t="s">
        <v>1922</v>
      </c>
      <c r="D449" s="394" t="s">
        <v>69</v>
      </c>
      <c r="E449" s="395">
        <v>90</v>
      </c>
      <c r="F449" s="1237"/>
      <c r="G449" s="300">
        <f t="shared" si="24"/>
        <v>0</v>
      </c>
    </row>
    <row r="450" spans="2:7" ht="26.25" x14ac:dyDescent="0.25">
      <c r="B450" s="388"/>
      <c r="C450" s="389" t="s">
        <v>1923</v>
      </c>
      <c r="D450" s="390"/>
      <c r="E450" s="391"/>
      <c r="F450" s="1132"/>
      <c r="G450" s="1133"/>
    </row>
    <row r="451" spans="2:7" x14ac:dyDescent="0.25">
      <c r="B451" s="388"/>
      <c r="C451" s="389" t="s">
        <v>1924</v>
      </c>
      <c r="D451" s="390"/>
      <c r="E451" s="391"/>
      <c r="F451" s="1132"/>
      <c r="G451" s="1133"/>
    </row>
    <row r="452" spans="2:7" x14ac:dyDescent="0.25">
      <c r="B452" s="388"/>
      <c r="C452" s="393" t="s">
        <v>1896</v>
      </c>
      <c r="D452" s="394"/>
      <c r="E452" s="395"/>
      <c r="F452" s="1132"/>
      <c r="G452" s="1133"/>
    </row>
    <row r="453" spans="2:7" ht="39" x14ac:dyDescent="0.25">
      <c r="B453" s="388" t="s">
        <v>1925</v>
      </c>
      <c r="C453" s="396" t="s">
        <v>1926</v>
      </c>
      <c r="D453" s="394" t="s">
        <v>1833</v>
      </c>
      <c r="E453" s="395">
        <v>5</v>
      </c>
      <c r="F453" s="1237"/>
      <c r="G453" s="300">
        <f t="shared" ref="G453:G455" si="25">ROUND(E453*F453,2)</f>
        <v>0</v>
      </c>
    </row>
    <row r="454" spans="2:7" ht="64.5" x14ac:dyDescent="0.25">
      <c r="B454" s="388" t="s">
        <v>1927</v>
      </c>
      <c r="C454" s="396" t="s">
        <v>1928</v>
      </c>
      <c r="D454" s="394" t="s">
        <v>1833</v>
      </c>
      <c r="E454" s="395">
        <v>3</v>
      </c>
      <c r="F454" s="1237"/>
      <c r="G454" s="300">
        <f t="shared" si="25"/>
        <v>0</v>
      </c>
    </row>
    <row r="455" spans="2:7" ht="26.25" x14ac:dyDescent="0.25">
      <c r="B455" s="388" t="s">
        <v>1929</v>
      </c>
      <c r="C455" s="396" t="s">
        <v>1930</v>
      </c>
      <c r="D455" s="394" t="s">
        <v>6</v>
      </c>
      <c r="E455" s="395">
        <v>1</v>
      </c>
      <c r="F455" s="1237"/>
      <c r="G455" s="300">
        <f t="shared" si="25"/>
        <v>0</v>
      </c>
    </row>
    <row r="456" spans="2:7" x14ac:dyDescent="0.25">
      <c r="B456" s="388"/>
      <c r="C456" s="389" t="s">
        <v>1895</v>
      </c>
      <c r="D456" s="390"/>
      <c r="E456" s="391"/>
      <c r="F456" s="1132"/>
      <c r="G456" s="1133"/>
    </row>
    <row r="457" spans="2:7" x14ac:dyDescent="0.25">
      <c r="B457" s="388"/>
      <c r="C457" s="393" t="s">
        <v>1896</v>
      </c>
      <c r="D457" s="394"/>
      <c r="E457" s="395"/>
      <c r="F457" s="1132"/>
      <c r="G457" s="1133"/>
    </row>
    <row r="458" spans="2:7" ht="39" x14ac:dyDescent="0.25">
      <c r="B458" s="388" t="s">
        <v>1931</v>
      </c>
      <c r="C458" s="396" t="s">
        <v>1932</v>
      </c>
      <c r="D458" s="394" t="s">
        <v>1836</v>
      </c>
      <c r="E458" s="395">
        <v>2</v>
      </c>
      <c r="F458" s="1237"/>
      <c r="G458" s="300">
        <f t="shared" ref="G458:G460" si="26">ROUND(E458*F458,2)</f>
        <v>0</v>
      </c>
    </row>
    <row r="459" spans="2:7" x14ac:dyDescent="0.25">
      <c r="B459" s="388" t="s">
        <v>1933</v>
      </c>
      <c r="C459" s="396" t="s">
        <v>1934</v>
      </c>
      <c r="D459" s="394" t="s">
        <v>6</v>
      </c>
      <c r="E459" s="395">
        <v>1</v>
      </c>
      <c r="F459" s="1237"/>
      <c r="G459" s="300">
        <f t="shared" si="26"/>
        <v>0</v>
      </c>
    </row>
    <row r="460" spans="2:7" ht="39" x14ac:dyDescent="0.25">
      <c r="B460" s="388" t="s">
        <v>1935</v>
      </c>
      <c r="C460" s="396" t="s">
        <v>1912</v>
      </c>
      <c r="D460" s="394" t="s">
        <v>1833</v>
      </c>
      <c r="E460" s="395">
        <v>4</v>
      </c>
      <c r="F460" s="1237"/>
      <c r="G460" s="300">
        <f t="shared" si="26"/>
        <v>0</v>
      </c>
    </row>
    <row r="461" spans="2:7" x14ac:dyDescent="0.25">
      <c r="B461" s="388"/>
      <c r="C461" s="389" t="s">
        <v>1913</v>
      </c>
      <c r="D461" s="390"/>
      <c r="E461" s="391"/>
      <c r="F461" s="1132"/>
      <c r="G461" s="1133"/>
    </row>
    <row r="462" spans="2:7" ht="26.25" x14ac:dyDescent="0.25">
      <c r="B462" s="388" t="s">
        <v>1936</v>
      </c>
      <c r="C462" s="393" t="s">
        <v>1914</v>
      </c>
      <c r="D462" s="394"/>
      <c r="E462" s="395"/>
      <c r="F462" s="1132"/>
      <c r="G462" s="1133"/>
    </row>
    <row r="463" spans="2:7" ht="26.25" x14ac:dyDescent="0.25">
      <c r="B463" s="388" t="s">
        <v>1937</v>
      </c>
      <c r="C463" s="396" t="s">
        <v>1938</v>
      </c>
      <c r="D463" s="394" t="s">
        <v>69</v>
      </c>
      <c r="E463" s="395">
        <v>40</v>
      </c>
      <c r="F463" s="1237"/>
      <c r="G463" s="300">
        <f t="shared" ref="G463" si="27">ROUND(E463*F463,2)</f>
        <v>0</v>
      </c>
    </row>
    <row r="464" spans="2:7" ht="26.25" x14ac:dyDescent="0.25">
      <c r="B464" s="388"/>
      <c r="C464" s="389" t="s">
        <v>1939</v>
      </c>
      <c r="D464" s="390"/>
      <c r="E464" s="391"/>
      <c r="F464" s="1132"/>
      <c r="G464" s="1133"/>
    </row>
    <row r="465" spans="2:7" x14ac:dyDescent="0.25">
      <c r="B465" s="388"/>
      <c r="C465" s="389" t="s">
        <v>1913</v>
      </c>
      <c r="D465" s="390"/>
      <c r="E465" s="391"/>
      <c r="F465" s="1132"/>
      <c r="G465" s="1133"/>
    </row>
    <row r="466" spans="2:7" x14ac:dyDescent="0.25">
      <c r="B466" s="388" t="s">
        <v>1940</v>
      </c>
      <c r="C466" s="393" t="s">
        <v>1896</v>
      </c>
      <c r="D466" s="394"/>
      <c r="E466" s="395"/>
      <c r="F466" s="1132"/>
      <c r="G466" s="1133"/>
    </row>
    <row r="467" spans="2:7" x14ac:dyDescent="0.25">
      <c r="B467" s="388" t="s">
        <v>1941</v>
      </c>
      <c r="C467" s="396" t="s">
        <v>1942</v>
      </c>
      <c r="D467" s="394" t="s">
        <v>69</v>
      </c>
      <c r="E467" s="395">
        <v>180</v>
      </c>
      <c r="F467" s="1237"/>
      <c r="G467" s="300">
        <f t="shared" ref="G467:G469" si="28">ROUND(E467*F467,2)</f>
        <v>0</v>
      </c>
    </row>
    <row r="468" spans="2:7" ht="26.25" x14ac:dyDescent="0.25">
      <c r="B468" s="388" t="s">
        <v>1943</v>
      </c>
      <c r="C468" s="396" t="s">
        <v>1944</v>
      </c>
      <c r="D468" s="394" t="s">
        <v>69</v>
      </c>
      <c r="E468" s="395">
        <v>70</v>
      </c>
      <c r="F468" s="1237"/>
      <c r="G468" s="300">
        <f t="shared" si="28"/>
        <v>0</v>
      </c>
    </row>
    <row r="469" spans="2:7" ht="39" x14ac:dyDescent="0.25">
      <c r="B469" s="388" t="s">
        <v>1945</v>
      </c>
      <c r="C469" s="396" t="s">
        <v>1946</v>
      </c>
      <c r="D469" s="394" t="s">
        <v>1836</v>
      </c>
      <c r="E469" s="395">
        <v>2</v>
      </c>
      <c r="F469" s="1237"/>
      <c r="G469" s="300">
        <f t="shared" si="28"/>
        <v>0</v>
      </c>
    </row>
    <row r="470" spans="2:7" x14ac:dyDescent="0.25">
      <c r="B470" s="388"/>
      <c r="C470" s="389" t="s">
        <v>1895</v>
      </c>
      <c r="D470" s="390"/>
      <c r="E470" s="391"/>
      <c r="F470" s="1132"/>
      <c r="G470" s="1133"/>
    </row>
    <row r="471" spans="2:7" x14ac:dyDescent="0.25">
      <c r="B471" s="388"/>
      <c r="C471" s="393" t="s">
        <v>1896</v>
      </c>
      <c r="D471" s="394"/>
      <c r="E471" s="395"/>
      <c r="F471" s="1132"/>
      <c r="G471" s="1133"/>
    </row>
    <row r="472" spans="2:7" ht="39" x14ac:dyDescent="0.25">
      <c r="B472" s="388" t="s">
        <v>1947</v>
      </c>
      <c r="C472" s="396" t="s">
        <v>1948</v>
      </c>
      <c r="D472" s="394" t="s">
        <v>1865</v>
      </c>
      <c r="E472" s="395">
        <v>20</v>
      </c>
      <c r="F472" s="1237"/>
      <c r="G472" s="300">
        <f t="shared" ref="G472:G475" si="29">ROUND(E472*F472,2)</f>
        <v>0</v>
      </c>
    </row>
    <row r="473" spans="2:7" ht="39" x14ac:dyDescent="0.25">
      <c r="B473" s="388" t="s">
        <v>1949</v>
      </c>
      <c r="C473" s="396" t="s">
        <v>1950</v>
      </c>
      <c r="D473" s="394" t="s">
        <v>1833</v>
      </c>
      <c r="E473" s="395">
        <v>5</v>
      </c>
      <c r="F473" s="1237"/>
      <c r="G473" s="300">
        <f t="shared" si="29"/>
        <v>0</v>
      </c>
    </row>
    <row r="474" spans="2:7" ht="64.5" x14ac:dyDescent="0.25">
      <c r="B474" s="388" t="s">
        <v>1951</v>
      </c>
      <c r="C474" s="396" t="s">
        <v>1952</v>
      </c>
      <c r="D474" s="394" t="s">
        <v>1865</v>
      </c>
      <c r="E474" s="395">
        <v>25</v>
      </c>
      <c r="F474" s="1237"/>
      <c r="G474" s="300">
        <f t="shared" si="29"/>
        <v>0</v>
      </c>
    </row>
    <row r="475" spans="2:7" ht="26.25" x14ac:dyDescent="0.25">
      <c r="B475" s="388" t="s">
        <v>1953</v>
      </c>
      <c r="C475" s="396" t="s">
        <v>1954</v>
      </c>
      <c r="D475" s="394" t="s">
        <v>1833</v>
      </c>
      <c r="E475" s="395">
        <v>4</v>
      </c>
      <c r="F475" s="1237"/>
      <c r="G475" s="300">
        <f t="shared" si="29"/>
        <v>0</v>
      </c>
    </row>
    <row r="476" spans="2:7" x14ac:dyDescent="0.25">
      <c r="B476" s="397"/>
      <c r="C476" s="398" t="s">
        <v>1955</v>
      </c>
      <c r="D476" s="398"/>
      <c r="E476" s="399"/>
      <c r="F476" s="1132"/>
      <c r="G476" s="1132"/>
    </row>
    <row r="477" spans="2:7" ht="51.75" x14ac:dyDescent="0.25">
      <c r="B477" s="388" t="s">
        <v>1956</v>
      </c>
      <c r="C477" s="396" t="s">
        <v>1957</v>
      </c>
      <c r="D477" s="394" t="s">
        <v>6</v>
      </c>
      <c r="E477" s="395">
        <v>1</v>
      </c>
      <c r="F477" s="1237"/>
      <c r="G477" s="300">
        <f t="shared" ref="G477:G482" si="30">ROUND(E477*F477,2)</f>
        <v>0</v>
      </c>
    </row>
    <row r="478" spans="2:7" x14ac:dyDescent="0.25">
      <c r="B478" s="388" t="s">
        <v>1958</v>
      </c>
      <c r="C478" s="396" t="s">
        <v>1959</v>
      </c>
      <c r="D478" s="394" t="s">
        <v>69</v>
      </c>
      <c r="E478" s="395">
        <v>40</v>
      </c>
      <c r="F478" s="1237"/>
      <c r="G478" s="300">
        <f t="shared" si="30"/>
        <v>0</v>
      </c>
    </row>
    <row r="479" spans="2:7" x14ac:dyDescent="0.25">
      <c r="B479" s="388"/>
      <c r="C479" s="396" t="s">
        <v>1960</v>
      </c>
      <c r="D479" s="394" t="s">
        <v>6</v>
      </c>
      <c r="E479" s="395">
        <v>16</v>
      </c>
      <c r="F479" s="1237"/>
      <c r="G479" s="300">
        <f t="shared" si="30"/>
        <v>0</v>
      </c>
    </row>
    <row r="480" spans="2:7" ht="26.25" x14ac:dyDescent="0.25">
      <c r="B480" s="388" t="s">
        <v>1961</v>
      </c>
      <c r="C480" s="396" t="s">
        <v>1962</v>
      </c>
      <c r="D480" s="394" t="s">
        <v>6</v>
      </c>
      <c r="E480" s="395">
        <v>2</v>
      </c>
      <c r="F480" s="1237"/>
      <c r="G480" s="300">
        <f t="shared" si="30"/>
        <v>0</v>
      </c>
    </row>
    <row r="481" spans="2:7" ht="26.25" x14ac:dyDescent="0.25">
      <c r="B481" s="388" t="s">
        <v>1963</v>
      </c>
      <c r="C481" s="396" t="s">
        <v>1964</v>
      </c>
      <c r="D481" s="394" t="s">
        <v>6</v>
      </c>
      <c r="E481" s="395">
        <v>2</v>
      </c>
      <c r="F481" s="1237"/>
      <c r="G481" s="300">
        <f t="shared" si="30"/>
        <v>0</v>
      </c>
    </row>
    <row r="482" spans="2:7" ht="26.25" x14ac:dyDescent="0.25">
      <c r="B482" s="388" t="s">
        <v>1965</v>
      </c>
      <c r="C482" s="396" t="s">
        <v>1966</v>
      </c>
      <c r="D482" s="394" t="s">
        <v>6</v>
      </c>
      <c r="E482" s="395">
        <v>1</v>
      </c>
      <c r="F482" s="1237"/>
      <c r="G482" s="300">
        <f t="shared" si="30"/>
        <v>0</v>
      </c>
    </row>
    <row r="483" spans="2:7" x14ac:dyDescent="0.25">
      <c r="B483" s="397"/>
      <c r="C483" s="398" t="s">
        <v>1967</v>
      </c>
      <c r="D483" s="399"/>
      <c r="E483" s="395"/>
      <c r="F483" s="1132"/>
      <c r="G483" s="1133"/>
    </row>
    <row r="484" spans="2:7" x14ac:dyDescent="0.25">
      <c r="B484" s="388" t="s">
        <v>1968</v>
      </c>
      <c r="C484" s="396" t="s">
        <v>1969</v>
      </c>
      <c r="D484" s="394" t="s">
        <v>14</v>
      </c>
      <c r="E484" s="395">
        <v>1</v>
      </c>
      <c r="F484" s="1237"/>
      <c r="G484" s="300">
        <f t="shared" ref="G484" si="31">ROUND(E484*F484,2)</f>
        <v>0</v>
      </c>
    </row>
    <row r="485" spans="2:7" x14ac:dyDescent="0.25">
      <c r="B485" s="388"/>
      <c r="C485" s="389" t="s">
        <v>1970</v>
      </c>
      <c r="D485" s="390"/>
      <c r="E485" s="391"/>
      <c r="F485" s="1132"/>
      <c r="G485" s="1133"/>
    </row>
    <row r="486" spans="2:7" x14ac:dyDescent="0.25">
      <c r="B486" s="388"/>
      <c r="C486" s="389" t="s">
        <v>1971</v>
      </c>
      <c r="D486" s="390"/>
      <c r="E486" s="391"/>
      <c r="F486" s="1132"/>
      <c r="G486" s="1133"/>
    </row>
    <row r="487" spans="2:7" ht="39" x14ac:dyDescent="0.25">
      <c r="B487" s="388" t="s">
        <v>1972</v>
      </c>
      <c r="C487" s="389" t="s">
        <v>1973</v>
      </c>
      <c r="D487" s="394"/>
      <c r="E487" s="395"/>
      <c r="F487" s="1132"/>
      <c r="G487" s="1133"/>
    </row>
    <row r="488" spans="2:7" x14ac:dyDescent="0.25">
      <c r="B488" s="388" t="s">
        <v>1974</v>
      </c>
      <c r="C488" s="396" t="s">
        <v>1975</v>
      </c>
      <c r="D488" s="394" t="s">
        <v>1976</v>
      </c>
      <c r="E488" s="395">
        <v>1</v>
      </c>
      <c r="F488" s="1237"/>
      <c r="G488" s="300">
        <f t="shared" ref="G488:G491" si="32">ROUND(E488*F488,2)</f>
        <v>0</v>
      </c>
    </row>
    <row r="489" spans="2:7" x14ac:dyDescent="0.25">
      <c r="B489" s="388" t="s">
        <v>1977</v>
      </c>
      <c r="C489" s="396" t="s">
        <v>1978</v>
      </c>
      <c r="D489" s="394" t="s">
        <v>1976</v>
      </c>
      <c r="E489" s="395">
        <v>1</v>
      </c>
      <c r="F489" s="1237"/>
      <c r="G489" s="300">
        <f t="shared" si="32"/>
        <v>0</v>
      </c>
    </row>
    <row r="490" spans="2:7" ht="26.25" x14ac:dyDescent="0.25">
      <c r="B490" s="388" t="s">
        <v>1979</v>
      </c>
      <c r="C490" s="396" t="s">
        <v>1980</v>
      </c>
      <c r="D490" s="394" t="s">
        <v>1981</v>
      </c>
      <c r="E490" s="395">
        <v>1</v>
      </c>
      <c r="F490" s="1237"/>
      <c r="G490" s="300">
        <f t="shared" si="32"/>
        <v>0</v>
      </c>
    </row>
    <row r="491" spans="2:7" ht="52.5" thickBot="1" x14ac:dyDescent="0.3">
      <c r="B491" s="388" t="s">
        <v>1982</v>
      </c>
      <c r="C491" s="396" t="s">
        <v>1983</v>
      </c>
      <c r="D491" s="394" t="s">
        <v>1976</v>
      </c>
      <c r="E491" s="395">
        <v>1</v>
      </c>
      <c r="F491" s="1237"/>
      <c r="G491" s="300">
        <f t="shared" si="32"/>
        <v>0</v>
      </c>
    </row>
    <row r="492" spans="2:7" ht="32.25" thickBot="1" x14ac:dyDescent="0.3">
      <c r="B492" s="400" t="s">
        <v>1318</v>
      </c>
      <c r="C492" s="401" t="s">
        <v>1319</v>
      </c>
      <c r="D492" s="402"/>
      <c r="E492" s="403"/>
      <c r="F492" s="404"/>
      <c r="G492" s="1134">
        <f>SUM(G401:G491)</f>
        <v>0</v>
      </c>
    </row>
    <row r="493" spans="2:7" ht="16.5" thickBot="1" x14ac:dyDescent="0.3">
      <c r="B493" s="400" t="s">
        <v>1320</v>
      </c>
      <c r="C493" s="401" t="s">
        <v>1321</v>
      </c>
      <c r="D493" s="318"/>
      <c r="E493" s="387"/>
      <c r="F493" s="1131"/>
      <c r="G493" s="1131"/>
    </row>
    <row r="494" spans="2:7" ht="25.5" x14ac:dyDescent="0.25">
      <c r="B494" s="405" t="s">
        <v>1984</v>
      </c>
      <c r="C494" s="406" t="s">
        <v>1985</v>
      </c>
      <c r="D494" s="407" t="s">
        <v>69</v>
      </c>
      <c r="E494" s="408">
        <v>100</v>
      </c>
      <c r="F494" s="1240"/>
      <c r="G494" s="300">
        <f t="shared" ref="G494:G514" si="33">ROUND(E494*F494,2)</f>
        <v>0</v>
      </c>
    </row>
    <row r="495" spans="2:7" ht="89.25" x14ac:dyDescent="0.25">
      <c r="B495" s="405" t="s">
        <v>1986</v>
      </c>
      <c r="C495" s="406" t="s">
        <v>1987</v>
      </c>
      <c r="D495" s="407" t="s">
        <v>12</v>
      </c>
      <c r="E495" s="409">
        <v>2</v>
      </c>
      <c r="F495" s="1240"/>
      <c r="G495" s="300">
        <f t="shared" si="33"/>
        <v>0</v>
      </c>
    </row>
    <row r="496" spans="2:7" ht="25.5" x14ac:dyDescent="0.25">
      <c r="B496" s="405" t="s">
        <v>1988</v>
      </c>
      <c r="C496" s="406" t="s">
        <v>1989</v>
      </c>
      <c r="D496" s="407" t="s">
        <v>12</v>
      </c>
      <c r="E496" s="409">
        <v>2</v>
      </c>
      <c r="F496" s="1240"/>
      <c r="G496" s="300">
        <f t="shared" si="33"/>
        <v>0</v>
      </c>
    </row>
    <row r="497" spans="2:7" ht="38.25" x14ac:dyDescent="0.25">
      <c r="B497" s="405" t="s">
        <v>1990</v>
      </c>
      <c r="C497" s="406" t="s">
        <v>1991</v>
      </c>
      <c r="D497" s="407" t="s">
        <v>12</v>
      </c>
      <c r="E497" s="409">
        <v>2</v>
      </c>
      <c r="F497" s="1240"/>
      <c r="G497" s="300">
        <f t="shared" si="33"/>
        <v>0</v>
      </c>
    </row>
    <row r="498" spans="2:7" ht="63.75" x14ac:dyDescent="0.25">
      <c r="B498" s="405" t="s">
        <v>1992</v>
      </c>
      <c r="C498" s="406" t="s">
        <v>1993</v>
      </c>
      <c r="D498" s="407" t="s">
        <v>69</v>
      </c>
      <c r="E498" s="409">
        <v>100</v>
      </c>
      <c r="F498" s="1240"/>
      <c r="G498" s="300">
        <f t="shared" si="33"/>
        <v>0</v>
      </c>
    </row>
    <row r="499" spans="2:7" ht="63.75" x14ac:dyDescent="0.25">
      <c r="B499" s="405" t="s">
        <v>1994</v>
      </c>
      <c r="C499" s="406" t="s">
        <v>1995</v>
      </c>
      <c r="D499" s="407" t="s">
        <v>69</v>
      </c>
      <c r="E499" s="409">
        <v>4</v>
      </c>
      <c r="F499" s="1240"/>
      <c r="G499" s="300">
        <f t="shared" si="33"/>
        <v>0</v>
      </c>
    </row>
    <row r="500" spans="2:7" ht="25.5" x14ac:dyDescent="0.25">
      <c r="B500" s="405" t="s">
        <v>1996</v>
      </c>
      <c r="C500" s="406" t="s">
        <v>1997</v>
      </c>
      <c r="D500" s="407" t="s">
        <v>12</v>
      </c>
      <c r="E500" s="409">
        <v>5</v>
      </c>
      <c r="F500" s="1240"/>
      <c r="G500" s="300">
        <f t="shared" si="33"/>
        <v>0</v>
      </c>
    </row>
    <row r="501" spans="2:7" ht="25.5" x14ac:dyDescent="0.25">
      <c r="B501" s="405" t="s">
        <v>1998</v>
      </c>
      <c r="C501" s="406" t="s">
        <v>1999</v>
      </c>
      <c r="D501" s="407" t="s">
        <v>12</v>
      </c>
      <c r="E501" s="409">
        <v>1</v>
      </c>
      <c r="F501" s="1240"/>
      <c r="G501" s="300">
        <f t="shared" si="33"/>
        <v>0</v>
      </c>
    </row>
    <row r="502" spans="2:7" ht="76.5" x14ac:dyDescent="0.25">
      <c r="B502" s="405" t="s">
        <v>2000</v>
      </c>
      <c r="C502" s="406" t="s">
        <v>2001</v>
      </c>
      <c r="D502" s="407" t="s">
        <v>69</v>
      </c>
      <c r="E502" s="409">
        <v>100</v>
      </c>
      <c r="F502" s="1240"/>
      <c r="G502" s="300">
        <f t="shared" si="33"/>
        <v>0</v>
      </c>
    </row>
    <row r="503" spans="2:7" ht="51" x14ac:dyDescent="0.25">
      <c r="B503" s="405" t="s">
        <v>2002</v>
      </c>
      <c r="C503" s="406" t="s">
        <v>2003</v>
      </c>
      <c r="D503" s="407" t="s">
        <v>69</v>
      </c>
      <c r="E503" s="409">
        <v>100</v>
      </c>
      <c r="F503" s="1240"/>
      <c r="G503" s="300">
        <f t="shared" si="33"/>
        <v>0</v>
      </c>
    </row>
    <row r="504" spans="2:7" x14ac:dyDescent="0.25">
      <c r="B504" s="405" t="s">
        <v>2004</v>
      </c>
      <c r="C504" s="406" t="s">
        <v>2005</v>
      </c>
      <c r="D504" s="407" t="s">
        <v>20</v>
      </c>
      <c r="E504" s="409">
        <v>5</v>
      </c>
      <c r="F504" s="1240"/>
      <c r="G504" s="300">
        <f t="shared" si="33"/>
        <v>0</v>
      </c>
    </row>
    <row r="505" spans="2:7" x14ac:dyDescent="0.25">
      <c r="B505" s="405" t="s">
        <v>2006</v>
      </c>
      <c r="C505" s="406" t="s">
        <v>2007</v>
      </c>
      <c r="D505" s="407" t="s">
        <v>6</v>
      </c>
      <c r="E505" s="409">
        <v>1</v>
      </c>
      <c r="F505" s="1240"/>
      <c r="G505" s="300">
        <f t="shared" si="33"/>
        <v>0</v>
      </c>
    </row>
    <row r="506" spans="2:7" x14ac:dyDescent="0.25">
      <c r="B506" s="405" t="s">
        <v>2008</v>
      </c>
      <c r="C506" s="406" t="s">
        <v>2009</v>
      </c>
      <c r="D506" s="407" t="s">
        <v>6</v>
      </c>
      <c r="E506" s="409">
        <v>5</v>
      </c>
      <c r="F506" s="1240"/>
      <c r="G506" s="300">
        <f t="shared" si="33"/>
        <v>0</v>
      </c>
    </row>
    <row r="507" spans="2:7" x14ac:dyDescent="0.25">
      <c r="B507" s="405" t="s">
        <v>2010</v>
      </c>
      <c r="C507" s="410" t="s">
        <v>2011</v>
      </c>
      <c r="D507" s="407" t="s">
        <v>69</v>
      </c>
      <c r="E507" s="411">
        <v>100</v>
      </c>
      <c r="F507" s="1240"/>
      <c r="G507" s="300">
        <f t="shared" si="33"/>
        <v>0</v>
      </c>
    </row>
    <row r="508" spans="2:7" ht="38.25" x14ac:dyDescent="0.25">
      <c r="B508" s="405" t="s">
        <v>2012</v>
      </c>
      <c r="C508" s="412" t="s">
        <v>2013</v>
      </c>
      <c r="D508" s="407" t="s">
        <v>69</v>
      </c>
      <c r="E508" s="411">
        <v>100</v>
      </c>
      <c r="F508" s="1240"/>
      <c r="G508" s="300">
        <f t="shared" si="33"/>
        <v>0</v>
      </c>
    </row>
    <row r="509" spans="2:7" ht="102" x14ac:dyDescent="0.25">
      <c r="B509" s="405" t="s">
        <v>2014</v>
      </c>
      <c r="C509" s="412" t="s">
        <v>2015</v>
      </c>
      <c r="D509" s="407" t="s">
        <v>12</v>
      </c>
      <c r="E509" s="409">
        <v>1</v>
      </c>
      <c r="F509" s="1240"/>
      <c r="G509" s="300">
        <f t="shared" si="33"/>
        <v>0</v>
      </c>
    </row>
    <row r="510" spans="2:7" ht="51" x14ac:dyDescent="0.25">
      <c r="B510" s="405" t="s">
        <v>2016</v>
      </c>
      <c r="C510" s="412" t="s">
        <v>2017</v>
      </c>
      <c r="D510" s="407" t="s">
        <v>12</v>
      </c>
      <c r="E510" s="409">
        <v>1</v>
      </c>
      <c r="F510" s="1240"/>
      <c r="G510" s="300">
        <f t="shared" si="33"/>
        <v>0</v>
      </c>
    </row>
    <row r="511" spans="2:7" ht="25.5" x14ac:dyDescent="0.25">
      <c r="B511" s="405" t="s">
        <v>2018</v>
      </c>
      <c r="C511" s="413" t="s">
        <v>2019</v>
      </c>
      <c r="D511" s="407" t="s">
        <v>12</v>
      </c>
      <c r="E511" s="411">
        <v>2</v>
      </c>
      <c r="F511" s="1240"/>
      <c r="G511" s="300">
        <f t="shared" si="33"/>
        <v>0</v>
      </c>
    </row>
    <row r="512" spans="2:7" ht="25.5" x14ac:dyDescent="0.25">
      <c r="B512" s="405" t="s">
        <v>2020</v>
      </c>
      <c r="C512" s="413" t="s">
        <v>2021</v>
      </c>
      <c r="D512" s="407" t="s">
        <v>12</v>
      </c>
      <c r="E512" s="411">
        <v>2</v>
      </c>
      <c r="F512" s="1240"/>
      <c r="G512" s="300">
        <f t="shared" si="33"/>
        <v>0</v>
      </c>
    </row>
    <row r="513" spans="2:7" ht="25.5" x14ac:dyDescent="0.25">
      <c r="B513" s="405" t="s">
        <v>2022</v>
      </c>
      <c r="C513" s="412" t="s">
        <v>2023</v>
      </c>
      <c r="D513" s="407" t="s">
        <v>12</v>
      </c>
      <c r="E513" s="409">
        <v>1</v>
      </c>
      <c r="F513" s="1240"/>
      <c r="G513" s="300">
        <f t="shared" si="33"/>
        <v>0</v>
      </c>
    </row>
    <row r="514" spans="2:7" ht="39" thickBot="1" x14ac:dyDescent="0.3">
      <c r="B514" s="405" t="s">
        <v>2024</v>
      </c>
      <c r="C514" s="412" t="s">
        <v>2025</v>
      </c>
      <c r="D514" s="407" t="s">
        <v>69</v>
      </c>
      <c r="E514" s="409">
        <v>4</v>
      </c>
      <c r="F514" s="1240"/>
      <c r="G514" s="300">
        <f t="shared" si="33"/>
        <v>0</v>
      </c>
    </row>
    <row r="515" spans="2:7" ht="16.5" thickBot="1" x14ac:dyDescent="0.3">
      <c r="B515" s="414" t="s">
        <v>1320</v>
      </c>
      <c r="C515" s="289" t="s">
        <v>1321</v>
      </c>
      <c r="D515" s="415"/>
      <c r="E515" s="416"/>
      <c r="F515" s="417"/>
      <c r="G515" s="1134">
        <f>SUM(G494:G514)</f>
        <v>0</v>
      </c>
    </row>
  </sheetData>
  <pageMargins left="0.70866141732283472" right="0.70866141732283472" top="0.74803149606299213" bottom="0.74803149606299213" header="0.31496062992125984" footer="0.31496062992125984"/>
  <pageSetup paperSize="9" orientation="portrait" r:id="rId1"/>
  <headerFooter>
    <oddFooter>&amp;R&amp;10&amp;P</oddFooter>
  </headerFooter>
  <rowBreaks count="1" manualBreakCount="1">
    <brk id="65" max="16383" man="1"/>
  </rowBreaks>
  <ignoredErrors>
    <ignoredError sqref="B128" twoDigitTextYear="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N293"/>
  <sheetViews>
    <sheetView topLeftCell="C1" zoomScale="85" zoomScaleNormal="85" workbookViewId="0">
      <selection activeCell="N21" sqref="N21"/>
    </sheetView>
  </sheetViews>
  <sheetFormatPr defaultRowHeight="15" x14ac:dyDescent="0.25"/>
  <cols>
    <col min="1" max="1" width="10.85546875" style="209" hidden="1" customWidth="1"/>
    <col min="2" max="2" width="10.5703125" style="209" hidden="1" customWidth="1"/>
    <col min="3" max="3" width="10.7109375" style="11" customWidth="1"/>
    <col min="4" max="4" width="19.28515625" style="12" customWidth="1"/>
    <col min="5" max="5" width="21.42578125" style="5" customWidth="1"/>
    <col min="6" max="6" width="22.42578125" style="5" customWidth="1"/>
    <col min="7" max="7" width="61.140625" style="5" customWidth="1"/>
    <col min="8" max="8" width="16.5703125" customWidth="1"/>
    <col min="9" max="11" width="16" style="42" customWidth="1"/>
  </cols>
  <sheetData>
    <row r="1" spans="2:14" ht="18.75" x14ac:dyDescent="0.25">
      <c r="F1" s="71" t="s">
        <v>111</v>
      </c>
    </row>
    <row r="2" spans="2:14" ht="26.25" x14ac:dyDescent="0.25">
      <c r="F2" s="186">
        <v>18</v>
      </c>
      <c r="G2" s="13" t="s">
        <v>338</v>
      </c>
      <c r="H2" s="14"/>
      <c r="I2" s="40"/>
      <c r="J2" s="40"/>
      <c r="K2" s="52"/>
    </row>
    <row r="3" spans="2:14" x14ac:dyDescent="0.25">
      <c r="F3" s="62"/>
    </row>
    <row r="4" spans="2:14" ht="26.25" x14ac:dyDescent="0.25">
      <c r="F4" s="62"/>
      <c r="G4" s="16" t="s">
        <v>93</v>
      </c>
      <c r="J4" s="41"/>
      <c r="K4" s="41"/>
    </row>
    <row r="5" spans="2:14" x14ac:dyDescent="0.25">
      <c r="E5" s="17"/>
      <c r="F5" s="17"/>
    </row>
    <row r="6" spans="2:14" ht="18.75" x14ac:dyDescent="0.3">
      <c r="E6" s="18"/>
      <c r="F6" s="1507" t="s">
        <v>108</v>
      </c>
      <c r="G6" s="19" t="s">
        <v>94</v>
      </c>
      <c r="H6" s="20"/>
      <c r="I6" s="44"/>
      <c r="J6" s="44"/>
      <c r="K6" s="43" t="s">
        <v>91</v>
      </c>
    </row>
    <row r="7" spans="2:14" ht="18.75" x14ac:dyDescent="0.3">
      <c r="B7" s="210"/>
      <c r="C7" s="64"/>
      <c r="E7" s="18"/>
      <c r="F7" s="1508"/>
      <c r="G7" s="21" t="s">
        <v>96</v>
      </c>
      <c r="H7" s="22"/>
      <c r="I7" s="45"/>
      <c r="J7" s="45"/>
      <c r="K7" s="23">
        <f>SUM(K18:K24)</f>
        <v>0</v>
      </c>
    </row>
    <row r="8" spans="2:14" ht="18.75" x14ac:dyDescent="0.3">
      <c r="B8" s="211"/>
      <c r="C8" s="56"/>
      <c r="E8" s="18"/>
      <c r="F8" s="183">
        <v>71</v>
      </c>
      <c r="G8" s="24" t="s">
        <v>344</v>
      </c>
      <c r="H8" s="25"/>
      <c r="I8" s="46"/>
      <c r="J8" s="46"/>
      <c r="K8" s="26">
        <f t="shared" ref="K8:K13" si="0">SUMIF($B$29:$B$998,F8,$K$29:$K$998)</f>
        <v>0</v>
      </c>
      <c r="L8" s="38"/>
      <c r="M8" s="39"/>
      <c r="N8" s="39"/>
    </row>
    <row r="9" spans="2:14" ht="18.75" x14ac:dyDescent="0.3">
      <c r="B9" s="211"/>
      <c r="C9" s="56"/>
      <c r="E9" s="18"/>
      <c r="F9" s="183">
        <v>69</v>
      </c>
      <c r="G9" s="24" t="s">
        <v>342</v>
      </c>
      <c r="H9" s="25"/>
      <c r="I9" s="46"/>
      <c r="J9" s="46"/>
      <c r="K9" s="26">
        <f>SUMIF($B$29:$B$998,F9,$K$29:$K$998)</f>
        <v>0</v>
      </c>
      <c r="L9" s="38"/>
      <c r="M9" s="39"/>
      <c r="N9" s="39"/>
    </row>
    <row r="10" spans="2:14" ht="18.75" x14ac:dyDescent="0.3">
      <c r="B10" s="211"/>
      <c r="C10" s="56"/>
      <c r="E10" s="18"/>
      <c r="F10" s="183">
        <v>70</v>
      </c>
      <c r="G10" s="24" t="s">
        <v>343</v>
      </c>
      <c r="H10" s="25"/>
      <c r="I10" s="46"/>
      <c r="J10" s="46"/>
      <c r="K10" s="26">
        <f t="shared" si="0"/>
        <v>0</v>
      </c>
      <c r="L10" s="38"/>
      <c r="M10" s="39"/>
      <c r="N10" s="39"/>
    </row>
    <row r="11" spans="2:14" ht="18.75" x14ac:dyDescent="0.3">
      <c r="B11" s="211"/>
      <c r="C11" s="56"/>
      <c r="E11" s="18"/>
      <c r="F11" s="183">
        <v>68</v>
      </c>
      <c r="G11" s="24" t="s">
        <v>341</v>
      </c>
      <c r="H11" s="25"/>
      <c r="I11" s="46"/>
      <c r="J11" s="46"/>
      <c r="K11" s="26">
        <f t="shared" si="0"/>
        <v>0</v>
      </c>
      <c r="L11" s="38"/>
      <c r="M11" s="39"/>
      <c r="N11" s="39"/>
    </row>
    <row r="12" spans="2:14" ht="18.75" x14ac:dyDescent="0.3">
      <c r="B12" s="211"/>
      <c r="C12" s="56"/>
      <c r="E12" s="18"/>
      <c r="F12" s="183">
        <v>58</v>
      </c>
      <c r="G12" s="24" t="s">
        <v>340</v>
      </c>
      <c r="H12" s="25"/>
      <c r="I12" s="46"/>
      <c r="J12" s="46"/>
      <c r="K12" s="26">
        <f t="shared" si="0"/>
        <v>0</v>
      </c>
      <c r="L12" s="38"/>
      <c r="M12" s="39"/>
      <c r="N12" s="39"/>
    </row>
    <row r="13" spans="2:14" ht="18.75" x14ac:dyDescent="0.3">
      <c r="B13" s="211"/>
      <c r="C13" s="56"/>
      <c r="E13" s="18"/>
      <c r="F13" s="183">
        <v>57</v>
      </c>
      <c r="G13" s="24" t="s">
        <v>339</v>
      </c>
      <c r="H13" s="25"/>
      <c r="I13" s="46"/>
      <c r="J13" s="46"/>
      <c r="K13" s="26">
        <f t="shared" si="0"/>
        <v>0</v>
      </c>
      <c r="L13" s="38"/>
      <c r="M13" s="39"/>
      <c r="N13" s="39"/>
    </row>
    <row r="14" spans="2:14" ht="18.75" x14ac:dyDescent="0.3">
      <c r="B14" s="212"/>
      <c r="C14" s="27"/>
      <c r="F14" s="183" t="s">
        <v>616</v>
      </c>
      <c r="G14" s="28" t="s">
        <v>97</v>
      </c>
      <c r="H14" s="25"/>
      <c r="I14" s="46"/>
      <c r="J14" s="46"/>
      <c r="K14" s="26">
        <f>SUM(K8:K13)*0.002</f>
        <v>0</v>
      </c>
    </row>
    <row r="15" spans="2:14" ht="18.75" x14ac:dyDescent="0.3">
      <c r="F15" s="72"/>
      <c r="G15" s="29"/>
      <c r="H15" s="20"/>
      <c r="I15" s="30" t="s">
        <v>92</v>
      </c>
      <c r="J15" s="30"/>
      <c r="K15" s="30">
        <f>SUM(K7:K14)</f>
        <v>0</v>
      </c>
    </row>
    <row r="16" spans="2:14" ht="26.25" x14ac:dyDescent="0.25">
      <c r="D16" s="31" t="s">
        <v>96</v>
      </c>
    </row>
    <row r="17" spans="1:11" ht="30" x14ac:dyDescent="0.25">
      <c r="A17" s="213" t="s">
        <v>113</v>
      </c>
      <c r="B17" s="214"/>
      <c r="C17" s="176" t="s">
        <v>110</v>
      </c>
      <c r="D17" s="1509" t="s">
        <v>98</v>
      </c>
      <c r="E17" s="1510"/>
      <c r="F17" s="1" t="s">
        <v>99</v>
      </c>
      <c r="G17" s="1" t="s">
        <v>3</v>
      </c>
      <c r="H17" s="2" t="s">
        <v>4</v>
      </c>
      <c r="I17" s="47" t="s">
        <v>100</v>
      </c>
      <c r="J17" s="48" t="s">
        <v>101</v>
      </c>
      <c r="K17" s="202" t="s">
        <v>283</v>
      </c>
    </row>
    <row r="18" spans="1:11" ht="135" x14ac:dyDescent="0.25">
      <c r="A18" s="209">
        <v>1101</v>
      </c>
      <c r="B18" s="215"/>
      <c r="C18" s="184" t="s">
        <v>473</v>
      </c>
      <c r="D18" s="1511" t="s">
        <v>5</v>
      </c>
      <c r="E18" s="1512"/>
      <c r="F18" s="1517" t="s">
        <v>102</v>
      </c>
      <c r="G18" s="1547" t="s">
        <v>3285</v>
      </c>
      <c r="H18" s="4" t="s">
        <v>14</v>
      </c>
      <c r="I18" s="49">
        <v>1</v>
      </c>
      <c r="J18" s="50"/>
      <c r="K18" s="203">
        <f t="shared" ref="K18:K24" si="1">ROUND(J18*I18,2)</f>
        <v>0</v>
      </c>
    </row>
    <row r="19" spans="1:11" ht="30" x14ac:dyDescent="0.25">
      <c r="A19" s="209">
        <v>1102</v>
      </c>
      <c r="B19" s="215"/>
      <c r="C19" s="184" t="s">
        <v>474</v>
      </c>
      <c r="D19" s="1513"/>
      <c r="E19" s="1514"/>
      <c r="F19" s="1517"/>
      <c r="G19" s="1547" t="s">
        <v>103</v>
      </c>
      <c r="H19" s="4" t="s">
        <v>14</v>
      </c>
      <c r="I19" s="49">
        <v>1</v>
      </c>
      <c r="J19" s="50"/>
      <c r="K19" s="203">
        <f t="shared" si="1"/>
        <v>0</v>
      </c>
    </row>
    <row r="20" spans="1:11" ht="90" x14ac:dyDescent="0.25">
      <c r="A20" s="209">
        <v>1103</v>
      </c>
      <c r="B20" s="215"/>
      <c r="C20" s="184" t="s">
        <v>475</v>
      </c>
      <c r="D20" s="1513"/>
      <c r="E20" s="1514"/>
      <c r="F20" s="1517"/>
      <c r="G20" s="1547" t="s">
        <v>3286</v>
      </c>
      <c r="H20" s="4" t="s">
        <v>14</v>
      </c>
      <c r="I20" s="49">
        <v>1</v>
      </c>
      <c r="J20" s="50"/>
      <c r="K20" s="203">
        <f t="shared" si="1"/>
        <v>0</v>
      </c>
    </row>
    <row r="21" spans="1:11" ht="60" x14ac:dyDescent="0.25">
      <c r="A21" s="209">
        <v>1104</v>
      </c>
      <c r="B21" s="215"/>
      <c r="C21" s="184" t="s">
        <v>476</v>
      </c>
      <c r="D21" s="1513"/>
      <c r="E21" s="1514"/>
      <c r="F21" s="1517"/>
      <c r="G21" s="1547" t="s">
        <v>3287</v>
      </c>
      <c r="H21" s="4" t="s">
        <v>14</v>
      </c>
      <c r="I21" s="49">
        <v>1</v>
      </c>
      <c r="J21" s="50"/>
      <c r="K21" s="203">
        <f t="shared" si="1"/>
        <v>0</v>
      </c>
    </row>
    <row r="22" spans="1:11" ht="45" x14ac:dyDescent="0.25">
      <c r="A22" s="209">
        <v>1105</v>
      </c>
      <c r="B22" s="215"/>
      <c r="C22" s="184" t="s">
        <v>477</v>
      </c>
      <c r="D22" s="1513"/>
      <c r="E22" s="1514"/>
      <c r="F22" s="1517"/>
      <c r="G22" s="1547" t="s">
        <v>3288</v>
      </c>
      <c r="H22" s="4" t="s">
        <v>14</v>
      </c>
      <c r="I22" s="49">
        <v>1</v>
      </c>
      <c r="J22" s="50"/>
      <c r="K22" s="203">
        <f t="shared" si="1"/>
        <v>0</v>
      </c>
    </row>
    <row r="23" spans="1:11" ht="105" x14ac:dyDescent="0.25">
      <c r="A23" s="209">
        <v>1106</v>
      </c>
      <c r="B23" s="215"/>
      <c r="C23" s="184" t="s">
        <v>478</v>
      </c>
      <c r="D23" s="1513"/>
      <c r="E23" s="1514"/>
      <c r="F23" s="1517"/>
      <c r="G23" s="3" t="s">
        <v>104</v>
      </c>
      <c r="H23" s="4" t="s">
        <v>10</v>
      </c>
      <c r="I23" s="59">
        <f>SUMIF(A29:A998,1201,I29:I998)</f>
        <v>789</v>
      </c>
      <c r="J23" s="50"/>
      <c r="K23" s="203">
        <f t="shared" si="1"/>
        <v>0</v>
      </c>
    </row>
    <row r="24" spans="1:11" ht="30" x14ac:dyDescent="0.25">
      <c r="A24" s="216">
        <v>201</v>
      </c>
      <c r="B24" s="217" t="s">
        <v>112</v>
      </c>
      <c r="C24" s="184" t="s">
        <v>479</v>
      </c>
      <c r="D24" s="1515"/>
      <c r="E24" s="1516"/>
      <c r="F24" s="3" t="s">
        <v>120</v>
      </c>
      <c r="G24" s="3" t="s">
        <v>121</v>
      </c>
      <c r="H24" s="4" t="s">
        <v>6</v>
      </c>
      <c r="I24" s="49">
        <v>1</v>
      </c>
      <c r="J24" s="49">
        <f>CENIK!F2</f>
        <v>0</v>
      </c>
      <c r="K24" s="203">
        <f t="shared" si="1"/>
        <v>0</v>
      </c>
    </row>
    <row r="25" spans="1:11" x14ac:dyDescent="0.25">
      <c r="B25" s="218"/>
      <c r="C25" s="32"/>
      <c r="D25" s="33"/>
      <c r="E25" s="33"/>
      <c r="F25" s="33"/>
      <c r="G25" s="33"/>
      <c r="H25" s="34"/>
      <c r="I25" s="51"/>
      <c r="J25" s="51"/>
      <c r="K25" s="51"/>
    </row>
    <row r="26" spans="1:11" x14ac:dyDescent="0.25">
      <c r="B26" s="218"/>
      <c r="C26" s="32"/>
      <c r="D26" s="33"/>
      <c r="E26" s="33"/>
      <c r="F26" s="33"/>
      <c r="G26" s="33"/>
      <c r="H26" s="34"/>
      <c r="I26" s="51"/>
      <c r="J26" s="51"/>
      <c r="K26" s="51"/>
    </row>
    <row r="27" spans="1:11" ht="26.25" x14ac:dyDescent="0.25">
      <c r="A27" s="209" t="s">
        <v>543</v>
      </c>
      <c r="B27" s="219"/>
      <c r="C27" s="69"/>
      <c r="D27" s="31" t="s">
        <v>105</v>
      </c>
      <c r="E27" s="36"/>
      <c r="F27" s="36"/>
      <c r="G27" s="33"/>
      <c r="H27" s="34"/>
      <c r="I27" s="51"/>
      <c r="J27" s="51"/>
      <c r="K27" s="51"/>
    </row>
    <row r="28" spans="1:11" ht="30" x14ac:dyDescent="0.25">
      <c r="A28" s="220" t="s">
        <v>0</v>
      </c>
      <c r="B28" s="215" t="s">
        <v>95</v>
      </c>
      <c r="C28" s="70" t="s">
        <v>109</v>
      </c>
      <c r="D28" s="1" t="s">
        <v>106</v>
      </c>
      <c r="E28" s="1" t="s">
        <v>98</v>
      </c>
      <c r="F28" s="1" t="s">
        <v>99</v>
      </c>
      <c r="G28" s="1" t="s">
        <v>3</v>
      </c>
      <c r="H28" s="2" t="s">
        <v>4</v>
      </c>
      <c r="I28" s="47" t="s">
        <v>100</v>
      </c>
      <c r="J28" s="48" t="s">
        <v>101</v>
      </c>
      <c r="K28" s="53" t="s">
        <v>283</v>
      </c>
    </row>
    <row r="29" spans="1:11" ht="60" x14ac:dyDescent="0.25">
      <c r="A29" s="187">
        <v>1201</v>
      </c>
      <c r="B29" s="187">
        <v>71</v>
      </c>
      <c r="C29" s="184" t="str">
        <f>CONCATENATE(B29,$A$27,A29)</f>
        <v>71 - 1201</v>
      </c>
      <c r="D29" s="244" t="s">
        <v>344</v>
      </c>
      <c r="E29" s="244" t="s">
        <v>7</v>
      </c>
      <c r="F29" s="244" t="s">
        <v>8</v>
      </c>
      <c r="G29" s="244" t="s">
        <v>9</v>
      </c>
      <c r="H29" s="187" t="s">
        <v>10</v>
      </c>
      <c r="I29" s="188">
        <v>119</v>
      </c>
      <c r="J29" s="188">
        <f>VLOOKUP(A29,CENIK!$A$2:$F$201,6,FALSE)</f>
        <v>0</v>
      </c>
      <c r="K29" s="188">
        <f>ROUND(I29*J29,2)</f>
        <v>0</v>
      </c>
    </row>
    <row r="30" spans="1:11" ht="45" x14ac:dyDescent="0.25">
      <c r="A30" s="187">
        <v>1202</v>
      </c>
      <c r="B30" s="187">
        <v>71</v>
      </c>
      <c r="C30" s="184" t="str">
        <f t="shared" ref="C30:C93" si="2">CONCATENATE(B30,$A$27,A30)</f>
        <v>71 - 1202</v>
      </c>
      <c r="D30" s="244" t="s">
        <v>344</v>
      </c>
      <c r="E30" s="244" t="s">
        <v>7</v>
      </c>
      <c r="F30" s="244" t="s">
        <v>8</v>
      </c>
      <c r="G30" s="244" t="s">
        <v>11</v>
      </c>
      <c r="H30" s="187" t="s">
        <v>12</v>
      </c>
      <c r="I30" s="188">
        <v>6</v>
      </c>
      <c r="J30" s="188">
        <f>VLOOKUP(A30,CENIK!$A$2:$F$201,6,FALSE)</f>
        <v>0</v>
      </c>
      <c r="K30" s="188">
        <f t="shared" ref="K30:K93" si="3">ROUND(I30*J30,2)</f>
        <v>0</v>
      </c>
    </row>
    <row r="31" spans="1:11" ht="60" x14ac:dyDescent="0.25">
      <c r="A31" s="187">
        <v>1205</v>
      </c>
      <c r="B31" s="187">
        <v>71</v>
      </c>
      <c r="C31" s="184" t="str">
        <f t="shared" si="2"/>
        <v>71 - 1205</v>
      </c>
      <c r="D31" s="244" t="s">
        <v>344</v>
      </c>
      <c r="E31" s="244" t="s">
        <v>7</v>
      </c>
      <c r="F31" s="244" t="s">
        <v>8</v>
      </c>
      <c r="G31" s="244" t="s">
        <v>237</v>
      </c>
      <c r="H31" s="187" t="s">
        <v>14</v>
      </c>
      <c r="I31" s="188">
        <v>1</v>
      </c>
      <c r="J31" s="188">
        <f>VLOOKUP(A31,CENIK!$A$2:$F$201,6,FALSE)</f>
        <v>0</v>
      </c>
      <c r="K31" s="188">
        <f t="shared" si="3"/>
        <v>0</v>
      </c>
    </row>
    <row r="32" spans="1:11" ht="60" x14ac:dyDescent="0.25">
      <c r="A32" s="187">
        <v>1206</v>
      </c>
      <c r="B32" s="187">
        <v>71</v>
      </c>
      <c r="C32" s="184" t="str">
        <f t="shared" si="2"/>
        <v>71 - 1206</v>
      </c>
      <c r="D32" s="244" t="s">
        <v>344</v>
      </c>
      <c r="E32" s="244" t="s">
        <v>7</v>
      </c>
      <c r="F32" s="244" t="s">
        <v>8</v>
      </c>
      <c r="G32" s="244" t="s">
        <v>238</v>
      </c>
      <c r="H32" s="187" t="s">
        <v>14</v>
      </c>
      <c r="I32" s="188">
        <v>1</v>
      </c>
      <c r="J32" s="188">
        <f>VLOOKUP(A32,CENIK!$A$2:$F$201,6,FALSE)</f>
        <v>0</v>
      </c>
      <c r="K32" s="188">
        <f t="shared" si="3"/>
        <v>0</v>
      </c>
    </row>
    <row r="33" spans="1:11" ht="75" x14ac:dyDescent="0.25">
      <c r="A33" s="187">
        <v>1207</v>
      </c>
      <c r="B33" s="187">
        <v>71</v>
      </c>
      <c r="C33" s="184" t="str">
        <f t="shared" si="2"/>
        <v>71 - 1207</v>
      </c>
      <c r="D33" s="244" t="s">
        <v>344</v>
      </c>
      <c r="E33" s="244" t="s">
        <v>7</v>
      </c>
      <c r="F33" s="244" t="s">
        <v>8</v>
      </c>
      <c r="G33" s="244" t="s">
        <v>239</v>
      </c>
      <c r="H33" s="187" t="s">
        <v>14</v>
      </c>
      <c r="I33" s="188">
        <v>1</v>
      </c>
      <c r="J33" s="188">
        <f>VLOOKUP(A33,CENIK!$A$2:$F$201,6,FALSE)</f>
        <v>0</v>
      </c>
      <c r="K33" s="188">
        <f t="shared" si="3"/>
        <v>0</v>
      </c>
    </row>
    <row r="34" spans="1:11" ht="75" x14ac:dyDescent="0.25">
      <c r="A34" s="187">
        <v>1211</v>
      </c>
      <c r="B34" s="187">
        <v>71</v>
      </c>
      <c r="C34" s="184" t="str">
        <f t="shared" si="2"/>
        <v>71 - 1211</v>
      </c>
      <c r="D34" s="244" t="s">
        <v>344</v>
      </c>
      <c r="E34" s="244" t="s">
        <v>7</v>
      </c>
      <c r="F34" s="244" t="s">
        <v>8</v>
      </c>
      <c r="G34" s="244" t="s">
        <v>242</v>
      </c>
      <c r="H34" s="187" t="s">
        <v>14</v>
      </c>
      <c r="I34" s="188">
        <v>1</v>
      </c>
      <c r="J34" s="188">
        <f>VLOOKUP(A34,CENIK!$A$2:$F$201,6,FALSE)</f>
        <v>0</v>
      </c>
      <c r="K34" s="188">
        <f t="shared" si="3"/>
        <v>0</v>
      </c>
    </row>
    <row r="35" spans="1:11" ht="60" x14ac:dyDescent="0.25">
      <c r="A35" s="187">
        <v>1212</v>
      </c>
      <c r="B35" s="187">
        <v>71</v>
      </c>
      <c r="C35" s="184" t="str">
        <f t="shared" si="2"/>
        <v>71 - 1212</v>
      </c>
      <c r="D35" s="244" t="s">
        <v>344</v>
      </c>
      <c r="E35" s="244" t="s">
        <v>7</v>
      </c>
      <c r="F35" s="244" t="s">
        <v>8</v>
      </c>
      <c r="G35" s="244" t="s">
        <v>243</v>
      </c>
      <c r="H35" s="187" t="s">
        <v>14</v>
      </c>
      <c r="I35" s="188">
        <v>1</v>
      </c>
      <c r="J35" s="188">
        <f>VLOOKUP(A35,CENIK!$A$2:$F$201,6,FALSE)</f>
        <v>0</v>
      </c>
      <c r="K35" s="188">
        <f t="shared" si="3"/>
        <v>0</v>
      </c>
    </row>
    <row r="36" spans="1:11" ht="45" x14ac:dyDescent="0.25">
      <c r="A36" s="187">
        <v>1301</v>
      </c>
      <c r="B36" s="187">
        <v>71</v>
      </c>
      <c r="C36" s="184" t="str">
        <f t="shared" si="2"/>
        <v>71 - 1301</v>
      </c>
      <c r="D36" s="244" t="s">
        <v>344</v>
      </c>
      <c r="E36" s="244" t="s">
        <v>7</v>
      </c>
      <c r="F36" s="244" t="s">
        <v>15</v>
      </c>
      <c r="G36" s="244" t="s">
        <v>16</v>
      </c>
      <c r="H36" s="187" t="s">
        <v>10</v>
      </c>
      <c r="I36" s="188">
        <v>119</v>
      </c>
      <c r="J36" s="188">
        <f>VLOOKUP(A36,CENIK!$A$2:$F$201,6,FALSE)</f>
        <v>0</v>
      </c>
      <c r="K36" s="188">
        <f t="shared" si="3"/>
        <v>0</v>
      </c>
    </row>
    <row r="37" spans="1:11" ht="150" x14ac:dyDescent="0.25">
      <c r="A37" s="187">
        <v>1302</v>
      </c>
      <c r="B37" s="187">
        <v>71</v>
      </c>
      <c r="C37" s="184" t="str">
        <f t="shared" si="2"/>
        <v>71 - 1302</v>
      </c>
      <c r="D37" s="244" t="s">
        <v>344</v>
      </c>
      <c r="E37" s="244" t="s">
        <v>7</v>
      </c>
      <c r="F37" s="244" t="s">
        <v>15</v>
      </c>
      <c r="G37" s="1201" t="s">
        <v>3252</v>
      </c>
      <c r="H37" s="187" t="s">
        <v>10</v>
      </c>
      <c r="I37" s="188">
        <v>119</v>
      </c>
      <c r="J37" s="188">
        <f>VLOOKUP(A37,CENIK!$A$2:$F$201,6,FALSE)</f>
        <v>0</v>
      </c>
      <c r="K37" s="188">
        <f t="shared" si="3"/>
        <v>0</v>
      </c>
    </row>
    <row r="38" spans="1:11" ht="60" x14ac:dyDescent="0.25">
      <c r="A38" s="187">
        <v>1307</v>
      </c>
      <c r="B38" s="187">
        <v>71</v>
      </c>
      <c r="C38" s="184" t="str">
        <f t="shared" si="2"/>
        <v>71 - 1307</v>
      </c>
      <c r="D38" s="244" t="s">
        <v>344</v>
      </c>
      <c r="E38" s="244" t="s">
        <v>7</v>
      </c>
      <c r="F38" s="244" t="s">
        <v>15</v>
      </c>
      <c r="G38" s="244" t="s">
        <v>18</v>
      </c>
      <c r="H38" s="187" t="s">
        <v>6</v>
      </c>
      <c r="I38" s="188">
        <v>1</v>
      </c>
      <c r="J38" s="188">
        <f>VLOOKUP(A38,CENIK!$A$2:$F$201,6,FALSE)</f>
        <v>0</v>
      </c>
      <c r="K38" s="188">
        <f t="shared" si="3"/>
        <v>0</v>
      </c>
    </row>
    <row r="39" spans="1:11" ht="30" x14ac:dyDescent="0.25">
      <c r="A39" s="187">
        <v>1401</v>
      </c>
      <c r="B39" s="187">
        <v>71</v>
      </c>
      <c r="C39" s="184" t="str">
        <f t="shared" si="2"/>
        <v>71 - 1401</v>
      </c>
      <c r="D39" s="244" t="s">
        <v>344</v>
      </c>
      <c r="E39" s="244" t="s">
        <v>7</v>
      </c>
      <c r="F39" s="244" t="s">
        <v>25</v>
      </c>
      <c r="G39" s="244" t="s">
        <v>247</v>
      </c>
      <c r="H39" s="187" t="s">
        <v>20</v>
      </c>
      <c r="I39" s="188">
        <v>5</v>
      </c>
      <c r="J39" s="188">
        <f>VLOOKUP(A39,CENIK!$A$2:$F$201,6,FALSE)</f>
        <v>0</v>
      </c>
      <c r="K39" s="188">
        <f t="shared" si="3"/>
        <v>0</v>
      </c>
    </row>
    <row r="40" spans="1:11" ht="30" x14ac:dyDescent="0.25">
      <c r="A40" s="187">
        <v>1402</v>
      </c>
      <c r="B40" s="187">
        <v>71</v>
      </c>
      <c r="C40" s="184" t="str">
        <f t="shared" si="2"/>
        <v>71 - 1402</v>
      </c>
      <c r="D40" s="244" t="s">
        <v>344</v>
      </c>
      <c r="E40" s="244" t="s">
        <v>7</v>
      </c>
      <c r="F40" s="244" t="s">
        <v>25</v>
      </c>
      <c r="G40" s="244" t="s">
        <v>248</v>
      </c>
      <c r="H40" s="187" t="s">
        <v>20</v>
      </c>
      <c r="I40" s="188">
        <v>10</v>
      </c>
      <c r="J40" s="188">
        <f>VLOOKUP(A40,CENIK!$A$2:$F$201,6,FALSE)</f>
        <v>0</v>
      </c>
      <c r="K40" s="188">
        <f t="shared" si="3"/>
        <v>0</v>
      </c>
    </row>
    <row r="41" spans="1:11" ht="30" x14ac:dyDescent="0.25">
      <c r="A41" s="187">
        <v>1403</v>
      </c>
      <c r="B41" s="187">
        <v>71</v>
      </c>
      <c r="C41" s="184" t="str">
        <f t="shared" si="2"/>
        <v>71 - 1403</v>
      </c>
      <c r="D41" s="244" t="s">
        <v>344</v>
      </c>
      <c r="E41" s="244" t="s">
        <v>7</v>
      </c>
      <c r="F41" s="244" t="s">
        <v>25</v>
      </c>
      <c r="G41" s="244" t="s">
        <v>249</v>
      </c>
      <c r="H41" s="187" t="s">
        <v>20</v>
      </c>
      <c r="I41" s="188">
        <v>2</v>
      </c>
      <c r="J41" s="188">
        <f>VLOOKUP(A41,CENIK!$A$2:$F$201,6,FALSE)</f>
        <v>0</v>
      </c>
      <c r="K41" s="188">
        <f t="shared" si="3"/>
        <v>0</v>
      </c>
    </row>
    <row r="42" spans="1:11" ht="60" x14ac:dyDescent="0.25">
      <c r="A42" s="187">
        <v>21106</v>
      </c>
      <c r="B42" s="187">
        <v>71</v>
      </c>
      <c r="C42" s="184" t="str">
        <f t="shared" si="2"/>
        <v>71 - 21106</v>
      </c>
      <c r="D42" s="244" t="s">
        <v>344</v>
      </c>
      <c r="E42" s="244" t="s">
        <v>26</v>
      </c>
      <c r="F42" s="244" t="s">
        <v>27</v>
      </c>
      <c r="G42" s="244" t="s">
        <v>251</v>
      </c>
      <c r="H42" s="187" t="s">
        <v>22</v>
      </c>
      <c r="I42" s="188">
        <v>312</v>
      </c>
      <c r="J42" s="188">
        <f>VLOOKUP(A42,CENIK!$A$2:$F$201,6,FALSE)</f>
        <v>0</v>
      </c>
      <c r="K42" s="188">
        <f t="shared" si="3"/>
        <v>0</v>
      </c>
    </row>
    <row r="43" spans="1:11" ht="45" x14ac:dyDescent="0.25">
      <c r="A43" s="187">
        <v>12308</v>
      </c>
      <c r="B43" s="187">
        <v>71</v>
      </c>
      <c r="C43" s="184" t="str">
        <f t="shared" si="2"/>
        <v>71 - 12308</v>
      </c>
      <c r="D43" s="244" t="s">
        <v>344</v>
      </c>
      <c r="E43" s="244" t="s">
        <v>26</v>
      </c>
      <c r="F43" s="244" t="s">
        <v>27</v>
      </c>
      <c r="G43" s="244" t="s">
        <v>28</v>
      </c>
      <c r="H43" s="187" t="s">
        <v>29</v>
      </c>
      <c r="I43" s="188">
        <v>390</v>
      </c>
      <c r="J43" s="188">
        <f>VLOOKUP(A43,CENIK!$A$2:$F$201,6,FALSE)</f>
        <v>0</v>
      </c>
      <c r="K43" s="188">
        <f t="shared" si="3"/>
        <v>0</v>
      </c>
    </row>
    <row r="44" spans="1:11" ht="30" x14ac:dyDescent="0.25">
      <c r="A44" s="187">
        <v>12327</v>
      </c>
      <c r="B44" s="187">
        <v>71</v>
      </c>
      <c r="C44" s="184" t="str">
        <f t="shared" si="2"/>
        <v>71 - 12327</v>
      </c>
      <c r="D44" s="244" t="s">
        <v>344</v>
      </c>
      <c r="E44" s="244" t="s">
        <v>26</v>
      </c>
      <c r="F44" s="244" t="s">
        <v>27</v>
      </c>
      <c r="G44" s="244" t="s">
        <v>31</v>
      </c>
      <c r="H44" s="187" t="s">
        <v>10</v>
      </c>
      <c r="I44" s="188">
        <v>20</v>
      </c>
      <c r="J44" s="188">
        <f>VLOOKUP(A44,CENIK!$A$2:$F$201,6,FALSE)</f>
        <v>0</v>
      </c>
      <c r="K44" s="188">
        <f t="shared" si="3"/>
        <v>0</v>
      </c>
    </row>
    <row r="45" spans="1:11" ht="30" x14ac:dyDescent="0.25">
      <c r="A45" s="187">
        <v>24405</v>
      </c>
      <c r="B45" s="187">
        <v>71</v>
      </c>
      <c r="C45" s="184" t="str">
        <f t="shared" si="2"/>
        <v>71 - 24405</v>
      </c>
      <c r="D45" s="244" t="s">
        <v>344</v>
      </c>
      <c r="E45" s="244" t="s">
        <v>26</v>
      </c>
      <c r="F45" s="244" t="s">
        <v>36</v>
      </c>
      <c r="G45" s="244" t="s">
        <v>252</v>
      </c>
      <c r="H45" s="187" t="s">
        <v>22</v>
      </c>
      <c r="I45" s="188">
        <v>156</v>
      </c>
      <c r="J45" s="188">
        <f>VLOOKUP(A45,CENIK!$A$2:$F$201,6,FALSE)</f>
        <v>0</v>
      </c>
      <c r="K45" s="188">
        <f t="shared" si="3"/>
        <v>0</v>
      </c>
    </row>
    <row r="46" spans="1:11" ht="45" x14ac:dyDescent="0.25">
      <c r="A46" s="187">
        <v>31302</v>
      </c>
      <c r="B46" s="187">
        <v>71</v>
      </c>
      <c r="C46" s="184" t="str">
        <f t="shared" si="2"/>
        <v>71 - 31302</v>
      </c>
      <c r="D46" s="244" t="s">
        <v>344</v>
      </c>
      <c r="E46" s="244" t="s">
        <v>26</v>
      </c>
      <c r="F46" s="244" t="s">
        <v>36</v>
      </c>
      <c r="G46" s="244" t="s">
        <v>639</v>
      </c>
      <c r="H46" s="187" t="s">
        <v>22</v>
      </c>
      <c r="I46" s="188">
        <v>98</v>
      </c>
      <c r="J46" s="188">
        <f>VLOOKUP(A46,CENIK!$A$2:$F$201,6,FALSE)</f>
        <v>0</v>
      </c>
      <c r="K46" s="188">
        <f t="shared" si="3"/>
        <v>0</v>
      </c>
    </row>
    <row r="47" spans="1:11" ht="30" x14ac:dyDescent="0.25">
      <c r="A47" s="187">
        <v>22103</v>
      </c>
      <c r="B47" s="187">
        <v>71</v>
      </c>
      <c r="C47" s="184" t="str">
        <f t="shared" si="2"/>
        <v>71 - 22103</v>
      </c>
      <c r="D47" s="244" t="s">
        <v>344</v>
      </c>
      <c r="E47" s="244" t="s">
        <v>26</v>
      </c>
      <c r="F47" s="244" t="s">
        <v>36</v>
      </c>
      <c r="G47" s="244" t="s">
        <v>40</v>
      </c>
      <c r="H47" s="187" t="s">
        <v>29</v>
      </c>
      <c r="I47" s="188">
        <v>390</v>
      </c>
      <c r="J47" s="188">
        <f>VLOOKUP(A47,CENIK!$A$2:$F$201,6,FALSE)</f>
        <v>0</v>
      </c>
      <c r="K47" s="188">
        <f t="shared" si="3"/>
        <v>0</v>
      </c>
    </row>
    <row r="48" spans="1:11" ht="75" x14ac:dyDescent="0.25">
      <c r="A48" s="187">
        <v>31602</v>
      </c>
      <c r="B48" s="187">
        <v>71</v>
      </c>
      <c r="C48" s="184" t="str">
        <f t="shared" si="2"/>
        <v>71 - 31602</v>
      </c>
      <c r="D48" s="244" t="s">
        <v>344</v>
      </c>
      <c r="E48" s="244" t="s">
        <v>26</v>
      </c>
      <c r="F48" s="244" t="s">
        <v>36</v>
      </c>
      <c r="G48" s="244" t="s">
        <v>640</v>
      </c>
      <c r="H48" s="187" t="s">
        <v>29</v>
      </c>
      <c r="I48" s="188">
        <v>390</v>
      </c>
      <c r="J48" s="188">
        <f>VLOOKUP(A48,CENIK!$A$2:$F$201,6,FALSE)</f>
        <v>0</v>
      </c>
      <c r="K48" s="188">
        <f t="shared" si="3"/>
        <v>0</v>
      </c>
    </row>
    <row r="49" spans="1:11" ht="45" x14ac:dyDescent="0.25">
      <c r="A49" s="187">
        <v>32311</v>
      </c>
      <c r="B49" s="187">
        <v>71</v>
      </c>
      <c r="C49" s="184" t="str">
        <f t="shared" si="2"/>
        <v>71 - 32311</v>
      </c>
      <c r="D49" s="244" t="s">
        <v>344</v>
      </c>
      <c r="E49" s="244" t="s">
        <v>26</v>
      </c>
      <c r="F49" s="244" t="s">
        <v>36</v>
      </c>
      <c r="G49" s="244" t="s">
        <v>255</v>
      </c>
      <c r="H49" s="187" t="s">
        <v>29</v>
      </c>
      <c r="I49" s="188">
        <v>390</v>
      </c>
      <c r="J49" s="188">
        <f>VLOOKUP(A49,CENIK!$A$2:$F$201,6,FALSE)</f>
        <v>0</v>
      </c>
      <c r="K49" s="188">
        <f t="shared" si="3"/>
        <v>0</v>
      </c>
    </row>
    <row r="50" spans="1:11" ht="30" x14ac:dyDescent="0.25">
      <c r="A50" s="187">
        <v>2208</v>
      </c>
      <c r="B50" s="187">
        <v>71</v>
      </c>
      <c r="C50" s="184" t="str">
        <f t="shared" si="2"/>
        <v>71 - 2208</v>
      </c>
      <c r="D50" s="244" t="s">
        <v>344</v>
      </c>
      <c r="E50" s="244" t="s">
        <v>26</v>
      </c>
      <c r="F50" s="244" t="s">
        <v>36</v>
      </c>
      <c r="G50" s="244" t="s">
        <v>37</v>
      </c>
      <c r="H50" s="187" t="s">
        <v>29</v>
      </c>
      <c r="I50" s="188">
        <v>390</v>
      </c>
      <c r="J50" s="188">
        <f>VLOOKUP(A50,CENIK!$A$2:$F$201,6,FALSE)</f>
        <v>0</v>
      </c>
      <c r="K50" s="188">
        <f t="shared" si="3"/>
        <v>0</v>
      </c>
    </row>
    <row r="51" spans="1:11" ht="30" x14ac:dyDescent="0.25">
      <c r="A51" s="187">
        <v>34901</v>
      </c>
      <c r="B51" s="187">
        <v>71</v>
      </c>
      <c r="C51" s="184" t="str">
        <f t="shared" si="2"/>
        <v>71 - 34901</v>
      </c>
      <c r="D51" s="244" t="s">
        <v>344</v>
      </c>
      <c r="E51" s="244" t="s">
        <v>26</v>
      </c>
      <c r="F51" s="244" t="s">
        <v>36</v>
      </c>
      <c r="G51" s="244" t="s">
        <v>43</v>
      </c>
      <c r="H51" s="187" t="s">
        <v>29</v>
      </c>
      <c r="I51" s="188">
        <v>390</v>
      </c>
      <c r="J51" s="188">
        <f>VLOOKUP(A51,CENIK!$A$2:$F$201,6,FALSE)</f>
        <v>0</v>
      </c>
      <c r="K51" s="188">
        <f t="shared" si="3"/>
        <v>0</v>
      </c>
    </row>
    <row r="52" spans="1:11" ht="45" x14ac:dyDescent="0.25">
      <c r="A52" s="187">
        <v>2303</v>
      </c>
      <c r="B52" s="187">
        <v>71</v>
      </c>
      <c r="C52" s="184" t="str">
        <f t="shared" si="2"/>
        <v>71 - 2303</v>
      </c>
      <c r="D52" s="244" t="s">
        <v>344</v>
      </c>
      <c r="E52" s="244" t="s">
        <v>26</v>
      </c>
      <c r="F52" s="244" t="s">
        <v>44</v>
      </c>
      <c r="G52" s="244" t="s">
        <v>3258</v>
      </c>
      <c r="H52" s="187" t="s">
        <v>6</v>
      </c>
      <c r="I52" s="188">
        <v>1</v>
      </c>
      <c r="J52" s="188">
        <f>VLOOKUP(A52,CENIK!$A$2:$F$201,6,FALSE)</f>
        <v>0</v>
      </c>
      <c r="K52" s="188">
        <f t="shared" si="3"/>
        <v>0</v>
      </c>
    </row>
    <row r="53" spans="1:11" ht="60" x14ac:dyDescent="0.25">
      <c r="A53" s="187">
        <v>4105</v>
      </c>
      <c r="B53" s="187">
        <v>71</v>
      </c>
      <c r="C53" s="184" t="str">
        <f t="shared" si="2"/>
        <v>71 - 4105</v>
      </c>
      <c r="D53" s="244" t="s">
        <v>344</v>
      </c>
      <c r="E53" s="244" t="s">
        <v>49</v>
      </c>
      <c r="F53" s="244" t="s">
        <v>50</v>
      </c>
      <c r="G53" s="244" t="s">
        <v>257</v>
      </c>
      <c r="H53" s="187" t="s">
        <v>22</v>
      </c>
      <c r="I53" s="188">
        <v>470</v>
      </c>
      <c r="J53" s="188">
        <f>VLOOKUP(A53,CENIK!$A$2:$F$201,6,FALSE)</f>
        <v>0</v>
      </c>
      <c r="K53" s="188">
        <f t="shared" si="3"/>
        <v>0</v>
      </c>
    </row>
    <row r="54" spans="1:11" ht="45" x14ac:dyDescent="0.25">
      <c r="A54" s="187">
        <v>4121</v>
      </c>
      <c r="B54" s="187">
        <v>71</v>
      </c>
      <c r="C54" s="184" t="str">
        <f t="shared" si="2"/>
        <v>71 - 4121</v>
      </c>
      <c r="D54" s="244" t="s">
        <v>344</v>
      </c>
      <c r="E54" s="244" t="s">
        <v>49</v>
      </c>
      <c r="F54" s="244" t="s">
        <v>50</v>
      </c>
      <c r="G54" s="244" t="s">
        <v>260</v>
      </c>
      <c r="H54" s="187" t="s">
        <v>22</v>
      </c>
      <c r="I54" s="188">
        <v>10</v>
      </c>
      <c r="J54" s="188">
        <f>VLOOKUP(A54,CENIK!$A$2:$F$201,6,FALSE)</f>
        <v>0</v>
      </c>
      <c r="K54" s="188">
        <f t="shared" si="3"/>
        <v>0</v>
      </c>
    </row>
    <row r="55" spans="1:11" ht="45" x14ac:dyDescent="0.25">
      <c r="A55" s="187">
        <v>4201</v>
      </c>
      <c r="B55" s="187">
        <v>71</v>
      </c>
      <c r="C55" s="184" t="str">
        <f t="shared" si="2"/>
        <v>71 - 4201</v>
      </c>
      <c r="D55" s="244" t="s">
        <v>344</v>
      </c>
      <c r="E55" s="244" t="s">
        <v>49</v>
      </c>
      <c r="F55" s="244" t="s">
        <v>56</v>
      </c>
      <c r="G55" s="244" t="s">
        <v>57</v>
      </c>
      <c r="H55" s="187" t="s">
        <v>29</v>
      </c>
      <c r="I55" s="188">
        <v>110</v>
      </c>
      <c r="J55" s="188">
        <f>VLOOKUP(A55,CENIK!$A$2:$F$201,6,FALSE)</f>
        <v>0</v>
      </c>
      <c r="K55" s="188">
        <f t="shared" si="3"/>
        <v>0</v>
      </c>
    </row>
    <row r="56" spans="1:11" ht="30" x14ac:dyDescent="0.25">
      <c r="A56" s="187">
        <v>4202</v>
      </c>
      <c r="B56" s="187">
        <v>71</v>
      </c>
      <c r="C56" s="184" t="str">
        <f t="shared" si="2"/>
        <v>71 - 4202</v>
      </c>
      <c r="D56" s="244" t="s">
        <v>344</v>
      </c>
      <c r="E56" s="244" t="s">
        <v>49</v>
      </c>
      <c r="F56" s="244" t="s">
        <v>56</v>
      </c>
      <c r="G56" s="244" t="s">
        <v>58</v>
      </c>
      <c r="H56" s="187" t="s">
        <v>29</v>
      </c>
      <c r="I56" s="188">
        <v>110</v>
      </c>
      <c r="J56" s="188">
        <f>VLOOKUP(A56,CENIK!$A$2:$F$201,6,FALSE)</f>
        <v>0</v>
      </c>
      <c r="K56" s="188">
        <f t="shared" si="3"/>
        <v>0</v>
      </c>
    </row>
    <row r="57" spans="1:11" ht="75" x14ac:dyDescent="0.25">
      <c r="A57" s="187">
        <v>4203</v>
      </c>
      <c r="B57" s="187">
        <v>71</v>
      </c>
      <c r="C57" s="184" t="str">
        <f t="shared" si="2"/>
        <v>71 - 4203</v>
      </c>
      <c r="D57" s="244" t="s">
        <v>344</v>
      </c>
      <c r="E57" s="244" t="s">
        <v>49</v>
      </c>
      <c r="F57" s="244" t="s">
        <v>56</v>
      </c>
      <c r="G57" s="244" t="s">
        <v>59</v>
      </c>
      <c r="H57" s="187" t="s">
        <v>22</v>
      </c>
      <c r="I57" s="188">
        <v>18</v>
      </c>
      <c r="J57" s="188">
        <f>VLOOKUP(A57,CENIK!$A$2:$F$201,6,FALSE)</f>
        <v>0</v>
      </c>
      <c r="K57" s="188">
        <f t="shared" si="3"/>
        <v>0</v>
      </c>
    </row>
    <row r="58" spans="1:11" ht="60" x14ac:dyDescent="0.25">
      <c r="A58" s="187">
        <v>4204</v>
      </c>
      <c r="B58" s="187">
        <v>71</v>
      </c>
      <c r="C58" s="184" t="str">
        <f t="shared" si="2"/>
        <v>71 - 4204</v>
      </c>
      <c r="D58" s="244" t="s">
        <v>344</v>
      </c>
      <c r="E58" s="244" t="s">
        <v>49</v>
      </c>
      <c r="F58" s="244" t="s">
        <v>56</v>
      </c>
      <c r="G58" s="244" t="s">
        <v>60</v>
      </c>
      <c r="H58" s="187" t="s">
        <v>22</v>
      </c>
      <c r="I58" s="188">
        <v>87</v>
      </c>
      <c r="J58" s="188">
        <f>VLOOKUP(A58,CENIK!$A$2:$F$201,6,FALSE)</f>
        <v>0</v>
      </c>
      <c r="K58" s="188">
        <f t="shared" si="3"/>
        <v>0</v>
      </c>
    </row>
    <row r="59" spans="1:11" ht="60" x14ac:dyDescent="0.25">
      <c r="A59" s="187">
        <v>4206</v>
      </c>
      <c r="B59" s="187">
        <v>71</v>
      </c>
      <c r="C59" s="184" t="str">
        <f t="shared" si="2"/>
        <v>71 - 4206</v>
      </c>
      <c r="D59" s="244" t="s">
        <v>344</v>
      </c>
      <c r="E59" s="244" t="s">
        <v>49</v>
      </c>
      <c r="F59" s="244" t="s">
        <v>56</v>
      </c>
      <c r="G59" s="244" t="s">
        <v>62</v>
      </c>
      <c r="H59" s="187" t="s">
        <v>22</v>
      </c>
      <c r="I59" s="188">
        <v>368</v>
      </c>
      <c r="J59" s="188">
        <f>VLOOKUP(A59,CENIK!$A$2:$F$201,6,FALSE)</f>
        <v>0</v>
      </c>
      <c r="K59" s="188">
        <f t="shared" si="3"/>
        <v>0</v>
      </c>
    </row>
    <row r="60" spans="1:11" ht="165" x14ac:dyDescent="0.25">
      <c r="A60" s="187">
        <v>6101</v>
      </c>
      <c r="B60" s="187">
        <v>71</v>
      </c>
      <c r="C60" s="184" t="str">
        <f t="shared" si="2"/>
        <v>71 - 6101</v>
      </c>
      <c r="D60" s="244" t="s">
        <v>344</v>
      </c>
      <c r="E60" s="244" t="s">
        <v>74</v>
      </c>
      <c r="F60" s="244" t="s">
        <v>75</v>
      </c>
      <c r="G60" s="244" t="s">
        <v>76</v>
      </c>
      <c r="H60" s="187" t="s">
        <v>10</v>
      </c>
      <c r="I60" s="188">
        <v>119</v>
      </c>
      <c r="J60" s="188">
        <f>VLOOKUP(A60,CENIK!$A$2:$F$201,6,FALSE)</f>
        <v>0</v>
      </c>
      <c r="K60" s="188">
        <f t="shared" si="3"/>
        <v>0</v>
      </c>
    </row>
    <row r="61" spans="1:11" ht="120" x14ac:dyDescent="0.25">
      <c r="A61" s="187">
        <v>6202</v>
      </c>
      <c r="B61" s="187">
        <v>71</v>
      </c>
      <c r="C61" s="184" t="str">
        <f t="shared" si="2"/>
        <v>71 - 6202</v>
      </c>
      <c r="D61" s="244" t="s">
        <v>344</v>
      </c>
      <c r="E61" s="244" t="s">
        <v>74</v>
      </c>
      <c r="F61" s="244" t="s">
        <v>77</v>
      </c>
      <c r="G61" s="244" t="s">
        <v>263</v>
      </c>
      <c r="H61" s="187" t="s">
        <v>6</v>
      </c>
      <c r="I61" s="188">
        <v>5</v>
      </c>
      <c r="J61" s="188">
        <f>VLOOKUP(A61,CENIK!$A$2:$F$201,6,FALSE)</f>
        <v>0</v>
      </c>
      <c r="K61" s="188">
        <f t="shared" si="3"/>
        <v>0</v>
      </c>
    </row>
    <row r="62" spans="1:11" ht="120" x14ac:dyDescent="0.25">
      <c r="A62" s="187">
        <v>6204</v>
      </c>
      <c r="B62" s="187">
        <v>71</v>
      </c>
      <c r="C62" s="184" t="str">
        <f t="shared" si="2"/>
        <v>71 - 6204</v>
      </c>
      <c r="D62" s="244" t="s">
        <v>344</v>
      </c>
      <c r="E62" s="244" t="s">
        <v>74</v>
      </c>
      <c r="F62" s="244" t="s">
        <v>77</v>
      </c>
      <c r="G62" s="244" t="s">
        <v>265</v>
      </c>
      <c r="H62" s="187" t="s">
        <v>6</v>
      </c>
      <c r="I62" s="188">
        <v>1</v>
      </c>
      <c r="J62" s="188">
        <f>VLOOKUP(A62,CENIK!$A$2:$F$201,6,FALSE)</f>
        <v>0</v>
      </c>
      <c r="K62" s="188">
        <f t="shared" si="3"/>
        <v>0</v>
      </c>
    </row>
    <row r="63" spans="1:11" ht="120" x14ac:dyDescent="0.25">
      <c r="A63" s="187">
        <v>6253</v>
      </c>
      <c r="B63" s="187">
        <v>71</v>
      </c>
      <c r="C63" s="184" t="str">
        <f t="shared" si="2"/>
        <v>71 - 6253</v>
      </c>
      <c r="D63" s="244" t="s">
        <v>344</v>
      </c>
      <c r="E63" s="244" t="s">
        <v>74</v>
      </c>
      <c r="F63" s="244" t="s">
        <v>77</v>
      </c>
      <c r="G63" s="244" t="s">
        <v>269</v>
      </c>
      <c r="H63" s="187" t="s">
        <v>6</v>
      </c>
      <c r="I63" s="188">
        <v>6</v>
      </c>
      <c r="J63" s="188">
        <f>VLOOKUP(A63,CENIK!$A$2:$F$201,6,FALSE)</f>
        <v>0</v>
      </c>
      <c r="K63" s="188">
        <f t="shared" si="3"/>
        <v>0</v>
      </c>
    </row>
    <row r="64" spans="1:11" ht="120" x14ac:dyDescent="0.25">
      <c r="A64" s="187">
        <v>6305</v>
      </c>
      <c r="B64" s="187">
        <v>71</v>
      </c>
      <c r="C64" s="184" t="str">
        <f t="shared" si="2"/>
        <v>71 - 6305</v>
      </c>
      <c r="D64" s="244" t="s">
        <v>344</v>
      </c>
      <c r="E64" s="244" t="s">
        <v>74</v>
      </c>
      <c r="F64" s="244" t="s">
        <v>81</v>
      </c>
      <c r="G64" s="244" t="s">
        <v>84</v>
      </c>
      <c r="H64" s="187" t="s">
        <v>6</v>
      </c>
      <c r="I64" s="188">
        <v>6</v>
      </c>
      <c r="J64" s="188">
        <f>VLOOKUP(A64,CENIK!$A$2:$F$201,6,FALSE)</f>
        <v>0</v>
      </c>
      <c r="K64" s="188">
        <f t="shared" si="3"/>
        <v>0</v>
      </c>
    </row>
    <row r="65" spans="1:11" ht="345" x14ac:dyDescent="0.25">
      <c r="A65" s="187">
        <v>6301</v>
      </c>
      <c r="B65" s="187">
        <v>71</v>
      </c>
      <c r="C65" s="184" t="str">
        <f t="shared" si="2"/>
        <v>71 - 6301</v>
      </c>
      <c r="D65" s="244" t="s">
        <v>344</v>
      </c>
      <c r="E65" s="244" t="s">
        <v>74</v>
      </c>
      <c r="F65" s="244" t="s">
        <v>81</v>
      </c>
      <c r="G65" s="244" t="s">
        <v>270</v>
      </c>
      <c r="H65" s="187" t="s">
        <v>6</v>
      </c>
      <c r="I65" s="188">
        <v>6</v>
      </c>
      <c r="J65" s="188">
        <f>VLOOKUP(A65,CENIK!$A$2:$F$201,6,FALSE)</f>
        <v>0</v>
      </c>
      <c r="K65" s="188">
        <f t="shared" si="3"/>
        <v>0</v>
      </c>
    </row>
    <row r="66" spans="1:11" ht="60" x14ac:dyDescent="0.25">
      <c r="A66" s="187">
        <v>6405</v>
      </c>
      <c r="B66" s="187">
        <v>71</v>
      </c>
      <c r="C66" s="184" t="str">
        <f t="shared" si="2"/>
        <v>71 - 6405</v>
      </c>
      <c r="D66" s="244" t="s">
        <v>344</v>
      </c>
      <c r="E66" s="244" t="s">
        <v>74</v>
      </c>
      <c r="F66" s="244" t="s">
        <v>85</v>
      </c>
      <c r="G66" s="244" t="s">
        <v>87</v>
      </c>
      <c r="H66" s="187" t="s">
        <v>10</v>
      </c>
      <c r="I66" s="188">
        <v>119</v>
      </c>
      <c r="J66" s="188">
        <f>VLOOKUP(A66,CENIK!$A$2:$F$201,6,FALSE)</f>
        <v>0</v>
      </c>
      <c r="K66" s="188">
        <f t="shared" si="3"/>
        <v>0</v>
      </c>
    </row>
    <row r="67" spans="1:11" ht="30" x14ac:dyDescent="0.25">
      <c r="A67" s="187">
        <v>6401</v>
      </c>
      <c r="B67" s="187">
        <v>71</v>
      </c>
      <c r="C67" s="184" t="str">
        <f t="shared" si="2"/>
        <v>71 - 6401</v>
      </c>
      <c r="D67" s="244" t="s">
        <v>344</v>
      </c>
      <c r="E67" s="244" t="s">
        <v>74</v>
      </c>
      <c r="F67" s="244" t="s">
        <v>85</v>
      </c>
      <c r="G67" s="244" t="s">
        <v>86</v>
      </c>
      <c r="H67" s="187" t="s">
        <v>10</v>
      </c>
      <c r="I67" s="188">
        <v>119</v>
      </c>
      <c r="J67" s="188">
        <f>VLOOKUP(A67,CENIK!$A$2:$F$201,6,FALSE)</f>
        <v>0</v>
      </c>
      <c r="K67" s="188">
        <f t="shared" si="3"/>
        <v>0</v>
      </c>
    </row>
    <row r="68" spans="1:11" ht="30" x14ac:dyDescent="0.25">
      <c r="A68" s="187">
        <v>6402</v>
      </c>
      <c r="B68" s="187">
        <v>71</v>
      </c>
      <c r="C68" s="184" t="str">
        <f t="shared" si="2"/>
        <v>71 - 6402</v>
      </c>
      <c r="D68" s="244" t="s">
        <v>344</v>
      </c>
      <c r="E68" s="244" t="s">
        <v>74</v>
      </c>
      <c r="F68" s="244" t="s">
        <v>85</v>
      </c>
      <c r="G68" s="244" t="s">
        <v>122</v>
      </c>
      <c r="H68" s="187" t="s">
        <v>10</v>
      </c>
      <c r="I68" s="188">
        <v>119</v>
      </c>
      <c r="J68" s="188">
        <f>VLOOKUP(A68,CENIK!$A$2:$F$201,6,FALSE)</f>
        <v>0</v>
      </c>
      <c r="K68" s="188">
        <f t="shared" si="3"/>
        <v>0</v>
      </c>
    </row>
    <row r="69" spans="1:11" ht="30" x14ac:dyDescent="0.25">
      <c r="A69" s="187">
        <v>6501</v>
      </c>
      <c r="B69" s="187">
        <v>71</v>
      </c>
      <c r="C69" s="184" t="str">
        <f t="shared" si="2"/>
        <v>71 - 6501</v>
      </c>
      <c r="D69" s="244" t="s">
        <v>344</v>
      </c>
      <c r="E69" s="244" t="s">
        <v>74</v>
      </c>
      <c r="F69" s="244" t="s">
        <v>88</v>
      </c>
      <c r="G69" s="244" t="s">
        <v>271</v>
      </c>
      <c r="H69" s="187" t="s">
        <v>6</v>
      </c>
      <c r="I69" s="188">
        <v>1</v>
      </c>
      <c r="J69" s="188">
        <f>VLOOKUP(A69,CENIK!$A$2:$F$201,6,FALSE)</f>
        <v>0</v>
      </c>
      <c r="K69" s="188">
        <f t="shared" si="3"/>
        <v>0</v>
      </c>
    </row>
    <row r="70" spans="1:11" ht="30" x14ac:dyDescent="0.25">
      <c r="A70" s="187">
        <v>6502</v>
      </c>
      <c r="B70" s="187">
        <v>71</v>
      </c>
      <c r="C70" s="184" t="str">
        <f t="shared" si="2"/>
        <v>71 - 6502</v>
      </c>
      <c r="D70" s="244" t="s">
        <v>344</v>
      </c>
      <c r="E70" s="244" t="s">
        <v>74</v>
      </c>
      <c r="F70" s="244" t="s">
        <v>88</v>
      </c>
      <c r="G70" s="244" t="s">
        <v>272</v>
      </c>
      <c r="H70" s="187" t="s">
        <v>6</v>
      </c>
      <c r="I70" s="188">
        <v>1</v>
      </c>
      <c r="J70" s="188">
        <f>VLOOKUP(A70,CENIK!$A$2:$F$201,6,FALSE)</f>
        <v>0</v>
      </c>
      <c r="K70" s="188">
        <f t="shared" si="3"/>
        <v>0</v>
      </c>
    </row>
    <row r="71" spans="1:11" ht="75" x14ac:dyDescent="0.25">
      <c r="A71" s="187">
        <v>6514</v>
      </c>
      <c r="B71" s="187">
        <v>71</v>
      </c>
      <c r="C71" s="184" t="str">
        <f t="shared" si="2"/>
        <v>71 - 6514</v>
      </c>
      <c r="D71" s="244" t="s">
        <v>344</v>
      </c>
      <c r="E71" s="244" t="s">
        <v>74</v>
      </c>
      <c r="F71" s="244" t="s">
        <v>88</v>
      </c>
      <c r="G71" s="244" t="s">
        <v>280</v>
      </c>
      <c r="H71" s="187" t="s">
        <v>10</v>
      </c>
      <c r="I71" s="188">
        <v>66</v>
      </c>
      <c r="J71" s="188">
        <f>VLOOKUP(A71,CENIK!$A$2:$F$201,6,FALSE)</f>
        <v>0</v>
      </c>
      <c r="K71" s="188">
        <f t="shared" si="3"/>
        <v>0</v>
      </c>
    </row>
    <row r="72" spans="1:11" ht="45" x14ac:dyDescent="0.25">
      <c r="A72" s="187">
        <v>6503</v>
      </c>
      <c r="B72" s="187">
        <v>71</v>
      </c>
      <c r="C72" s="184" t="str">
        <f t="shared" si="2"/>
        <v>71 - 6503</v>
      </c>
      <c r="D72" s="244" t="s">
        <v>344</v>
      </c>
      <c r="E72" s="244" t="s">
        <v>74</v>
      </c>
      <c r="F72" s="244" t="s">
        <v>88</v>
      </c>
      <c r="G72" s="244" t="s">
        <v>273</v>
      </c>
      <c r="H72" s="187" t="s">
        <v>6</v>
      </c>
      <c r="I72" s="188">
        <v>6</v>
      </c>
      <c r="J72" s="188">
        <f>VLOOKUP(A72,CENIK!$A$2:$F$201,6,FALSE)</f>
        <v>0</v>
      </c>
      <c r="K72" s="188">
        <f t="shared" si="3"/>
        <v>0</v>
      </c>
    </row>
    <row r="73" spans="1:11" ht="45" x14ac:dyDescent="0.25">
      <c r="A73" s="187">
        <v>6504</v>
      </c>
      <c r="B73" s="187">
        <v>71</v>
      </c>
      <c r="C73" s="184" t="str">
        <f t="shared" si="2"/>
        <v>71 - 6504</v>
      </c>
      <c r="D73" s="244" t="s">
        <v>344</v>
      </c>
      <c r="E73" s="244" t="s">
        <v>74</v>
      </c>
      <c r="F73" s="244" t="s">
        <v>88</v>
      </c>
      <c r="G73" s="244" t="s">
        <v>274</v>
      </c>
      <c r="H73" s="187" t="s">
        <v>6</v>
      </c>
      <c r="I73" s="188">
        <v>1</v>
      </c>
      <c r="J73" s="188">
        <f>VLOOKUP(A73,CENIK!$A$2:$F$201,6,FALSE)</f>
        <v>0</v>
      </c>
      <c r="K73" s="188">
        <f t="shared" si="3"/>
        <v>0</v>
      </c>
    </row>
    <row r="74" spans="1:11" ht="60" x14ac:dyDescent="0.25">
      <c r="A74" s="187">
        <v>1201</v>
      </c>
      <c r="B74" s="187">
        <v>69</v>
      </c>
      <c r="C74" s="184" t="str">
        <f t="shared" si="2"/>
        <v>69 - 1201</v>
      </c>
      <c r="D74" s="244" t="s">
        <v>342</v>
      </c>
      <c r="E74" s="244" t="s">
        <v>7</v>
      </c>
      <c r="F74" s="244" t="s">
        <v>8</v>
      </c>
      <c r="G74" s="244" t="s">
        <v>9</v>
      </c>
      <c r="H74" s="187" t="s">
        <v>10</v>
      </c>
      <c r="I74" s="188">
        <v>186</v>
      </c>
      <c r="J74" s="188">
        <f>VLOOKUP(A74,CENIK!$A$2:$F$201,6,FALSE)</f>
        <v>0</v>
      </c>
      <c r="K74" s="188">
        <f t="shared" si="3"/>
        <v>0</v>
      </c>
    </row>
    <row r="75" spans="1:11" ht="45" x14ac:dyDescent="0.25">
      <c r="A75" s="187">
        <v>1202</v>
      </c>
      <c r="B75" s="187">
        <v>69</v>
      </c>
      <c r="C75" s="184" t="str">
        <f t="shared" si="2"/>
        <v>69 - 1202</v>
      </c>
      <c r="D75" s="244" t="s">
        <v>342</v>
      </c>
      <c r="E75" s="244" t="s">
        <v>7</v>
      </c>
      <c r="F75" s="244" t="s">
        <v>8</v>
      </c>
      <c r="G75" s="244" t="s">
        <v>11</v>
      </c>
      <c r="H75" s="187" t="s">
        <v>12</v>
      </c>
      <c r="I75" s="188">
        <v>7</v>
      </c>
      <c r="J75" s="188">
        <f>VLOOKUP(A75,CENIK!$A$2:$F$201,6,FALSE)</f>
        <v>0</v>
      </c>
      <c r="K75" s="188">
        <f t="shared" si="3"/>
        <v>0</v>
      </c>
    </row>
    <row r="76" spans="1:11" ht="60" x14ac:dyDescent="0.25">
      <c r="A76" s="187">
        <v>1205</v>
      </c>
      <c r="B76" s="187">
        <v>69</v>
      </c>
      <c r="C76" s="184" t="str">
        <f t="shared" si="2"/>
        <v>69 - 1205</v>
      </c>
      <c r="D76" s="244" t="s">
        <v>342</v>
      </c>
      <c r="E76" s="244" t="s">
        <v>7</v>
      </c>
      <c r="F76" s="244" t="s">
        <v>8</v>
      </c>
      <c r="G76" s="244" t="s">
        <v>237</v>
      </c>
      <c r="H76" s="187" t="s">
        <v>14</v>
      </c>
      <c r="I76" s="188">
        <v>1</v>
      </c>
      <c r="J76" s="188">
        <f>VLOOKUP(A76,CENIK!$A$2:$F$201,6,FALSE)</f>
        <v>0</v>
      </c>
      <c r="K76" s="188">
        <f t="shared" si="3"/>
        <v>0</v>
      </c>
    </row>
    <row r="77" spans="1:11" ht="75" x14ac:dyDescent="0.25">
      <c r="A77" s="187">
        <v>1207</v>
      </c>
      <c r="B77" s="187">
        <v>69</v>
      </c>
      <c r="C77" s="184" t="str">
        <f t="shared" si="2"/>
        <v>69 - 1207</v>
      </c>
      <c r="D77" s="244" t="s">
        <v>342</v>
      </c>
      <c r="E77" s="244" t="s">
        <v>7</v>
      </c>
      <c r="F77" s="244" t="s">
        <v>8</v>
      </c>
      <c r="G77" s="244" t="s">
        <v>239</v>
      </c>
      <c r="H77" s="187" t="s">
        <v>14</v>
      </c>
      <c r="I77" s="188">
        <v>1</v>
      </c>
      <c r="J77" s="188">
        <f>VLOOKUP(A77,CENIK!$A$2:$F$201,6,FALSE)</f>
        <v>0</v>
      </c>
      <c r="K77" s="188">
        <f t="shared" si="3"/>
        <v>0</v>
      </c>
    </row>
    <row r="78" spans="1:11" ht="75" x14ac:dyDescent="0.25">
      <c r="A78" s="187">
        <v>1211</v>
      </c>
      <c r="B78" s="187">
        <v>69</v>
      </c>
      <c r="C78" s="184" t="str">
        <f t="shared" si="2"/>
        <v>69 - 1211</v>
      </c>
      <c r="D78" s="244" t="s">
        <v>342</v>
      </c>
      <c r="E78" s="244" t="s">
        <v>7</v>
      </c>
      <c r="F78" s="244" t="s">
        <v>8</v>
      </c>
      <c r="G78" s="244" t="s">
        <v>242</v>
      </c>
      <c r="H78" s="187" t="s">
        <v>14</v>
      </c>
      <c r="I78" s="188">
        <v>2</v>
      </c>
      <c r="J78" s="188">
        <f>VLOOKUP(A78,CENIK!$A$2:$F$201,6,FALSE)</f>
        <v>0</v>
      </c>
      <c r="K78" s="188">
        <f t="shared" si="3"/>
        <v>0</v>
      </c>
    </row>
    <row r="79" spans="1:11" ht="60" x14ac:dyDescent="0.25">
      <c r="A79" s="187">
        <v>1212</v>
      </c>
      <c r="B79" s="187">
        <v>69</v>
      </c>
      <c r="C79" s="184" t="str">
        <f t="shared" si="2"/>
        <v>69 - 1212</v>
      </c>
      <c r="D79" s="244" t="s">
        <v>342</v>
      </c>
      <c r="E79" s="244" t="s">
        <v>7</v>
      </c>
      <c r="F79" s="244" t="s">
        <v>8</v>
      </c>
      <c r="G79" s="244" t="s">
        <v>243</v>
      </c>
      <c r="H79" s="187" t="s">
        <v>14</v>
      </c>
      <c r="I79" s="188">
        <v>1</v>
      </c>
      <c r="J79" s="188">
        <f>VLOOKUP(A79,CENIK!$A$2:$F$201,6,FALSE)</f>
        <v>0</v>
      </c>
      <c r="K79" s="188">
        <f t="shared" si="3"/>
        <v>0</v>
      </c>
    </row>
    <row r="80" spans="1:11" ht="45" x14ac:dyDescent="0.25">
      <c r="A80" s="187">
        <v>1301</v>
      </c>
      <c r="B80" s="187">
        <v>69</v>
      </c>
      <c r="C80" s="184" t="str">
        <f t="shared" si="2"/>
        <v>69 - 1301</v>
      </c>
      <c r="D80" s="244" t="s">
        <v>342</v>
      </c>
      <c r="E80" s="244" t="s">
        <v>7</v>
      </c>
      <c r="F80" s="244" t="s">
        <v>15</v>
      </c>
      <c r="G80" s="244" t="s">
        <v>16</v>
      </c>
      <c r="H80" s="187" t="s">
        <v>10</v>
      </c>
      <c r="I80" s="188">
        <v>186</v>
      </c>
      <c r="J80" s="188">
        <f>VLOOKUP(A80,CENIK!$A$2:$F$201,6,FALSE)</f>
        <v>0</v>
      </c>
      <c r="K80" s="188">
        <f t="shared" si="3"/>
        <v>0</v>
      </c>
    </row>
    <row r="81" spans="1:11" ht="150" x14ac:dyDescent="0.25">
      <c r="A81" s="187">
        <v>1302</v>
      </c>
      <c r="B81" s="187">
        <v>69</v>
      </c>
      <c r="C81" s="184" t="str">
        <f t="shared" si="2"/>
        <v>69 - 1302</v>
      </c>
      <c r="D81" s="244" t="s">
        <v>342</v>
      </c>
      <c r="E81" s="244" t="s">
        <v>7</v>
      </c>
      <c r="F81" s="244" t="s">
        <v>15</v>
      </c>
      <c r="G81" s="1201" t="s">
        <v>3252</v>
      </c>
      <c r="H81" s="187" t="s">
        <v>10</v>
      </c>
      <c r="I81" s="188">
        <v>186</v>
      </c>
      <c r="J81" s="188">
        <f>VLOOKUP(A81,CENIK!$A$2:$F$201,6,FALSE)</f>
        <v>0</v>
      </c>
      <c r="K81" s="188">
        <f t="shared" si="3"/>
        <v>0</v>
      </c>
    </row>
    <row r="82" spans="1:11" ht="60" x14ac:dyDescent="0.25">
      <c r="A82" s="187">
        <v>1307</v>
      </c>
      <c r="B82" s="187">
        <v>69</v>
      </c>
      <c r="C82" s="184" t="str">
        <f t="shared" si="2"/>
        <v>69 - 1307</v>
      </c>
      <c r="D82" s="244" t="s">
        <v>342</v>
      </c>
      <c r="E82" s="244" t="s">
        <v>7</v>
      </c>
      <c r="F82" s="244" t="s">
        <v>15</v>
      </c>
      <c r="G82" s="244" t="s">
        <v>18</v>
      </c>
      <c r="H82" s="187" t="s">
        <v>6</v>
      </c>
      <c r="I82" s="188">
        <v>1</v>
      </c>
      <c r="J82" s="188">
        <f>VLOOKUP(A82,CENIK!$A$2:$F$201,6,FALSE)</f>
        <v>0</v>
      </c>
      <c r="K82" s="188">
        <f t="shared" si="3"/>
        <v>0</v>
      </c>
    </row>
    <row r="83" spans="1:11" ht="30" x14ac:dyDescent="0.25">
      <c r="A83" s="187">
        <v>1401</v>
      </c>
      <c r="B83" s="187">
        <v>69</v>
      </c>
      <c r="C83" s="184" t="str">
        <f t="shared" si="2"/>
        <v>69 - 1401</v>
      </c>
      <c r="D83" s="244" t="s">
        <v>342</v>
      </c>
      <c r="E83" s="244" t="s">
        <v>7</v>
      </c>
      <c r="F83" s="244" t="s">
        <v>25</v>
      </c>
      <c r="G83" s="244" t="s">
        <v>247</v>
      </c>
      <c r="H83" s="187" t="s">
        <v>20</v>
      </c>
      <c r="I83" s="188">
        <v>5</v>
      </c>
      <c r="J83" s="188">
        <f>VLOOKUP(A83,CENIK!$A$2:$F$201,6,FALSE)</f>
        <v>0</v>
      </c>
      <c r="K83" s="188">
        <f t="shared" si="3"/>
        <v>0</v>
      </c>
    </row>
    <row r="84" spans="1:11" ht="30" x14ac:dyDescent="0.25">
      <c r="A84" s="187">
        <v>1402</v>
      </c>
      <c r="B84" s="187">
        <v>69</v>
      </c>
      <c r="C84" s="184" t="str">
        <f t="shared" si="2"/>
        <v>69 - 1402</v>
      </c>
      <c r="D84" s="244" t="s">
        <v>342</v>
      </c>
      <c r="E84" s="244" t="s">
        <v>7</v>
      </c>
      <c r="F84" s="244" t="s">
        <v>25</v>
      </c>
      <c r="G84" s="244" t="s">
        <v>248</v>
      </c>
      <c r="H84" s="187" t="s">
        <v>20</v>
      </c>
      <c r="I84" s="188">
        <v>10</v>
      </c>
      <c r="J84" s="188">
        <f>VLOOKUP(A84,CENIK!$A$2:$F$201,6,FALSE)</f>
        <v>0</v>
      </c>
      <c r="K84" s="188">
        <f t="shared" si="3"/>
        <v>0</v>
      </c>
    </row>
    <row r="85" spans="1:11" ht="30" x14ac:dyDescent="0.25">
      <c r="A85" s="187">
        <v>1403</v>
      </c>
      <c r="B85" s="187">
        <v>69</v>
      </c>
      <c r="C85" s="184" t="str">
        <f t="shared" si="2"/>
        <v>69 - 1403</v>
      </c>
      <c r="D85" s="244" t="s">
        <v>342</v>
      </c>
      <c r="E85" s="244" t="s">
        <v>7</v>
      </c>
      <c r="F85" s="244" t="s">
        <v>25</v>
      </c>
      <c r="G85" s="244" t="s">
        <v>249</v>
      </c>
      <c r="H85" s="187" t="s">
        <v>20</v>
      </c>
      <c r="I85" s="188">
        <v>5</v>
      </c>
      <c r="J85" s="188">
        <f>VLOOKUP(A85,CENIK!$A$2:$F$201,6,FALSE)</f>
        <v>0</v>
      </c>
      <c r="K85" s="188">
        <f t="shared" si="3"/>
        <v>0</v>
      </c>
    </row>
    <row r="86" spans="1:11" ht="60" x14ac:dyDescent="0.25">
      <c r="A86" s="187">
        <v>21106</v>
      </c>
      <c r="B86" s="187">
        <v>69</v>
      </c>
      <c r="C86" s="184" t="str">
        <f t="shared" si="2"/>
        <v>69 - 21106</v>
      </c>
      <c r="D86" s="244" t="s">
        <v>342</v>
      </c>
      <c r="E86" s="244" t="s">
        <v>26</v>
      </c>
      <c r="F86" s="244" t="s">
        <v>27</v>
      </c>
      <c r="G86" s="244" t="s">
        <v>251</v>
      </c>
      <c r="H86" s="187" t="s">
        <v>22</v>
      </c>
      <c r="I86" s="188">
        <v>444</v>
      </c>
      <c r="J86" s="188">
        <f>VLOOKUP(A86,CENIK!$A$2:$F$201,6,FALSE)</f>
        <v>0</v>
      </c>
      <c r="K86" s="188">
        <f t="shared" si="3"/>
        <v>0</v>
      </c>
    </row>
    <row r="87" spans="1:11" ht="45" x14ac:dyDescent="0.25">
      <c r="A87" s="187">
        <v>12308</v>
      </c>
      <c r="B87" s="187">
        <v>69</v>
      </c>
      <c r="C87" s="184" t="str">
        <f t="shared" si="2"/>
        <v>69 - 12308</v>
      </c>
      <c r="D87" s="244" t="s">
        <v>342</v>
      </c>
      <c r="E87" s="244" t="s">
        <v>26</v>
      </c>
      <c r="F87" s="244" t="s">
        <v>27</v>
      </c>
      <c r="G87" s="244" t="s">
        <v>28</v>
      </c>
      <c r="H87" s="187" t="s">
        <v>29</v>
      </c>
      <c r="I87" s="188">
        <v>555</v>
      </c>
      <c r="J87" s="188">
        <f>VLOOKUP(A87,CENIK!$A$2:$F$201,6,FALSE)</f>
        <v>0</v>
      </c>
      <c r="K87" s="188">
        <f t="shared" si="3"/>
        <v>0</v>
      </c>
    </row>
    <row r="88" spans="1:11" ht="30" x14ac:dyDescent="0.25">
      <c r="A88" s="187">
        <v>12327</v>
      </c>
      <c r="B88" s="187">
        <v>69</v>
      </c>
      <c r="C88" s="184" t="str">
        <f t="shared" si="2"/>
        <v>69 - 12327</v>
      </c>
      <c r="D88" s="244" t="s">
        <v>342</v>
      </c>
      <c r="E88" s="244" t="s">
        <v>26</v>
      </c>
      <c r="F88" s="244" t="s">
        <v>27</v>
      </c>
      <c r="G88" s="244" t="s">
        <v>31</v>
      </c>
      <c r="H88" s="187" t="s">
        <v>10</v>
      </c>
      <c r="I88" s="188">
        <v>50</v>
      </c>
      <c r="J88" s="188">
        <f>VLOOKUP(A88,CENIK!$A$2:$F$201,6,FALSE)</f>
        <v>0</v>
      </c>
      <c r="K88" s="188">
        <f t="shared" si="3"/>
        <v>0</v>
      </c>
    </row>
    <row r="89" spans="1:11" ht="30" x14ac:dyDescent="0.25">
      <c r="A89" s="187">
        <v>24405</v>
      </c>
      <c r="B89" s="187">
        <v>69</v>
      </c>
      <c r="C89" s="184" t="str">
        <f t="shared" si="2"/>
        <v>69 - 24405</v>
      </c>
      <c r="D89" s="244" t="s">
        <v>342</v>
      </c>
      <c r="E89" s="244" t="s">
        <v>26</v>
      </c>
      <c r="F89" s="244" t="s">
        <v>36</v>
      </c>
      <c r="G89" s="244" t="s">
        <v>252</v>
      </c>
      <c r="H89" s="187" t="s">
        <v>22</v>
      </c>
      <c r="I89" s="188">
        <v>222</v>
      </c>
      <c r="J89" s="188">
        <f>VLOOKUP(A89,CENIK!$A$2:$F$201,6,FALSE)</f>
        <v>0</v>
      </c>
      <c r="K89" s="188">
        <f t="shared" si="3"/>
        <v>0</v>
      </c>
    </row>
    <row r="90" spans="1:11" ht="45" x14ac:dyDescent="0.25">
      <c r="A90" s="187">
        <v>31302</v>
      </c>
      <c r="B90" s="187">
        <v>69</v>
      </c>
      <c r="C90" s="184" t="str">
        <f t="shared" si="2"/>
        <v>69 - 31302</v>
      </c>
      <c r="D90" s="244" t="s">
        <v>342</v>
      </c>
      <c r="E90" s="244" t="s">
        <v>26</v>
      </c>
      <c r="F90" s="244" t="s">
        <v>36</v>
      </c>
      <c r="G90" s="244" t="s">
        <v>639</v>
      </c>
      <c r="H90" s="187" t="s">
        <v>22</v>
      </c>
      <c r="I90" s="188">
        <v>139</v>
      </c>
      <c r="J90" s="188">
        <f>VLOOKUP(A90,CENIK!$A$2:$F$201,6,FALSE)</f>
        <v>0</v>
      </c>
      <c r="K90" s="188">
        <f t="shared" si="3"/>
        <v>0</v>
      </c>
    </row>
    <row r="91" spans="1:11" ht="30" x14ac:dyDescent="0.25">
      <c r="A91" s="187">
        <v>22103</v>
      </c>
      <c r="B91" s="187">
        <v>69</v>
      </c>
      <c r="C91" s="184" t="str">
        <f t="shared" si="2"/>
        <v>69 - 22103</v>
      </c>
      <c r="D91" s="244" t="s">
        <v>342</v>
      </c>
      <c r="E91" s="244" t="s">
        <v>26</v>
      </c>
      <c r="F91" s="244" t="s">
        <v>36</v>
      </c>
      <c r="G91" s="244" t="s">
        <v>40</v>
      </c>
      <c r="H91" s="187" t="s">
        <v>29</v>
      </c>
      <c r="I91" s="188">
        <v>555</v>
      </c>
      <c r="J91" s="188">
        <f>VLOOKUP(A91,CENIK!$A$2:$F$201,6,FALSE)</f>
        <v>0</v>
      </c>
      <c r="K91" s="188">
        <f t="shared" si="3"/>
        <v>0</v>
      </c>
    </row>
    <row r="92" spans="1:11" ht="75" x14ac:dyDescent="0.25">
      <c r="A92" s="187">
        <v>31602</v>
      </c>
      <c r="B92" s="187">
        <v>69</v>
      </c>
      <c r="C92" s="184" t="str">
        <f t="shared" si="2"/>
        <v>69 - 31602</v>
      </c>
      <c r="D92" s="244" t="s">
        <v>342</v>
      </c>
      <c r="E92" s="244" t="s">
        <v>26</v>
      </c>
      <c r="F92" s="244" t="s">
        <v>36</v>
      </c>
      <c r="G92" s="244" t="s">
        <v>640</v>
      </c>
      <c r="H92" s="187" t="s">
        <v>29</v>
      </c>
      <c r="I92" s="188">
        <v>555</v>
      </c>
      <c r="J92" s="188">
        <f>VLOOKUP(A92,CENIK!$A$2:$F$201,6,FALSE)</f>
        <v>0</v>
      </c>
      <c r="K92" s="188">
        <f t="shared" si="3"/>
        <v>0</v>
      </c>
    </row>
    <row r="93" spans="1:11" ht="45" x14ac:dyDescent="0.25">
      <c r="A93" s="187">
        <v>32311</v>
      </c>
      <c r="B93" s="187">
        <v>69</v>
      </c>
      <c r="C93" s="184" t="str">
        <f t="shared" si="2"/>
        <v>69 - 32311</v>
      </c>
      <c r="D93" s="244" t="s">
        <v>342</v>
      </c>
      <c r="E93" s="244" t="s">
        <v>26</v>
      </c>
      <c r="F93" s="244" t="s">
        <v>36</v>
      </c>
      <c r="G93" s="244" t="s">
        <v>255</v>
      </c>
      <c r="H93" s="187" t="s">
        <v>29</v>
      </c>
      <c r="I93" s="188">
        <v>555</v>
      </c>
      <c r="J93" s="188">
        <f>VLOOKUP(A93,CENIK!$A$2:$F$201,6,FALSE)</f>
        <v>0</v>
      </c>
      <c r="K93" s="188">
        <f t="shared" si="3"/>
        <v>0</v>
      </c>
    </row>
    <row r="94" spans="1:11" ht="30" x14ac:dyDescent="0.25">
      <c r="A94" s="187">
        <v>2208</v>
      </c>
      <c r="B94" s="187">
        <v>69</v>
      </c>
      <c r="C94" s="184" t="str">
        <f t="shared" ref="C94:C157" si="4">CONCATENATE(B94,$A$27,A94)</f>
        <v>69 - 2208</v>
      </c>
      <c r="D94" s="244" t="s">
        <v>342</v>
      </c>
      <c r="E94" s="244" t="s">
        <v>26</v>
      </c>
      <c r="F94" s="244" t="s">
        <v>36</v>
      </c>
      <c r="G94" s="244" t="s">
        <v>37</v>
      </c>
      <c r="H94" s="187" t="s">
        <v>29</v>
      </c>
      <c r="I94" s="188">
        <v>555</v>
      </c>
      <c r="J94" s="188">
        <f>VLOOKUP(A94,CENIK!$A$2:$F$201,6,FALSE)</f>
        <v>0</v>
      </c>
      <c r="K94" s="188">
        <f t="shared" ref="K94:K157" si="5">ROUND(I94*J94,2)</f>
        <v>0</v>
      </c>
    </row>
    <row r="95" spans="1:11" ht="30" x14ac:dyDescent="0.25">
      <c r="A95" s="187">
        <v>34901</v>
      </c>
      <c r="B95" s="187">
        <v>69</v>
      </c>
      <c r="C95" s="184" t="str">
        <f t="shared" si="4"/>
        <v>69 - 34901</v>
      </c>
      <c r="D95" s="244" t="s">
        <v>342</v>
      </c>
      <c r="E95" s="244" t="s">
        <v>26</v>
      </c>
      <c r="F95" s="244" t="s">
        <v>36</v>
      </c>
      <c r="G95" s="244" t="s">
        <v>43</v>
      </c>
      <c r="H95" s="187" t="s">
        <v>29</v>
      </c>
      <c r="I95" s="188">
        <v>555</v>
      </c>
      <c r="J95" s="188">
        <f>VLOOKUP(A95,CENIK!$A$2:$F$201,6,FALSE)</f>
        <v>0</v>
      </c>
      <c r="K95" s="188">
        <f t="shared" si="5"/>
        <v>0</v>
      </c>
    </row>
    <row r="96" spans="1:11" ht="30" x14ac:dyDescent="0.25">
      <c r="A96" s="187">
        <v>2224</v>
      </c>
      <c r="B96" s="187">
        <v>69</v>
      </c>
      <c r="C96" s="184" t="str">
        <f t="shared" si="4"/>
        <v>69 - 2224</v>
      </c>
      <c r="D96" s="244" t="s">
        <v>342</v>
      </c>
      <c r="E96" s="244" t="s">
        <v>26</v>
      </c>
      <c r="F96" s="244" t="s">
        <v>36</v>
      </c>
      <c r="G96" s="244" t="s">
        <v>38</v>
      </c>
      <c r="H96" s="187" t="s">
        <v>12</v>
      </c>
      <c r="I96" s="188">
        <v>6</v>
      </c>
      <c r="J96" s="188">
        <f>VLOOKUP(A96,CENIK!$A$2:$F$201,6,FALSE)</f>
        <v>0</v>
      </c>
      <c r="K96" s="188">
        <f t="shared" si="5"/>
        <v>0</v>
      </c>
    </row>
    <row r="97" spans="1:11" ht="30" x14ac:dyDescent="0.25">
      <c r="A97" s="187">
        <v>2225</v>
      </c>
      <c r="B97" s="187">
        <v>69</v>
      </c>
      <c r="C97" s="184" t="str">
        <f t="shared" si="4"/>
        <v>69 - 2225</v>
      </c>
      <c r="D97" s="244" t="s">
        <v>342</v>
      </c>
      <c r="E97" s="244" t="s">
        <v>26</v>
      </c>
      <c r="F97" s="244" t="s">
        <v>36</v>
      </c>
      <c r="G97" s="244" t="s">
        <v>39</v>
      </c>
      <c r="H97" s="187" t="s">
        <v>12</v>
      </c>
      <c r="I97" s="188">
        <v>3</v>
      </c>
      <c r="J97" s="188">
        <f>VLOOKUP(A97,CENIK!$A$2:$F$201,6,FALSE)</f>
        <v>0</v>
      </c>
      <c r="K97" s="188">
        <f t="shared" si="5"/>
        <v>0</v>
      </c>
    </row>
    <row r="98" spans="1:11" ht="45" x14ac:dyDescent="0.25">
      <c r="A98" s="187">
        <v>2303</v>
      </c>
      <c r="B98" s="187">
        <v>69</v>
      </c>
      <c r="C98" s="184" t="str">
        <f t="shared" si="4"/>
        <v>69 - 2303</v>
      </c>
      <c r="D98" s="244" t="s">
        <v>342</v>
      </c>
      <c r="E98" s="244" t="s">
        <v>26</v>
      </c>
      <c r="F98" s="244" t="s">
        <v>44</v>
      </c>
      <c r="G98" s="244" t="s">
        <v>3258</v>
      </c>
      <c r="H98" s="187" t="s">
        <v>6</v>
      </c>
      <c r="I98" s="188">
        <v>1</v>
      </c>
      <c r="J98" s="188">
        <f>VLOOKUP(A98,CENIK!$A$2:$F$201,6,FALSE)</f>
        <v>0</v>
      </c>
      <c r="K98" s="188">
        <f t="shared" si="5"/>
        <v>0</v>
      </c>
    </row>
    <row r="99" spans="1:11" ht="60" x14ac:dyDescent="0.25">
      <c r="A99" s="187">
        <v>4109</v>
      </c>
      <c r="B99" s="187">
        <v>69</v>
      </c>
      <c r="C99" s="184" t="str">
        <f t="shared" si="4"/>
        <v>69 - 4109</v>
      </c>
      <c r="D99" s="244" t="s">
        <v>342</v>
      </c>
      <c r="E99" s="244" t="s">
        <v>49</v>
      </c>
      <c r="F99" s="244" t="s">
        <v>50</v>
      </c>
      <c r="G99" s="244" t="s">
        <v>259</v>
      </c>
      <c r="H99" s="187" t="s">
        <v>22</v>
      </c>
      <c r="I99" s="188">
        <v>661</v>
      </c>
      <c r="J99" s="188">
        <f>VLOOKUP(A99,CENIK!$A$2:$F$201,6,FALSE)</f>
        <v>0</v>
      </c>
      <c r="K99" s="188">
        <f t="shared" si="5"/>
        <v>0</v>
      </c>
    </row>
    <row r="100" spans="1:11" ht="45" x14ac:dyDescent="0.25">
      <c r="A100" s="187">
        <v>4121</v>
      </c>
      <c r="B100" s="187">
        <v>69</v>
      </c>
      <c r="C100" s="184" t="str">
        <f t="shared" si="4"/>
        <v>69 - 4121</v>
      </c>
      <c r="D100" s="244" t="s">
        <v>342</v>
      </c>
      <c r="E100" s="244" t="s">
        <v>49</v>
      </c>
      <c r="F100" s="244" t="s">
        <v>50</v>
      </c>
      <c r="G100" s="244" t="s">
        <v>260</v>
      </c>
      <c r="H100" s="187" t="s">
        <v>22</v>
      </c>
      <c r="I100" s="188">
        <v>10</v>
      </c>
      <c r="J100" s="188">
        <f>VLOOKUP(A100,CENIK!$A$2:$F$201,6,FALSE)</f>
        <v>0</v>
      </c>
      <c r="K100" s="188">
        <f t="shared" si="5"/>
        <v>0</v>
      </c>
    </row>
    <row r="101" spans="1:11" ht="45" x14ac:dyDescent="0.25">
      <c r="A101" s="187">
        <v>4201</v>
      </c>
      <c r="B101" s="187">
        <v>69</v>
      </c>
      <c r="C101" s="184" t="str">
        <f t="shared" si="4"/>
        <v>69 - 4201</v>
      </c>
      <c r="D101" s="244" t="s">
        <v>342</v>
      </c>
      <c r="E101" s="244" t="s">
        <v>49</v>
      </c>
      <c r="F101" s="244" t="s">
        <v>56</v>
      </c>
      <c r="G101" s="244" t="s">
        <v>57</v>
      </c>
      <c r="H101" s="187" t="s">
        <v>29</v>
      </c>
      <c r="I101" s="188">
        <v>166</v>
      </c>
      <c r="J101" s="188">
        <f>VLOOKUP(A101,CENIK!$A$2:$F$201,6,FALSE)</f>
        <v>0</v>
      </c>
      <c r="K101" s="188">
        <f t="shared" si="5"/>
        <v>0</v>
      </c>
    </row>
    <row r="102" spans="1:11" ht="30" x14ac:dyDescent="0.25">
      <c r="A102" s="187">
        <v>4202</v>
      </c>
      <c r="B102" s="187">
        <v>69</v>
      </c>
      <c r="C102" s="184" t="str">
        <f t="shared" si="4"/>
        <v>69 - 4202</v>
      </c>
      <c r="D102" s="244" t="s">
        <v>342</v>
      </c>
      <c r="E102" s="244" t="s">
        <v>49</v>
      </c>
      <c r="F102" s="244" t="s">
        <v>56</v>
      </c>
      <c r="G102" s="244" t="s">
        <v>58</v>
      </c>
      <c r="H102" s="187" t="s">
        <v>29</v>
      </c>
      <c r="I102" s="188">
        <v>166</v>
      </c>
      <c r="J102" s="188">
        <f>VLOOKUP(A102,CENIK!$A$2:$F$201,6,FALSE)</f>
        <v>0</v>
      </c>
      <c r="K102" s="188">
        <f t="shared" si="5"/>
        <v>0</v>
      </c>
    </row>
    <row r="103" spans="1:11" ht="75" x14ac:dyDescent="0.25">
      <c r="A103" s="187">
        <v>4203</v>
      </c>
      <c r="B103" s="187">
        <v>69</v>
      </c>
      <c r="C103" s="184" t="str">
        <f t="shared" si="4"/>
        <v>69 - 4203</v>
      </c>
      <c r="D103" s="244" t="s">
        <v>342</v>
      </c>
      <c r="E103" s="244" t="s">
        <v>49</v>
      </c>
      <c r="F103" s="244" t="s">
        <v>56</v>
      </c>
      <c r="G103" s="244" t="s">
        <v>59</v>
      </c>
      <c r="H103" s="187" t="s">
        <v>22</v>
      </c>
      <c r="I103" s="188">
        <v>27</v>
      </c>
      <c r="J103" s="188">
        <f>VLOOKUP(A103,CENIK!$A$2:$F$201,6,FALSE)</f>
        <v>0</v>
      </c>
      <c r="K103" s="188">
        <f t="shared" si="5"/>
        <v>0</v>
      </c>
    </row>
    <row r="104" spans="1:11" ht="60" x14ac:dyDescent="0.25">
      <c r="A104" s="187">
        <v>4204</v>
      </c>
      <c r="B104" s="187">
        <v>69</v>
      </c>
      <c r="C104" s="184" t="str">
        <f t="shared" si="4"/>
        <v>69 - 4204</v>
      </c>
      <c r="D104" s="244" t="s">
        <v>342</v>
      </c>
      <c r="E104" s="244" t="s">
        <v>49</v>
      </c>
      <c r="F104" s="244" t="s">
        <v>56</v>
      </c>
      <c r="G104" s="244" t="s">
        <v>60</v>
      </c>
      <c r="H104" s="187" t="s">
        <v>22</v>
      </c>
      <c r="I104" s="188">
        <v>135</v>
      </c>
      <c r="J104" s="188">
        <f>VLOOKUP(A104,CENIK!$A$2:$F$201,6,FALSE)</f>
        <v>0</v>
      </c>
      <c r="K104" s="188">
        <f t="shared" si="5"/>
        <v>0</v>
      </c>
    </row>
    <row r="105" spans="1:11" ht="60" x14ac:dyDescent="0.25">
      <c r="A105" s="187">
        <v>4206</v>
      </c>
      <c r="B105" s="187">
        <v>69</v>
      </c>
      <c r="C105" s="184" t="str">
        <f t="shared" si="4"/>
        <v>69 - 4206</v>
      </c>
      <c r="D105" s="244" t="s">
        <v>342</v>
      </c>
      <c r="E105" s="244" t="s">
        <v>49</v>
      </c>
      <c r="F105" s="244" t="s">
        <v>56</v>
      </c>
      <c r="G105" s="244" t="s">
        <v>62</v>
      </c>
      <c r="H105" s="187" t="s">
        <v>22</v>
      </c>
      <c r="I105" s="188">
        <v>498</v>
      </c>
      <c r="J105" s="188">
        <f>VLOOKUP(A105,CENIK!$A$2:$F$201,6,FALSE)</f>
        <v>0</v>
      </c>
      <c r="K105" s="188">
        <f t="shared" si="5"/>
        <v>0</v>
      </c>
    </row>
    <row r="106" spans="1:11" ht="165" x14ac:dyDescent="0.25">
      <c r="A106" s="187">
        <v>6101</v>
      </c>
      <c r="B106" s="187">
        <v>69</v>
      </c>
      <c r="C106" s="184" t="str">
        <f t="shared" si="4"/>
        <v>69 - 6101</v>
      </c>
      <c r="D106" s="244" t="s">
        <v>342</v>
      </c>
      <c r="E106" s="244" t="s">
        <v>74</v>
      </c>
      <c r="F106" s="244" t="s">
        <v>75</v>
      </c>
      <c r="G106" s="244" t="s">
        <v>76</v>
      </c>
      <c r="H106" s="187" t="s">
        <v>10</v>
      </c>
      <c r="I106" s="188">
        <v>186</v>
      </c>
      <c r="J106" s="188">
        <f>VLOOKUP(A106,CENIK!$A$2:$F$201,6,FALSE)</f>
        <v>0</v>
      </c>
      <c r="K106" s="188">
        <f t="shared" si="5"/>
        <v>0</v>
      </c>
    </row>
    <row r="107" spans="1:11" ht="120" x14ac:dyDescent="0.25">
      <c r="A107" s="187">
        <v>6202</v>
      </c>
      <c r="B107" s="187">
        <v>69</v>
      </c>
      <c r="C107" s="184" t="str">
        <f t="shared" si="4"/>
        <v>69 - 6202</v>
      </c>
      <c r="D107" s="244" t="s">
        <v>342</v>
      </c>
      <c r="E107" s="244" t="s">
        <v>74</v>
      </c>
      <c r="F107" s="244" t="s">
        <v>77</v>
      </c>
      <c r="G107" s="244" t="s">
        <v>263</v>
      </c>
      <c r="H107" s="187" t="s">
        <v>6</v>
      </c>
      <c r="I107" s="188">
        <v>7</v>
      </c>
      <c r="J107" s="188">
        <f>VLOOKUP(A107,CENIK!$A$2:$F$201,6,FALSE)</f>
        <v>0</v>
      </c>
      <c r="K107" s="188">
        <f t="shared" si="5"/>
        <v>0</v>
      </c>
    </row>
    <row r="108" spans="1:11" ht="120" x14ac:dyDescent="0.25">
      <c r="A108" s="187">
        <v>6253</v>
      </c>
      <c r="B108" s="187">
        <v>69</v>
      </c>
      <c r="C108" s="184" t="str">
        <f t="shared" si="4"/>
        <v>69 - 6253</v>
      </c>
      <c r="D108" s="244" t="s">
        <v>342</v>
      </c>
      <c r="E108" s="244" t="s">
        <v>74</v>
      </c>
      <c r="F108" s="244" t="s">
        <v>77</v>
      </c>
      <c r="G108" s="244" t="s">
        <v>269</v>
      </c>
      <c r="H108" s="187" t="s">
        <v>6</v>
      </c>
      <c r="I108" s="188">
        <v>7</v>
      </c>
      <c r="J108" s="188">
        <f>VLOOKUP(A108,CENIK!$A$2:$F$201,6,FALSE)</f>
        <v>0</v>
      </c>
      <c r="K108" s="188">
        <f t="shared" si="5"/>
        <v>0</v>
      </c>
    </row>
    <row r="109" spans="1:11" ht="120" x14ac:dyDescent="0.25">
      <c r="A109" s="187">
        <v>6305</v>
      </c>
      <c r="B109" s="187">
        <v>69</v>
      </c>
      <c r="C109" s="184" t="str">
        <f t="shared" si="4"/>
        <v>69 - 6305</v>
      </c>
      <c r="D109" s="244" t="s">
        <v>342</v>
      </c>
      <c r="E109" s="244" t="s">
        <v>74</v>
      </c>
      <c r="F109" s="244" t="s">
        <v>81</v>
      </c>
      <c r="G109" s="244" t="s">
        <v>84</v>
      </c>
      <c r="H109" s="187" t="s">
        <v>6</v>
      </c>
      <c r="I109" s="188">
        <v>15</v>
      </c>
      <c r="J109" s="188">
        <f>VLOOKUP(A109,CENIK!$A$2:$F$201,6,FALSE)</f>
        <v>0</v>
      </c>
      <c r="K109" s="188">
        <f t="shared" si="5"/>
        <v>0</v>
      </c>
    </row>
    <row r="110" spans="1:11" ht="345" x14ac:dyDescent="0.25">
      <c r="A110" s="187">
        <v>6301</v>
      </c>
      <c r="B110" s="187">
        <v>69</v>
      </c>
      <c r="C110" s="184" t="str">
        <f t="shared" si="4"/>
        <v>69 - 6301</v>
      </c>
      <c r="D110" s="244" t="s">
        <v>342</v>
      </c>
      <c r="E110" s="244" t="s">
        <v>74</v>
      </c>
      <c r="F110" s="244" t="s">
        <v>81</v>
      </c>
      <c r="G110" s="244" t="s">
        <v>270</v>
      </c>
      <c r="H110" s="187" t="s">
        <v>6</v>
      </c>
      <c r="I110" s="188">
        <v>15</v>
      </c>
      <c r="J110" s="188">
        <f>VLOOKUP(A110,CENIK!$A$2:$F$201,6,FALSE)</f>
        <v>0</v>
      </c>
      <c r="K110" s="188">
        <f t="shared" si="5"/>
        <v>0</v>
      </c>
    </row>
    <row r="111" spans="1:11" ht="60" x14ac:dyDescent="0.25">
      <c r="A111" s="187">
        <v>6405</v>
      </c>
      <c r="B111" s="187">
        <v>69</v>
      </c>
      <c r="C111" s="184" t="str">
        <f t="shared" si="4"/>
        <v>69 - 6405</v>
      </c>
      <c r="D111" s="244" t="s">
        <v>342</v>
      </c>
      <c r="E111" s="244" t="s">
        <v>74</v>
      </c>
      <c r="F111" s="244" t="s">
        <v>85</v>
      </c>
      <c r="G111" s="244" t="s">
        <v>87</v>
      </c>
      <c r="H111" s="187" t="s">
        <v>10</v>
      </c>
      <c r="I111" s="188">
        <v>186</v>
      </c>
      <c r="J111" s="188">
        <f>VLOOKUP(A111,CENIK!$A$2:$F$201,6,FALSE)</f>
        <v>0</v>
      </c>
      <c r="K111" s="188">
        <f t="shared" si="5"/>
        <v>0</v>
      </c>
    </row>
    <row r="112" spans="1:11" ht="30" x14ac:dyDescent="0.25">
      <c r="A112" s="187">
        <v>6401</v>
      </c>
      <c r="B112" s="187">
        <v>69</v>
      </c>
      <c r="C112" s="184" t="str">
        <f t="shared" si="4"/>
        <v>69 - 6401</v>
      </c>
      <c r="D112" s="244" t="s">
        <v>342</v>
      </c>
      <c r="E112" s="244" t="s">
        <v>74</v>
      </c>
      <c r="F112" s="244" t="s">
        <v>85</v>
      </c>
      <c r="G112" s="244" t="s">
        <v>86</v>
      </c>
      <c r="H112" s="187" t="s">
        <v>10</v>
      </c>
      <c r="I112" s="188">
        <v>186</v>
      </c>
      <c r="J112" s="188">
        <f>VLOOKUP(A112,CENIK!$A$2:$F$201,6,FALSE)</f>
        <v>0</v>
      </c>
      <c r="K112" s="188">
        <f t="shared" si="5"/>
        <v>0</v>
      </c>
    </row>
    <row r="113" spans="1:11" ht="30" x14ac:dyDescent="0.25">
      <c r="A113" s="187">
        <v>6402</v>
      </c>
      <c r="B113" s="187">
        <v>69</v>
      </c>
      <c r="C113" s="184" t="str">
        <f t="shared" si="4"/>
        <v>69 - 6402</v>
      </c>
      <c r="D113" s="244" t="s">
        <v>342</v>
      </c>
      <c r="E113" s="244" t="s">
        <v>74</v>
      </c>
      <c r="F113" s="244" t="s">
        <v>85</v>
      </c>
      <c r="G113" s="244" t="s">
        <v>122</v>
      </c>
      <c r="H113" s="187" t="s">
        <v>10</v>
      </c>
      <c r="I113" s="188">
        <v>186</v>
      </c>
      <c r="J113" s="188">
        <f>VLOOKUP(A113,CENIK!$A$2:$F$201,6,FALSE)</f>
        <v>0</v>
      </c>
      <c r="K113" s="188">
        <f t="shared" si="5"/>
        <v>0</v>
      </c>
    </row>
    <row r="114" spans="1:11" ht="30" x14ac:dyDescent="0.25">
      <c r="A114" s="187">
        <v>6501</v>
      </c>
      <c r="B114" s="187">
        <v>69</v>
      </c>
      <c r="C114" s="184" t="str">
        <f t="shared" si="4"/>
        <v>69 - 6501</v>
      </c>
      <c r="D114" s="244" t="s">
        <v>342</v>
      </c>
      <c r="E114" s="244" t="s">
        <v>74</v>
      </c>
      <c r="F114" s="244" t="s">
        <v>88</v>
      </c>
      <c r="G114" s="244" t="s">
        <v>271</v>
      </c>
      <c r="H114" s="187" t="s">
        <v>6</v>
      </c>
      <c r="I114" s="188">
        <v>6</v>
      </c>
      <c r="J114" s="188">
        <f>VLOOKUP(A114,CENIK!$A$2:$F$201,6,FALSE)</f>
        <v>0</v>
      </c>
      <c r="K114" s="188">
        <f t="shared" si="5"/>
        <v>0</v>
      </c>
    </row>
    <row r="115" spans="1:11" ht="45" x14ac:dyDescent="0.25">
      <c r="A115" s="187">
        <v>6503</v>
      </c>
      <c r="B115" s="187">
        <v>69</v>
      </c>
      <c r="C115" s="184" t="str">
        <f t="shared" si="4"/>
        <v>69 - 6503</v>
      </c>
      <c r="D115" s="244" t="s">
        <v>342</v>
      </c>
      <c r="E115" s="244" t="s">
        <v>74</v>
      </c>
      <c r="F115" s="244" t="s">
        <v>88</v>
      </c>
      <c r="G115" s="244" t="s">
        <v>273</v>
      </c>
      <c r="H115" s="187" t="s">
        <v>6</v>
      </c>
      <c r="I115" s="188">
        <v>5</v>
      </c>
      <c r="J115" s="188">
        <f>VLOOKUP(A115,CENIK!$A$2:$F$201,6,FALSE)</f>
        <v>0</v>
      </c>
      <c r="K115" s="188">
        <f t="shared" si="5"/>
        <v>0</v>
      </c>
    </row>
    <row r="116" spans="1:11" ht="45" x14ac:dyDescent="0.25">
      <c r="A116" s="187">
        <v>6504</v>
      </c>
      <c r="B116" s="187">
        <v>69</v>
      </c>
      <c r="C116" s="184" t="str">
        <f t="shared" si="4"/>
        <v>69 - 6504</v>
      </c>
      <c r="D116" s="244" t="s">
        <v>342</v>
      </c>
      <c r="E116" s="244" t="s">
        <v>74</v>
      </c>
      <c r="F116" s="244" t="s">
        <v>88</v>
      </c>
      <c r="G116" s="244" t="s">
        <v>274</v>
      </c>
      <c r="H116" s="187" t="s">
        <v>6</v>
      </c>
      <c r="I116" s="188">
        <v>3</v>
      </c>
      <c r="J116" s="188">
        <f>VLOOKUP(A116,CENIK!$A$2:$F$201,6,FALSE)</f>
        <v>0</v>
      </c>
      <c r="K116" s="188">
        <f t="shared" si="5"/>
        <v>0</v>
      </c>
    </row>
    <row r="117" spans="1:11" ht="45" x14ac:dyDescent="0.25">
      <c r="A117" s="187">
        <v>6505</v>
      </c>
      <c r="B117" s="187">
        <v>69</v>
      </c>
      <c r="C117" s="184" t="str">
        <f t="shared" si="4"/>
        <v>69 - 6505</v>
      </c>
      <c r="D117" s="244" t="s">
        <v>342</v>
      </c>
      <c r="E117" s="244" t="s">
        <v>74</v>
      </c>
      <c r="F117" s="244" t="s">
        <v>88</v>
      </c>
      <c r="G117" s="244" t="s">
        <v>275</v>
      </c>
      <c r="H117" s="187" t="s">
        <v>6</v>
      </c>
      <c r="I117" s="188">
        <v>1</v>
      </c>
      <c r="J117" s="188">
        <f>VLOOKUP(A117,CENIK!$A$2:$F$201,6,FALSE)</f>
        <v>0</v>
      </c>
      <c r="K117" s="188">
        <f t="shared" si="5"/>
        <v>0</v>
      </c>
    </row>
    <row r="118" spans="1:11" ht="60" x14ac:dyDescent="0.25">
      <c r="A118" s="187">
        <v>1201</v>
      </c>
      <c r="B118" s="187">
        <v>70</v>
      </c>
      <c r="C118" s="184" t="str">
        <f t="shared" si="4"/>
        <v>70 - 1201</v>
      </c>
      <c r="D118" s="244" t="s">
        <v>343</v>
      </c>
      <c r="E118" s="244" t="s">
        <v>7</v>
      </c>
      <c r="F118" s="244" t="s">
        <v>8</v>
      </c>
      <c r="G118" s="244" t="s">
        <v>9</v>
      </c>
      <c r="H118" s="187" t="s">
        <v>10</v>
      </c>
      <c r="I118" s="188">
        <v>194</v>
      </c>
      <c r="J118" s="188">
        <f>VLOOKUP(A118,CENIK!$A$2:$F$201,6,FALSE)</f>
        <v>0</v>
      </c>
      <c r="K118" s="188">
        <f t="shared" si="5"/>
        <v>0</v>
      </c>
    </row>
    <row r="119" spans="1:11" ht="45" x14ac:dyDescent="0.25">
      <c r="A119" s="187">
        <v>1202</v>
      </c>
      <c r="B119" s="187">
        <v>70</v>
      </c>
      <c r="C119" s="184" t="str">
        <f t="shared" si="4"/>
        <v>70 - 1202</v>
      </c>
      <c r="D119" s="244" t="s">
        <v>343</v>
      </c>
      <c r="E119" s="244" t="s">
        <v>7</v>
      </c>
      <c r="F119" s="244" t="s">
        <v>8</v>
      </c>
      <c r="G119" s="244" t="s">
        <v>11</v>
      </c>
      <c r="H119" s="187" t="s">
        <v>12</v>
      </c>
      <c r="I119" s="188">
        <v>8</v>
      </c>
      <c r="J119" s="188">
        <f>VLOOKUP(A119,CENIK!$A$2:$F$201,6,FALSE)</f>
        <v>0</v>
      </c>
      <c r="K119" s="188">
        <f t="shared" si="5"/>
        <v>0</v>
      </c>
    </row>
    <row r="120" spans="1:11" ht="60" x14ac:dyDescent="0.25">
      <c r="A120" s="187">
        <v>1205</v>
      </c>
      <c r="B120" s="187">
        <v>70</v>
      </c>
      <c r="C120" s="184" t="str">
        <f t="shared" si="4"/>
        <v>70 - 1205</v>
      </c>
      <c r="D120" s="244" t="s">
        <v>343</v>
      </c>
      <c r="E120" s="244" t="s">
        <v>7</v>
      </c>
      <c r="F120" s="244" t="s">
        <v>8</v>
      </c>
      <c r="G120" s="244" t="s">
        <v>237</v>
      </c>
      <c r="H120" s="187" t="s">
        <v>14</v>
      </c>
      <c r="I120" s="188">
        <v>1</v>
      </c>
      <c r="J120" s="188">
        <f>VLOOKUP(A120,CENIK!$A$2:$F$201,6,FALSE)</f>
        <v>0</v>
      </c>
      <c r="K120" s="188">
        <f t="shared" si="5"/>
        <v>0</v>
      </c>
    </row>
    <row r="121" spans="1:11" ht="60" x14ac:dyDescent="0.25">
      <c r="A121" s="187">
        <v>1206</v>
      </c>
      <c r="B121" s="187">
        <v>70</v>
      </c>
      <c r="C121" s="184" t="str">
        <f t="shared" si="4"/>
        <v>70 - 1206</v>
      </c>
      <c r="D121" s="244" t="s">
        <v>343</v>
      </c>
      <c r="E121" s="244" t="s">
        <v>7</v>
      </c>
      <c r="F121" s="244" t="s">
        <v>8</v>
      </c>
      <c r="G121" s="244" t="s">
        <v>238</v>
      </c>
      <c r="H121" s="187" t="s">
        <v>14</v>
      </c>
      <c r="I121" s="188">
        <v>1</v>
      </c>
      <c r="J121" s="188">
        <f>VLOOKUP(A121,CENIK!$A$2:$F$201,6,FALSE)</f>
        <v>0</v>
      </c>
      <c r="K121" s="188">
        <f t="shared" si="5"/>
        <v>0</v>
      </c>
    </row>
    <row r="122" spans="1:11" ht="75" x14ac:dyDescent="0.25">
      <c r="A122" s="187">
        <v>1207</v>
      </c>
      <c r="B122" s="187">
        <v>70</v>
      </c>
      <c r="C122" s="184" t="str">
        <f t="shared" si="4"/>
        <v>70 - 1207</v>
      </c>
      <c r="D122" s="244" t="s">
        <v>343</v>
      </c>
      <c r="E122" s="244" t="s">
        <v>7</v>
      </c>
      <c r="F122" s="244" t="s">
        <v>8</v>
      </c>
      <c r="G122" s="244" t="s">
        <v>239</v>
      </c>
      <c r="H122" s="187" t="s">
        <v>14</v>
      </c>
      <c r="I122" s="188">
        <v>1</v>
      </c>
      <c r="J122" s="188">
        <f>VLOOKUP(A122,CENIK!$A$2:$F$201,6,FALSE)</f>
        <v>0</v>
      </c>
      <c r="K122" s="188">
        <f t="shared" si="5"/>
        <v>0</v>
      </c>
    </row>
    <row r="123" spans="1:11" ht="75" x14ac:dyDescent="0.25">
      <c r="A123" s="187">
        <v>1211</v>
      </c>
      <c r="B123" s="187">
        <v>70</v>
      </c>
      <c r="C123" s="184" t="str">
        <f t="shared" si="4"/>
        <v>70 - 1211</v>
      </c>
      <c r="D123" s="244" t="s">
        <v>343</v>
      </c>
      <c r="E123" s="244" t="s">
        <v>7</v>
      </c>
      <c r="F123" s="244" t="s">
        <v>8</v>
      </c>
      <c r="G123" s="244" t="s">
        <v>242</v>
      </c>
      <c r="H123" s="187" t="s">
        <v>14</v>
      </c>
      <c r="I123" s="188">
        <v>2</v>
      </c>
      <c r="J123" s="188">
        <f>VLOOKUP(A123,CENIK!$A$2:$F$201,6,FALSE)</f>
        <v>0</v>
      </c>
      <c r="K123" s="188">
        <f t="shared" si="5"/>
        <v>0</v>
      </c>
    </row>
    <row r="124" spans="1:11" ht="60" x14ac:dyDescent="0.25">
      <c r="A124" s="187">
        <v>1212</v>
      </c>
      <c r="B124" s="187">
        <v>70</v>
      </c>
      <c r="C124" s="184" t="str">
        <f t="shared" si="4"/>
        <v>70 - 1212</v>
      </c>
      <c r="D124" s="244" t="s">
        <v>343</v>
      </c>
      <c r="E124" s="244" t="s">
        <v>7</v>
      </c>
      <c r="F124" s="244" t="s">
        <v>8</v>
      </c>
      <c r="G124" s="244" t="s">
        <v>243</v>
      </c>
      <c r="H124" s="187" t="s">
        <v>14</v>
      </c>
      <c r="I124" s="188">
        <v>1</v>
      </c>
      <c r="J124" s="188">
        <f>VLOOKUP(A124,CENIK!$A$2:$F$201,6,FALSE)</f>
        <v>0</v>
      </c>
      <c r="K124" s="188">
        <f t="shared" si="5"/>
        <v>0</v>
      </c>
    </row>
    <row r="125" spans="1:11" ht="45" x14ac:dyDescent="0.25">
      <c r="A125" s="187">
        <v>1301</v>
      </c>
      <c r="B125" s="187">
        <v>70</v>
      </c>
      <c r="C125" s="184" t="str">
        <f t="shared" si="4"/>
        <v>70 - 1301</v>
      </c>
      <c r="D125" s="244" t="s">
        <v>343</v>
      </c>
      <c r="E125" s="244" t="s">
        <v>7</v>
      </c>
      <c r="F125" s="244" t="s">
        <v>15</v>
      </c>
      <c r="G125" s="244" t="s">
        <v>16</v>
      </c>
      <c r="H125" s="187" t="s">
        <v>10</v>
      </c>
      <c r="I125" s="188">
        <v>194</v>
      </c>
      <c r="J125" s="188">
        <f>VLOOKUP(A125,CENIK!$A$2:$F$201,6,FALSE)</f>
        <v>0</v>
      </c>
      <c r="K125" s="188">
        <f t="shared" si="5"/>
        <v>0</v>
      </c>
    </row>
    <row r="126" spans="1:11" ht="150" x14ac:dyDescent="0.25">
      <c r="A126" s="187">
        <v>1302</v>
      </c>
      <c r="B126" s="187">
        <v>70</v>
      </c>
      <c r="C126" s="184" t="str">
        <f t="shared" si="4"/>
        <v>70 - 1302</v>
      </c>
      <c r="D126" s="244" t="s">
        <v>343</v>
      </c>
      <c r="E126" s="244" t="s">
        <v>7</v>
      </c>
      <c r="F126" s="244" t="s">
        <v>15</v>
      </c>
      <c r="G126" s="1201" t="s">
        <v>3252</v>
      </c>
      <c r="H126" s="187" t="s">
        <v>10</v>
      </c>
      <c r="I126" s="188">
        <v>194</v>
      </c>
      <c r="J126" s="188">
        <f>VLOOKUP(A126,CENIK!$A$2:$F$201,6,FALSE)</f>
        <v>0</v>
      </c>
      <c r="K126" s="188">
        <f t="shared" si="5"/>
        <v>0</v>
      </c>
    </row>
    <row r="127" spans="1:11" ht="30" x14ac:dyDescent="0.25">
      <c r="A127" s="187">
        <v>1401</v>
      </c>
      <c r="B127" s="187">
        <v>70</v>
      </c>
      <c r="C127" s="184" t="str">
        <f t="shared" si="4"/>
        <v>70 - 1401</v>
      </c>
      <c r="D127" s="244" t="s">
        <v>343</v>
      </c>
      <c r="E127" s="244" t="s">
        <v>7</v>
      </c>
      <c r="F127" s="244" t="s">
        <v>25</v>
      </c>
      <c r="G127" s="244" t="s">
        <v>247</v>
      </c>
      <c r="H127" s="187" t="s">
        <v>20</v>
      </c>
      <c r="I127" s="188">
        <v>10</v>
      </c>
      <c r="J127" s="188">
        <f>VLOOKUP(A127,CENIK!$A$2:$F$201,6,FALSE)</f>
        <v>0</v>
      </c>
      <c r="K127" s="188">
        <f t="shared" si="5"/>
        <v>0</v>
      </c>
    </row>
    <row r="128" spans="1:11" ht="30" x14ac:dyDescent="0.25">
      <c r="A128" s="187">
        <v>1402</v>
      </c>
      <c r="B128" s="187">
        <v>70</v>
      </c>
      <c r="C128" s="184" t="str">
        <f t="shared" si="4"/>
        <v>70 - 1402</v>
      </c>
      <c r="D128" s="244" t="s">
        <v>343</v>
      </c>
      <c r="E128" s="244" t="s">
        <v>7</v>
      </c>
      <c r="F128" s="244" t="s">
        <v>25</v>
      </c>
      <c r="G128" s="244" t="s">
        <v>248</v>
      </c>
      <c r="H128" s="187" t="s">
        <v>20</v>
      </c>
      <c r="I128" s="188">
        <v>10</v>
      </c>
      <c r="J128" s="188">
        <f>VLOOKUP(A128,CENIK!$A$2:$F$201,6,FALSE)</f>
        <v>0</v>
      </c>
      <c r="K128" s="188">
        <f t="shared" si="5"/>
        <v>0</v>
      </c>
    </row>
    <row r="129" spans="1:11" ht="30" x14ac:dyDescent="0.25">
      <c r="A129" s="187">
        <v>1403</v>
      </c>
      <c r="B129" s="187">
        <v>70</v>
      </c>
      <c r="C129" s="184" t="str">
        <f t="shared" si="4"/>
        <v>70 - 1403</v>
      </c>
      <c r="D129" s="244" t="s">
        <v>343</v>
      </c>
      <c r="E129" s="244" t="s">
        <v>7</v>
      </c>
      <c r="F129" s="244" t="s">
        <v>25</v>
      </c>
      <c r="G129" s="244" t="s">
        <v>249</v>
      </c>
      <c r="H129" s="187" t="s">
        <v>20</v>
      </c>
      <c r="I129" s="188">
        <v>5</v>
      </c>
      <c r="J129" s="188">
        <f>VLOOKUP(A129,CENIK!$A$2:$F$201,6,FALSE)</f>
        <v>0</v>
      </c>
      <c r="K129" s="188">
        <f t="shared" si="5"/>
        <v>0</v>
      </c>
    </row>
    <row r="130" spans="1:11" ht="60" x14ac:dyDescent="0.25">
      <c r="A130" s="187">
        <v>21106</v>
      </c>
      <c r="B130" s="187">
        <v>70</v>
      </c>
      <c r="C130" s="184" t="str">
        <f t="shared" si="4"/>
        <v>70 - 21106</v>
      </c>
      <c r="D130" s="244" t="s">
        <v>343</v>
      </c>
      <c r="E130" s="244" t="s">
        <v>26</v>
      </c>
      <c r="F130" s="244" t="s">
        <v>27</v>
      </c>
      <c r="G130" s="244" t="s">
        <v>251</v>
      </c>
      <c r="H130" s="187" t="s">
        <v>22</v>
      </c>
      <c r="I130" s="188">
        <v>600</v>
      </c>
      <c r="J130" s="188">
        <f>VLOOKUP(A130,CENIK!$A$2:$F$201,6,FALSE)</f>
        <v>0</v>
      </c>
      <c r="K130" s="188">
        <f t="shared" si="5"/>
        <v>0</v>
      </c>
    </row>
    <row r="131" spans="1:11" ht="45" x14ac:dyDescent="0.25">
      <c r="A131" s="187">
        <v>12308</v>
      </c>
      <c r="B131" s="187">
        <v>70</v>
      </c>
      <c r="C131" s="184" t="str">
        <f t="shared" si="4"/>
        <v>70 - 12308</v>
      </c>
      <c r="D131" s="244" t="s">
        <v>343</v>
      </c>
      <c r="E131" s="244" t="s">
        <v>26</v>
      </c>
      <c r="F131" s="244" t="s">
        <v>27</v>
      </c>
      <c r="G131" s="244" t="s">
        <v>28</v>
      </c>
      <c r="H131" s="187" t="s">
        <v>29</v>
      </c>
      <c r="I131" s="188">
        <v>750</v>
      </c>
      <c r="J131" s="188">
        <f>VLOOKUP(A131,CENIK!$A$2:$F$201,6,FALSE)</f>
        <v>0</v>
      </c>
      <c r="K131" s="188">
        <f t="shared" si="5"/>
        <v>0</v>
      </c>
    </row>
    <row r="132" spans="1:11" ht="30" x14ac:dyDescent="0.25">
      <c r="A132" s="187">
        <v>12327</v>
      </c>
      <c r="B132" s="187">
        <v>70</v>
      </c>
      <c r="C132" s="184" t="str">
        <f t="shared" si="4"/>
        <v>70 - 12327</v>
      </c>
      <c r="D132" s="244" t="s">
        <v>343</v>
      </c>
      <c r="E132" s="244" t="s">
        <v>26</v>
      </c>
      <c r="F132" s="244" t="s">
        <v>27</v>
      </c>
      <c r="G132" s="244" t="s">
        <v>31</v>
      </c>
      <c r="H132" s="187" t="s">
        <v>10</v>
      </c>
      <c r="I132" s="188">
        <v>80</v>
      </c>
      <c r="J132" s="188">
        <f>VLOOKUP(A132,CENIK!$A$2:$F$201,6,FALSE)</f>
        <v>0</v>
      </c>
      <c r="K132" s="188">
        <f t="shared" si="5"/>
        <v>0</v>
      </c>
    </row>
    <row r="133" spans="1:11" ht="30" x14ac:dyDescent="0.25">
      <c r="A133" s="187">
        <v>24405</v>
      </c>
      <c r="B133" s="187">
        <v>70</v>
      </c>
      <c r="C133" s="184" t="str">
        <f t="shared" si="4"/>
        <v>70 - 24405</v>
      </c>
      <c r="D133" s="244" t="s">
        <v>343</v>
      </c>
      <c r="E133" s="244" t="s">
        <v>26</v>
      </c>
      <c r="F133" s="244" t="s">
        <v>36</v>
      </c>
      <c r="G133" s="244" t="s">
        <v>252</v>
      </c>
      <c r="H133" s="187" t="s">
        <v>22</v>
      </c>
      <c r="I133" s="188">
        <v>300</v>
      </c>
      <c r="J133" s="188">
        <f>VLOOKUP(A133,CENIK!$A$2:$F$201,6,FALSE)</f>
        <v>0</v>
      </c>
      <c r="K133" s="188">
        <f t="shared" si="5"/>
        <v>0</v>
      </c>
    </row>
    <row r="134" spans="1:11" ht="45" x14ac:dyDescent="0.25">
      <c r="A134" s="187">
        <v>31302</v>
      </c>
      <c r="B134" s="187">
        <v>70</v>
      </c>
      <c r="C134" s="184" t="str">
        <f t="shared" si="4"/>
        <v>70 - 31302</v>
      </c>
      <c r="D134" s="244" t="s">
        <v>343</v>
      </c>
      <c r="E134" s="244" t="s">
        <v>26</v>
      </c>
      <c r="F134" s="244" t="s">
        <v>36</v>
      </c>
      <c r="G134" s="244" t="s">
        <v>639</v>
      </c>
      <c r="H134" s="187" t="s">
        <v>22</v>
      </c>
      <c r="I134" s="188">
        <v>188</v>
      </c>
      <c r="J134" s="188">
        <f>VLOOKUP(A134,CENIK!$A$2:$F$201,6,FALSE)</f>
        <v>0</v>
      </c>
      <c r="K134" s="188">
        <f t="shared" si="5"/>
        <v>0</v>
      </c>
    </row>
    <row r="135" spans="1:11" ht="30" x14ac:dyDescent="0.25">
      <c r="A135" s="187">
        <v>22103</v>
      </c>
      <c r="B135" s="187">
        <v>70</v>
      </c>
      <c r="C135" s="184" t="str">
        <f t="shared" si="4"/>
        <v>70 - 22103</v>
      </c>
      <c r="D135" s="244" t="s">
        <v>343</v>
      </c>
      <c r="E135" s="244" t="s">
        <v>26</v>
      </c>
      <c r="F135" s="244" t="s">
        <v>36</v>
      </c>
      <c r="G135" s="244" t="s">
        <v>40</v>
      </c>
      <c r="H135" s="187" t="s">
        <v>29</v>
      </c>
      <c r="I135" s="188">
        <v>750</v>
      </c>
      <c r="J135" s="188">
        <f>VLOOKUP(A135,CENIK!$A$2:$F$201,6,FALSE)</f>
        <v>0</v>
      </c>
      <c r="K135" s="188">
        <f t="shared" si="5"/>
        <v>0</v>
      </c>
    </row>
    <row r="136" spans="1:11" ht="75" x14ac:dyDescent="0.25">
      <c r="A136" s="187">
        <v>31602</v>
      </c>
      <c r="B136" s="187">
        <v>70</v>
      </c>
      <c r="C136" s="184" t="str">
        <f t="shared" si="4"/>
        <v>70 - 31602</v>
      </c>
      <c r="D136" s="244" t="s">
        <v>343</v>
      </c>
      <c r="E136" s="244" t="s">
        <v>26</v>
      </c>
      <c r="F136" s="244" t="s">
        <v>36</v>
      </c>
      <c r="G136" s="244" t="s">
        <v>640</v>
      </c>
      <c r="H136" s="187" t="s">
        <v>29</v>
      </c>
      <c r="I136" s="188">
        <v>750</v>
      </c>
      <c r="J136" s="188">
        <f>VLOOKUP(A136,CENIK!$A$2:$F$201,6,FALSE)</f>
        <v>0</v>
      </c>
      <c r="K136" s="188">
        <f t="shared" si="5"/>
        <v>0</v>
      </c>
    </row>
    <row r="137" spans="1:11" ht="45" x14ac:dyDescent="0.25">
      <c r="A137" s="187">
        <v>32311</v>
      </c>
      <c r="B137" s="187">
        <v>70</v>
      </c>
      <c r="C137" s="184" t="str">
        <f t="shared" si="4"/>
        <v>70 - 32311</v>
      </c>
      <c r="D137" s="244" t="s">
        <v>343</v>
      </c>
      <c r="E137" s="244" t="s">
        <v>26</v>
      </c>
      <c r="F137" s="244" t="s">
        <v>36</v>
      </c>
      <c r="G137" s="244" t="s">
        <v>255</v>
      </c>
      <c r="H137" s="187" t="s">
        <v>29</v>
      </c>
      <c r="I137" s="188">
        <v>750</v>
      </c>
      <c r="J137" s="188">
        <f>VLOOKUP(A137,CENIK!$A$2:$F$201,6,FALSE)</f>
        <v>0</v>
      </c>
      <c r="K137" s="188">
        <f t="shared" si="5"/>
        <v>0</v>
      </c>
    </row>
    <row r="138" spans="1:11" ht="30" x14ac:dyDescent="0.25">
      <c r="A138" s="187">
        <v>2208</v>
      </c>
      <c r="B138" s="187">
        <v>70</v>
      </c>
      <c r="C138" s="184" t="str">
        <f t="shared" si="4"/>
        <v>70 - 2208</v>
      </c>
      <c r="D138" s="244" t="s">
        <v>343</v>
      </c>
      <c r="E138" s="244" t="s">
        <v>26</v>
      </c>
      <c r="F138" s="244" t="s">
        <v>36</v>
      </c>
      <c r="G138" s="244" t="s">
        <v>37</v>
      </c>
      <c r="H138" s="187" t="s">
        <v>29</v>
      </c>
      <c r="I138" s="188">
        <v>750</v>
      </c>
      <c r="J138" s="188">
        <f>VLOOKUP(A138,CENIK!$A$2:$F$201,6,FALSE)</f>
        <v>0</v>
      </c>
      <c r="K138" s="188">
        <f t="shared" si="5"/>
        <v>0</v>
      </c>
    </row>
    <row r="139" spans="1:11" ht="30" x14ac:dyDescent="0.25">
      <c r="A139" s="187">
        <v>34901</v>
      </c>
      <c r="B139" s="187">
        <v>70</v>
      </c>
      <c r="C139" s="184" t="str">
        <f t="shared" si="4"/>
        <v>70 - 34901</v>
      </c>
      <c r="D139" s="244" t="s">
        <v>343</v>
      </c>
      <c r="E139" s="244" t="s">
        <v>26</v>
      </c>
      <c r="F139" s="244" t="s">
        <v>36</v>
      </c>
      <c r="G139" s="244" t="s">
        <v>43</v>
      </c>
      <c r="H139" s="187" t="s">
        <v>29</v>
      </c>
      <c r="I139" s="188">
        <v>750</v>
      </c>
      <c r="J139" s="188">
        <f>VLOOKUP(A139,CENIK!$A$2:$F$201,6,FALSE)</f>
        <v>0</v>
      </c>
      <c r="K139" s="188">
        <f t="shared" si="5"/>
        <v>0</v>
      </c>
    </row>
    <row r="140" spans="1:11" ht="30" x14ac:dyDescent="0.25">
      <c r="A140" s="187">
        <v>2224</v>
      </c>
      <c r="B140" s="187">
        <v>70</v>
      </c>
      <c r="C140" s="184" t="str">
        <f t="shared" si="4"/>
        <v>70 - 2224</v>
      </c>
      <c r="D140" s="244" t="s">
        <v>343</v>
      </c>
      <c r="E140" s="244" t="s">
        <v>26</v>
      </c>
      <c r="F140" s="244" t="s">
        <v>36</v>
      </c>
      <c r="G140" s="244" t="s">
        <v>38</v>
      </c>
      <c r="H140" s="187" t="s">
        <v>12</v>
      </c>
      <c r="I140" s="188">
        <v>5</v>
      </c>
      <c r="J140" s="188">
        <f>VLOOKUP(A140,CENIK!$A$2:$F$201,6,FALSE)</f>
        <v>0</v>
      </c>
      <c r="K140" s="188">
        <f t="shared" si="5"/>
        <v>0</v>
      </c>
    </row>
    <row r="141" spans="1:11" ht="30" x14ac:dyDescent="0.25">
      <c r="A141" s="187">
        <v>2225</v>
      </c>
      <c r="B141" s="187">
        <v>70</v>
      </c>
      <c r="C141" s="184" t="str">
        <f t="shared" si="4"/>
        <v>70 - 2225</v>
      </c>
      <c r="D141" s="244" t="s">
        <v>343</v>
      </c>
      <c r="E141" s="244" t="s">
        <v>26</v>
      </c>
      <c r="F141" s="244" t="s">
        <v>36</v>
      </c>
      <c r="G141" s="244" t="s">
        <v>39</v>
      </c>
      <c r="H141" s="187" t="s">
        <v>12</v>
      </c>
      <c r="I141" s="188">
        <v>5</v>
      </c>
      <c r="J141" s="188">
        <f>VLOOKUP(A141,CENIK!$A$2:$F$201,6,FALSE)</f>
        <v>0</v>
      </c>
      <c r="K141" s="188">
        <f t="shared" si="5"/>
        <v>0</v>
      </c>
    </row>
    <row r="142" spans="1:11" ht="60" x14ac:dyDescent="0.25">
      <c r="A142" s="187">
        <v>4109</v>
      </c>
      <c r="B142" s="187">
        <v>70</v>
      </c>
      <c r="C142" s="184" t="str">
        <f t="shared" si="4"/>
        <v>70 - 4109</v>
      </c>
      <c r="D142" s="244" t="s">
        <v>343</v>
      </c>
      <c r="E142" s="244" t="s">
        <v>49</v>
      </c>
      <c r="F142" s="244" t="s">
        <v>50</v>
      </c>
      <c r="G142" s="244" t="s">
        <v>259</v>
      </c>
      <c r="H142" s="187" t="s">
        <v>22</v>
      </c>
      <c r="I142" s="188">
        <v>1125</v>
      </c>
      <c r="J142" s="188">
        <f>VLOOKUP(A142,CENIK!$A$2:$F$201,6,FALSE)</f>
        <v>0</v>
      </c>
      <c r="K142" s="188">
        <f t="shared" si="5"/>
        <v>0</v>
      </c>
    </row>
    <row r="143" spans="1:11" ht="45" x14ac:dyDescent="0.25">
      <c r="A143" s="187">
        <v>4121</v>
      </c>
      <c r="B143" s="187">
        <v>70</v>
      </c>
      <c r="C143" s="184" t="str">
        <f t="shared" si="4"/>
        <v>70 - 4121</v>
      </c>
      <c r="D143" s="244" t="s">
        <v>343</v>
      </c>
      <c r="E143" s="244" t="s">
        <v>49</v>
      </c>
      <c r="F143" s="244" t="s">
        <v>50</v>
      </c>
      <c r="G143" s="244" t="s">
        <v>260</v>
      </c>
      <c r="H143" s="187" t="s">
        <v>22</v>
      </c>
      <c r="I143" s="188">
        <v>15</v>
      </c>
      <c r="J143" s="188">
        <f>VLOOKUP(A143,CENIK!$A$2:$F$201,6,FALSE)</f>
        <v>0</v>
      </c>
      <c r="K143" s="188">
        <f t="shared" si="5"/>
        <v>0</v>
      </c>
    </row>
    <row r="144" spans="1:11" ht="45" x14ac:dyDescent="0.25">
      <c r="A144" s="187">
        <v>4201</v>
      </c>
      <c r="B144" s="187">
        <v>70</v>
      </c>
      <c r="C144" s="184" t="str">
        <f t="shared" si="4"/>
        <v>70 - 4201</v>
      </c>
      <c r="D144" s="244" t="s">
        <v>343</v>
      </c>
      <c r="E144" s="244" t="s">
        <v>49</v>
      </c>
      <c r="F144" s="244" t="s">
        <v>56</v>
      </c>
      <c r="G144" s="244" t="s">
        <v>57</v>
      </c>
      <c r="H144" s="187" t="s">
        <v>29</v>
      </c>
      <c r="I144" s="188">
        <v>180</v>
      </c>
      <c r="J144" s="188">
        <f>VLOOKUP(A144,CENIK!$A$2:$F$201,6,FALSE)</f>
        <v>0</v>
      </c>
      <c r="K144" s="188">
        <f t="shared" si="5"/>
        <v>0</v>
      </c>
    </row>
    <row r="145" spans="1:11" ht="30" x14ac:dyDescent="0.25">
      <c r="A145" s="187">
        <v>4202</v>
      </c>
      <c r="B145" s="187">
        <v>70</v>
      </c>
      <c r="C145" s="184" t="str">
        <f t="shared" si="4"/>
        <v>70 - 4202</v>
      </c>
      <c r="D145" s="244" t="s">
        <v>343</v>
      </c>
      <c r="E145" s="244" t="s">
        <v>49</v>
      </c>
      <c r="F145" s="244" t="s">
        <v>56</v>
      </c>
      <c r="G145" s="244" t="s">
        <v>58</v>
      </c>
      <c r="H145" s="187" t="s">
        <v>29</v>
      </c>
      <c r="I145" s="188">
        <v>180</v>
      </c>
      <c r="J145" s="188">
        <f>VLOOKUP(A145,CENIK!$A$2:$F$201,6,FALSE)</f>
        <v>0</v>
      </c>
      <c r="K145" s="188">
        <f t="shared" si="5"/>
        <v>0</v>
      </c>
    </row>
    <row r="146" spans="1:11" ht="75" x14ac:dyDescent="0.25">
      <c r="A146" s="187">
        <v>4203</v>
      </c>
      <c r="B146" s="187">
        <v>70</v>
      </c>
      <c r="C146" s="184" t="str">
        <f t="shared" si="4"/>
        <v>70 - 4203</v>
      </c>
      <c r="D146" s="244" t="s">
        <v>343</v>
      </c>
      <c r="E146" s="244" t="s">
        <v>49</v>
      </c>
      <c r="F146" s="244" t="s">
        <v>56</v>
      </c>
      <c r="G146" s="244" t="s">
        <v>59</v>
      </c>
      <c r="H146" s="187" t="s">
        <v>22</v>
      </c>
      <c r="I146" s="188">
        <v>29</v>
      </c>
      <c r="J146" s="188">
        <f>VLOOKUP(A146,CENIK!$A$2:$F$201,6,FALSE)</f>
        <v>0</v>
      </c>
      <c r="K146" s="188">
        <f t="shared" si="5"/>
        <v>0</v>
      </c>
    </row>
    <row r="147" spans="1:11" ht="60" x14ac:dyDescent="0.25">
      <c r="A147" s="187">
        <v>4204</v>
      </c>
      <c r="B147" s="187">
        <v>70</v>
      </c>
      <c r="C147" s="184" t="str">
        <f t="shared" si="4"/>
        <v>70 - 4204</v>
      </c>
      <c r="D147" s="244" t="s">
        <v>343</v>
      </c>
      <c r="E147" s="244" t="s">
        <v>49</v>
      </c>
      <c r="F147" s="244" t="s">
        <v>56</v>
      </c>
      <c r="G147" s="244" t="s">
        <v>60</v>
      </c>
      <c r="H147" s="187" t="s">
        <v>22</v>
      </c>
      <c r="I147" s="188">
        <v>144</v>
      </c>
      <c r="J147" s="188">
        <f>VLOOKUP(A147,CENIK!$A$2:$F$201,6,FALSE)</f>
        <v>0</v>
      </c>
      <c r="K147" s="188">
        <f t="shared" si="5"/>
        <v>0</v>
      </c>
    </row>
    <row r="148" spans="1:11" ht="60" x14ac:dyDescent="0.25">
      <c r="A148" s="187">
        <v>4206</v>
      </c>
      <c r="B148" s="187">
        <v>70</v>
      </c>
      <c r="C148" s="184" t="str">
        <f t="shared" si="4"/>
        <v>70 - 4206</v>
      </c>
      <c r="D148" s="244" t="s">
        <v>343</v>
      </c>
      <c r="E148" s="244" t="s">
        <v>49</v>
      </c>
      <c r="F148" s="244" t="s">
        <v>56</v>
      </c>
      <c r="G148" s="244" t="s">
        <v>62</v>
      </c>
      <c r="H148" s="187" t="s">
        <v>22</v>
      </c>
      <c r="I148" s="188">
        <v>956</v>
      </c>
      <c r="J148" s="188">
        <f>VLOOKUP(A148,CENIK!$A$2:$F$201,6,FALSE)</f>
        <v>0</v>
      </c>
      <c r="K148" s="188">
        <f t="shared" si="5"/>
        <v>0</v>
      </c>
    </row>
    <row r="149" spans="1:11" ht="75" x14ac:dyDescent="0.25">
      <c r="A149" s="187">
        <v>5108</v>
      </c>
      <c r="B149" s="187">
        <v>70</v>
      </c>
      <c r="C149" s="184" t="str">
        <f t="shared" si="4"/>
        <v>70 - 5108</v>
      </c>
      <c r="D149" s="244" t="s">
        <v>343</v>
      </c>
      <c r="E149" s="244" t="s">
        <v>63</v>
      </c>
      <c r="F149" s="244" t="s">
        <v>64</v>
      </c>
      <c r="G149" s="244" t="s">
        <v>68</v>
      </c>
      <c r="H149" s="187" t="s">
        <v>69</v>
      </c>
      <c r="I149" s="188">
        <v>194</v>
      </c>
      <c r="J149" s="188">
        <f>VLOOKUP(A149,CENIK!$A$2:$F$201,6,FALSE)</f>
        <v>0</v>
      </c>
      <c r="K149" s="188">
        <f t="shared" si="5"/>
        <v>0</v>
      </c>
    </row>
    <row r="150" spans="1:11" ht="165" x14ac:dyDescent="0.25">
      <c r="A150" s="187">
        <v>6101</v>
      </c>
      <c r="B150" s="187">
        <v>70</v>
      </c>
      <c r="C150" s="184" t="str">
        <f t="shared" si="4"/>
        <v>70 - 6101</v>
      </c>
      <c r="D150" s="244" t="s">
        <v>343</v>
      </c>
      <c r="E150" s="244" t="s">
        <v>74</v>
      </c>
      <c r="F150" s="244" t="s">
        <v>75</v>
      </c>
      <c r="G150" s="244" t="s">
        <v>76</v>
      </c>
      <c r="H150" s="187" t="s">
        <v>10</v>
      </c>
      <c r="I150" s="188">
        <v>194</v>
      </c>
      <c r="J150" s="188">
        <f>VLOOKUP(A150,CENIK!$A$2:$F$201,6,FALSE)</f>
        <v>0</v>
      </c>
      <c r="K150" s="188">
        <f t="shared" si="5"/>
        <v>0</v>
      </c>
    </row>
    <row r="151" spans="1:11" ht="120" x14ac:dyDescent="0.25">
      <c r="A151" s="187">
        <v>6204</v>
      </c>
      <c r="B151" s="187">
        <v>70</v>
      </c>
      <c r="C151" s="184" t="str">
        <f t="shared" si="4"/>
        <v>70 - 6204</v>
      </c>
      <c r="D151" s="244" t="s">
        <v>343</v>
      </c>
      <c r="E151" s="244" t="s">
        <v>74</v>
      </c>
      <c r="F151" s="244" t="s">
        <v>77</v>
      </c>
      <c r="G151" s="244" t="s">
        <v>265</v>
      </c>
      <c r="H151" s="187" t="s">
        <v>6</v>
      </c>
      <c r="I151" s="188">
        <v>7</v>
      </c>
      <c r="J151" s="188">
        <f>VLOOKUP(A151,CENIK!$A$2:$F$201,6,FALSE)</f>
        <v>0</v>
      </c>
      <c r="K151" s="188">
        <f t="shared" si="5"/>
        <v>0</v>
      </c>
    </row>
    <row r="152" spans="1:11" ht="120" x14ac:dyDescent="0.25">
      <c r="A152" s="187">
        <v>6253</v>
      </c>
      <c r="B152" s="187">
        <v>70</v>
      </c>
      <c r="C152" s="184" t="str">
        <f t="shared" si="4"/>
        <v>70 - 6253</v>
      </c>
      <c r="D152" s="244" t="s">
        <v>343</v>
      </c>
      <c r="E152" s="244" t="s">
        <v>74</v>
      </c>
      <c r="F152" s="244" t="s">
        <v>77</v>
      </c>
      <c r="G152" s="244" t="s">
        <v>269</v>
      </c>
      <c r="H152" s="187" t="s">
        <v>6</v>
      </c>
      <c r="I152" s="188">
        <v>7</v>
      </c>
      <c r="J152" s="188">
        <f>VLOOKUP(A152,CENIK!$A$2:$F$201,6,FALSE)</f>
        <v>0</v>
      </c>
      <c r="K152" s="188">
        <f t="shared" si="5"/>
        <v>0</v>
      </c>
    </row>
    <row r="153" spans="1:11" ht="120" x14ac:dyDescent="0.25">
      <c r="A153" s="187">
        <v>6305</v>
      </c>
      <c r="B153" s="187">
        <v>70</v>
      </c>
      <c r="C153" s="184" t="str">
        <f t="shared" si="4"/>
        <v>70 - 6305</v>
      </c>
      <c r="D153" s="244" t="s">
        <v>343</v>
      </c>
      <c r="E153" s="244" t="s">
        <v>74</v>
      </c>
      <c r="F153" s="244" t="s">
        <v>81</v>
      </c>
      <c r="G153" s="244" t="s">
        <v>84</v>
      </c>
      <c r="H153" s="187" t="s">
        <v>6</v>
      </c>
      <c r="I153" s="188">
        <v>9</v>
      </c>
      <c r="J153" s="188">
        <f>VLOOKUP(A153,CENIK!$A$2:$F$201,6,FALSE)</f>
        <v>0</v>
      </c>
      <c r="K153" s="188">
        <f t="shared" si="5"/>
        <v>0</v>
      </c>
    </row>
    <row r="154" spans="1:11" ht="345" x14ac:dyDescent="0.25">
      <c r="A154" s="187">
        <v>6301</v>
      </c>
      <c r="B154" s="187">
        <v>70</v>
      </c>
      <c r="C154" s="184" t="str">
        <f t="shared" si="4"/>
        <v>70 - 6301</v>
      </c>
      <c r="D154" s="244" t="s">
        <v>343</v>
      </c>
      <c r="E154" s="244" t="s">
        <v>74</v>
      </c>
      <c r="F154" s="244" t="s">
        <v>81</v>
      </c>
      <c r="G154" s="244" t="s">
        <v>270</v>
      </c>
      <c r="H154" s="187" t="s">
        <v>6</v>
      </c>
      <c r="I154" s="188">
        <v>9</v>
      </c>
      <c r="J154" s="188">
        <f>VLOOKUP(A154,CENIK!$A$2:$F$201,6,FALSE)</f>
        <v>0</v>
      </c>
      <c r="K154" s="188">
        <f t="shared" si="5"/>
        <v>0</v>
      </c>
    </row>
    <row r="155" spans="1:11" ht="60" x14ac:dyDescent="0.25">
      <c r="A155" s="187">
        <v>6405</v>
      </c>
      <c r="B155" s="187">
        <v>70</v>
      </c>
      <c r="C155" s="184" t="str">
        <f t="shared" si="4"/>
        <v>70 - 6405</v>
      </c>
      <c r="D155" s="244" t="s">
        <v>343</v>
      </c>
      <c r="E155" s="244" t="s">
        <v>74</v>
      </c>
      <c r="F155" s="244" t="s">
        <v>85</v>
      </c>
      <c r="G155" s="244" t="s">
        <v>87</v>
      </c>
      <c r="H155" s="187" t="s">
        <v>10</v>
      </c>
      <c r="I155" s="188">
        <v>194</v>
      </c>
      <c r="J155" s="188">
        <f>VLOOKUP(A155,CENIK!$A$2:$F$201,6,FALSE)</f>
        <v>0</v>
      </c>
      <c r="K155" s="188">
        <f t="shared" si="5"/>
        <v>0</v>
      </c>
    </row>
    <row r="156" spans="1:11" ht="30" x14ac:dyDescent="0.25">
      <c r="A156" s="187">
        <v>6401</v>
      </c>
      <c r="B156" s="187">
        <v>70</v>
      </c>
      <c r="C156" s="184" t="str">
        <f t="shared" si="4"/>
        <v>70 - 6401</v>
      </c>
      <c r="D156" s="244" t="s">
        <v>343</v>
      </c>
      <c r="E156" s="244" t="s">
        <v>74</v>
      </c>
      <c r="F156" s="244" t="s">
        <v>85</v>
      </c>
      <c r="G156" s="244" t="s">
        <v>86</v>
      </c>
      <c r="H156" s="187" t="s">
        <v>10</v>
      </c>
      <c r="I156" s="188">
        <v>194</v>
      </c>
      <c r="J156" s="188">
        <f>VLOOKUP(A156,CENIK!$A$2:$F$201,6,FALSE)</f>
        <v>0</v>
      </c>
      <c r="K156" s="188">
        <f t="shared" si="5"/>
        <v>0</v>
      </c>
    </row>
    <row r="157" spans="1:11" ht="30" x14ac:dyDescent="0.25">
      <c r="A157" s="187">
        <v>6402</v>
      </c>
      <c r="B157" s="187">
        <v>70</v>
      </c>
      <c r="C157" s="184" t="str">
        <f t="shared" si="4"/>
        <v>70 - 6402</v>
      </c>
      <c r="D157" s="244" t="s">
        <v>343</v>
      </c>
      <c r="E157" s="244" t="s">
        <v>74</v>
      </c>
      <c r="F157" s="244" t="s">
        <v>85</v>
      </c>
      <c r="G157" s="244" t="s">
        <v>122</v>
      </c>
      <c r="H157" s="187" t="s">
        <v>10</v>
      </c>
      <c r="I157" s="188">
        <v>194</v>
      </c>
      <c r="J157" s="188">
        <f>VLOOKUP(A157,CENIK!$A$2:$F$201,6,FALSE)</f>
        <v>0</v>
      </c>
      <c r="K157" s="188">
        <f t="shared" si="5"/>
        <v>0</v>
      </c>
    </row>
    <row r="158" spans="1:11" ht="30" x14ac:dyDescent="0.25">
      <c r="A158" s="187">
        <v>6501</v>
      </c>
      <c r="B158" s="187">
        <v>70</v>
      </c>
      <c r="C158" s="184" t="str">
        <f t="shared" ref="C158:C221" si="6">CONCATENATE(B158,$A$27,A158)</f>
        <v>70 - 6501</v>
      </c>
      <c r="D158" s="244" t="s">
        <v>343</v>
      </c>
      <c r="E158" s="244" t="s">
        <v>74</v>
      </c>
      <c r="F158" s="244" t="s">
        <v>88</v>
      </c>
      <c r="G158" s="244" t="s">
        <v>271</v>
      </c>
      <c r="H158" s="187" t="s">
        <v>6</v>
      </c>
      <c r="I158" s="188">
        <v>5</v>
      </c>
      <c r="J158" s="188">
        <f>VLOOKUP(A158,CENIK!$A$2:$F$201,6,FALSE)</f>
        <v>0</v>
      </c>
      <c r="K158" s="188">
        <f t="shared" ref="K158:K221" si="7">ROUND(I158*J158,2)</f>
        <v>0</v>
      </c>
    </row>
    <row r="159" spans="1:11" ht="30" x14ac:dyDescent="0.25">
      <c r="A159" s="187">
        <v>6502</v>
      </c>
      <c r="B159" s="187">
        <v>70</v>
      </c>
      <c r="C159" s="184" t="str">
        <f t="shared" si="6"/>
        <v>70 - 6502</v>
      </c>
      <c r="D159" s="244" t="s">
        <v>343</v>
      </c>
      <c r="E159" s="244" t="s">
        <v>74</v>
      </c>
      <c r="F159" s="244" t="s">
        <v>88</v>
      </c>
      <c r="G159" s="244" t="s">
        <v>272</v>
      </c>
      <c r="H159" s="187" t="s">
        <v>6</v>
      </c>
      <c r="I159" s="188">
        <v>2</v>
      </c>
      <c r="J159" s="188">
        <f>VLOOKUP(A159,CENIK!$A$2:$F$201,6,FALSE)</f>
        <v>0</v>
      </c>
      <c r="K159" s="188">
        <f t="shared" si="7"/>
        <v>0</v>
      </c>
    </row>
    <row r="160" spans="1:11" ht="45" x14ac:dyDescent="0.25">
      <c r="A160" s="187">
        <v>6503</v>
      </c>
      <c r="B160" s="187">
        <v>70</v>
      </c>
      <c r="C160" s="184" t="str">
        <f t="shared" si="6"/>
        <v>70 - 6503</v>
      </c>
      <c r="D160" s="244" t="s">
        <v>343</v>
      </c>
      <c r="E160" s="244" t="s">
        <v>74</v>
      </c>
      <c r="F160" s="244" t="s">
        <v>88</v>
      </c>
      <c r="G160" s="244" t="s">
        <v>273</v>
      </c>
      <c r="H160" s="187" t="s">
        <v>6</v>
      </c>
      <c r="I160" s="188">
        <v>3</v>
      </c>
      <c r="J160" s="188">
        <f>VLOOKUP(A160,CENIK!$A$2:$F$201,6,FALSE)</f>
        <v>0</v>
      </c>
      <c r="K160" s="188">
        <f t="shared" si="7"/>
        <v>0</v>
      </c>
    </row>
    <row r="161" spans="1:11" ht="45" x14ac:dyDescent="0.25">
      <c r="A161" s="187">
        <v>6504</v>
      </c>
      <c r="B161" s="187">
        <v>70</v>
      </c>
      <c r="C161" s="184" t="str">
        <f t="shared" si="6"/>
        <v>70 - 6504</v>
      </c>
      <c r="D161" s="244" t="s">
        <v>343</v>
      </c>
      <c r="E161" s="244" t="s">
        <v>74</v>
      </c>
      <c r="F161" s="244" t="s">
        <v>88</v>
      </c>
      <c r="G161" s="244" t="s">
        <v>274</v>
      </c>
      <c r="H161" s="187" t="s">
        <v>6</v>
      </c>
      <c r="I161" s="188">
        <v>2</v>
      </c>
      <c r="J161" s="188">
        <f>VLOOKUP(A161,CENIK!$A$2:$F$201,6,FALSE)</f>
        <v>0</v>
      </c>
      <c r="K161" s="188">
        <f t="shared" si="7"/>
        <v>0</v>
      </c>
    </row>
    <row r="162" spans="1:11" ht="45" x14ac:dyDescent="0.25">
      <c r="A162" s="187">
        <v>6505</v>
      </c>
      <c r="B162" s="187">
        <v>70</v>
      </c>
      <c r="C162" s="184" t="str">
        <f t="shared" si="6"/>
        <v>70 - 6505</v>
      </c>
      <c r="D162" s="244" t="s">
        <v>343</v>
      </c>
      <c r="E162" s="244" t="s">
        <v>74</v>
      </c>
      <c r="F162" s="244" t="s">
        <v>88</v>
      </c>
      <c r="G162" s="244" t="s">
        <v>275</v>
      </c>
      <c r="H162" s="187" t="s">
        <v>6</v>
      </c>
      <c r="I162" s="188">
        <v>1</v>
      </c>
      <c r="J162" s="188">
        <f>VLOOKUP(A162,CENIK!$A$2:$F$201,6,FALSE)</f>
        <v>0</v>
      </c>
      <c r="K162" s="188">
        <f t="shared" si="7"/>
        <v>0</v>
      </c>
    </row>
    <row r="163" spans="1:11" ht="30" x14ac:dyDescent="0.25">
      <c r="A163" s="187">
        <v>6506</v>
      </c>
      <c r="B163" s="187">
        <v>70</v>
      </c>
      <c r="C163" s="184" t="str">
        <f t="shared" si="6"/>
        <v>70 - 6506</v>
      </c>
      <c r="D163" s="244" t="s">
        <v>343</v>
      </c>
      <c r="E163" s="244" t="s">
        <v>74</v>
      </c>
      <c r="F163" s="244" t="s">
        <v>88</v>
      </c>
      <c r="G163" s="244" t="s">
        <v>276</v>
      </c>
      <c r="H163" s="187" t="s">
        <v>6</v>
      </c>
      <c r="I163" s="188">
        <v>1</v>
      </c>
      <c r="J163" s="188">
        <f>VLOOKUP(A163,CENIK!$A$2:$F$201,6,FALSE)</f>
        <v>0</v>
      </c>
      <c r="K163" s="188">
        <f t="shared" si="7"/>
        <v>0</v>
      </c>
    </row>
    <row r="164" spans="1:11" ht="60" x14ac:dyDescent="0.25">
      <c r="A164" s="187">
        <v>1201</v>
      </c>
      <c r="B164" s="187">
        <v>68</v>
      </c>
      <c r="C164" s="184" t="str">
        <f t="shared" si="6"/>
        <v>68 - 1201</v>
      </c>
      <c r="D164" s="244" t="s">
        <v>341</v>
      </c>
      <c r="E164" s="244" t="s">
        <v>7</v>
      </c>
      <c r="F164" s="244" t="s">
        <v>8</v>
      </c>
      <c r="G164" s="244" t="s">
        <v>9</v>
      </c>
      <c r="H164" s="187" t="s">
        <v>10</v>
      </c>
      <c r="I164" s="188">
        <v>178</v>
      </c>
      <c r="J164" s="188">
        <f>VLOOKUP(A164,CENIK!$A$2:$F$201,6,FALSE)</f>
        <v>0</v>
      </c>
      <c r="K164" s="188">
        <f t="shared" si="7"/>
        <v>0</v>
      </c>
    </row>
    <row r="165" spans="1:11" ht="45" x14ac:dyDescent="0.25">
      <c r="A165" s="187">
        <v>1202</v>
      </c>
      <c r="B165" s="187">
        <v>68</v>
      </c>
      <c r="C165" s="184" t="str">
        <f t="shared" si="6"/>
        <v>68 - 1202</v>
      </c>
      <c r="D165" s="244" t="s">
        <v>341</v>
      </c>
      <c r="E165" s="244" t="s">
        <v>7</v>
      </c>
      <c r="F165" s="244" t="s">
        <v>8</v>
      </c>
      <c r="G165" s="244" t="s">
        <v>11</v>
      </c>
      <c r="H165" s="187" t="s">
        <v>12</v>
      </c>
      <c r="I165" s="188">
        <v>8</v>
      </c>
      <c r="J165" s="188">
        <f>VLOOKUP(A165,CENIK!$A$2:$F$201,6,FALSE)</f>
        <v>0</v>
      </c>
      <c r="K165" s="188">
        <f t="shared" si="7"/>
        <v>0</v>
      </c>
    </row>
    <row r="166" spans="1:11" ht="45" x14ac:dyDescent="0.25">
      <c r="A166" s="187">
        <v>1204</v>
      </c>
      <c r="B166" s="187">
        <v>68</v>
      </c>
      <c r="C166" s="184" t="str">
        <f t="shared" si="6"/>
        <v>68 - 1204</v>
      </c>
      <c r="D166" s="244" t="s">
        <v>341</v>
      </c>
      <c r="E166" s="244" t="s">
        <v>7</v>
      </c>
      <c r="F166" s="244" t="s">
        <v>8</v>
      </c>
      <c r="G166" s="244" t="s">
        <v>13</v>
      </c>
      <c r="H166" s="187" t="s">
        <v>10</v>
      </c>
      <c r="I166" s="188">
        <v>100</v>
      </c>
      <c r="J166" s="188">
        <f>VLOOKUP(A166,CENIK!$A$2:$F$201,6,FALSE)</f>
        <v>0</v>
      </c>
      <c r="K166" s="188">
        <f t="shared" si="7"/>
        <v>0</v>
      </c>
    </row>
    <row r="167" spans="1:11" ht="60" x14ac:dyDescent="0.25">
      <c r="A167" s="187">
        <v>1205</v>
      </c>
      <c r="B167" s="187">
        <v>68</v>
      </c>
      <c r="C167" s="184" t="str">
        <f t="shared" si="6"/>
        <v>68 - 1205</v>
      </c>
      <c r="D167" s="244" t="s">
        <v>341</v>
      </c>
      <c r="E167" s="244" t="s">
        <v>7</v>
      </c>
      <c r="F167" s="244" t="s">
        <v>8</v>
      </c>
      <c r="G167" s="244" t="s">
        <v>237</v>
      </c>
      <c r="H167" s="187" t="s">
        <v>14</v>
      </c>
      <c r="I167" s="188">
        <v>1</v>
      </c>
      <c r="J167" s="188">
        <f>VLOOKUP(A167,CENIK!$A$2:$F$201,6,FALSE)</f>
        <v>0</v>
      </c>
      <c r="K167" s="188">
        <f t="shared" si="7"/>
        <v>0</v>
      </c>
    </row>
    <row r="168" spans="1:11" ht="60" x14ac:dyDescent="0.25">
      <c r="A168" s="187">
        <v>1206</v>
      </c>
      <c r="B168" s="187">
        <v>68</v>
      </c>
      <c r="C168" s="184" t="str">
        <f t="shared" si="6"/>
        <v>68 - 1206</v>
      </c>
      <c r="D168" s="244" t="s">
        <v>341</v>
      </c>
      <c r="E168" s="244" t="s">
        <v>7</v>
      </c>
      <c r="F168" s="244" t="s">
        <v>8</v>
      </c>
      <c r="G168" s="244" t="s">
        <v>238</v>
      </c>
      <c r="H168" s="187" t="s">
        <v>14</v>
      </c>
      <c r="I168" s="188">
        <v>1</v>
      </c>
      <c r="J168" s="188">
        <f>VLOOKUP(A168,CENIK!$A$2:$F$201,6,FALSE)</f>
        <v>0</v>
      </c>
      <c r="K168" s="188">
        <f t="shared" si="7"/>
        <v>0</v>
      </c>
    </row>
    <row r="169" spans="1:11" ht="75" x14ac:dyDescent="0.25">
      <c r="A169" s="187">
        <v>1207</v>
      </c>
      <c r="B169" s="187">
        <v>68</v>
      </c>
      <c r="C169" s="184" t="str">
        <f t="shared" si="6"/>
        <v>68 - 1207</v>
      </c>
      <c r="D169" s="244" t="s">
        <v>341</v>
      </c>
      <c r="E169" s="244" t="s">
        <v>7</v>
      </c>
      <c r="F169" s="244" t="s">
        <v>8</v>
      </c>
      <c r="G169" s="244" t="s">
        <v>239</v>
      </c>
      <c r="H169" s="187" t="s">
        <v>14</v>
      </c>
      <c r="I169" s="188">
        <v>1</v>
      </c>
      <c r="J169" s="188">
        <f>VLOOKUP(A169,CENIK!$A$2:$F$201,6,FALSE)</f>
        <v>0</v>
      </c>
      <c r="K169" s="188">
        <f t="shared" si="7"/>
        <v>0</v>
      </c>
    </row>
    <row r="170" spans="1:11" ht="75" x14ac:dyDescent="0.25">
      <c r="A170" s="187">
        <v>1211</v>
      </c>
      <c r="B170" s="187">
        <v>68</v>
      </c>
      <c r="C170" s="184" t="str">
        <f t="shared" si="6"/>
        <v>68 - 1211</v>
      </c>
      <c r="D170" s="244" t="s">
        <v>341</v>
      </c>
      <c r="E170" s="244" t="s">
        <v>7</v>
      </c>
      <c r="F170" s="244" t="s">
        <v>8</v>
      </c>
      <c r="G170" s="244" t="s">
        <v>242</v>
      </c>
      <c r="H170" s="187" t="s">
        <v>14</v>
      </c>
      <c r="I170" s="188">
        <v>2</v>
      </c>
      <c r="J170" s="188">
        <f>VLOOKUP(A170,CENIK!$A$2:$F$201,6,FALSE)</f>
        <v>0</v>
      </c>
      <c r="K170" s="188">
        <f t="shared" si="7"/>
        <v>0</v>
      </c>
    </row>
    <row r="171" spans="1:11" ht="45" x14ac:dyDescent="0.25">
      <c r="A171" s="187">
        <v>1301</v>
      </c>
      <c r="B171" s="187">
        <v>68</v>
      </c>
      <c r="C171" s="184" t="str">
        <f t="shared" si="6"/>
        <v>68 - 1301</v>
      </c>
      <c r="D171" s="244" t="s">
        <v>341</v>
      </c>
      <c r="E171" s="244" t="s">
        <v>7</v>
      </c>
      <c r="F171" s="244" t="s">
        <v>15</v>
      </c>
      <c r="G171" s="244" t="s">
        <v>16</v>
      </c>
      <c r="H171" s="187" t="s">
        <v>10</v>
      </c>
      <c r="I171" s="188">
        <v>178</v>
      </c>
      <c r="J171" s="188">
        <f>VLOOKUP(A171,CENIK!$A$2:$F$201,6,FALSE)</f>
        <v>0</v>
      </c>
      <c r="K171" s="188">
        <f t="shared" si="7"/>
        <v>0</v>
      </c>
    </row>
    <row r="172" spans="1:11" ht="150" x14ac:dyDescent="0.25">
      <c r="A172" s="187">
        <v>1302</v>
      </c>
      <c r="B172" s="187">
        <v>68</v>
      </c>
      <c r="C172" s="184" t="str">
        <f t="shared" si="6"/>
        <v>68 - 1302</v>
      </c>
      <c r="D172" s="244" t="s">
        <v>341</v>
      </c>
      <c r="E172" s="244" t="s">
        <v>7</v>
      </c>
      <c r="F172" s="244" t="s">
        <v>15</v>
      </c>
      <c r="G172" s="1201" t="s">
        <v>3252</v>
      </c>
      <c r="H172" s="187" t="s">
        <v>10</v>
      </c>
      <c r="I172" s="188">
        <v>178</v>
      </c>
      <c r="J172" s="188">
        <f>VLOOKUP(A172,CENIK!$A$2:$F$201,6,FALSE)</f>
        <v>0</v>
      </c>
      <c r="K172" s="188">
        <f t="shared" si="7"/>
        <v>0</v>
      </c>
    </row>
    <row r="173" spans="1:11" ht="60" x14ac:dyDescent="0.25">
      <c r="A173" s="187">
        <v>1307</v>
      </c>
      <c r="B173" s="187">
        <v>68</v>
      </c>
      <c r="C173" s="184" t="str">
        <f t="shared" si="6"/>
        <v>68 - 1307</v>
      </c>
      <c r="D173" s="244" t="s">
        <v>341</v>
      </c>
      <c r="E173" s="244" t="s">
        <v>7</v>
      </c>
      <c r="F173" s="244" t="s">
        <v>15</v>
      </c>
      <c r="G173" s="244" t="s">
        <v>18</v>
      </c>
      <c r="H173" s="187" t="s">
        <v>6</v>
      </c>
      <c r="I173" s="188">
        <v>1</v>
      </c>
      <c r="J173" s="188">
        <f>VLOOKUP(A173,CENIK!$A$2:$F$201,6,FALSE)</f>
        <v>0</v>
      </c>
      <c r="K173" s="188">
        <f t="shared" si="7"/>
        <v>0</v>
      </c>
    </row>
    <row r="174" spans="1:11" ht="30" x14ac:dyDescent="0.25">
      <c r="A174" s="187">
        <v>1401</v>
      </c>
      <c r="B174" s="187">
        <v>68</v>
      </c>
      <c r="C174" s="184" t="str">
        <f t="shared" si="6"/>
        <v>68 - 1401</v>
      </c>
      <c r="D174" s="244" t="s">
        <v>341</v>
      </c>
      <c r="E174" s="244" t="s">
        <v>7</v>
      </c>
      <c r="F174" s="244" t="s">
        <v>25</v>
      </c>
      <c r="G174" s="244" t="s">
        <v>247</v>
      </c>
      <c r="H174" s="187" t="s">
        <v>20</v>
      </c>
      <c r="I174" s="188">
        <v>20</v>
      </c>
      <c r="J174" s="188">
        <f>VLOOKUP(A174,CENIK!$A$2:$F$201,6,FALSE)</f>
        <v>0</v>
      </c>
      <c r="K174" s="188">
        <f t="shared" si="7"/>
        <v>0</v>
      </c>
    </row>
    <row r="175" spans="1:11" ht="30" x14ac:dyDescent="0.25">
      <c r="A175" s="187">
        <v>1402</v>
      </c>
      <c r="B175" s="187">
        <v>68</v>
      </c>
      <c r="C175" s="184" t="str">
        <f t="shared" si="6"/>
        <v>68 - 1402</v>
      </c>
      <c r="D175" s="244" t="s">
        <v>341</v>
      </c>
      <c r="E175" s="244" t="s">
        <v>7</v>
      </c>
      <c r="F175" s="244" t="s">
        <v>25</v>
      </c>
      <c r="G175" s="244" t="s">
        <v>248</v>
      </c>
      <c r="H175" s="187" t="s">
        <v>20</v>
      </c>
      <c r="I175" s="188">
        <v>10</v>
      </c>
      <c r="J175" s="188">
        <f>VLOOKUP(A175,CENIK!$A$2:$F$201,6,FALSE)</f>
        <v>0</v>
      </c>
      <c r="K175" s="188">
        <f t="shared" si="7"/>
        <v>0</v>
      </c>
    </row>
    <row r="176" spans="1:11" ht="30" x14ac:dyDescent="0.25">
      <c r="A176" s="187">
        <v>1403</v>
      </c>
      <c r="B176" s="187">
        <v>68</v>
      </c>
      <c r="C176" s="184" t="str">
        <f t="shared" si="6"/>
        <v>68 - 1403</v>
      </c>
      <c r="D176" s="244" t="s">
        <v>341</v>
      </c>
      <c r="E176" s="244" t="s">
        <v>7</v>
      </c>
      <c r="F176" s="244" t="s">
        <v>25</v>
      </c>
      <c r="G176" s="244" t="s">
        <v>249</v>
      </c>
      <c r="H176" s="187" t="s">
        <v>20</v>
      </c>
      <c r="I176" s="188">
        <v>10</v>
      </c>
      <c r="J176" s="188">
        <f>VLOOKUP(A176,CENIK!$A$2:$F$201,6,FALSE)</f>
        <v>0</v>
      </c>
      <c r="K176" s="188">
        <f t="shared" si="7"/>
        <v>0</v>
      </c>
    </row>
    <row r="177" spans="1:11" ht="60" x14ac:dyDescent="0.25">
      <c r="A177" s="187">
        <v>21106</v>
      </c>
      <c r="B177" s="187">
        <v>68</v>
      </c>
      <c r="C177" s="184" t="str">
        <f t="shared" si="6"/>
        <v>68 - 21106</v>
      </c>
      <c r="D177" s="244" t="s">
        <v>341</v>
      </c>
      <c r="E177" s="244" t="s">
        <v>26</v>
      </c>
      <c r="F177" s="244" t="s">
        <v>27</v>
      </c>
      <c r="G177" s="244" t="s">
        <v>251</v>
      </c>
      <c r="H177" s="187" t="s">
        <v>22</v>
      </c>
      <c r="I177" s="188">
        <v>456</v>
      </c>
      <c r="J177" s="188">
        <f>VLOOKUP(A177,CENIK!$A$2:$F$201,6,FALSE)</f>
        <v>0</v>
      </c>
      <c r="K177" s="188">
        <f t="shared" si="7"/>
        <v>0</v>
      </c>
    </row>
    <row r="178" spans="1:11" ht="45" x14ac:dyDescent="0.25">
      <c r="A178" s="187">
        <v>12308</v>
      </c>
      <c r="B178" s="187">
        <v>68</v>
      </c>
      <c r="C178" s="184" t="str">
        <f t="shared" si="6"/>
        <v>68 - 12308</v>
      </c>
      <c r="D178" s="244" t="s">
        <v>341</v>
      </c>
      <c r="E178" s="244" t="s">
        <v>26</v>
      </c>
      <c r="F178" s="244" t="s">
        <v>27</v>
      </c>
      <c r="G178" s="244" t="s">
        <v>28</v>
      </c>
      <c r="H178" s="187" t="s">
        <v>29</v>
      </c>
      <c r="I178" s="188">
        <v>570</v>
      </c>
      <c r="J178" s="188">
        <f>VLOOKUP(A178,CENIK!$A$2:$F$201,6,FALSE)</f>
        <v>0</v>
      </c>
      <c r="K178" s="188">
        <f t="shared" si="7"/>
        <v>0</v>
      </c>
    </row>
    <row r="179" spans="1:11" ht="30" x14ac:dyDescent="0.25">
      <c r="A179" s="187">
        <v>12327</v>
      </c>
      <c r="B179" s="187">
        <v>68</v>
      </c>
      <c r="C179" s="184" t="str">
        <f t="shared" si="6"/>
        <v>68 - 12327</v>
      </c>
      <c r="D179" s="244" t="s">
        <v>341</v>
      </c>
      <c r="E179" s="244" t="s">
        <v>26</v>
      </c>
      <c r="F179" s="244" t="s">
        <v>27</v>
      </c>
      <c r="G179" s="244" t="s">
        <v>31</v>
      </c>
      <c r="H179" s="187" t="s">
        <v>10</v>
      </c>
      <c r="I179" s="188">
        <v>100</v>
      </c>
      <c r="J179" s="188">
        <f>VLOOKUP(A179,CENIK!$A$2:$F$201,6,FALSE)</f>
        <v>0</v>
      </c>
      <c r="K179" s="188">
        <f t="shared" si="7"/>
        <v>0</v>
      </c>
    </row>
    <row r="180" spans="1:11" ht="30" x14ac:dyDescent="0.25">
      <c r="A180" s="187">
        <v>24405</v>
      </c>
      <c r="B180" s="187">
        <v>68</v>
      </c>
      <c r="C180" s="184" t="str">
        <f t="shared" si="6"/>
        <v>68 - 24405</v>
      </c>
      <c r="D180" s="244" t="s">
        <v>341</v>
      </c>
      <c r="E180" s="244" t="s">
        <v>26</v>
      </c>
      <c r="F180" s="244" t="s">
        <v>36</v>
      </c>
      <c r="G180" s="244" t="s">
        <v>252</v>
      </c>
      <c r="H180" s="187" t="s">
        <v>22</v>
      </c>
      <c r="I180" s="188">
        <v>230</v>
      </c>
      <c r="J180" s="188">
        <f>VLOOKUP(A180,CENIK!$A$2:$F$201,6,FALSE)</f>
        <v>0</v>
      </c>
      <c r="K180" s="188">
        <f t="shared" si="7"/>
        <v>0</v>
      </c>
    </row>
    <row r="181" spans="1:11" ht="45" x14ac:dyDescent="0.25">
      <c r="A181" s="187">
        <v>31302</v>
      </c>
      <c r="B181" s="187">
        <v>68</v>
      </c>
      <c r="C181" s="184" t="str">
        <f t="shared" si="6"/>
        <v>68 - 31302</v>
      </c>
      <c r="D181" s="244" t="s">
        <v>341</v>
      </c>
      <c r="E181" s="244" t="s">
        <v>26</v>
      </c>
      <c r="F181" s="244" t="s">
        <v>36</v>
      </c>
      <c r="G181" s="244" t="s">
        <v>639</v>
      </c>
      <c r="H181" s="187" t="s">
        <v>22</v>
      </c>
      <c r="I181" s="188">
        <v>143</v>
      </c>
      <c r="J181" s="188">
        <f>VLOOKUP(A181,CENIK!$A$2:$F$201,6,FALSE)</f>
        <v>0</v>
      </c>
      <c r="K181" s="188">
        <f t="shared" si="7"/>
        <v>0</v>
      </c>
    </row>
    <row r="182" spans="1:11" ht="30" x14ac:dyDescent="0.25">
      <c r="A182" s="187">
        <v>22103</v>
      </c>
      <c r="B182" s="187">
        <v>68</v>
      </c>
      <c r="C182" s="184" t="str">
        <f t="shared" si="6"/>
        <v>68 - 22103</v>
      </c>
      <c r="D182" s="244" t="s">
        <v>341</v>
      </c>
      <c r="E182" s="244" t="s">
        <v>26</v>
      </c>
      <c r="F182" s="244" t="s">
        <v>36</v>
      </c>
      <c r="G182" s="244" t="s">
        <v>40</v>
      </c>
      <c r="H182" s="187" t="s">
        <v>29</v>
      </c>
      <c r="I182" s="188">
        <v>570</v>
      </c>
      <c r="J182" s="188">
        <f>VLOOKUP(A182,CENIK!$A$2:$F$201,6,FALSE)</f>
        <v>0</v>
      </c>
      <c r="K182" s="188">
        <f t="shared" si="7"/>
        <v>0</v>
      </c>
    </row>
    <row r="183" spans="1:11" ht="75" x14ac:dyDescent="0.25">
      <c r="A183" s="187">
        <v>31602</v>
      </c>
      <c r="B183" s="187">
        <v>68</v>
      </c>
      <c r="C183" s="184" t="str">
        <f t="shared" si="6"/>
        <v>68 - 31602</v>
      </c>
      <c r="D183" s="244" t="s">
        <v>341</v>
      </c>
      <c r="E183" s="244" t="s">
        <v>26</v>
      </c>
      <c r="F183" s="244" t="s">
        <v>36</v>
      </c>
      <c r="G183" s="244" t="s">
        <v>640</v>
      </c>
      <c r="H183" s="187" t="s">
        <v>29</v>
      </c>
      <c r="I183" s="188">
        <v>570</v>
      </c>
      <c r="J183" s="188">
        <f>VLOOKUP(A183,CENIK!$A$2:$F$201,6,FALSE)</f>
        <v>0</v>
      </c>
      <c r="K183" s="188">
        <f t="shared" si="7"/>
        <v>0</v>
      </c>
    </row>
    <row r="184" spans="1:11" ht="45" x14ac:dyDescent="0.25">
      <c r="A184" s="187">
        <v>32311</v>
      </c>
      <c r="B184" s="187">
        <v>68</v>
      </c>
      <c r="C184" s="184" t="str">
        <f t="shared" si="6"/>
        <v>68 - 32311</v>
      </c>
      <c r="D184" s="244" t="s">
        <v>341</v>
      </c>
      <c r="E184" s="244" t="s">
        <v>26</v>
      </c>
      <c r="F184" s="244" t="s">
        <v>36</v>
      </c>
      <c r="G184" s="244" t="s">
        <v>255</v>
      </c>
      <c r="H184" s="187" t="s">
        <v>29</v>
      </c>
      <c r="I184" s="188">
        <v>570</v>
      </c>
      <c r="J184" s="188">
        <f>VLOOKUP(A184,CENIK!$A$2:$F$201,6,FALSE)</f>
        <v>0</v>
      </c>
      <c r="K184" s="188">
        <f t="shared" si="7"/>
        <v>0</v>
      </c>
    </row>
    <row r="185" spans="1:11" ht="30" x14ac:dyDescent="0.25">
      <c r="A185" s="187">
        <v>2208</v>
      </c>
      <c r="B185" s="187">
        <v>68</v>
      </c>
      <c r="C185" s="184" t="str">
        <f t="shared" si="6"/>
        <v>68 - 2208</v>
      </c>
      <c r="D185" s="244" t="s">
        <v>341</v>
      </c>
      <c r="E185" s="244" t="s">
        <v>26</v>
      </c>
      <c r="F185" s="244" t="s">
        <v>36</v>
      </c>
      <c r="G185" s="244" t="s">
        <v>37</v>
      </c>
      <c r="H185" s="187" t="s">
        <v>29</v>
      </c>
      <c r="I185" s="188">
        <v>570</v>
      </c>
      <c r="J185" s="188">
        <f>VLOOKUP(A185,CENIK!$A$2:$F$201,6,FALSE)</f>
        <v>0</v>
      </c>
      <c r="K185" s="188">
        <f t="shared" si="7"/>
        <v>0</v>
      </c>
    </row>
    <row r="186" spans="1:11" ht="30" x14ac:dyDescent="0.25">
      <c r="A186" s="187">
        <v>34901</v>
      </c>
      <c r="B186" s="187">
        <v>68</v>
      </c>
      <c r="C186" s="184" t="str">
        <f t="shared" si="6"/>
        <v>68 - 34901</v>
      </c>
      <c r="D186" s="244" t="s">
        <v>341</v>
      </c>
      <c r="E186" s="244" t="s">
        <v>26</v>
      </c>
      <c r="F186" s="244" t="s">
        <v>36</v>
      </c>
      <c r="G186" s="244" t="s">
        <v>43</v>
      </c>
      <c r="H186" s="187" t="s">
        <v>29</v>
      </c>
      <c r="I186" s="188">
        <v>570</v>
      </c>
      <c r="J186" s="188">
        <f>VLOOKUP(A186,CENIK!$A$2:$F$201,6,FALSE)</f>
        <v>0</v>
      </c>
      <c r="K186" s="188">
        <f t="shared" si="7"/>
        <v>0</v>
      </c>
    </row>
    <row r="187" spans="1:11" ht="30" x14ac:dyDescent="0.25">
      <c r="A187" s="187">
        <v>2224</v>
      </c>
      <c r="B187" s="187">
        <v>68</v>
      </c>
      <c r="C187" s="184" t="str">
        <f t="shared" si="6"/>
        <v>68 - 2224</v>
      </c>
      <c r="D187" s="244" t="s">
        <v>341</v>
      </c>
      <c r="E187" s="244" t="s">
        <v>26</v>
      </c>
      <c r="F187" s="244" t="s">
        <v>36</v>
      </c>
      <c r="G187" s="244" t="s">
        <v>38</v>
      </c>
      <c r="H187" s="187" t="s">
        <v>12</v>
      </c>
      <c r="I187" s="188">
        <v>3</v>
      </c>
      <c r="J187" s="188">
        <f>VLOOKUP(A187,CENIK!$A$2:$F$201,6,FALSE)</f>
        <v>0</v>
      </c>
      <c r="K187" s="188">
        <f t="shared" si="7"/>
        <v>0</v>
      </c>
    </row>
    <row r="188" spans="1:11" ht="30" x14ac:dyDescent="0.25">
      <c r="A188" s="187">
        <v>2225</v>
      </c>
      <c r="B188" s="187">
        <v>68</v>
      </c>
      <c r="C188" s="184" t="str">
        <f t="shared" si="6"/>
        <v>68 - 2225</v>
      </c>
      <c r="D188" s="244" t="s">
        <v>341</v>
      </c>
      <c r="E188" s="244" t="s">
        <v>26</v>
      </c>
      <c r="F188" s="244" t="s">
        <v>36</v>
      </c>
      <c r="G188" s="244" t="s">
        <v>39</v>
      </c>
      <c r="H188" s="187" t="s">
        <v>12</v>
      </c>
      <c r="I188" s="188">
        <v>3</v>
      </c>
      <c r="J188" s="188">
        <f>VLOOKUP(A188,CENIK!$A$2:$F$201,6,FALSE)</f>
        <v>0</v>
      </c>
      <c r="K188" s="188">
        <f t="shared" si="7"/>
        <v>0</v>
      </c>
    </row>
    <row r="189" spans="1:11" ht="45" x14ac:dyDescent="0.25">
      <c r="A189" s="187">
        <v>2303</v>
      </c>
      <c r="B189" s="187">
        <v>68</v>
      </c>
      <c r="C189" s="184" t="str">
        <f t="shared" si="6"/>
        <v>68 - 2303</v>
      </c>
      <c r="D189" s="244" t="s">
        <v>341</v>
      </c>
      <c r="E189" s="244" t="s">
        <v>26</v>
      </c>
      <c r="F189" s="244" t="s">
        <v>44</v>
      </c>
      <c r="G189" s="244" t="s">
        <v>3258</v>
      </c>
      <c r="H189" s="187" t="s">
        <v>6</v>
      </c>
      <c r="I189" s="188">
        <v>1</v>
      </c>
      <c r="J189" s="188">
        <f>VLOOKUP(A189,CENIK!$A$2:$F$201,6,FALSE)</f>
        <v>0</v>
      </c>
      <c r="K189" s="188">
        <f t="shared" si="7"/>
        <v>0</v>
      </c>
    </row>
    <row r="190" spans="1:11" ht="45" x14ac:dyDescent="0.25">
      <c r="A190" s="187">
        <v>4101</v>
      </c>
      <c r="B190" s="187">
        <v>68</v>
      </c>
      <c r="C190" s="184" t="str">
        <f t="shared" si="6"/>
        <v>68 - 4101</v>
      </c>
      <c r="D190" s="244" t="s">
        <v>341</v>
      </c>
      <c r="E190" s="244" t="s">
        <v>49</v>
      </c>
      <c r="F190" s="244" t="s">
        <v>50</v>
      </c>
      <c r="G190" s="244" t="s">
        <v>641</v>
      </c>
      <c r="H190" s="187" t="s">
        <v>29</v>
      </c>
      <c r="I190" s="188">
        <v>190</v>
      </c>
      <c r="J190" s="188">
        <f>VLOOKUP(A190,CENIK!$A$2:$F$201,6,FALSE)</f>
        <v>0</v>
      </c>
      <c r="K190" s="188">
        <f t="shared" si="7"/>
        <v>0</v>
      </c>
    </row>
    <row r="191" spans="1:11" ht="60" x14ac:dyDescent="0.25">
      <c r="A191" s="187">
        <v>4105</v>
      </c>
      <c r="B191" s="187">
        <v>68</v>
      </c>
      <c r="C191" s="184" t="str">
        <f t="shared" si="6"/>
        <v>68 - 4105</v>
      </c>
      <c r="D191" s="244" t="s">
        <v>341</v>
      </c>
      <c r="E191" s="244" t="s">
        <v>49</v>
      </c>
      <c r="F191" s="244" t="s">
        <v>50</v>
      </c>
      <c r="G191" s="244" t="s">
        <v>257</v>
      </c>
      <c r="H191" s="187" t="s">
        <v>22</v>
      </c>
      <c r="I191" s="188">
        <v>240</v>
      </c>
      <c r="J191" s="188">
        <f>VLOOKUP(A191,CENIK!$A$2:$F$201,6,FALSE)</f>
        <v>0</v>
      </c>
      <c r="K191" s="188">
        <f t="shared" si="7"/>
        <v>0</v>
      </c>
    </row>
    <row r="192" spans="1:11" ht="60" x14ac:dyDescent="0.25">
      <c r="A192" s="187">
        <v>4109</v>
      </c>
      <c r="B192" s="187">
        <v>68</v>
      </c>
      <c r="C192" s="184" t="str">
        <f t="shared" si="6"/>
        <v>68 - 4109</v>
      </c>
      <c r="D192" s="244" t="s">
        <v>341</v>
      </c>
      <c r="E192" s="244" t="s">
        <v>49</v>
      </c>
      <c r="F192" s="244" t="s">
        <v>50</v>
      </c>
      <c r="G192" s="244" t="s">
        <v>259</v>
      </c>
      <c r="H192" s="187" t="s">
        <v>22</v>
      </c>
      <c r="I192" s="188">
        <v>605</v>
      </c>
      <c r="J192" s="188">
        <f>VLOOKUP(A192,CENIK!$A$2:$F$201,6,FALSE)</f>
        <v>0</v>
      </c>
      <c r="K192" s="188">
        <f t="shared" si="7"/>
        <v>0</v>
      </c>
    </row>
    <row r="193" spans="1:11" ht="45" x14ac:dyDescent="0.25">
      <c r="A193" s="187">
        <v>4121</v>
      </c>
      <c r="B193" s="187">
        <v>68</v>
      </c>
      <c r="C193" s="184" t="str">
        <f t="shared" si="6"/>
        <v>68 - 4121</v>
      </c>
      <c r="D193" s="244" t="s">
        <v>341</v>
      </c>
      <c r="E193" s="244" t="s">
        <v>49</v>
      </c>
      <c r="F193" s="244" t="s">
        <v>50</v>
      </c>
      <c r="G193" s="244" t="s">
        <v>260</v>
      </c>
      <c r="H193" s="187" t="s">
        <v>22</v>
      </c>
      <c r="I193" s="188">
        <v>10</v>
      </c>
      <c r="J193" s="188">
        <f>VLOOKUP(A193,CENIK!$A$2:$F$201,6,FALSE)</f>
        <v>0</v>
      </c>
      <c r="K193" s="188">
        <f t="shared" si="7"/>
        <v>0</v>
      </c>
    </row>
    <row r="194" spans="1:11" ht="45" x14ac:dyDescent="0.25">
      <c r="A194" s="187">
        <v>4201</v>
      </c>
      <c r="B194" s="187">
        <v>68</v>
      </c>
      <c r="C194" s="184" t="str">
        <f t="shared" si="6"/>
        <v>68 - 4201</v>
      </c>
      <c r="D194" s="244" t="s">
        <v>341</v>
      </c>
      <c r="E194" s="244" t="s">
        <v>49</v>
      </c>
      <c r="F194" s="244" t="s">
        <v>56</v>
      </c>
      <c r="G194" s="244" t="s">
        <v>57</v>
      </c>
      <c r="H194" s="187" t="s">
        <v>29</v>
      </c>
      <c r="I194" s="188">
        <v>130</v>
      </c>
      <c r="J194" s="188">
        <f>VLOOKUP(A194,CENIK!$A$2:$F$201,6,FALSE)</f>
        <v>0</v>
      </c>
      <c r="K194" s="188">
        <f t="shared" si="7"/>
        <v>0</v>
      </c>
    </row>
    <row r="195" spans="1:11" ht="30" x14ac:dyDescent="0.25">
      <c r="A195" s="187">
        <v>4202</v>
      </c>
      <c r="B195" s="187">
        <v>68</v>
      </c>
      <c r="C195" s="184" t="str">
        <f t="shared" si="6"/>
        <v>68 - 4202</v>
      </c>
      <c r="D195" s="244" t="s">
        <v>341</v>
      </c>
      <c r="E195" s="244" t="s">
        <v>49</v>
      </c>
      <c r="F195" s="244" t="s">
        <v>56</v>
      </c>
      <c r="G195" s="244" t="s">
        <v>58</v>
      </c>
      <c r="H195" s="187" t="s">
        <v>29</v>
      </c>
      <c r="I195" s="188">
        <v>130</v>
      </c>
      <c r="J195" s="188">
        <f>VLOOKUP(A195,CENIK!$A$2:$F$201,6,FALSE)</f>
        <v>0</v>
      </c>
      <c r="K195" s="188">
        <f t="shared" si="7"/>
        <v>0</v>
      </c>
    </row>
    <row r="196" spans="1:11" ht="75" x14ac:dyDescent="0.25">
      <c r="A196" s="187">
        <v>4203</v>
      </c>
      <c r="B196" s="187">
        <v>68</v>
      </c>
      <c r="C196" s="184" t="str">
        <f t="shared" si="6"/>
        <v>68 - 4203</v>
      </c>
      <c r="D196" s="244" t="s">
        <v>341</v>
      </c>
      <c r="E196" s="244" t="s">
        <v>49</v>
      </c>
      <c r="F196" s="244" t="s">
        <v>56</v>
      </c>
      <c r="G196" s="244" t="s">
        <v>59</v>
      </c>
      <c r="H196" s="187" t="s">
        <v>22</v>
      </c>
      <c r="I196" s="188">
        <v>19</v>
      </c>
      <c r="J196" s="188">
        <f>VLOOKUP(A196,CENIK!$A$2:$F$201,6,FALSE)</f>
        <v>0</v>
      </c>
      <c r="K196" s="188">
        <f t="shared" si="7"/>
        <v>0</v>
      </c>
    </row>
    <row r="197" spans="1:11" ht="60" x14ac:dyDescent="0.25">
      <c r="A197" s="187">
        <v>4204</v>
      </c>
      <c r="B197" s="187">
        <v>68</v>
      </c>
      <c r="C197" s="184" t="str">
        <f t="shared" si="6"/>
        <v>68 - 4204</v>
      </c>
      <c r="D197" s="244" t="s">
        <v>341</v>
      </c>
      <c r="E197" s="244" t="s">
        <v>49</v>
      </c>
      <c r="F197" s="244" t="s">
        <v>56</v>
      </c>
      <c r="G197" s="244" t="s">
        <v>60</v>
      </c>
      <c r="H197" s="187" t="s">
        <v>22</v>
      </c>
      <c r="I197" s="188">
        <v>78</v>
      </c>
      <c r="J197" s="188">
        <f>VLOOKUP(A197,CENIK!$A$2:$F$201,6,FALSE)</f>
        <v>0</v>
      </c>
      <c r="K197" s="188">
        <f t="shared" si="7"/>
        <v>0</v>
      </c>
    </row>
    <row r="198" spans="1:11" ht="60" x14ac:dyDescent="0.25">
      <c r="A198" s="187">
        <v>4206</v>
      </c>
      <c r="B198" s="187">
        <v>68</v>
      </c>
      <c r="C198" s="184" t="str">
        <f t="shared" si="6"/>
        <v>68 - 4206</v>
      </c>
      <c r="D198" s="244" t="s">
        <v>341</v>
      </c>
      <c r="E198" s="244" t="s">
        <v>49</v>
      </c>
      <c r="F198" s="244" t="s">
        <v>56</v>
      </c>
      <c r="G198" s="244" t="s">
        <v>62</v>
      </c>
      <c r="H198" s="187" t="s">
        <v>22</v>
      </c>
      <c r="I198" s="188">
        <v>752</v>
      </c>
      <c r="J198" s="188">
        <f>VLOOKUP(A198,CENIK!$A$2:$F$201,6,FALSE)</f>
        <v>0</v>
      </c>
      <c r="K198" s="188">
        <f t="shared" si="7"/>
        <v>0</v>
      </c>
    </row>
    <row r="199" spans="1:11" ht="60" x14ac:dyDescent="0.25">
      <c r="A199" s="187">
        <v>5201</v>
      </c>
      <c r="B199" s="187">
        <v>68</v>
      </c>
      <c r="C199" s="184" t="str">
        <f t="shared" si="6"/>
        <v>68 - 5201</v>
      </c>
      <c r="D199" s="244" t="s">
        <v>341</v>
      </c>
      <c r="E199" s="244" t="s">
        <v>63</v>
      </c>
      <c r="F199" s="244" t="s">
        <v>71</v>
      </c>
      <c r="G199" s="244" t="s">
        <v>540</v>
      </c>
      <c r="H199" s="187" t="s">
        <v>14</v>
      </c>
      <c r="I199" s="188">
        <v>1</v>
      </c>
      <c r="J199" s="188">
        <f>VLOOKUP(A199,CENIK!$A$2:$F$201,6,FALSE)</f>
        <v>0</v>
      </c>
      <c r="K199" s="188">
        <f t="shared" si="7"/>
        <v>0</v>
      </c>
    </row>
    <row r="200" spans="1:11" ht="165" x14ac:dyDescent="0.25">
      <c r="A200" s="187">
        <v>6101</v>
      </c>
      <c r="B200" s="187">
        <v>68</v>
      </c>
      <c r="C200" s="184" t="str">
        <f t="shared" si="6"/>
        <v>68 - 6101</v>
      </c>
      <c r="D200" s="244" t="s">
        <v>341</v>
      </c>
      <c r="E200" s="244" t="s">
        <v>74</v>
      </c>
      <c r="F200" s="244" t="s">
        <v>75</v>
      </c>
      <c r="G200" s="244" t="s">
        <v>76</v>
      </c>
      <c r="H200" s="187" t="s">
        <v>10</v>
      </c>
      <c r="I200" s="188">
        <v>178</v>
      </c>
      <c r="J200" s="188">
        <f>VLOOKUP(A200,CENIK!$A$2:$F$201,6,FALSE)</f>
        <v>0</v>
      </c>
      <c r="K200" s="188">
        <f t="shared" si="7"/>
        <v>0</v>
      </c>
    </row>
    <row r="201" spans="1:11" ht="120" x14ac:dyDescent="0.25">
      <c r="A201" s="187">
        <v>6202</v>
      </c>
      <c r="B201" s="187">
        <v>68</v>
      </c>
      <c r="C201" s="184" t="str">
        <f t="shared" si="6"/>
        <v>68 - 6202</v>
      </c>
      <c r="D201" s="244" t="s">
        <v>341</v>
      </c>
      <c r="E201" s="244" t="s">
        <v>74</v>
      </c>
      <c r="F201" s="244" t="s">
        <v>77</v>
      </c>
      <c r="G201" s="244" t="s">
        <v>263</v>
      </c>
      <c r="H201" s="187" t="s">
        <v>6</v>
      </c>
      <c r="I201" s="188">
        <v>1</v>
      </c>
      <c r="J201" s="188">
        <f>VLOOKUP(A201,CENIK!$A$2:$F$201,6,FALSE)</f>
        <v>0</v>
      </c>
      <c r="K201" s="188">
        <f t="shared" si="7"/>
        <v>0</v>
      </c>
    </row>
    <row r="202" spans="1:11" ht="120" x14ac:dyDescent="0.25">
      <c r="A202" s="187">
        <v>6204</v>
      </c>
      <c r="B202" s="187">
        <v>68</v>
      </c>
      <c r="C202" s="184" t="str">
        <f t="shared" si="6"/>
        <v>68 - 6204</v>
      </c>
      <c r="D202" s="244" t="s">
        <v>341</v>
      </c>
      <c r="E202" s="244" t="s">
        <v>74</v>
      </c>
      <c r="F202" s="244" t="s">
        <v>77</v>
      </c>
      <c r="G202" s="244" t="s">
        <v>265</v>
      </c>
      <c r="H202" s="187" t="s">
        <v>6</v>
      </c>
      <c r="I202" s="188">
        <v>2</v>
      </c>
      <c r="J202" s="188">
        <f>VLOOKUP(A202,CENIK!$A$2:$F$201,6,FALSE)</f>
        <v>0</v>
      </c>
      <c r="K202" s="188">
        <f t="shared" si="7"/>
        <v>0</v>
      </c>
    </row>
    <row r="203" spans="1:11" ht="120" x14ac:dyDescent="0.25">
      <c r="A203" s="187">
        <v>6206</v>
      </c>
      <c r="B203" s="187">
        <v>68</v>
      </c>
      <c r="C203" s="184" t="str">
        <f t="shared" si="6"/>
        <v>68 - 6206</v>
      </c>
      <c r="D203" s="244" t="s">
        <v>341</v>
      </c>
      <c r="E203" s="244" t="s">
        <v>74</v>
      </c>
      <c r="F203" s="244" t="s">
        <v>77</v>
      </c>
      <c r="G203" s="244" t="s">
        <v>266</v>
      </c>
      <c r="H203" s="187" t="s">
        <v>6</v>
      </c>
      <c r="I203" s="188">
        <v>3</v>
      </c>
      <c r="J203" s="188">
        <f>VLOOKUP(A203,CENIK!$A$2:$F$201,6,FALSE)</f>
        <v>0</v>
      </c>
      <c r="K203" s="188">
        <f t="shared" si="7"/>
        <v>0</v>
      </c>
    </row>
    <row r="204" spans="1:11" ht="120" x14ac:dyDescent="0.25">
      <c r="A204" s="187">
        <v>6253</v>
      </c>
      <c r="B204" s="187">
        <v>68</v>
      </c>
      <c r="C204" s="184" t="str">
        <f t="shared" si="6"/>
        <v>68 - 6253</v>
      </c>
      <c r="D204" s="244" t="s">
        <v>341</v>
      </c>
      <c r="E204" s="244" t="s">
        <v>74</v>
      </c>
      <c r="F204" s="244" t="s">
        <v>77</v>
      </c>
      <c r="G204" s="244" t="s">
        <v>269</v>
      </c>
      <c r="H204" s="187" t="s">
        <v>6</v>
      </c>
      <c r="I204" s="188">
        <v>6</v>
      </c>
      <c r="J204" s="188">
        <f>VLOOKUP(A204,CENIK!$A$2:$F$201,6,FALSE)</f>
        <v>0</v>
      </c>
      <c r="K204" s="188">
        <f t="shared" si="7"/>
        <v>0</v>
      </c>
    </row>
    <row r="205" spans="1:11" ht="120" x14ac:dyDescent="0.25">
      <c r="A205" s="187">
        <v>6305</v>
      </c>
      <c r="B205" s="187">
        <v>68</v>
      </c>
      <c r="C205" s="184" t="str">
        <f t="shared" si="6"/>
        <v>68 - 6305</v>
      </c>
      <c r="D205" s="244" t="s">
        <v>341</v>
      </c>
      <c r="E205" s="244" t="s">
        <v>74</v>
      </c>
      <c r="F205" s="244" t="s">
        <v>81</v>
      </c>
      <c r="G205" s="244" t="s">
        <v>84</v>
      </c>
      <c r="H205" s="187" t="s">
        <v>6</v>
      </c>
      <c r="I205" s="188">
        <v>5</v>
      </c>
      <c r="J205" s="188">
        <f>VLOOKUP(A205,CENIK!$A$2:$F$201,6,FALSE)</f>
        <v>0</v>
      </c>
      <c r="K205" s="188">
        <f t="shared" si="7"/>
        <v>0</v>
      </c>
    </row>
    <row r="206" spans="1:11" ht="345" x14ac:dyDescent="0.25">
      <c r="A206" s="187">
        <v>6301</v>
      </c>
      <c r="B206" s="187">
        <v>68</v>
      </c>
      <c r="C206" s="184" t="str">
        <f t="shared" si="6"/>
        <v>68 - 6301</v>
      </c>
      <c r="D206" s="244" t="s">
        <v>341</v>
      </c>
      <c r="E206" s="244" t="s">
        <v>74</v>
      </c>
      <c r="F206" s="244" t="s">
        <v>81</v>
      </c>
      <c r="G206" s="244" t="s">
        <v>270</v>
      </c>
      <c r="H206" s="187" t="s">
        <v>6</v>
      </c>
      <c r="I206" s="188">
        <v>5</v>
      </c>
      <c r="J206" s="188">
        <f>VLOOKUP(A206,CENIK!$A$2:$F$201,6,FALSE)</f>
        <v>0</v>
      </c>
      <c r="K206" s="188">
        <f t="shared" si="7"/>
        <v>0</v>
      </c>
    </row>
    <row r="207" spans="1:11" ht="60" x14ac:dyDescent="0.25">
      <c r="A207" s="187">
        <v>6405</v>
      </c>
      <c r="B207" s="187">
        <v>68</v>
      </c>
      <c r="C207" s="184" t="str">
        <f t="shared" si="6"/>
        <v>68 - 6405</v>
      </c>
      <c r="D207" s="244" t="s">
        <v>341</v>
      </c>
      <c r="E207" s="244" t="s">
        <v>74</v>
      </c>
      <c r="F207" s="244" t="s">
        <v>85</v>
      </c>
      <c r="G207" s="244" t="s">
        <v>87</v>
      </c>
      <c r="H207" s="187" t="s">
        <v>10</v>
      </c>
      <c r="I207" s="188">
        <v>178</v>
      </c>
      <c r="J207" s="188">
        <f>VLOOKUP(A207,CENIK!$A$2:$F$201,6,FALSE)</f>
        <v>0</v>
      </c>
      <c r="K207" s="188">
        <f t="shared" si="7"/>
        <v>0</v>
      </c>
    </row>
    <row r="208" spans="1:11" ht="30" x14ac:dyDescent="0.25">
      <c r="A208" s="187">
        <v>6401</v>
      </c>
      <c r="B208" s="187">
        <v>68</v>
      </c>
      <c r="C208" s="184" t="str">
        <f t="shared" si="6"/>
        <v>68 - 6401</v>
      </c>
      <c r="D208" s="244" t="s">
        <v>341</v>
      </c>
      <c r="E208" s="244" t="s">
        <v>74</v>
      </c>
      <c r="F208" s="244" t="s">
        <v>85</v>
      </c>
      <c r="G208" s="244" t="s">
        <v>86</v>
      </c>
      <c r="H208" s="187" t="s">
        <v>10</v>
      </c>
      <c r="I208" s="188">
        <v>178</v>
      </c>
      <c r="J208" s="188">
        <f>VLOOKUP(A208,CENIK!$A$2:$F$201,6,FALSE)</f>
        <v>0</v>
      </c>
      <c r="K208" s="188">
        <f t="shared" si="7"/>
        <v>0</v>
      </c>
    </row>
    <row r="209" spans="1:11" ht="30" x14ac:dyDescent="0.25">
      <c r="A209" s="187">
        <v>6402</v>
      </c>
      <c r="B209" s="187">
        <v>68</v>
      </c>
      <c r="C209" s="184" t="str">
        <f t="shared" si="6"/>
        <v>68 - 6402</v>
      </c>
      <c r="D209" s="244" t="s">
        <v>341</v>
      </c>
      <c r="E209" s="244" t="s">
        <v>74</v>
      </c>
      <c r="F209" s="244" t="s">
        <v>85</v>
      </c>
      <c r="G209" s="244" t="s">
        <v>122</v>
      </c>
      <c r="H209" s="187" t="s">
        <v>10</v>
      </c>
      <c r="I209" s="188">
        <v>178</v>
      </c>
      <c r="J209" s="188">
        <f>VLOOKUP(A209,CENIK!$A$2:$F$201,6,FALSE)</f>
        <v>0</v>
      </c>
      <c r="K209" s="188">
        <f t="shared" si="7"/>
        <v>0</v>
      </c>
    </row>
    <row r="210" spans="1:11" ht="30" x14ac:dyDescent="0.25">
      <c r="A210" s="187">
        <v>6501</v>
      </c>
      <c r="B210" s="187">
        <v>68</v>
      </c>
      <c r="C210" s="184" t="str">
        <f t="shared" si="6"/>
        <v>68 - 6501</v>
      </c>
      <c r="D210" s="244" t="s">
        <v>341</v>
      </c>
      <c r="E210" s="244" t="s">
        <v>74</v>
      </c>
      <c r="F210" s="244" t="s">
        <v>88</v>
      </c>
      <c r="G210" s="244" t="s">
        <v>271</v>
      </c>
      <c r="H210" s="187" t="s">
        <v>6</v>
      </c>
      <c r="I210" s="188">
        <v>2</v>
      </c>
      <c r="J210" s="188">
        <f>VLOOKUP(A210,CENIK!$A$2:$F$201,6,FALSE)</f>
        <v>0</v>
      </c>
      <c r="K210" s="188">
        <f t="shared" si="7"/>
        <v>0</v>
      </c>
    </row>
    <row r="211" spans="1:11" ht="75" x14ac:dyDescent="0.25">
      <c r="A211" s="187">
        <v>6512</v>
      </c>
      <c r="B211" s="187">
        <v>68</v>
      </c>
      <c r="C211" s="184" t="str">
        <f t="shared" si="6"/>
        <v>68 - 6512</v>
      </c>
      <c r="D211" s="244" t="s">
        <v>341</v>
      </c>
      <c r="E211" s="244" t="s">
        <v>74</v>
      </c>
      <c r="F211" s="244" t="s">
        <v>88</v>
      </c>
      <c r="G211" s="244" t="s">
        <v>278</v>
      </c>
      <c r="H211" s="187" t="s">
        <v>10</v>
      </c>
      <c r="I211" s="188">
        <v>55</v>
      </c>
      <c r="J211" s="188">
        <f>VLOOKUP(A211,CENIK!$A$2:$F$201,6,FALSE)</f>
        <v>0</v>
      </c>
      <c r="K211" s="188">
        <f t="shared" si="7"/>
        <v>0</v>
      </c>
    </row>
    <row r="212" spans="1:11" ht="75" x14ac:dyDescent="0.25">
      <c r="A212" s="187">
        <v>6513</v>
      </c>
      <c r="B212" s="187">
        <v>68</v>
      </c>
      <c r="C212" s="184" t="str">
        <f t="shared" si="6"/>
        <v>68 - 6513</v>
      </c>
      <c r="D212" s="244" t="s">
        <v>341</v>
      </c>
      <c r="E212" s="244" t="s">
        <v>74</v>
      </c>
      <c r="F212" s="244" t="s">
        <v>88</v>
      </c>
      <c r="G212" s="244" t="s">
        <v>279</v>
      </c>
      <c r="H212" s="187" t="s">
        <v>10</v>
      </c>
      <c r="I212" s="188">
        <v>60</v>
      </c>
      <c r="J212" s="188">
        <f>VLOOKUP(A212,CENIK!$A$2:$F$201,6,FALSE)</f>
        <v>0</v>
      </c>
      <c r="K212" s="188">
        <f t="shared" si="7"/>
        <v>0</v>
      </c>
    </row>
    <row r="213" spans="1:11" ht="45" x14ac:dyDescent="0.25">
      <c r="A213" s="187">
        <v>6503</v>
      </c>
      <c r="B213" s="187">
        <v>68</v>
      </c>
      <c r="C213" s="184" t="str">
        <f t="shared" si="6"/>
        <v>68 - 6503</v>
      </c>
      <c r="D213" s="244" t="s">
        <v>341</v>
      </c>
      <c r="E213" s="244" t="s">
        <v>74</v>
      </c>
      <c r="F213" s="244" t="s">
        <v>88</v>
      </c>
      <c r="G213" s="244" t="s">
        <v>273</v>
      </c>
      <c r="H213" s="187" t="s">
        <v>6</v>
      </c>
      <c r="I213" s="188">
        <v>2</v>
      </c>
      <c r="J213" s="188">
        <f>VLOOKUP(A213,CENIK!$A$2:$F$201,6,FALSE)</f>
        <v>0</v>
      </c>
      <c r="K213" s="188">
        <f t="shared" si="7"/>
        <v>0</v>
      </c>
    </row>
    <row r="214" spans="1:11" ht="45" x14ac:dyDescent="0.25">
      <c r="A214" s="187">
        <v>6504</v>
      </c>
      <c r="B214" s="187">
        <v>68</v>
      </c>
      <c r="C214" s="184" t="str">
        <f t="shared" si="6"/>
        <v>68 - 6504</v>
      </c>
      <c r="D214" s="244" t="s">
        <v>341</v>
      </c>
      <c r="E214" s="244" t="s">
        <v>74</v>
      </c>
      <c r="F214" s="244" t="s">
        <v>88</v>
      </c>
      <c r="G214" s="244" t="s">
        <v>274</v>
      </c>
      <c r="H214" s="187" t="s">
        <v>6</v>
      </c>
      <c r="I214" s="188">
        <v>3</v>
      </c>
      <c r="J214" s="188">
        <f>VLOOKUP(A214,CENIK!$A$2:$F$201,6,FALSE)</f>
        <v>0</v>
      </c>
      <c r="K214" s="188">
        <f t="shared" si="7"/>
        <v>0</v>
      </c>
    </row>
    <row r="215" spans="1:11" ht="30" x14ac:dyDescent="0.25">
      <c r="A215" s="187">
        <v>6507</v>
      </c>
      <c r="B215" s="187">
        <v>68</v>
      </c>
      <c r="C215" s="184" t="str">
        <f t="shared" si="6"/>
        <v>68 - 6507</v>
      </c>
      <c r="D215" s="244" t="s">
        <v>341</v>
      </c>
      <c r="E215" s="244" t="s">
        <v>74</v>
      </c>
      <c r="F215" s="244" t="s">
        <v>88</v>
      </c>
      <c r="G215" s="244" t="s">
        <v>277</v>
      </c>
      <c r="H215" s="187" t="s">
        <v>6</v>
      </c>
      <c r="I215" s="188">
        <v>2</v>
      </c>
      <c r="J215" s="188">
        <f>VLOOKUP(A215,CENIK!$A$2:$F$201,6,FALSE)</f>
        <v>0</v>
      </c>
      <c r="K215" s="188">
        <f t="shared" si="7"/>
        <v>0</v>
      </c>
    </row>
    <row r="216" spans="1:11" ht="60" x14ac:dyDescent="0.25">
      <c r="A216" s="187">
        <v>1201</v>
      </c>
      <c r="B216" s="187">
        <v>58</v>
      </c>
      <c r="C216" s="184" t="str">
        <f t="shared" si="6"/>
        <v>58 - 1201</v>
      </c>
      <c r="D216" s="244" t="s">
        <v>340</v>
      </c>
      <c r="E216" s="244" t="s">
        <v>7</v>
      </c>
      <c r="F216" s="244" t="s">
        <v>8</v>
      </c>
      <c r="G216" s="244" t="s">
        <v>9</v>
      </c>
      <c r="H216" s="187" t="s">
        <v>10</v>
      </c>
      <c r="I216" s="188">
        <v>65</v>
      </c>
      <c r="J216" s="188">
        <f>VLOOKUP(A216,CENIK!$A$2:$F$201,6,FALSE)</f>
        <v>0</v>
      </c>
      <c r="K216" s="188">
        <f t="shared" si="7"/>
        <v>0</v>
      </c>
    </row>
    <row r="217" spans="1:11" ht="45" x14ac:dyDescent="0.25">
      <c r="A217" s="187">
        <v>1202</v>
      </c>
      <c r="B217" s="187">
        <v>58</v>
      </c>
      <c r="C217" s="184" t="str">
        <f t="shared" si="6"/>
        <v>58 - 1202</v>
      </c>
      <c r="D217" s="244" t="s">
        <v>340</v>
      </c>
      <c r="E217" s="244" t="s">
        <v>7</v>
      </c>
      <c r="F217" s="244" t="s">
        <v>8</v>
      </c>
      <c r="G217" s="244" t="s">
        <v>11</v>
      </c>
      <c r="H217" s="187" t="s">
        <v>12</v>
      </c>
      <c r="I217" s="188">
        <v>3</v>
      </c>
      <c r="J217" s="188">
        <f>VLOOKUP(A217,CENIK!$A$2:$F$201,6,FALSE)</f>
        <v>0</v>
      </c>
      <c r="K217" s="188">
        <f t="shared" si="7"/>
        <v>0</v>
      </c>
    </row>
    <row r="218" spans="1:11" ht="45" x14ac:dyDescent="0.25">
      <c r="A218" s="187">
        <v>1204</v>
      </c>
      <c r="B218" s="187">
        <v>58</v>
      </c>
      <c r="C218" s="184" t="str">
        <f t="shared" si="6"/>
        <v>58 - 1204</v>
      </c>
      <c r="D218" s="244" t="s">
        <v>340</v>
      </c>
      <c r="E218" s="244" t="s">
        <v>7</v>
      </c>
      <c r="F218" s="244" t="s">
        <v>8</v>
      </c>
      <c r="G218" s="244" t="s">
        <v>13</v>
      </c>
      <c r="H218" s="187" t="s">
        <v>10</v>
      </c>
      <c r="I218" s="188">
        <v>65</v>
      </c>
      <c r="J218" s="188">
        <f>VLOOKUP(A218,CENIK!$A$2:$F$201,6,FALSE)</f>
        <v>0</v>
      </c>
      <c r="K218" s="188">
        <f t="shared" si="7"/>
        <v>0</v>
      </c>
    </row>
    <row r="219" spans="1:11" ht="60" x14ac:dyDescent="0.25">
      <c r="A219" s="187">
        <v>1205</v>
      </c>
      <c r="B219" s="187">
        <v>58</v>
      </c>
      <c r="C219" s="184" t="str">
        <f t="shared" si="6"/>
        <v>58 - 1205</v>
      </c>
      <c r="D219" s="244" t="s">
        <v>340</v>
      </c>
      <c r="E219" s="244" t="s">
        <v>7</v>
      </c>
      <c r="F219" s="244" t="s">
        <v>8</v>
      </c>
      <c r="G219" s="244" t="s">
        <v>237</v>
      </c>
      <c r="H219" s="187" t="s">
        <v>14</v>
      </c>
      <c r="I219" s="188">
        <v>1</v>
      </c>
      <c r="J219" s="188">
        <f>VLOOKUP(A219,CENIK!$A$2:$F$201,6,FALSE)</f>
        <v>0</v>
      </c>
      <c r="K219" s="188">
        <f t="shared" si="7"/>
        <v>0</v>
      </c>
    </row>
    <row r="220" spans="1:11" ht="60" x14ac:dyDescent="0.25">
      <c r="A220" s="187">
        <v>1206</v>
      </c>
      <c r="B220" s="187">
        <v>58</v>
      </c>
      <c r="C220" s="184" t="str">
        <f t="shared" si="6"/>
        <v>58 - 1206</v>
      </c>
      <c r="D220" s="244" t="s">
        <v>340</v>
      </c>
      <c r="E220" s="244" t="s">
        <v>7</v>
      </c>
      <c r="F220" s="244" t="s">
        <v>8</v>
      </c>
      <c r="G220" s="244" t="s">
        <v>238</v>
      </c>
      <c r="H220" s="187" t="s">
        <v>14</v>
      </c>
      <c r="I220" s="188">
        <v>1</v>
      </c>
      <c r="J220" s="188">
        <f>VLOOKUP(A220,CENIK!$A$2:$F$201,6,FALSE)</f>
        <v>0</v>
      </c>
      <c r="K220" s="188">
        <f t="shared" si="7"/>
        <v>0</v>
      </c>
    </row>
    <row r="221" spans="1:11" ht="75" x14ac:dyDescent="0.25">
      <c r="A221" s="187">
        <v>1207</v>
      </c>
      <c r="B221" s="187">
        <v>58</v>
      </c>
      <c r="C221" s="184" t="str">
        <f t="shared" si="6"/>
        <v>58 - 1207</v>
      </c>
      <c r="D221" s="244" t="s">
        <v>340</v>
      </c>
      <c r="E221" s="244" t="s">
        <v>7</v>
      </c>
      <c r="F221" s="244" t="s">
        <v>8</v>
      </c>
      <c r="G221" s="244" t="s">
        <v>239</v>
      </c>
      <c r="H221" s="187" t="s">
        <v>14</v>
      </c>
      <c r="I221" s="188">
        <v>1</v>
      </c>
      <c r="J221" s="188">
        <f>VLOOKUP(A221,CENIK!$A$2:$F$201,6,FALSE)</f>
        <v>0</v>
      </c>
      <c r="K221" s="188">
        <f t="shared" si="7"/>
        <v>0</v>
      </c>
    </row>
    <row r="222" spans="1:11" ht="45" x14ac:dyDescent="0.25">
      <c r="A222" s="187">
        <v>1301</v>
      </c>
      <c r="B222" s="187">
        <v>58</v>
      </c>
      <c r="C222" s="184" t="str">
        <f t="shared" ref="C222:C285" si="8">CONCATENATE(B222,$A$27,A222)</f>
        <v>58 - 1301</v>
      </c>
      <c r="D222" s="244" t="s">
        <v>340</v>
      </c>
      <c r="E222" s="244" t="s">
        <v>7</v>
      </c>
      <c r="F222" s="244" t="s">
        <v>15</v>
      </c>
      <c r="G222" s="244" t="s">
        <v>16</v>
      </c>
      <c r="H222" s="187" t="s">
        <v>10</v>
      </c>
      <c r="I222" s="188">
        <v>65</v>
      </c>
      <c r="J222" s="188">
        <f>VLOOKUP(A222,CENIK!$A$2:$F$201,6,FALSE)</f>
        <v>0</v>
      </c>
      <c r="K222" s="188">
        <f t="shared" ref="K222:K285" si="9">ROUND(I222*J222,2)</f>
        <v>0</v>
      </c>
    </row>
    <row r="223" spans="1:11" ht="150" x14ac:dyDescent="0.25">
      <c r="A223" s="187">
        <v>1302</v>
      </c>
      <c r="B223" s="187">
        <v>58</v>
      </c>
      <c r="C223" s="184" t="str">
        <f t="shared" si="8"/>
        <v>58 - 1302</v>
      </c>
      <c r="D223" s="244" t="s">
        <v>340</v>
      </c>
      <c r="E223" s="244" t="s">
        <v>7</v>
      </c>
      <c r="F223" s="244" t="s">
        <v>15</v>
      </c>
      <c r="G223" s="1201" t="s">
        <v>3252</v>
      </c>
      <c r="H223" s="187" t="s">
        <v>10</v>
      </c>
      <c r="I223" s="188">
        <v>65</v>
      </c>
      <c r="J223" s="188">
        <f>VLOOKUP(A223,CENIK!$A$2:$F$201,6,FALSE)</f>
        <v>0</v>
      </c>
      <c r="K223" s="188">
        <f t="shared" si="9"/>
        <v>0</v>
      </c>
    </row>
    <row r="224" spans="1:11" ht="60" x14ac:dyDescent="0.25">
      <c r="A224" s="187">
        <v>1307</v>
      </c>
      <c r="B224" s="187">
        <v>58</v>
      </c>
      <c r="C224" s="184" t="str">
        <f t="shared" si="8"/>
        <v>58 - 1307</v>
      </c>
      <c r="D224" s="244" t="s">
        <v>340</v>
      </c>
      <c r="E224" s="244" t="s">
        <v>7</v>
      </c>
      <c r="F224" s="244" t="s">
        <v>15</v>
      </c>
      <c r="G224" s="244" t="s">
        <v>18</v>
      </c>
      <c r="H224" s="187" t="s">
        <v>6</v>
      </c>
      <c r="I224" s="188">
        <v>1</v>
      </c>
      <c r="J224" s="188">
        <f>VLOOKUP(A224,CENIK!$A$2:$F$201,6,FALSE)</f>
        <v>0</v>
      </c>
      <c r="K224" s="188">
        <f t="shared" si="9"/>
        <v>0</v>
      </c>
    </row>
    <row r="225" spans="1:11" ht="30" x14ac:dyDescent="0.25">
      <c r="A225" s="187">
        <v>1401</v>
      </c>
      <c r="B225" s="187">
        <v>58</v>
      </c>
      <c r="C225" s="184" t="str">
        <f t="shared" si="8"/>
        <v>58 - 1401</v>
      </c>
      <c r="D225" s="244" t="s">
        <v>340</v>
      </c>
      <c r="E225" s="244" t="s">
        <v>7</v>
      </c>
      <c r="F225" s="244" t="s">
        <v>25</v>
      </c>
      <c r="G225" s="244" t="s">
        <v>247</v>
      </c>
      <c r="H225" s="187" t="s">
        <v>20</v>
      </c>
      <c r="I225" s="188">
        <v>5</v>
      </c>
      <c r="J225" s="188">
        <f>VLOOKUP(A225,CENIK!$A$2:$F$201,6,FALSE)</f>
        <v>0</v>
      </c>
      <c r="K225" s="188">
        <f t="shared" si="9"/>
        <v>0</v>
      </c>
    </row>
    <row r="226" spans="1:11" ht="30" x14ac:dyDescent="0.25">
      <c r="A226" s="187">
        <v>1402</v>
      </c>
      <c r="B226" s="187">
        <v>58</v>
      </c>
      <c r="C226" s="184" t="str">
        <f t="shared" si="8"/>
        <v>58 - 1402</v>
      </c>
      <c r="D226" s="244" t="s">
        <v>340</v>
      </c>
      <c r="E226" s="244" t="s">
        <v>7</v>
      </c>
      <c r="F226" s="244" t="s">
        <v>25</v>
      </c>
      <c r="G226" s="244" t="s">
        <v>248</v>
      </c>
      <c r="H226" s="187" t="s">
        <v>20</v>
      </c>
      <c r="I226" s="188">
        <v>6</v>
      </c>
      <c r="J226" s="188">
        <f>VLOOKUP(A226,CENIK!$A$2:$F$201,6,FALSE)</f>
        <v>0</v>
      </c>
      <c r="K226" s="188">
        <f t="shared" si="9"/>
        <v>0</v>
      </c>
    </row>
    <row r="227" spans="1:11" ht="30" x14ac:dyDescent="0.25">
      <c r="A227" s="187">
        <v>1403</v>
      </c>
      <c r="B227" s="187">
        <v>58</v>
      </c>
      <c r="C227" s="184" t="str">
        <f t="shared" si="8"/>
        <v>58 - 1403</v>
      </c>
      <c r="D227" s="244" t="s">
        <v>340</v>
      </c>
      <c r="E227" s="244" t="s">
        <v>7</v>
      </c>
      <c r="F227" s="244" t="s">
        <v>25</v>
      </c>
      <c r="G227" s="244" t="s">
        <v>249</v>
      </c>
      <c r="H227" s="187" t="s">
        <v>20</v>
      </c>
      <c r="I227" s="188">
        <v>5</v>
      </c>
      <c r="J227" s="188">
        <f>VLOOKUP(A227,CENIK!$A$2:$F$201,6,FALSE)</f>
        <v>0</v>
      </c>
      <c r="K227" s="188">
        <f t="shared" si="9"/>
        <v>0</v>
      </c>
    </row>
    <row r="228" spans="1:11" ht="60" x14ac:dyDescent="0.25">
      <c r="A228" s="187">
        <v>21106</v>
      </c>
      <c r="B228" s="187">
        <v>58</v>
      </c>
      <c r="C228" s="184" t="str">
        <f t="shared" si="8"/>
        <v>58 - 21106</v>
      </c>
      <c r="D228" s="244" t="s">
        <v>340</v>
      </c>
      <c r="E228" s="244" t="s">
        <v>26</v>
      </c>
      <c r="F228" s="244" t="s">
        <v>27</v>
      </c>
      <c r="G228" s="244" t="s">
        <v>251</v>
      </c>
      <c r="H228" s="187" t="s">
        <v>22</v>
      </c>
      <c r="I228" s="188">
        <v>158</v>
      </c>
      <c r="J228" s="188">
        <f>VLOOKUP(A228,CENIK!$A$2:$F$201,6,FALSE)</f>
        <v>0</v>
      </c>
      <c r="K228" s="188">
        <f t="shared" si="9"/>
        <v>0</v>
      </c>
    </row>
    <row r="229" spans="1:11" ht="45" x14ac:dyDescent="0.25">
      <c r="A229" s="187">
        <v>12308</v>
      </c>
      <c r="B229" s="187">
        <v>58</v>
      </c>
      <c r="C229" s="184" t="str">
        <f t="shared" si="8"/>
        <v>58 - 12308</v>
      </c>
      <c r="D229" s="244" t="s">
        <v>340</v>
      </c>
      <c r="E229" s="244" t="s">
        <v>26</v>
      </c>
      <c r="F229" s="244" t="s">
        <v>27</v>
      </c>
      <c r="G229" s="244" t="s">
        <v>28</v>
      </c>
      <c r="H229" s="187" t="s">
        <v>29</v>
      </c>
      <c r="I229" s="188">
        <v>197</v>
      </c>
      <c r="J229" s="188">
        <f>VLOOKUP(A229,CENIK!$A$2:$F$201,6,FALSE)</f>
        <v>0</v>
      </c>
      <c r="K229" s="188">
        <f t="shared" si="9"/>
        <v>0</v>
      </c>
    </row>
    <row r="230" spans="1:11" ht="30" x14ac:dyDescent="0.25">
      <c r="A230" s="187">
        <v>24405</v>
      </c>
      <c r="B230" s="187">
        <v>58</v>
      </c>
      <c r="C230" s="184" t="str">
        <f t="shared" si="8"/>
        <v>58 - 24405</v>
      </c>
      <c r="D230" s="244" t="s">
        <v>340</v>
      </c>
      <c r="E230" s="244" t="s">
        <v>26</v>
      </c>
      <c r="F230" s="244" t="s">
        <v>36</v>
      </c>
      <c r="G230" s="244" t="s">
        <v>252</v>
      </c>
      <c r="H230" s="187" t="s">
        <v>22</v>
      </c>
      <c r="I230" s="188">
        <v>80</v>
      </c>
      <c r="J230" s="188">
        <f>VLOOKUP(A230,CENIK!$A$2:$F$201,6,FALSE)</f>
        <v>0</v>
      </c>
      <c r="K230" s="188">
        <f t="shared" si="9"/>
        <v>0</v>
      </c>
    </row>
    <row r="231" spans="1:11" ht="45" x14ac:dyDescent="0.25">
      <c r="A231" s="187">
        <v>31302</v>
      </c>
      <c r="B231" s="187">
        <v>58</v>
      </c>
      <c r="C231" s="184" t="str">
        <f t="shared" si="8"/>
        <v>58 - 31302</v>
      </c>
      <c r="D231" s="244" t="s">
        <v>340</v>
      </c>
      <c r="E231" s="244" t="s">
        <v>26</v>
      </c>
      <c r="F231" s="244" t="s">
        <v>36</v>
      </c>
      <c r="G231" s="244" t="s">
        <v>639</v>
      </c>
      <c r="H231" s="187" t="s">
        <v>22</v>
      </c>
      <c r="I231" s="188">
        <v>50</v>
      </c>
      <c r="J231" s="188">
        <f>VLOOKUP(A231,CENIK!$A$2:$F$201,6,FALSE)</f>
        <v>0</v>
      </c>
      <c r="K231" s="188">
        <f t="shared" si="9"/>
        <v>0</v>
      </c>
    </row>
    <row r="232" spans="1:11" ht="30" x14ac:dyDescent="0.25">
      <c r="A232" s="187">
        <v>22103</v>
      </c>
      <c r="B232" s="187">
        <v>58</v>
      </c>
      <c r="C232" s="184" t="str">
        <f t="shared" si="8"/>
        <v>58 - 22103</v>
      </c>
      <c r="D232" s="244" t="s">
        <v>340</v>
      </c>
      <c r="E232" s="244" t="s">
        <v>26</v>
      </c>
      <c r="F232" s="244" t="s">
        <v>36</v>
      </c>
      <c r="G232" s="244" t="s">
        <v>40</v>
      </c>
      <c r="H232" s="187" t="s">
        <v>29</v>
      </c>
      <c r="I232" s="188">
        <v>197</v>
      </c>
      <c r="J232" s="188">
        <f>VLOOKUP(A232,CENIK!$A$2:$F$201,6,FALSE)</f>
        <v>0</v>
      </c>
      <c r="K232" s="188">
        <f t="shared" si="9"/>
        <v>0</v>
      </c>
    </row>
    <row r="233" spans="1:11" ht="75" x14ac:dyDescent="0.25">
      <c r="A233" s="187">
        <v>31602</v>
      </c>
      <c r="B233" s="187">
        <v>58</v>
      </c>
      <c r="C233" s="184" t="str">
        <f t="shared" si="8"/>
        <v>58 - 31602</v>
      </c>
      <c r="D233" s="244" t="s">
        <v>340</v>
      </c>
      <c r="E233" s="244" t="s">
        <v>26</v>
      </c>
      <c r="F233" s="244" t="s">
        <v>36</v>
      </c>
      <c r="G233" s="244" t="s">
        <v>640</v>
      </c>
      <c r="H233" s="187" t="s">
        <v>29</v>
      </c>
      <c r="I233" s="188">
        <v>197</v>
      </c>
      <c r="J233" s="188">
        <f>VLOOKUP(A233,CENIK!$A$2:$F$201,6,FALSE)</f>
        <v>0</v>
      </c>
      <c r="K233" s="188">
        <f t="shared" si="9"/>
        <v>0</v>
      </c>
    </row>
    <row r="234" spans="1:11" ht="45" x14ac:dyDescent="0.25">
      <c r="A234" s="187">
        <v>32311</v>
      </c>
      <c r="B234" s="187">
        <v>58</v>
      </c>
      <c r="C234" s="184" t="str">
        <f t="shared" si="8"/>
        <v>58 - 32311</v>
      </c>
      <c r="D234" s="244" t="s">
        <v>340</v>
      </c>
      <c r="E234" s="244" t="s">
        <v>26</v>
      </c>
      <c r="F234" s="244" t="s">
        <v>36</v>
      </c>
      <c r="G234" s="244" t="s">
        <v>255</v>
      </c>
      <c r="H234" s="187" t="s">
        <v>29</v>
      </c>
      <c r="I234" s="188">
        <v>197</v>
      </c>
      <c r="J234" s="188">
        <f>VLOOKUP(A234,CENIK!$A$2:$F$201,6,FALSE)</f>
        <v>0</v>
      </c>
      <c r="K234" s="188">
        <f t="shared" si="9"/>
        <v>0</v>
      </c>
    </row>
    <row r="235" spans="1:11" ht="30" x14ac:dyDescent="0.25">
      <c r="A235" s="187">
        <v>2208</v>
      </c>
      <c r="B235" s="187">
        <v>58</v>
      </c>
      <c r="C235" s="184" t="str">
        <f t="shared" si="8"/>
        <v>58 - 2208</v>
      </c>
      <c r="D235" s="244" t="s">
        <v>340</v>
      </c>
      <c r="E235" s="244" t="s">
        <v>26</v>
      </c>
      <c r="F235" s="244" t="s">
        <v>36</v>
      </c>
      <c r="G235" s="244" t="s">
        <v>37</v>
      </c>
      <c r="H235" s="187" t="s">
        <v>29</v>
      </c>
      <c r="I235" s="188">
        <v>197</v>
      </c>
      <c r="J235" s="188">
        <f>VLOOKUP(A235,CENIK!$A$2:$F$201,6,FALSE)</f>
        <v>0</v>
      </c>
      <c r="K235" s="188">
        <f t="shared" si="9"/>
        <v>0</v>
      </c>
    </row>
    <row r="236" spans="1:11" ht="30" x14ac:dyDescent="0.25">
      <c r="A236" s="187">
        <v>34901</v>
      </c>
      <c r="B236" s="187">
        <v>58</v>
      </c>
      <c r="C236" s="184" t="str">
        <f t="shared" si="8"/>
        <v>58 - 34901</v>
      </c>
      <c r="D236" s="244" t="s">
        <v>340</v>
      </c>
      <c r="E236" s="244" t="s">
        <v>26</v>
      </c>
      <c r="F236" s="244" t="s">
        <v>36</v>
      </c>
      <c r="G236" s="244" t="s">
        <v>43</v>
      </c>
      <c r="H236" s="187" t="s">
        <v>29</v>
      </c>
      <c r="I236" s="188">
        <v>197</v>
      </c>
      <c r="J236" s="188">
        <f>VLOOKUP(A236,CENIK!$A$2:$F$201,6,FALSE)</f>
        <v>0</v>
      </c>
      <c r="K236" s="188">
        <f t="shared" si="9"/>
        <v>0</v>
      </c>
    </row>
    <row r="237" spans="1:11" ht="30" x14ac:dyDescent="0.25">
      <c r="A237" s="187">
        <v>2224</v>
      </c>
      <c r="B237" s="187">
        <v>58</v>
      </c>
      <c r="C237" s="184" t="str">
        <f t="shared" si="8"/>
        <v>58 - 2224</v>
      </c>
      <c r="D237" s="244" t="s">
        <v>340</v>
      </c>
      <c r="E237" s="244" t="s">
        <v>26</v>
      </c>
      <c r="F237" s="244" t="s">
        <v>36</v>
      </c>
      <c r="G237" s="244" t="s">
        <v>38</v>
      </c>
      <c r="H237" s="187" t="s">
        <v>12</v>
      </c>
      <c r="I237" s="188">
        <v>4</v>
      </c>
      <c r="J237" s="188">
        <f>VLOOKUP(A237,CENIK!$A$2:$F$201,6,FALSE)</f>
        <v>0</v>
      </c>
      <c r="K237" s="188">
        <f t="shared" si="9"/>
        <v>0</v>
      </c>
    </row>
    <row r="238" spans="1:11" ht="165" x14ac:dyDescent="0.25">
      <c r="A238" s="187">
        <v>6101</v>
      </c>
      <c r="B238" s="187">
        <v>58</v>
      </c>
      <c r="C238" s="184" t="str">
        <f t="shared" si="8"/>
        <v>58 - 6101</v>
      </c>
      <c r="D238" s="244" t="s">
        <v>340</v>
      </c>
      <c r="E238" s="244" t="s">
        <v>74</v>
      </c>
      <c r="F238" s="244" t="s">
        <v>75</v>
      </c>
      <c r="G238" s="244" t="s">
        <v>76</v>
      </c>
      <c r="H238" s="187" t="s">
        <v>10</v>
      </c>
      <c r="I238" s="188">
        <v>65</v>
      </c>
      <c r="J238" s="188">
        <f>VLOOKUP(A238,CENIK!$A$2:$F$201,6,FALSE)</f>
        <v>0</v>
      </c>
      <c r="K238" s="188">
        <f t="shared" si="9"/>
        <v>0</v>
      </c>
    </row>
    <row r="239" spans="1:11" ht="120" x14ac:dyDescent="0.25">
      <c r="A239" s="187">
        <v>6202</v>
      </c>
      <c r="B239" s="187">
        <v>58</v>
      </c>
      <c r="C239" s="184" t="str">
        <f t="shared" si="8"/>
        <v>58 - 6202</v>
      </c>
      <c r="D239" s="244" t="s">
        <v>340</v>
      </c>
      <c r="E239" s="244" t="s">
        <v>74</v>
      </c>
      <c r="F239" s="244" t="s">
        <v>77</v>
      </c>
      <c r="G239" s="244" t="s">
        <v>263</v>
      </c>
      <c r="H239" s="187" t="s">
        <v>6</v>
      </c>
      <c r="I239" s="188">
        <v>2</v>
      </c>
      <c r="J239" s="188">
        <f>VLOOKUP(A239,CENIK!$A$2:$F$201,6,FALSE)</f>
        <v>0</v>
      </c>
      <c r="K239" s="188">
        <f t="shared" si="9"/>
        <v>0</v>
      </c>
    </row>
    <row r="240" spans="1:11" ht="120" x14ac:dyDescent="0.25">
      <c r="A240" s="187">
        <v>6204</v>
      </c>
      <c r="B240" s="187">
        <v>58</v>
      </c>
      <c r="C240" s="184" t="str">
        <f t="shared" si="8"/>
        <v>58 - 6204</v>
      </c>
      <c r="D240" s="244" t="s">
        <v>340</v>
      </c>
      <c r="E240" s="244" t="s">
        <v>74</v>
      </c>
      <c r="F240" s="244" t="s">
        <v>77</v>
      </c>
      <c r="G240" s="244" t="s">
        <v>265</v>
      </c>
      <c r="H240" s="187" t="s">
        <v>6</v>
      </c>
      <c r="I240" s="188">
        <v>1</v>
      </c>
      <c r="J240" s="188">
        <f>VLOOKUP(A240,CENIK!$A$2:$F$201,6,FALSE)</f>
        <v>0</v>
      </c>
      <c r="K240" s="188">
        <f t="shared" si="9"/>
        <v>0</v>
      </c>
    </row>
    <row r="241" spans="1:11" ht="120" x14ac:dyDescent="0.25">
      <c r="A241" s="187">
        <v>6253</v>
      </c>
      <c r="B241" s="187">
        <v>58</v>
      </c>
      <c r="C241" s="184" t="str">
        <f t="shared" si="8"/>
        <v>58 - 6253</v>
      </c>
      <c r="D241" s="244" t="s">
        <v>340</v>
      </c>
      <c r="E241" s="244" t="s">
        <v>74</v>
      </c>
      <c r="F241" s="244" t="s">
        <v>77</v>
      </c>
      <c r="G241" s="244" t="s">
        <v>269</v>
      </c>
      <c r="H241" s="187" t="s">
        <v>6</v>
      </c>
      <c r="I241" s="188">
        <v>3</v>
      </c>
      <c r="J241" s="188">
        <f>VLOOKUP(A241,CENIK!$A$2:$F$201,6,FALSE)</f>
        <v>0</v>
      </c>
      <c r="K241" s="188">
        <f t="shared" si="9"/>
        <v>0</v>
      </c>
    </row>
    <row r="242" spans="1:11" ht="120" x14ac:dyDescent="0.25">
      <c r="A242" s="187">
        <v>6305</v>
      </c>
      <c r="B242" s="187">
        <v>58</v>
      </c>
      <c r="C242" s="184" t="str">
        <f t="shared" si="8"/>
        <v>58 - 6305</v>
      </c>
      <c r="D242" s="244" t="s">
        <v>340</v>
      </c>
      <c r="E242" s="244" t="s">
        <v>74</v>
      </c>
      <c r="F242" s="244" t="s">
        <v>81</v>
      </c>
      <c r="G242" s="244" t="s">
        <v>84</v>
      </c>
      <c r="H242" s="187" t="s">
        <v>6</v>
      </c>
      <c r="I242" s="188">
        <v>4</v>
      </c>
      <c r="J242" s="188">
        <f>VLOOKUP(A242,CENIK!$A$2:$F$201,6,FALSE)</f>
        <v>0</v>
      </c>
      <c r="K242" s="188">
        <f t="shared" si="9"/>
        <v>0</v>
      </c>
    </row>
    <row r="243" spans="1:11" ht="345" x14ac:dyDescent="0.25">
      <c r="A243" s="187">
        <v>6301</v>
      </c>
      <c r="B243" s="187">
        <v>58</v>
      </c>
      <c r="C243" s="184" t="str">
        <f t="shared" si="8"/>
        <v>58 - 6301</v>
      </c>
      <c r="D243" s="244" t="s">
        <v>340</v>
      </c>
      <c r="E243" s="244" t="s">
        <v>74</v>
      </c>
      <c r="F243" s="244" t="s">
        <v>81</v>
      </c>
      <c r="G243" s="244" t="s">
        <v>270</v>
      </c>
      <c r="H243" s="187" t="s">
        <v>6</v>
      </c>
      <c r="I243" s="188">
        <v>4</v>
      </c>
      <c r="J243" s="188">
        <f>VLOOKUP(A243,CENIK!$A$2:$F$201,6,FALSE)</f>
        <v>0</v>
      </c>
      <c r="K243" s="188">
        <f t="shared" si="9"/>
        <v>0</v>
      </c>
    </row>
    <row r="244" spans="1:11" ht="60" x14ac:dyDescent="0.25">
      <c r="A244" s="187">
        <v>6405</v>
      </c>
      <c r="B244" s="187">
        <v>58</v>
      </c>
      <c r="C244" s="184" t="str">
        <f t="shared" si="8"/>
        <v>58 - 6405</v>
      </c>
      <c r="D244" s="244" t="s">
        <v>340</v>
      </c>
      <c r="E244" s="244" t="s">
        <v>74</v>
      </c>
      <c r="F244" s="244" t="s">
        <v>85</v>
      </c>
      <c r="G244" s="244" t="s">
        <v>87</v>
      </c>
      <c r="H244" s="187" t="s">
        <v>10</v>
      </c>
      <c r="I244" s="188">
        <v>65</v>
      </c>
      <c r="J244" s="188">
        <f>VLOOKUP(A244,CENIK!$A$2:$F$201,6,FALSE)</f>
        <v>0</v>
      </c>
      <c r="K244" s="188">
        <f t="shared" si="9"/>
        <v>0</v>
      </c>
    </row>
    <row r="245" spans="1:11" ht="30" x14ac:dyDescent="0.25">
      <c r="A245" s="187">
        <v>6401</v>
      </c>
      <c r="B245" s="187">
        <v>58</v>
      </c>
      <c r="C245" s="184" t="str">
        <f t="shared" si="8"/>
        <v>58 - 6401</v>
      </c>
      <c r="D245" s="244" t="s">
        <v>340</v>
      </c>
      <c r="E245" s="244" t="s">
        <v>74</v>
      </c>
      <c r="F245" s="244" t="s">
        <v>85</v>
      </c>
      <c r="G245" s="244" t="s">
        <v>86</v>
      </c>
      <c r="H245" s="187" t="s">
        <v>10</v>
      </c>
      <c r="I245" s="188">
        <v>65</v>
      </c>
      <c r="J245" s="188">
        <f>VLOOKUP(A245,CENIK!$A$2:$F$201,6,FALSE)</f>
        <v>0</v>
      </c>
      <c r="K245" s="188">
        <f t="shared" si="9"/>
        <v>0</v>
      </c>
    </row>
    <row r="246" spans="1:11" ht="30" x14ac:dyDescent="0.25">
      <c r="A246" s="187">
        <v>6402</v>
      </c>
      <c r="B246" s="187">
        <v>58</v>
      </c>
      <c r="C246" s="184" t="str">
        <f t="shared" si="8"/>
        <v>58 - 6402</v>
      </c>
      <c r="D246" s="244" t="s">
        <v>340</v>
      </c>
      <c r="E246" s="244" t="s">
        <v>74</v>
      </c>
      <c r="F246" s="244" t="s">
        <v>85</v>
      </c>
      <c r="G246" s="244" t="s">
        <v>122</v>
      </c>
      <c r="H246" s="187" t="s">
        <v>10</v>
      </c>
      <c r="I246" s="188">
        <v>65</v>
      </c>
      <c r="J246" s="188">
        <f>VLOOKUP(A246,CENIK!$A$2:$F$201,6,FALSE)</f>
        <v>0</v>
      </c>
      <c r="K246" s="188">
        <f t="shared" si="9"/>
        <v>0</v>
      </c>
    </row>
    <row r="247" spans="1:11" ht="30" x14ac:dyDescent="0.25">
      <c r="A247" s="187">
        <v>6501</v>
      </c>
      <c r="B247" s="187">
        <v>58</v>
      </c>
      <c r="C247" s="184" t="str">
        <f t="shared" si="8"/>
        <v>58 - 6501</v>
      </c>
      <c r="D247" s="244" t="s">
        <v>340</v>
      </c>
      <c r="E247" s="244" t="s">
        <v>74</v>
      </c>
      <c r="F247" s="244" t="s">
        <v>88</v>
      </c>
      <c r="G247" s="244" t="s">
        <v>271</v>
      </c>
      <c r="H247" s="187" t="s">
        <v>6</v>
      </c>
      <c r="I247" s="188">
        <v>5</v>
      </c>
      <c r="J247" s="188">
        <f>VLOOKUP(A247,CENIK!$A$2:$F$201,6,FALSE)</f>
        <v>0</v>
      </c>
      <c r="K247" s="188">
        <f t="shared" si="9"/>
        <v>0</v>
      </c>
    </row>
    <row r="248" spans="1:11" ht="45" x14ac:dyDescent="0.25">
      <c r="A248" s="187">
        <v>6504</v>
      </c>
      <c r="B248" s="187">
        <v>58</v>
      </c>
      <c r="C248" s="184" t="str">
        <f t="shared" si="8"/>
        <v>58 - 6504</v>
      </c>
      <c r="D248" s="244" t="s">
        <v>340</v>
      </c>
      <c r="E248" s="244" t="s">
        <v>74</v>
      </c>
      <c r="F248" s="244" t="s">
        <v>88</v>
      </c>
      <c r="G248" s="244" t="s">
        <v>274</v>
      </c>
      <c r="H248" s="187" t="s">
        <v>6</v>
      </c>
      <c r="I248" s="188">
        <v>2</v>
      </c>
      <c r="J248" s="188">
        <f>VLOOKUP(A248,CENIK!$A$2:$F$201,6,FALSE)</f>
        <v>0</v>
      </c>
      <c r="K248" s="188">
        <f t="shared" si="9"/>
        <v>0</v>
      </c>
    </row>
    <row r="249" spans="1:11" ht="30" x14ac:dyDescent="0.25">
      <c r="A249" s="187">
        <v>6507</v>
      </c>
      <c r="B249" s="187">
        <v>58</v>
      </c>
      <c r="C249" s="184" t="str">
        <f t="shared" si="8"/>
        <v>58 - 6507</v>
      </c>
      <c r="D249" s="244" t="s">
        <v>340</v>
      </c>
      <c r="E249" s="244" t="s">
        <v>74</v>
      </c>
      <c r="F249" s="244" t="s">
        <v>88</v>
      </c>
      <c r="G249" s="244" t="s">
        <v>277</v>
      </c>
      <c r="H249" s="187" t="s">
        <v>6</v>
      </c>
      <c r="I249" s="188">
        <v>3</v>
      </c>
      <c r="J249" s="188">
        <f>VLOOKUP(A249,CENIK!$A$2:$F$201,6,FALSE)</f>
        <v>0</v>
      </c>
      <c r="K249" s="188">
        <f t="shared" si="9"/>
        <v>0</v>
      </c>
    </row>
    <row r="250" spans="1:11" ht="60" x14ac:dyDescent="0.25">
      <c r="A250" s="187">
        <v>1201</v>
      </c>
      <c r="B250" s="187">
        <v>57</v>
      </c>
      <c r="C250" s="184" t="str">
        <f t="shared" si="8"/>
        <v>57 - 1201</v>
      </c>
      <c r="D250" s="244" t="s">
        <v>339</v>
      </c>
      <c r="E250" s="244" t="s">
        <v>7</v>
      </c>
      <c r="F250" s="244" t="s">
        <v>8</v>
      </c>
      <c r="G250" s="244" t="s">
        <v>9</v>
      </c>
      <c r="H250" s="187" t="s">
        <v>10</v>
      </c>
      <c r="I250" s="188">
        <v>47</v>
      </c>
      <c r="J250" s="188">
        <f>VLOOKUP(A250,CENIK!$A$2:$F$201,6,FALSE)</f>
        <v>0</v>
      </c>
      <c r="K250" s="188">
        <f t="shared" si="9"/>
        <v>0</v>
      </c>
    </row>
    <row r="251" spans="1:11" ht="45" x14ac:dyDescent="0.25">
      <c r="A251" s="187">
        <v>1202</v>
      </c>
      <c r="B251" s="187">
        <v>57</v>
      </c>
      <c r="C251" s="184" t="str">
        <f t="shared" si="8"/>
        <v>57 - 1202</v>
      </c>
      <c r="D251" s="244" t="s">
        <v>339</v>
      </c>
      <c r="E251" s="244" t="s">
        <v>7</v>
      </c>
      <c r="F251" s="244" t="s">
        <v>8</v>
      </c>
      <c r="G251" s="244" t="s">
        <v>11</v>
      </c>
      <c r="H251" s="187" t="s">
        <v>12</v>
      </c>
      <c r="I251" s="188">
        <v>3</v>
      </c>
      <c r="J251" s="188">
        <f>VLOOKUP(A251,CENIK!$A$2:$F$201,6,FALSE)</f>
        <v>0</v>
      </c>
      <c r="K251" s="188">
        <f t="shared" si="9"/>
        <v>0</v>
      </c>
    </row>
    <row r="252" spans="1:11" ht="60" x14ac:dyDescent="0.25">
      <c r="A252" s="187">
        <v>1205</v>
      </c>
      <c r="B252" s="187">
        <v>57</v>
      </c>
      <c r="C252" s="184" t="str">
        <f t="shared" si="8"/>
        <v>57 - 1205</v>
      </c>
      <c r="D252" s="244" t="s">
        <v>339</v>
      </c>
      <c r="E252" s="244" t="s">
        <v>7</v>
      </c>
      <c r="F252" s="244" t="s">
        <v>8</v>
      </c>
      <c r="G252" s="244" t="s">
        <v>237</v>
      </c>
      <c r="H252" s="187" t="s">
        <v>14</v>
      </c>
      <c r="I252" s="188">
        <v>1</v>
      </c>
      <c r="J252" s="188">
        <f>VLOOKUP(A252,CENIK!$A$2:$F$201,6,FALSE)</f>
        <v>0</v>
      </c>
      <c r="K252" s="188">
        <f t="shared" si="9"/>
        <v>0</v>
      </c>
    </row>
    <row r="253" spans="1:11" ht="75" x14ac:dyDescent="0.25">
      <c r="A253" s="187">
        <v>1207</v>
      </c>
      <c r="B253" s="187">
        <v>57</v>
      </c>
      <c r="C253" s="184" t="str">
        <f t="shared" si="8"/>
        <v>57 - 1207</v>
      </c>
      <c r="D253" s="244" t="s">
        <v>339</v>
      </c>
      <c r="E253" s="244" t="s">
        <v>7</v>
      </c>
      <c r="F253" s="244" t="s">
        <v>8</v>
      </c>
      <c r="G253" s="244" t="s">
        <v>239</v>
      </c>
      <c r="H253" s="187" t="s">
        <v>14</v>
      </c>
      <c r="I253" s="188">
        <v>1</v>
      </c>
      <c r="J253" s="188">
        <f>VLOOKUP(A253,CENIK!$A$2:$F$201,6,FALSE)</f>
        <v>0</v>
      </c>
      <c r="K253" s="188">
        <f t="shared" si="9"/>
        <v>0</v>
      </c>
    </row>
    <row r="254" spans="1:11" ht="60" x14ac:dyDescent="0.25">
      <c r="A254" s="187">
        <v>1212</v>
      </c>
      <c r="B254" s="187">
        <v>57</v>
      </c>
      <c r="C254" s="184" t="str">
        <f t="shared" si="8"/>
        <v>57 - 1212</v>
      </c>
      <c r="D254" s="244" t="s">
        <v>339</v>
      </c>
      <c r="E254" s="244" t="s">
        <v>7</v>
      </c>
      <c r="F254" s="244" t="s">
        <v>8</v>
      </c>
      <c r="G254" s="244" t="s">
        <v>243</v>
      </c>
      <c r="H254" s="187" t="s">
        <v>14</v>
      </c>
      <c r="I254" s="188">
        <v>1</v>
      </c>
      <c r="J254" s="188">
        <f>VLOOKUP(A254,CENIK!$A$2:$F$201,6,FALSE)</f>
        <v>0</v>
      </c>
      <c r="K254" s="188">
        <f t="shared" si="9"/>
        <v>0</v>
      </c>
    </row>
    <row r="255" spans="1:11" ht="45" x14ac:dyDescent="0.25">
      <c r="A255" s="187">
        <v>1301</v>
      </c>
      <c r="B255" s="187">
        <v>57</v>
      </c>
      <c r="C255" s="184" t="str">
        <f t="shared" si="8"/>
        <v>57 - 1301</v>
      </c>
      <c r="D255" s="244" t="s">
        <v>339</v>
      </c>
      <c r="E255" s="244" t="s">
        <v>7</v>
      </c>
      <c r="F255" s="244" t="s">
        <v>15</v>
      </c>
      <c r="G255" s="244" t="s">
        <v>16</v>
      </c>
      <c r="H255" s="187" t="s">
        <v>10</v>
      </c>
      <c r="I255" s="188">
        <v>47</v>
      </c>
      <c r="J255" s="188">
        <f>VLOOKUP(A255,CENIK!$A$2:$F$201,6,FALSE)</f>
        <v>0</v>
      </c>
      <c r="K255" s="188">
        <f t="shared" si="9"/>
        <v>0</v>
      </c>
    </row>
    <row r="256" spans="1:11" ht="150" x14ac:dyDescent="0.25">
      <c r="A256" s="187">
        <v>1302</v>
      </c>
      <c r="B256" s="187">
        <v>57</v>
      </c>
      <c r="C256" s="184" t="str">
        <f t="shared" si="8"/>
        <v>57 - 1302</v>
      </c>
      <c r="D256" s="244" t="s">
        <v>339</v>
      </c>
      <c r="E256" s="244" t="s">
        <v>7</v>
      </c>
      <c r="F256" s="244" t="s">
        <v>15</v>
      </c>
      <c r="G256" s="1201" t="s">
        <v>3252</v>
      </c>
      <c r="H256" s="187" t="s">
        <v>10</v>
      </c>
      <c r="I256" s="188">
        <v>47</v>
      </c>
      <c r="J256" s="188">
        <f>VLOOKUP(A256,CENIK!$A$2:$F$201,6,FALSE)</f>
        <v>0</v>
      </c>
      <c r="K256" s="188">
        <f t="shared" si="9"/>
        <v>0</v>
      </c>
    </row>
    <row r="257" spans="1:11" ht="30" x14ac:dyDescent="0.25">
      <c r="A257" s="187">
        <v>1401</v>
      </c>
      <c r="B257" s="187">
        <v>57</v>
      </c>
      <c r="C257" s="184" t="str">
        <f t="shared" si="8"/>
        <v>57 - 1401</v>
      </c>
      <c r="D257" s="244" t="s">
        <v>339</v>
      </c>
      <c r="E257" s="244" t="s">
        <v>7</v>
      </c>
      <c r="F257" s="244" t="s">
        <v>25</v>
      </c>
      <c r="G257" s="244" t="s">
        <v>247</v>
      </c>
      <c r="H257" s="187" t="s">
        <v>20</v>
      </c>
      <c r="I257" s="188">
        <v>5</v>
      </c>
      <c r="J257" s="188">
        <f>VLOOKUP(A257,CENIK!$A$2:$F$201,6,FALSE)</f>
        <v>0</v>
      </c>
      <c r="K257" s="188">
        <f t="shared" si="9"/>
        <v>0</v>
      </c>
    </row>
    <row r="258" spans="1:11" ht="30" x14ac:dyDescent="0.25">
      <c r="A258" s="187">
        <v>1402</v>
      </c>
      <c r="B258" s="187">
        <v>57</v>
      </c>
      <c r="C258" s="184" t="str">
        <f t="shared" si="8"/>
        <v>57 - 1402</v>
      </c>
      <c r="D258" s="244" t="s">
        <v>339</v>
      </c>
      <c r="E258" s="244" t="s">
        <v>7</v>
      </c>
      <c r="F258" s="244" t="s">
        <v>25</v>
      </c>
      <c r="G258" s="244" t="s">
        <v>248</v>
      </c>
      <c r="H258" s="187" t="s">
        <v>20</v>
      </c>
      <c r="I258" s="188">
        <v>20</v>
      </c>
      <c r="J258" s="188">
        <f>VLOOKUP(A258,CENIK!$A$2:$F$201,6,FALSE)</f>
        <v>0</v>
      </c>
      <c r="K258" s="188">
        <f t="shared" si="9"/>
        <v>0</v>
      </c>
    </row>
    <row r="259" spans="1:11" ht="45" x14ac:dyDescent="0.25">
      <c r="A259" s="187">
        <v>12438</v>
      </c>
      <c r="B259" s="187">
        <v>57</v>
      </c>
      <c r="C259" s="184" t="str">
        <f t="shared" si="8"/>
        <v>57 - 12438</v>
      </c>
      <c r="D259" s="244" t="s">
        <v>339</v>
      </c>
      <c r="E259" s="244" t="s">
        <v>26</v>
      </c>
      <c r="F259" s="244" t="s">
        <v>27</v>
      </c>
      <c r="G259" s="244" t="s">
        <v>34</v>
      </c>
      <c r="H259" s="187" t="s">
        <v>22</v>
      </c>
      <c r="I259" s="188">
        <v>23</v>
      </c>
      <c r="J259" s="188">
        <f>VLOOKUP(A259,CENIK!$A$2:$F$201,6,FALSE)</f>
        <v>0</v>
      </c>
      <c r="K259" s="188">
        <f t="shared" si="9"/>
        <v>0</v>
      </c>
    </row>
    <row r="260" spans="1:11" ht="60" x14ac:dyDescent="0.25">
      <c r="A260" s="187">
        <v>21106</v>
      </c>
      <c r="B260" s="187">
        <v>57</v>
      </c>
      <c r="C260" s="184" t="str">
        <f t="shared" si="8"/>
        <v>57 - 21106</v>
      </c>
      <c r="D260" s="244" t="s">
        <v>339</v>
      </c>
      <c r="E260" s="244" t="s">
        <v>26</v>
      </c>
      <c r="F260" s="244" t="s">
        <v>27</v>
      </c>
      <c r="G260" s="244" t="s">
        <v>251</v>
      </c>
      <c r="H260" s="187" t="s">
        <v>22</v>
      </c>
      <c r="I260" s="188">
        <v>90</v>
      </c>
      <c r="J260" s="188">
        <f>VLOOKUP(A260,CENIK!$A$2:$F$201,6,FALSE)</f>
        <v>0</v>
      </c>
      <c r="K260" s="188">
        <f t="shared" si="9"/>
        <v>0</v>
      </c>
    </row>
    <row r="261" spans="1:11" ht="45" x14ac:dyDescent="0.25">
      <c r="A261" s="187">
        <v>12308</v>
      </c>
      <c r="B261" s="187">
        <v>57</v>
      </c>
      <c r="C261" s="184" t="str">
        <f t="shared" si="8"/>
        <v>57 - 12308</v>
      </c>
      <c r="D261" s="244" t="s">
        <v>339</v>
      </c>
      <c r="E261" s="244" t="s">
        <v>26</v>
      </c>
      <c r="F261" s="244" t="s">
        <v>27</v>
      </c>
      <c r="G261" s="244" t="s">
        <v>28</v>
      </c>
      <c r="H261" s="187" t="s">
        <v>29</v>
      </c>
      <c r="I261" s="188">
        <v>50</v>
      </c>
      <c r="J261" s="188">
        <f>VLOOKUP(A261,CENIK!$A$2:$F$201,6,FALSE)</f>
        <v>0</v>
      </c>
      <c r="K261" s="188">
        <f t="shared" si="9"/>
        <v>0</v>
      </c>
    </row>
    <row r="262" spans="1:11" ht="30" x14ac:dyDescent="0.25">
      <c r="A262" s="187">
        <v>24405</v>
      </c>
      <c r="B262" s="187">
        <v>57</v>
      </c>
      <c r="C262" s="184" t="str">
        <f t="shared" si="8"/>
        <v>57 - 24405</v>
      </c>
      <c r="D262" s="244" t="s">
        <v>339</v>
      </c>
      <c r="E262" s="244" t="s">
        <v>26</v>
      </c>
      <c r="F262" s="244" t="s">
        <v>36</v>
      </c>
      <c r="G262" s="244" t="s">
        <v>252</v>
      </c>
      <c r="H262" s="187" t="s">
        <v>22</v>
      </c>
      <c r="I262" s="188">
        <v>44</v>
      </c>
      <c r="J262" s="188">
        <f>VLOOKUP(A262,CENIK!$A$2:$F$201,6,FALSE)</f>
        <v>0</v>
      </c>
      <c r="K262" s="188">
        <f t="shared" si="9"/>
        <v>0</v>
      </c>
    </row>
    <row r="263" spans="1:11" ht="45" x14ac:dyDescent="0.25">
      <c r="A263" s="187">
        <v>31302</v>
      </c>
      <c r="B263" s="187">
        <v>57</v>
      </c>
      <c r="C263" s="184" t="str">
        <f t="shared" si="8"/>
        <v>57 - 31302</v>
      </c>
      <c r="D263" s="244" t="s">
        <v>339</v>
      </c>
      <c r="E263" s="244" t="s">
        <v>26</v>
      </c>
      <c r="F263" s="244" t="s">
        <v>36</v>
      </c>
      <c r="G263" s="244" t="s">
        <v>639</v>
      </c>
      <c r="H263" s="187" t="s">
        <v>22</v>
      </c>
      <c r="I263" s="188">
        <v>27</v>
      </c>
      <c r="J263" s="188">
        <f>VLOOKUP(A263,CENIK!$A$2:$F$201,6,FALSE)</f>
        <v>0</v>
      </c>
      <c r="K263" s="188">
        <f t="shared" si="9"/>
        <v>0</v>
      </c>
    </row>
    <row r="264" spans="1:11" ht="30" x14ac:dyDescent="0.25">
      <c r="A264" s="187">
        <v>22103</v>
      </c>
      <c r="B264" s="187">
        <v>57</v>
      </c>
      <c r="C264" s="184" t="str">
        <f t="shared" si="8"/>
        <v>57 - 22103</v>
      </c>
      <c r="D264" s="244" t="s">
        <v>339</v>
      </c>
      <c r="E264" s="244" t="s">
        <v>26</v>
      </c>
      <c r="F264" s="244" t="s">
        <v>36</v>
      </c>
      <c r="G264" s="244" t="s">
        <v>40</v>
      </c>
      <c r="H264" s="187" t="s">
        <v>29</v>
      </c>
      <c r="I264" s="188">
        <v>110</v>
      </c>
      <c r="J264" s="188">
        <f>VLOOKUP(A264,CENIK!$A$2:$F$201,6,FALSE)</f>
        <v>0</v>
      </c>
      <c r="K264" s="188">
        <f t="shared" si="9"/>
        <v>0</v>
      </c>
    </row>
    <row r="265" spans="1:11" ht="75" x14ac:dyDescent="0.25">
      <c r="A265" s="187">
        <v>31602</v>
      </c>
      <c r="B265" s="187">
        <v>57</v>
      </c>
      <c r="C265" s="184" t="str">
        <f t="shared" si="8"/>
        <v>57 - 31602</v>
      </c>
      <c r="D265" s="244" t="s">
        <v>339</v>
      </c>
      <c r="E265" s="244" t="s">
        <v>26</v>
      </c>
      <c r="F265" s="244" t="s">
        <v>36</v>
      </c>
      <c r="G265" s="244" t="s">
        <v>640</v>
      </c>
      <c r="H265" s="187" t="s">
        <v>29</v>
      </c>
      <c r="I265" s="188">
        <v>110</v>
      </c>
      <c r="J265" s="188">
        <f>VLOOKUP(A265,CENIK!$A$2:$F$201,6,FALSE)</f>
        <v>0</v>
      </c>
      <c r="K265" s="188">
        <f t="shared" si="9"/>
        <v>0</v>
      </c>
    </row>
    <row r="266" spans="1:11" ht="45" x14ac:dyDescent="0.25">
      <c r="A266" s="187">
        <v>32311</v>
      </c>
      <c r="B266" s="187">
        <v>57</v>
      </c>
      <c r="C266" s="184" t="str">
        <f t="shared" si="8"/>
        <v>57 - 32311</v>
      </c>
      <c r="D266" s="244" t="s">
        <v>339</v>
      </c>
      <c r="E266" s="244" t="s">
        <v>26</v>
      </c>
      <c r="F266" s="244" t="s">
        <v>36</v>
      </c>
      <c r="G266" s="244" t="s">
        <v>255</v>
      </c>
      <c r="H266" s="187" t="s">
        <v>29</v>
      </c>
      <c r="I266" s="188">
        <v>110</v>
      </c>
      <c r="J266" s="188">
        <f>VLOOKUP(A266,CENIK!$A$2:$F$201,6,FALSE)</f>
        <v>0</v>
      </c>
      <c r="K266" s="188">
        <f t="shared" si="9"/>
        <v>0</v>
      </c>
    </row>
    <row r="267" spans="1:11" ht="30" x14ac:dyDescent="0.25">
      <c r="A267" s="187">
        <v>2208</v>
      </c>
      <c r="B267" s="187">
        <v>57</v>
      </c>
      <c r="C267" s="184" t="str">
        <f t="shared" si="8"/>
        <v>57 - 2208</v>
      </c>
      <c r="D267" s="244" t="s">
        <v>339</v>
      </c>
      <c r="E267" s="244" t="s">
        <v>26</v>
      </c>
      <c r="F267" s="244" t="s">
        <v>36</v>
      </c>
      <c r="G267" s="244" t="s">
        <v>37</v>
      </c>
      <c r="H267" s="187" t="s">
        <v>29</v>
      </c>
      <c r="I267" s="188">
        <v>110</v>
      </c>
      <c r="J267" s="188">
        <f>VLOOKUP(A267,CENIK!$A$2:$F$201,6,FALSE)</f>
        <v>0</v>
      </c>
      <c r="K267" s="188">
        <f t="shared" si="9"/>
        <v>0</v>
      </c>
    </row>
    <row r="268" spans="1:11" ht="30" x14ac:dyDescent="0.25">
      <c r="A268" s="187">
        <v>34901</v>
      </c>
      <c r="B268" s="187">
        <v>57</v>
      </c>
      <c r="C268" s="184" t="str">
        <f t="shared" si="8"/>
        <v>57 - 34901</v>
      </c>
      <c r="D268" s="244" t="s">
        <v>339</v>
      </c>
      <c r="E268" s="244" t="s">
        <v>26</v>
      </c>
      <c r="F268" s="244" t="s">
        <v>36</v>
      </c>
      <c r="G268" s="244" t="s">
        <v>43</v>
      </c>
      <c r="H268" s="187" t="s">
        <v>29</v>
      </c>
      <c r="I268" s="188">
        <v>110</v>
      </c>
      <c r="J268" s="188">
        <f>VLOOKUP(A268,CENIK!$A$2:$F$201,6,FALSE)</f>
        <v>0</v>
      </c>
      <c r="K268" s="188">
        <f t="shared" si="9"/>
        <v>0</v>
      </c>
    </row>
    <row r="269" spans="1:11" ht="30" x14ac:dyDescent="0.25">
      <c r="A269" s="187">
        <v>2224</v>
      </c>
      <c r="B269" s="187">
        <v>57</v>
      </c>
      <c r="C269" s="184" t="str">
        <f t="shared" si="8"/>
        <v>57 - 2224</v>
      </c>
      <c r="D269" s="244" t="s">
        <v>339</v>
      </c>
      <c r="E269" s="244" t="s">
        <v>26</v>
      </c>
      <c r="F269" s="244" t="s">
        <v>36</v>
      </c>
      <c r="G269" s="244" t="s">
        <v>38</v>
      </c>
      <c r="H269" s="187" t="s">
        <v>12</v>
      </c>
      <c r="I269" s="188">
        <v>3</v>
      </c>
      <c r="J269" s="188">
        <f>VLOOKUP(A269,CENIK!$A$2:$F$201,6,FALSE)</f>
        <v>0</v>
      </c>
      <c r="K269" s="188">
        <f t="shared" si="9"/>
        <v>0</v>
      </c>
    </row>
    <row r="270" spans="1:11" ht="30" x14ac:dyDescent="0.25">
      <c r="A270" s="187">
        <v>2225</v>
      </c>
      <c r="B270" s="187">
        <v>57</v>
      </c>
      <c r="C270" s="184" t="str">
        <f t="shared" si="8"/>
        <v>57 - 2225</v>
      </c>
      <c r="D270" s="244" t="s">
        <v>339</v>
      </c>
      <c r="E270" s="244" t="s">
        <v>26</v>
      </c>
      <c r="F270" s="244" t="s">
        <v>36</v>
      </c>
      <c r="G270" s="244" t="s">
        <v>39</v>
      </c>
      <c r="H270" s="187" t="s">
        <v>12</v>
      </c>
      <c r="I270" s="188">
        <v>3</v>
      </c>
      <c r="J270" s="188">
        <f>VLOOKUP(A270,CENIK!$A$2:$F$201,6,FALSE)</f>
        <v>0</v>
      </c>
      <c r="K270" s="188">
        <f t="shared" si="9"/>
        <v>0</v>
      </c>
    </row>
    <row r="271" spans="1:11" ht="60" x14ac:dyDescent="0.25">
      <c r="A271" s="187">
        <v>4109</v>
      </c>
      <c r="B271" s="187">
        <v>57</v>
      </c>
      <c r="C271" s="184" t="str">
        <f t="shared" si="8"/>
        <v>57 - 4109</v>
      </c>
      <c r="D271" s="244" t="s">
        <v>339</v>
      </c>
      <c r="E271" s="244" t="s">
        <v>49</v>
      </c>
      <c r="F271" s="244" t="s">
        <v>50</v>
      </c>
      <c r="G271" s="244" t="s">
        <v>259</v>
      </c>
      <c r="H271" s="187" t="s">
        <v>22</v>
      </c>
      <c r="I271" s="188">
        <v>65</v>
      </c>
      <c r="J271" s="188">
        <f>VLOOKUP(A271,CENIK!$A$2:$F$201,6,FALSE)</f>
        <v>0</v>
      </c>
      <c r="K271" s="188">
        <f t="shared" si="9"/>
        <v>0</v>
      </c>
    </row>
    <row r="272" spans="1:11" ht="45" x14ac:dyDescent="0.25">
      <c r="A272" s="187">
        <v>4121</v>
      </c>
      <c r="B272" s="187">
        <v>57</v>
      </c>
      <c r="C272" s="184" t="str">
        <f t="shared" si="8"/>
        <v>57 - 4121</v>
      </c>
      <c r="D272" s="244" t="s">
        <v>339</v>
      </c>
      <c r="E272" s="244" t="s">
        <v>49</v>
      </c>
      <c r="F272" s="244" t="s">
        <v>50</v>
      </c>
      <c r="G272" s="244" t="s">
        <v>260</v>
      </c>
      <c r="H272" s="187" t="s">
        <v>22</v>
      </c>
      <c r="I272" s="188">
        <v>3</v>
      </c>
      <c r="J272" s="188">
        <f>VLOOKUP(A272,CENIK!$A$2:$F$201,6,FALSE)</f>
        <v>0</v>
      </c>
      <c r="K272" s="188">
        <f t="shared" si="9"/>
        <v>0</v>
      </c>
    </row>
    <row r="273" spans="1:11" ht="45" x14ac:dyDescent="0.25">
      <c r="A273" s="187">
        <v>4201</v>
      </c>
      <c r="B273" s="187">
        <v>57</v>
      </c>
      <c r="C273" s="184" t="str">
        <f t="shared" si="8"/>
        <v>57 - 4201</v>
      </c>
      <c r="D273" s="244" t="s">
        <v>339</v>
      </c>
      <c r="E273" s="244" t="s">
        <v>49</v>
      </c>
      <c r="F273" s="244" t="s">
        <v>56</v>
      </c>
      <c r="G273" s="244" t="s">
        <v>57</v>
      </c>
      <c r="H273" s="187" t="s">
        <v>29</v>
      </c>
      <c r="I273" s="188">
        <v>40</v>
      </c>
      <c r="J273" s="188">
        <f>VLOOKUP(A273,CENIK!$A$2:$F$201,6,FALSE)</f>
        <v>0</v>
      </c>
      <c r="K273" s="188">
        <f t="shared" si="9"/>
        <v>0</v>
      </c>
    </row>
    <row r="274" spans="1:11" ht="30" x14ac:dyDescent="0.25">
      <c r="A274" s="187">
        <v>4202</v>
      </c>
      <c r="B274" s="187">
        <v>57</v>
      </c>
      <c r="C274" s="184" t="str">
        <f t="shared" si="8"/>
        <v>57 - 4202</v>
      </c>
      <c r="D274" s="244" t="s">
        <v>339</v>
      </c>
      <c r="E274" s="244" t="s">
        <v>49</v>
      </c>
      <c r="F274" s="244" t="s">
        <v>56</v>
      </c>
      <c r="G274" s="244" t="s">
        <v>58</v>
      </c>
      <c r="H274" s="187" t="s">
        <v>29</v>
      </c>
      <c r="I274" s="188">
        <v>40</v>
      </c>
      <c r="J274" s="188">
        <f>VLOOKUP(A274,CENIK!$A$2:$F$201,6,FALSE)</f>
        <v>0</v>
      </c>
      <c r="K274" s="188">
        <f t="shared" si="9"/>
        <v>0</v>
      </c>
    </row>
    <row r="275" spans="1:11" ht="75" x14ac:dyDescent="0.25">
      <c r="A275" s="187">
        <v>4203</v>
      </c>
      <c r="B275" s="187">
        <v>57</v>
      </c>
      <c r="C275" s="184" t="str">
        <f t="shared" si="8"/>
        <v>57 - 4203</v>
      </c>
      <c r="D275" s="244" t="s">
        <v>339</v>
      </c>
      <c r="E275" s="244" t="s">
        <v>49</v>
      </c>
      <c r="F275" s="244" t="s">
        <v>56</v>
      </c>
      <c r="G275" s="244" t="s">
        <v>59</v>
      </c>
      <c r="H275" s="187" t="s">
        <v>22</v>
      </c>
      <c r="I275" s="188">
        <v>6</v>
      </c>
      <c r="J275" s="188">
        <f>VLOOKUP(A275,CENIK!$A$2:$F$201,6,FALSE)</f>
        <v>0</v>
      </c>
      <c r="K275" s="188">
        <f t="shared" si="9"/>
        <v>0</v>
      </c>
    </row>
    <row r="276" spans="1:11" ht="60" x14ac:dyDescent="0.25">
      <c r="A276" s="187">
        <v>4204</v>
      </c>
      <c r="B276" s="187">
        <v>57</v>
      </c>
      <c r="C276" s="184" t="str">
        <f t="shared" si="8"/>
        <v>57 - 4204</v>
      </c>
      <c r="D276" s="244" t="s">
        <v>339</v>
      </c>
      <c r="E276" s="244" t="s">
        <v>49</v>
      </c>
      <c r="F276" s="244" t="s">
        <v>56</v>
      </c>
      <c r="G276" s="244" t="s">
        <v>60</v>
      </c>
      <c r="H276" s="187" t="s">
        <v>22</v>
      </c>
      <c r="I276" s="188">
        <v>24</v>
      </c>
      <c r="J276" s="188">
        <f>VLOOKUP(A276,CENIK!$A$2:$F$201,6,FALSE)</f>
        <v>0</v>
      </c>
      <c r="K276" s="188">
        <f t="shared" si="9"/>
        <v>0</v>
      </c>
    </row>
    <row r="277" spans="1:11" ht="60" x14ac:dyDescent="0.25">
      <c r="A277" s="187">
        <v>4206</v>
      </c>
      <c r="B277" s="187">
        <v>57</v>
      </c>
      <c r="C277" s="184" t="str">
        <f t="shared" si="8"/>
        <v>57 - 4206</v>
      </c>
      <c r="D277" s="244" t="s">
        <v>339</v>
      </c>
      <c r="E277" s="244" t="s">
        <v>49</v>
      </c>
      <c r="F277" s="244" t="s">
        <v>56</v>
      </c>
      <c r="G277" s="244" t="s">
        <v>62</v>
      </c>
      <c r="H277" s="187" t="s">
        <v>22</v>
      </c>
      <c r="I277" s="188">
        <v>35</v>
      </c>
      <c r="J277" s="188">
        <f>VLOOKUP(A277,CENIK!$A$2:$F$201,6,FALSE)</f>
        <v>0</v>
      </c>
      <c r="K277" s="188">
        <f t="shared" si="9"/>
        <v>0</v>
      </c>
    </row>
    <row r="278" spans="1:11" ht="165" x14ac:dyDescent="0.25">
      <c r="A278" s="187">
        <v>6101</v>
      </c>
      <c r="B278" s="187">
        <v>57</v>
      </c>
      <c r="C278" s="184" t="str">
        <f t="shared" si="8"/>
        <v>57 - 6101</v>
      </c>
      <c r="D278" s="244" t="s">
        <v>339</v>
      </c>
      <c r="E278" s="244" t="s">
        <v>74</v>
      </c>
      <c r="F278" s="244" t="s">
        <v>75</v>
      </c>
      <c r="G278" s="244" t="s">
        <v>76</v>
      </c>
      <c r="H278" s="187" t="s">
        <v>10</v>
      </c>
      <c r="I278" s="188">
        <v>47</v>
      </c>
      <c r="J278" s="188">
        <f>VLOOKUP(A278,CENIK!$A$2:$F$201,6,FALSE)</f>
        <v>0</v>
      </c>
      <c r="K278" s="188">
        <f t="shared" si="9"/>
        <v>0</v>
      </c>
    </row>
    <row r="279" spans="1:11" ht="120" x14ac:dyDescent="0.25">
      <c r="A279" s="187">
        <v>6201</v>
      </c>
      <c r="B279" s="187">
        <v>57</v>
      </c>
      <c r="C279" s="184" t="str">
        <f t="shared" si="8"/>
        <v>57 - 6201</v>
      </c>
      <c r="D279" s="244" t="s">
        <v>339</v>
      </c>
      <c r="E279" s="244" t="s">
        <v>74</v>
      </c>
      <c r="F279" s="244" t="s">
        <v>77</v>
      </c>
      <c r="G279" s="244" t="s">
        <v>541</v>
      </c>
      <c r="H279" s="187" t="s">
        <v>6</v>
      </c>
      <c r="I279" s="188">
        <v>2</v>
      </c>
      <c r="J279" s="188">
        <f>VLOOKUP(A279,CENIK!$A$2:$F$201,6,FALSE)</f>
        <v>0</v>
      </c>
      <c r="K279" s="188">
        <f t="shared" si="9"/>
        <v>0</v>
      </c>
    </row>
    <row r="280" spans="1:11" ht="30" x14ac:dyDescent="0.25">
      <c r="A280" s="187">
        <v>6257</v>
      </c>
      <c r="B280" s="187">
        <v>57</v>
      </c>
      <c r="C280" s="184" t="str">
        <f t="shared" si="8"/>
        <v>57 - 6257</v>
      </c>
      <c r="D280" s="244" t="s">
        <v>339</v>
      </c>
      <c r="E280" s="244" t="s">
        <v>74</v>
      </c>
      <c r="F280" s="244" t="s">
        <v>77</v>
      </c>
      <c r="G280" s="244" t="s">
        <v>79</v>
      </c>
      <c r="H280" s="187" t="s">
        <v>6</v>
      </c>
      <c r="I280" s="188">
        <v>1</v>
      </c>
      <c r="J280" s="188">
        <f>VLOOKUP(A280,CENIK!$A$2:$F$201,6,FALSE)</f>
        <v>0</v>
      </c>
      <c r="K280" s="188">
        <f t="shared" si="9"/>
        <v>0</v>
      </c>
    </row>
    <row r="281" spans="1:11" ht="120" x14ac:dyDescent="0.25">
      <c r="A281" s="187">
        <v>6253</v>
      </c>
      <c r="B281" s="187">
        <v>57</v>
      </c>
      <c r="C281" s="184" t="str">
        <f t="shared" si="8"/>
        <v>57 - 6253</v>
      </c>
      <c r="D281" s="244" t="s">
        <v>339</v>
      </c>
      <c r="E281" s="244" t="s">
        <v>74</v>
      </c>
      <c r="F281" s="244" t="s">
        <v>77</v>
      </c>
      <c r="G281" s="244" t="s">
        <v>269</v>
      </c>
      <c r="H281" s="187" t="s">
        <v>6</v>
      </c>
      <c r="I281" s="188">
        <v>2</v>
      </c>
      <c r="J281" s="188">
        <f>VLOOKUP(A281,CENIK!$A$2:$F$201,6,FALSE)</f>
        <v>0</v>
      </c>
      <c r="K281" s="188">
        <f t="shared" si="9"/>
        <v>0</v>
      </c>
    </row>
    <row r="282" spans="1:11" ht="45" x14ac:dyDescent="0.25">
      <c r="A282" s="187">
        <v>6255</v>
      </c>
      <c r="B282" s="187">
        <v>57</v>
      </c>
      <c r="C282" s="184" t="str">
        <f t="shared" si="8"/>
        <v>57 - 6255</v>
      </c>
      <c r="D282" s="244" t="s">
        <v>339</v>
      </c>
      <c r="E282" s="244" t="s">
        <v>74</v>
      </c>
      <c r="F282" s="244" t="s">
        <v>77</v>
      </c>
      <c r="G282" s="244" t="s">
        <v>78</v>
      </c>
      <c r="H282" s="187" t="s">
        <v>6</v>
      </c>
      <c r="I282" s="188">
        <v>1</v>
      </c>
      <c r="J282" s="188">
        <f>VLOOKUP(A282,CENIK!$A$2:$F$201,6,FALSE)</f>
        <v>0</v>
      </c>
      <c r="K282" s="188">
        <f t="shared" si="9"/>
        <v>0</v>
      </c>
    </row>
    <row r="283" spans="1:11" ht="120" x14ac:dyDescent="0.25">
      <c r="A283" s="187">
        <v>6305</v>
      </c>
      <c r="B283" s="187">
        <v>57</v>
      </c>
      <c r="C283" s="184" t="str">
        <f t="shared" si="8"/>
        <v>57 - 6305</v>
      </c>
      <c r="D283" s="244" t="s">
        <v>339</v>
      </c>
      <c r="E283" s="244" t="s">
        <v>74</v>
      </c>
      <c r="F283" s="244" t="s">
        <v>81</v>
      </c>
      <c r="G283" s="244" t="s">
        <v>84</v>
      </c>
      <c r="H283" s="187" t="s">
        <v>6</v>
      </c>
      <c r="I283" s="188">
        <v>4</v>
      </c>
      <c r="J283" s="188">
        <f>VLOOKUP(A283,CENIK!$A$2:$F$201,6,FALSE)</f>
        <v>0</v>
      </c>
      <c r="K283" s="188">
        <f t="shared" si="9"/>
        <v>0</v>
      </c>
    </row>
    <row r="284" spans="1:11" ht="345" x14ac:dyDescent="0.25">
      <c r="A284" s="187">
        <v>6301</v>
      </c>
      <c r="B284" s="187">
        <v>57</v>
      </c>
      <c r="C284" s="184" t="str">
        <f t="shared" si="8"/>
        <v>57 - 6301</v>
      </c>
      <c r="D284" s="244" t="s">
        <v>339</v>
      </c>
      <c r="E284" s="244" t="s">
        <v>74</v>
      </c>
      <c r="F284" s="244" t="s">
        <v>81</v>
      </c>
      <c r="G284" s="244" t="s">
        <v>270</v>
      </c>
      <c r="H284" s="187" t="s">
        <v>6</v>
      </c>
      <c r="I284" s="188">
        <v>4</v>
      </c>
      <c r="J284" s="188">
        <f>VLOOKUP(A284,CENIK!$A$2:$F$201,6,FALSE)</f>
        <v>0</v>
      </c>
      <c r="K284" s="188">
        <f t="shared" si="9"/>
        <v>0</v>
      </c>
    </row>
    <row r="285" spans="1:11" ht="60" x14ac:dyDescent="0.25">
      <c r="A285" s="187">
        <v>6405</v>
      </c>
      <c r="B285" s="187">
        <v>57</v>
      </c>
      <c r="C285" s="184" t="str">
        <f t="shared" si="8"/>
        <v>57 - 6405</v>
      </c>
      <c r="D285" s="244" t="s">
        <v>339</v>
      </c>
      <c r="E285" s="244" t="s">
        <v>74</v>
      </c>
      <c r="F285" s="244" t="s">
        <v>85</v>
      </c>
      <c r="G285" s="244" t="s">
        <v>87</v>
      </c>
      <c r="H285" s="187" t="s">
        <v>10</v>
      </c>
      <c r="I285" s="188">
        <v>47</v>
      </c>
      <c r="J285" s="188">
        <f>VLOOKUP(A285,CENIK!$A$2:$F$201,6,FALSE)</f>
        <v>0</v>
      </c>
      <c r="K285" s="188">
        <f t="shared" si="9"/>
        <v>0</v>
      </c>
    </row>
    <row r="286" spans="1:11" ht="30" x14ac:dyDescent="0.25">
      <c r="A286" s="187">
        <v>6401</v>
      </c>
      <c r="B286" s="187">
        <v>57</v>
      </c>
      <c r="C286" s="184" t="str">
        <f t="shared" ref="C286:C293" si="10">CONCATENATE(B286,$A$27,A286)</f>
        <v>57 - 6401</v>
      </c>
      <c r="D286" s="244" t="s">
        <v>339</v>
      </c>
      <c r="E286" s="244" t="s">
        <v>74</v>
      </c>
      <c r="F286" s="244" t="s">
        <v>85</v>
      </c>
      <c r="G286" s="244" t="s">
        <v>86</v>
      </c>
      <c r="H286" s="187" t="s">
        <v>10</v>
      </c>
      <c r="I286" s="188">
        <v>47</v>
      </c>
      <c r="J286" s="188">
        <f>VLOOKUP(A286,CENIK!$A$2:$F$201,6,FALSE)</f>
        <v>0</v>
      </c>
      <c r="K286" s="188">
        <f t="shared" ref="K286:K293" si="11">ROUND(I286*J286,2)</f>
        <v>0</v>
      </c>
    </row>
    <row r="287" spans="1:11" ht="30" x14ac:dyDescent="0.25">
      <c r="A287" s="187">
        <v>6402</v>
      </c>
      <c r="B287" s="187">
        <v>57</v>
      </c>
      <c r="C287" s="184" t="str">
        <f t="shared" si="10"/>
        <v>57 - 6402</v>
      </c>
      <c r="D287" s="244" t="s">
        <v>339</v>
      </c>
      <c r="E287" s="244" t="s">
        <v>74</v>
      </c>
      <c r="F287" s="244" t="s">
        <v>85</v>
      </c>
      <c r="G287" s="244" t="s">
        <v>122</v>
      </c>
      <c r="H287" s="187" t="s">
        <v>10</v>
      </c>
      <c r="I287" s="188">
        <v>47</v>
      </c>
      <c r="J287" s="188">
        <f>VLOOKUP(A287,CENIK!$A$2:$F$201,6,FALSE)</f>
        <v>0</v>
      </c>
      <c r="K287" s="188">
        <f t="shared" si="11"/>
        <v>0</v>
      </c>
    </row>
    <row r="288" spans="1:11" ht="30" x14ac:dyDescent="0.25">
      <c r="A288" s="187">
        <v>6501</v>
      </c>
      <c r="B288" s="187">
        <v>57</v>
      </c>
      <c r="C288" s="184" t="str">
        <f t="shared" si="10"/>
        <v>57 - 6501</v>
      </c>
      <c r="D288" s="244" t="s">
        <v>339</v>
      </c>
      <c r="E288" s="244" t="s">
        <v>74</v>
      </c>
      <c r="F288" s="244" t="s">
        <v>88</v>
      </c>
      <c r="G288" s="244" t="s">
        <v>271</v>
      </c>
      <c r="H288" s="187" t="s">
        <v>6</v>
      </c>
      <c r="I288" s="188">
        <v>2</v>
      </c>
      <c r="J288" s="188">
        <f>VLOOKUP(A288,CENIK!$A$2:$F$201,6,FALSE)</f>
        <v>0</v>
      </c>
      <c r="K288" s="188">
        <f t="shared" si="11"/>
        <v>0</v>
      </c>
    </row>
    <row r="289" spans="1:11" ht="30" x14ac:dyDescent="0.25">
      <c r="A289" s="187">
        <v>6502</v>
      </c>
      <c r="B289" s="187">
        <v>57</v>
      </c>
      <c r="C289" s="184" t="str">
        <f t="shared" si="10"/>
        <v>57 - 6502</v>
      </c>
      <c r="D289" s="244" t="s">
        <v>339</v>
      </c>
      <c r="E289" s="244" t="s">
        <v>74</v>
      </c>
      <c r="F289" s="244" t="s">
        <v>88</v>
      </c>
      <c r="G289" s="244" t="s">
        <v>272</v>
      </c>
      <c r="H289" s="187" t="s">
        <v>6</v>
      </c>
      <c r="I289" s="188">
        <v>1</v>
      </c>
      <c r="J289" s="188">
        <f>VLOOKUP(A289,CENIK!$A$2:$F$201,6,FALSE)</f>
        <v>0</v>
      </c>
      <c r="K289" s="188">
        <f t="shared" si="11"/>
        <v>0</v>
      </c>
    </row>
    <row r="290" spans="1:11" ht="75" x14ac:dyDescent="0.25">
      <c r="A290" s="187">
        <v>6515</v>
      </c>
      <c r="B290" s="187">
        <v>57</v>
      </c>
      <c r="C290" s="184" t="str">
        <f t="shared" si="10"/>
        <v>57 - 6515</v>
      </c>
      <c r="D290" s="244" t="s">
        <v>339</v>
      </c>
      <c r="E290" s="244" t="s">
        <v>74</v>
      </c>
      <c r="F290" s="244" t="s">
        <v>88</v>
      </c>
      <c r="G290" s="244" t="s">
        <v>281</v>
      </c>
      <c r="H290" s="187" t="s">
        <v>10</v>
      </c>
      <c r="I290" s="188">
        <v>30</v>
      </c>
      <c r="J290" s="188">
        <f>VLOOKUP(A290,CENIK!$A$2:$F$201,6,FALSE)</f>
        <v>0</v>
      </c>
      <c r="K290" s="188">
        <f t="shared" si="11"/>
        <v>0</v>
      </c>
    </row>
    <row r="291" spans="1:11" ht="75" x14ac:dyDescent="0.25">
      <c r="A291" s="187">
        <v>6516</v>
      </c>
      <c r="B291" s="187">
        <v>57</v>
      </c>
      <c r="C291" s="184" t="str">
        <f t="shared" si="10"/>
        <v>57 - 6516</v>
      </c>
      <c r="D291" s="244" t="s">
        <v>339</v>
      </c>
      <c r="E291" s="244" t="s">
        <v>74</v>
      </c>
      <c r="F291" s="244" t="s">
        <v>88</v>
      </c>
      <c r="G291" s="244" t="s">
        <v>542</v>
      </c>
      <c r="H291" s="187" t="s">
        <v>10</v>
      </c>
      <c r="I291" s="188">
        <v>20</v>
      </c>
      <c r="J291" s="188">
        <f>VLOOKUP(A291,CENIK!$A$2:$F$201,6,FALSE)</f>
        <v>0</v>
      </c>
      <c r="K291" s="188">
        <f t="shared" si="11"/>
        <v>0</v>
      </c>
    </row>
    <row r="292" spans="1:11" ht="45" x14ac:dyDescent="0.25">
      <c r="A292" s="187">
        <v>6504</v>
      </c>
      <c r="B292" s="187">
        <v>57</v>
      </c>
      <c r="C292" s="184" t="str">
        <f t="shared" si="10"/>
        <v>57 - 6504</v>
      </c>
      <c r="D292" s="244" t="s">
        <v>339</v>
      </c>
      <c r="E292" s="244" t="s">
        <v>74</v>
      </c>
      <c r="F292" s="244" t="s">
        <v>88</v>
      </c>
      <c r="G292" s="244" t="s">
        <v>274</v>
      </c>
      <c r="H292" s="187" t="s">
        <v>6</v>
      </c>
      <c r="I292" s="188">
        <v>2</v>
      </c>
      <c r="J292" s="188">
        <f>VLOOKUP(A292,CENIK!$A$2:$F$201,6,FALSE)</f>
        <v>0</v>
      </c>
      <c r="K292" s="188">
        <f t="shared" si="11"/>
        <v>0</v>
      </c>
    </row>
    <row r="293" spans="1:11" ht="45" x14ac:dyDescent="0.25">
      <c r="A293" s="187">
        <v>6505</v>
      </c>
      <c r="B293" s="187">
        <v>57</v>
      </c>
      <c r="C293" s="184" t="str">
        <f t="shared" si="10"/>
        <v>57 - 6505</v>
      </c>
      <c r="D293" s="244" t="s">
        <v>339</v>
      </c>
      <c r="E293" s="244" t="s">
        <v>74</v>
      </c>
      <c r="F293" s="244" t="s">
        <v>88</v>
      </c>
      <c r="G293" s="244" t="s">
        <v>275</v>
      </c>
      <c r="H293" s="187" t="s">
        <v>6</v>
      </c>
      <c r="I293" s="188">
        <v>1</v>
      </c>
      <c r="J293" s="188">
        <f>VLOOKUP(A293,CENIK!$A$2:$F$201,6,FALSE)</f>
        <v>0</v>
      </c>
      <c r="K293" s="188">
        <f t="shared" si="11"/>
        <v>0</v>
      </c>
    </row>
  </sheetData>
  <mergeCells count="4">
    <mergeCell ref="D17:E17"/>
    <mergeCell ref="D18:E24"/>
    <mergeCell ref="F18:F23"/>
    <mergeCell ref="F6:F7"/>
  </mergeCells>
  <pageMargins left="0.7" right="0.7" top="0.75" bottom="0.75" header="0.3" footer="0.3"/>
  <pageSetup paperSize="9" scale="39"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K327"/>
  <sheetViews>
    <sheetView topLeftCell="C1" zoomScale="85" zoomScaleNormal="85" workbookViewId="0">
      <selection activeCell="L20" sqref="L20"/>
    </sheetView>
  </sheetViews>
  <sheetFormatPr defaultRowHeight="15" x14ac:dyDescent="0.25"/>
  <cols>
    <col min="1" max="1" width="17.28515625" style="209" hidden="1" customWidth="1"/>
    <col min="2" max="2" width="16" style="209" hidden="1" customWidth="1"/>
    <col min="3" max="3" width="10.7109375" style="11" customWidth="1"/>
    <col min="4" max="4" width="19.28515625" style="12" customWidth="1"/>
    <col min="5" max="5" width="21.42578125" style="5" customWidth="1"/>
    <col min="6" max="6" width="22.42578125" style="5" customWidth="1"/>
    <col min="7" max="7" width="60.85546875" style="5" customWidth="1"/>
    <col min="8" max="8" width="16" customWidth="1"/>
    <col min="9" max="11" width="16" style="42" customWidth="1"/>
    <col min="12" max="12" width="14.140625" customWidth="1"/>
  </cols>
  <sheetData>
    <row r="1" spans="2:11" ht="18.75" x14ac:dyDescent="0.25">
      <c r="F1" s="71" t="s">
        <v>111</v>
      </c>
    </row>
    <row r="2" spans="2:11" ht="26.25" x14ac:dyDescent="0.25">
      <c r="F2" s="186" t="s">
        <v>615</v>
      </c>
      <c r="G2" s="13" t="s">
        <v>352</v>
      </c>
      <c r="H2" s="14"/>
      <c r="I2" s="40"/>
      <c r="J2" s="40"/>
      <c r="K2" s="52"/>
    </row>
    <row r="4" spans="2:11" ht="26.25" x14ac:dyDescent="0.25">
      <c r="G4" s="16" t="s">
        <v>93</v>
      </c>
      <c r="J4" s="41"/>
      <c r="K4" s="41"/>
    </row>
    <row r="5" spans="2:11" x14ac:dyDescent="0.25">
      <c r="E5" s="17"/>
      <c r="F5" s="17"/>
    </row>
    <row r="6" spans="2:11" ht="18.75" x14ac:dyDescent="0.3">
      <c r="E6" s="18"/>
      <c r="F6" s="1507" t="s">
        <v>108</v>
      </c>
      <c r="G6" s="19" t="s">
        <v>94</v>
      </c>
      <c r="H6" s="20"/>
      <c r="I6" s="44"/>
      <c r="J6" s="44"/>
      <c r="K6" s="43" t="s">
        <v>91</v>
      </c>
    </row>
    <row r="7" spans="2:11" ht="18.75" x14ac:dyDescent="0.3">
      <c r="B7" s="210"/>
      <c r="C7" s="64"/>
      <c r="E7" s="18"/>
      <c r="F7" s="1508"/>
      <c r="G7" s="21" t="s">
        <v>96</v>
      </c>
      <c r="H7" s="25"/>
      <c r="I7" s="46"/>
      <c r="J7" s="46"/>
      <c r="K7" s="23">
        <f>SUM(K19:K25)</f>
        <v>0</v>
      </c>
    </row>
    <row r="8" spans="2:11" ht="18.75" x14ac:dyDescent="0.3">
      <c r="B8" s="230"/>
      <c r="C8" s="64"/>
      <c r="E8" s="18"/>
      <c r="F8" s="183">
        <v>179</v>
      </c>
      <c r="G8" s="24" t="s">
        <v>346</v>
      </c>
      <c r="H8" s="25"/>
      <c r="I8" s="46"/>
      <c r="J8" s="46"/>
      <c r="K8" s="23">
        <f t="shared" ref="K8:K14" si="0">SUMIF($B$30:$B$954,F8,$K$30:$K$954)</f>
        <v>0</v>
      </c>
    </row>
    <row r="9" spans="2:11" ht="18.75" x14ac:dyDescent="0.3">
      <c r="B9" s="230"/>
      <c r="C9" s="64"/>
      <c r="E9" s="18"/>
      <c r="F9" s="183">
        <v>178</v>
      </c>
      <c r="G9" s="24" t="s">
        <v>345</v>
      </c>
      <c r="H9" s="25"/>
      <c r="I9" s="46"/>
      <c r="J9" s="46"/>
      <c r="K9" s="23">
        <f t="shared" si="0"/>
        <v>0</v>
      </c>
    </row>
    <row r="10" spans="2:11" ht="18.75" x14ac:dyDescent="0.3">
      <c r="B10" s="230"/>
      <c r="C10" s="64"/>
      <c r="E10" s="18"/>
      <c r="F10" s="183">
        <v>479</v>
      </c>
      <c r="G10" s="24" t="s">
        <v>351</v>
      </c>
      <c r="H10" s="25"/>
      <c r="I10" s="46"/>
      <c r="J10" s="46"/>
      <c r="K10" s="23">
        <f t="shared" si="0"/>
        <v>0</v>
      </c>
    </row>
    <row r="11" spans="2:11" ht="18.75" x14ac:dyDescent="0.3">
      <c r="B11" s="230"/>
      <c r="C11" s="64"/>
      <c r="E11" s="18"/>
      <c r="F11" s="183">
        <v>375</v>
      </c>
      <c r="G11" s="24" t="s">
        <v>349</v>
      </c>
      <c r="H11" s="25"/>
      <c r="I11" s="46"/>
      <c r="J11" s="46"/>
      <c r="K11" s="23">
        <f>SUMIF($B$30:$B$954,F11,$K$30:$K$954)</f>
        <v>0</v>
      </c>
    </row>
    <row r="12" spans="2:11" ht="18.75" x14ac:dyDescent="0.3">
      <c r="B12" s="230"/>
      <c r="C12" s="64"/>
      <c r="E12" s="18"/>
      <c r="F12" s="183">
        <v>410</v>
      </c>
      <c r="G12" s="24" t="s">
        <v>350</v>
      </c>
      <c r="H12" s="25"/>
      <c r="I12" s="46"/>
      <c r="J12" s="46"/>
      <c r="K12" s="23">
        <f t="shared" si="0"/>
        <v>0</v>
      </c>
    </row>
    <row r="13" spans="2:11" ht="18.75" x14ac:dyDescent="0.3">
      <c r="B13" s="230"/>
      <c r="C13" s="64"/>
      <c r="E13" s="18"/>
      <c r="F13" s="183">
        <v>182</v>
      </c>
      <c r="G13" s="24" t="s">
        <v>347</v>
      </c>
      <c r="H13" s="25"/>
      <c r="I13" s="46"/>
      <c r="J13" s="46"/>
      <c r="K13" s="23">
        <f t="shared" si="0"/>
        <v>0</v>
      </c>
    </row>
    <row r="14" spans="2:11" ht="18.75" x14ac:dyDescent="0.3">
      <c r="B14" s="230"/>
      <c r="C14" s="64"/>
      <c r="E14" s="18"/>
      <c r="F14" s="183">
        <v>183</v>
      </c>
      <c r="G14" s="24" t="s">
        <v>348</v>
      </c>
      <c r="H14" s="25"/>
      <c r="I14" s="46"/>
      <c r="J14" s="46"/>
      <c r="K14" s="23">
        <f t="shared" si="0"/>
        <v>0</v>
      </c>
    </row>
    <row r="15" spans="2:11" ht="18.75" x14ac:dyDescent="0.3">
      <c r="B15" s="212"/>
      <c r="C15" s="27"/>
      <c r="F15" s="183" t="s">
        <v>614</v>
      </c>
      <c r="G15" s="28" t="s">
        <v>97</v>
      </c>
      <c r="H15" s="25"/>
      <c r="I15" s="46"/>
      <c r="J15" s="46"/>
      <c r="K15" s="26">
        <f>SUM(K8:K14)*0.002</f>
        <v>0</v>
      </c>
    </row>
    <row r="16" spans="2:11" ht="18.75" x14ac:dyDescent="0.3">
      <c r="F16" s="72"/>
      <c r="G16" s="29"/>
      <c r="H16" s="20"/>
      <c r="I16" s="30" t="s">
        <v>92</v>
      </c>
      <c r="J16" s="30"/>
      <c r="K16" s="30">
        <f>SUM(K7:K15)</f>
        <v>0</v>
      </c>
    </row>
    <row r="17" spans="1:11" ht="26.25" x14ac:dyDescent="0.25">
      <c r="D17" s="31" t="s">
        <v>96</v>
      </c>
    </row>
    <row r="18" spans="1:11" ht="30" x14ac:dyDescent="0.25">
      <c r="A18" s="213" t="s">
        <v>113</v>
      </c>
      <c r="B18" s="214"/>
      <c r="C18" s="206" t="s">
        <v>110</v>
      </c>
      <c r="D18" s="1509" t="s">
        <v>98</v>
      </c>
      <c r="E18" s="1510"/>
      <c r="F18" s="1" t="s">
        <v>99</v>
      </c>
      <c r="G18" s="1" t="s">
        <v>3</v>
      </c>
      <c r="H18" s="2" t="s">
        <v>4</v>
      </c>
      <c r="I18" s="47" t="s">
        <v>100</v>
      </c>
      <c r="J18" s="48" t="s">
        <v>101</v>
      </c>
      <c r="K18" s="202" t="s">
        <v>283</v>
      </c>
    </row>
    <row r="19" spans="1:11" ht="135" x14ac:dyDescent="0.25">
      <c r="A19" s="209">
        <v>1101</v>
      </c>
      <c r="B19" s="215"/>
      <c r="C19" s="184" t="s">
        <v>480</v>
      </c>
      <c r="D19" s="1511" t="s">
        <v>5</v>
      </c>
      <c r="E19" s="1512"/>
      <c r="F19" s="1517" t="s">
        <v>102</v>
      </c>
      <c r="G19" s="1547" t="s">
        <v>3285</v>
      </c>
      <c r="H19" s="4" t="s">
        <v>14</v>
      </c>
      <c r="I19" s="49">
        <v>1</v>
      </c>
      <c r="J19" s="50"/>
      <c r="K19" s="203">
        <f t="shared" ref="K19:K25" si="1">ROUND(J19*I19,2)</f>
        <v>0</v>
      </c>
    </row>
    <row r="20" spans="1:11" ht="30" x14ac:dyDescent="0.25">
      <c r="A20" s="209">
        <v>1102</v>
      </c>
      <c r="B20" s="215"/>
      <c r="C20" s="184" t="s">
        <v>481</v>
      </c>
      <c r="D20" s="1513"/>
      <c r="E20" s="1514"/>
      <c r="F20" s="1517"/>
      <c r="G20" s="1547" t="s">
        <v>103</v>
      </c>
      <c r="H20" s="4" t="s">
        <v>14</v>
      </c>
      <c r="I20" s="49">
        <v>1</v>
      </c>
      <c r="J20" s="50"/>
      <c r="K20" s="203">
        <f t="shared" si="1"/>
        <v>0</v>
      </c>
    </row>
    <row r="21" spans="1:11" ht="90" x14ac:dyDescent="0.25">
      <c r="A21" s="209">
        <v>1103</v>
      </c>
      <c r="B21" s="215"/>
      <c r="C21" s="184" t="s">
        <v>482</v>
      </c>
      <c r="D21" s="1513"/>
      <c r="E21" s="1514"/>
      <c r="F21" s="1517"/>
      <c r="G21" s="1547" t="s">
        <v>3286</v>
      </c>
      <c r="H21" s="4" t="s">
        <v>14</v>
      </c>
      <c r="I21" s="49">
        <v>1</v>
      </c>
      <c r="J21" s="50"/>
      <c r="K21" s="203">
        <f t="shared" si="1"/>
        <v>0</v>
      </c>
    </row>
    <row r="22" spans="1:11" ht="60" x14ac:dyDescent="0.25">
      <c r="A22" s="209">
        <v>1104</v>
      </c>
      <c r="B22" s="215"/>
      <c r="C22" s="184" t="s">
        <v>483</v>
      </c>
      <c r="D22" s="1513"/>
      <c r="E22" s="1514"/>
      <c r="F22" s="1517"/>
      <c r="G22" s="1547" t="s">
        <v>3287</v>
      </c>
      <c r="H22" s="4" t="s">
        <v>14</v>
      </c>
      <c r="I22" s="49">
        <v>1</v>
      </c>
      <c r="J22" s="50"/>
      <c r="K22" s="203">
        <f t="shared" si="1"/>
        <v>0</v>
      </c>
    </row>
    <row r="23" spans="1:11" ht="45" x14ac:dyDescent="0.25">
      <c r="A23" s="209">
        <v>1105</v>
      </c>
      <c r="B23" s="215"/>
      <c r="C23" s="184" t="s">
        <v>484</v>
      </c>
      <c r="D23" s="1513"/>
      <c r="E23" s="1514"/>
      <c r="F23" s="1517"/>
      <c r="G23" s="1547" t="s">
        <v>3288</v>
      </c>
      <c r="H23" s="4" t="s">
        <v>14</v>
      </c>
      <c r="I23" s="49">
        <v>1</v>
      </c>
      <c r="J23" s="50"/>
      <c r="K23" s="203">
        <f t="shared" si="1"/>
        <v>0</v>
      </c>
    </row>
    <row r="24" spans="1:11" ht="105" x14ac:dyDescent="0.25">
      <c r="A24" s="209">
        <v>1106</v>
      </c>
      <c r="B24" s="215"/>
      <c r="C24" s="184" t="s">
        <v>485</v>
      </c>
      <c r="D24" s="1513"/>
      <c r="E24" s="1514"/>
      <c r="F24" s="1517"/>
      <c r="G24" s="3" t="s">
        <v>104</v>
      </c>
      <c r="H24" s="4" t="s">
        <v>10</v>
      </c>
      <c r="I24" s="54">
        <f>SUMIF(A30:A954,1201,I30:I954)</f>
        <v>1342.6399999999999</v>
      </c>
      <c r="J24" s="50"/>
      <c r="K24" s="203">
        <f t="shared" si="1"/>
        <v>0</v>
      </c>
    </row>
    <row r="25" spans="1:11" ht="30" x14ac:dyDescent="0.25">
      <c r="A25" s="216">
        <v>201</v>
      </c>
      <c r="B25" s="217" t="s">
        <v>112</v>
      </c>
      <c r="C25" s="184" t="s">
        <v>486</v>
      </c>
      <c r="D25" s="1515"/>
      <c r="E25" s="1516"/>
      <c r="F25" s="3" t="s">
        <v>120</v>
      </c>
      <c r="G25" s="3" t="s">
        <v>121</v>
      </c>
      <c r="H25" s="4" t="s">
        <v>6</v>
      </c>
      <c r="I25" s="49">
        <v>1</v>
      </c>
      <c r="J25" s="49">
        <f>CENIK!F2</f>
        <v>0</v>
      </c>
      <c r="K25" s="203">
        <f t="shared" si="1"/>
        <v>0</v>
      </c>
    </row>
    <row r="26" spans="1:11" x14ac:dyDescent="0.25">
      <c r="B26" s="218"/>
      <c r="C26" s="32"/>
      <c r="D26" s="33"/>
      <c r="E26" s="33"/>
      <c r="F26" s="33"/>
      <c r="G26" s="33"/>
      <c r="H26" s="34"/>
      <c r="I26" s="51"/>
      <c r="J26" s="51"/>
      <c r="K26" s="51"/>
    </row>
    <row r="27" spans="1:11" x14ac:dyDescent="0.25">
      <c r="B27" s="218"/>
      <c r="C27" s="32"/>
      <c r="D27" s="33"/>
      <c r="E27" s="33"/>
      <c r="F27" s="33"/>
      <c r="G27" s="33"/>
      <c r="H27" s="34"/>
      <c r="I27" s="51"/>
      <c r="J27" s="51"/>
      <c r="K27" s="51"/>
    </row>
    <row r="28" spans="1:11" ht="26.25" x14ac:dyDescent="0.25">
      <c r="A28" s="209" t="s">
        <v>113</v>
      </c>
      <c r="B28" s="219"/>
      <c r="C28" s="69"/>
      <c r="D28" s="31" t="s">
        <v>105</v>
      </c>
      <c r="E28" s="36"/>
      <c r="F28" s="36"/>
      <c r="G28" s="33"/>
      <c r="H28" s="34"/>
      <c r="I28" s="51"/>
      <c r="J28" s="51"/>
      <c r="K28" s="51"/>
    </row>
    <row r="29" spans="1:11" ht="30" x14ac:dyDescent="0.25">
      <c r="A29" s="220" t="s">
        <v>0</v>
      </c>
      <c r="B29" s="215" t="s">
        <v>95</v>
      </c>
      <c r="C29" s="70" t="s">
        <v>109</v>
      </c>
      <c r="D29" s="1" t="s">
        <v>106</v>
      </c>
      <c r="E29" s="1" t="s">
        <v>98</v>
      </c>
      <c r="F29" s="1" t="s">
        <v>99</v>
      </c>
      <c r="G29" s="1" t="s">
        <v>3</v>
      </c>
      <c r="H29" s="2" t="s">
        <v>4</v>
      </c>
      <c r="I29" s="47" t="s">
        <v>100</v>
      </c>
      <c r="J29" s="48" t="s">
        <v>101</v>
      </c>
      <c r="K29" s="53" t="s">
        <v>283</v>
      </c>
    </row>
    <row r="30" spans="1:11" ht="60" x14ac:dyDescent="0.25">
      <c r="A30" s="187">
        <v>1201</v>
      </c>
      <c r="B30" s="187">
        <v>179</v>
      </c>
      <c r="C30" s="184" t="str">
        <f t="shared" ref="C30:C49" si="2">CONCATENATE(B30,$A$28,A30)</f>
        <v>179-1201</v>
      </c>
      <c r="D30" s="244" t="s">
        <v>346</v>
      </c>
      <c r="E30" s="244" t="s">
        <v>7</v>
      </c>
      <c r="F30" s="244" t="s">
        <v>8</v>
      </c>
      <c r="G30" s="244" t="s">
        <v>9</v>
      </c>
      <c r="H30" s="187" t="s">
        <v>10</v>
      </c>
      <c r="I30" s="188">
        <v>78.900000000000006</v>
      </c>
      <c r="J30" s="188">
        <f>VLOOKUP(A30,CENIK!$A$2:$F$201,6,FALSE)</f>
        <v>0</v>
      </c>
      <c r="K30" s="188">
        <f t="shared" ref="K30:K49" si="3">ROUND(I30*J30,2)</f>
        <v>0</v>
      </c>
    </row>
    <row r="31" spans="1:11" ht="45" x14ac:dyDescent="0.25">
      <c r="A31" s="187">
        <v>1202</v>
      </c>
      <c r="B31" s="187">
        <v>179</v>
      </c>
      <c r="C31" s="184" t="str">
        <f t="shared" si="2"/>
        <v>179-1202</v>
      </c>
      <c r="D31" s="244" t="s">
        <v>346</v>
      </c>
      <c r="E31" s="244" t="s">
        <v>7</v>
      </c>
      <c r="F31" s="244" t="s">
        <v>8</v>
      </c>
      <c r="G31" s="244" t="s">
        <v>11</v>
      </c>
      <c r="H31" s="187" t="s">
        <v>12</v>
      </c>
      <c r="I31" s="188">
        <v>4</v>
      </c>
      <c r="J31" s="188">
        <f>VLOOKUP(A31,CENIK!$A$2:$F$201,6,FALSE)</f>
        <v>0</v>
      </c>
      <c r="K31" s="188">
        <f t="shared" si="3"/>
        <v>0</v>
      </c>
    </row>
    <row r="32" spans="1:11" ht="60" x14ac:dyDescent="0.25">
      <c r="A32" s="187">
        <v>1203</v>
      </c>
      <c r="B32" s="187">
        <v>179</v>
      </c>
      <c r="C32" s="184" t="str">
        <f t="shared" si="2"/>
        <v>179-1203</v>
      </c>
      <c r="D32" s="244" t="s">
        <v>346</v>
      </c>
      <c r="E32" s="244" t="s">
        <v>7</v>
      </c>
      <c r="F32" s="244" t="s">
        <v>8</v>
      </c>
      <c r="G32" s="244" t="s">
        <v>236</v>
      </c>
      <c r="H32" s="187" t="s">
        <v>10</v>
      </c>
      <c r="I32" s="188">
        <v>78.900000000000006</v>
      </c>
      <c r="J32" s="188">
        <f>VLOOKUP(A32,CENIK!$A$2:$F$201,6,FALSE)</f>
        <v>0</v>
      </c>
      <c r="K32" s="188">
        <f t="shared" si="3"/>
        <v>0</v>
      </c>
    </row>
    <row r="33" spans="1:11" ht="45" x14ac:dyDescent="0.25">
      <c r="A33" s="187">
        <v>1204</v>
      </c>
      <c r="B33" s="187">
        <v>179</v>
      </c>
      <c r="C33" s="184" t="str">
        <f t="shared" si="2"/>
        <v>179-1204</v>
      </c>
      <c r="D33" s="244" t="s">
        <v>346</v>
      </c>
      <c r="E33" s="244" t="s">
        <v>7</v>
      </c>
      <c r="F33" s="244" t="s">
        <v>8</v>
      </c>
      <c r="G33" s="244" t="s">
        <v>13</v>
      </c>
      <c r="H33" s="187" t="s">
        <v>10</v>
      </c>
      <c r="I33" s="188">
        <v>78.900000000000006</v>
      </c>
      <c r="J33" s="188">
        <f>VLOOKUP(A33,CENIK!$A$2:$F$201,6,FALSE)</f>
        <v>0</v>
      </c>
      <c r="K33" s="188">
        <f t="shared" si="3"/>
        <v>0</v>
      </c>
    </row>
    <row r="34" spans="1:11" ht="60" x14ac:dyDescent="0.25">
      <c r="A34" s="187">
        <v>1205</v>
      </c>
      <c r="B34" s="187">
        <v>179</v>
      </c>
      <c r="C34" s="184" t="str">
        <f t="shared" si="2"/>
        <v>179-1205</v>
      </c>
      <c r="D34" s="244" t="s">
        <v>346</v>
      </c>
      <c r="E34" s="244" t="s">
        <v>7</v>
      </c>
      <c r="F34" s="244" t="s">
        <v>8</v>
      </c>
      <c r="G34" s="244" t="s">
        <v>237</v>
      </c>
      <c r="H34" s="187" t="s">
        <v>14</v>
      </c>
      <c r="I34" s="188">
        <v>1</v>
      </c>
      <c r="J34" s="188">
        <f>VLOOKUP(A34,CENIK!$A$2:$F$201,6,FALSE)</f>
        <v>0</v>
      </c>
      <c r="K34" s="188">
        <f t="shared" si="3"/>
        <v>0</v>
      </c>
    </row>
    <row r="35" spans="1:11" ht="75" x14ac:dyDescent="0.25">
      <c r="A35" s="187">
        <v>1207</v>
      </c>
      <c r="B35" s="187">
        <v>179</v>
      </c>
      <c r="C35" s="184" t="str">
        <f t="shared" si="2"/>
        <v>179-1207</v>
      </c>
      <c r="D35" s="244" t="s">
        <v>346</v>
      </c>
      <c r="E35" s="244" t="s">
        <v>7</v>
      </c>
      <c r="F35" s="244" t="s">
        <v>8</v>
      </c>
      <c r="G35" s="244" t="s">
        <v>239</v>
      </c>
      <c r="H35" s="187" t="s">
        <v>14</v>
      </c>
      <c r="I35" s="188">
        <v>1</v>
      </c>
      <c r="J35" s="188">
        <f>VLOOKUP(A35,CENIK!$A$2:$F$201,6,FALSE)</f>
        <v>0</v>
      </c>
      <c r="K35" s="188">
        <f t="shared" si="3"/>
        <v>0</v>
      </c>
    </row>
    <row r="36" spans="1:11" ht="45" x14ac:dyDescent="0.25">
      <c r="A36" s="187">
        <v>1301</v>
      </c>
      <c r="B36" s="187">
        <v>179</v>
      </c>
      <c r="C36" s="184" t="str">
        <f t="shared" si="2"/>
        <v>179-1301</v>
      </c>
      <c r="D36" s="244" t="s">
        <v>346</v>
      </c>
      <c r="E36" s="244" t="s">
        <v>7</v>
      </c>
      <c r="F36" s="244" t="s">
        <v>15</v>
      </c>
      <c r="G36" s="244" t="s">
        <v>16</v>
      </c>
      <c r="H36" s="187" t="s">
        <v>10</v>
      </c>
      <c r="I36" s="188">
        <v>78.900000000000006</v>
      </c>
      <c r="J36" s="188">
        <f>VLOOKUP(A36,CENIK!$A$2:$F$201,6,FALSE)</f>
        <v>0</v>
      </c>
      <c r="K36" s="188">
        <f t="shared" si="3"/>
        <v>0</v>
      </c>
    </row>
    <row r="37" spans="1:11" ht="150" x14ac:dyDescent="0.25">
      <c r="A37" s="187">
        <v>1302</v>
      </c>
      <c r="B37" s="187">
        <v>179</v>
      </c>
      <c r="C37" s="184" t="str">
        <f t="shared" si="2"/>
        <v>179-1302</v>
      </c>
      <c r="D37" s="244" t="s">
        <v>346</v>
      </c>
      <c r="E37" s="244" t="s">
        <v>7</v>
      </c>
      <c r="F37" s="244" t="s">
        <v>15</v>
      </c>
      <c r="G37" s="1201" t="s">
        <v>3252</v>
      </c>
      <c r="H37" s="187" t="s">
        <v>10</v>
      </c>
      <c r="I37" s="188">
        <v>78.900000000000006</v>
      </c>
      <c r="J37" s="188">
        <f>VLOOKUP(A37,CENIK!$A$2:$F$201,6,FALSE)</f>
        <v>0</v>
      </c>
      <c r="K37" s="188">
        <f t="shared" si="3"/>
        <v>0</v>
      </c>
    </row>
    <row r="38" spans="1:11" ht="60" x14ac:dyDescent="0.25">
      <c r="A38" s="187">
        <v>1307</v>
      </c>
      <c r="B38" s="187">
        <v>179</v>
      </c>
      <c r="C38" s="184" t="str">
        <f t="shared" si="2"/>
        <v>179-1307</v>
      </c>
      <c r="D38" s="244" t="s">
        <v>346</v>
      </c>
      <c r="E38" s="244" t="s">
        <v>7</v>
      </c>
      <c r="F38" s="244" t="s">
        <v>15</v>
      </c>
      <c r="G38" s="244" t="s">
        <v>18</v>
      </c>
      <c r="H38" s="187" t="s">
        <v>6</v>
      </c>
      <c r="I38" s="188">
        <v>4</v>
      </c>
      <c r="J38" s="188">
        <f>VLOOKUP(A38,CENIK!$A$2:$F$201,6,FALSE)</f>
        <v>0</v>
      </c>
      <c r="K38" s="188">
        <f t="shared" si="3"/>
        <v>0</v>
      </c>
    </row>
    <row r="39" spans="1:11" ht="45" x14ac:dyDescent="0.25">
      <c r="A39" s="187">
        <v>1311</v>
      </c>
      <c r="B39" s="187">
        <v>179</v>
      </c>
      <c r="C39" s="184" t="str">
        <f t="shared" si="2"/>
        <v>179-1311</v>
      </c>
      <c r="D39" s="244" t="s">
        <v>346</v>
      </c>
      <c r="E39" s="244" t="s">
        <v>7</v>
      </c>
      <c r="F39" s="244" t="s">
        <v>15</v>
      </c>
      <c r="G39" s="244" t="s">
        <v>23</v>
      </c>
      <c r="H39" s="187" t="s">
        <v>14</v>
      </c>
      <c r="I39" s="188">
        <v>1</v>
      </c>
      <c r="J39" s="188">
        <f>VLOOKUP(A39,CENIK!$A$2:$F$201,6,FALSE)</f>
        <v>0</v>
      </c>
      <c r="K39" s="188">
        <f t="shared" si="3"/>
        <v>0</v>
      </c>
    </row>
    <row r="40" spans="1:11" ht="30" x14ac:dyDescent="0.25">
      <c r="A40" s="187">
        <v>1401</v>
      </c>
      <c r="B40" s="187">
        <v>179</v>
      </c>
      <c r="C40" s="184" t="str">
        <f t="shared" si="2"/>
        <v>179-1401</v>
      </c>
      <c r="D40" s="244" t="s">
        <v>346</v>
      </c>
      <c r="E40" s="244" t="s">
        <v>7</v>
      </c>
      <c r="F40" s="244" t="s">
        <v>25</v>
      </c>
      <c r="G40" s="244" t="s">
        <v>247</v>
      </c>
      <c r="H40" s="187" t="s">
        <v>20</v>
      </c>
      <c r="I40" s="188">
        <v>10</v>
      </c>
      <c r="J40" s="188">
        <f>VLOOKUP(A40,CENIK!$A$2:$F$201,6,FALSE)</f>
        <v>0</v>
      </c>
      <c r="K40" s="188">
        <f t="shared" si="3"/>
        <v>0</v>
      </c>
    </row>
    <row r="41" spans="1:11" ht="30" x14ac:dyDescent="0.25">
      <c r="A41" s="187">
        <v>1402</v>
      </c>
      <c r="B41" s="187">
        <v>179</v>
      </c>
      <c r="C41" s="184" t="str">
        <f t="shared" si="2"/>
        <v>179-1402</v>
      </c>
      <c r="D41" s="244" t="s">
        <v>346</v>
      </c>
      <c r="E41" s="244" t="s">
        <v>7</v>
      </c>
      <c r="F41" s="244" t="s">
        <v>25</v>
      </c>
      <c r="G41" s="244" t="s">
        <v>248</v>
      </c>
      <c r="H41" s="187" t="s">
        <v>20</v>
      </c>
      <c r="I41" s="188">
        <v>5</v>
      </c>
      <c r="J41" s="188">
        <f>VLOOKUP(A41,CENIK!$A$2:$F$201,6,FALSE)</f>
        <v>0</v>
      </c>
      <c r="K41" s="188">
        <f t="shared" si="3"/>
        <v>0</v>
      </c>
    </row>
    <row r="42" spans="1:11" ht="30" x14ac:dyDescent="0.25">
      <c r="A42" s="187">
        <v>1403</v>
      </c>
      <c r="B42" s="187">
        <v>179</v>
      </c>
      <c r="C42" s="184" t="str">
        <f t="shared" si="2"/>
        <v>179-1403</v>
      </c>
      <c r="D42" s="244" t="s">
        <v>346</v>
      </c>
      <c r="E42" s="244" t="s">
        <v>7</v>
      </c>
      <c r="F42" s="244" t="s">
        <v>25</v>
      </c>
      <c r="G42" s="244" t="s">
        <v>249</v>
      </c>
      <c r="H42" s="187" t="s">
        <v>20</v>
      </c>
      <c r="I42" s="188">
        <v>5</v>
      </c>
      <c r="J42" s="188">
        <f>VLOOKUP(A42,CENIK!$A$2:$F$201,6,FALSE)</f>
        <v>0</v>
      </c>
      <c r="K42" s="188">
        <f t="shared" si="3"/>
        <v>0</v>
      </c>
    </row>
    <row r="43" spans="1:11" ht="60" x14ac:dyDescent="0.25">
      <c r="A43" s="187">
        <v>12324</v>
      </c>
      <c r="B43" s="187">
        <v>179</v>
      </c>
      <c r="C43" s="184" t="str">
        <f t="shared" si="2"/>
        <v>179-12324</v>
      </c>
      <c r="D43" s="244" t="s">
        <v>346</v>
      </c>
      <c r="E43" s="244" t="s">
        <v>26</v>
      </c>
      <c r="F43" s="244" t="s">
        <v>27</v>
      </c>
      <c r="G43" s="244" t="s">
        <v>556</v>
      </c>
      <c r="H43" s="187" t="s">
        <v>29</v>
      </c>
      <c r="I43" s="188">
        <v>3.2</v>
      </c>
      <c r="J43" s="188">
        <f>VLOOKUP(A43,CENIK!$A$2:$F$201,6,FALSE)</f>
        <v>0</v>
      </c>
      <c r="K43" s="188">
        <f t="shared" si="3"/>
        <v>0</v>
      </c>
    </row>
    <row r="44" spans="1:11" ht="45" x14ac:dyDescent="0.25">
      <c r="A44" s="187">
        <v>12308</v>
      </c>
      <c r="B44" s="187">
        <v>179</v>
      </c>
      <c r="C44" s="184" t="str">
        <f t="shared" si="2"/>
        <v>179-12308</v>
      </c>
      <c r="D44" s="244" t="s">
        <v>346</v>
      </c>
      <c r="E44" s="244" t="s">
        <v>26</v>
      </c>
      <c r="F44" s="244" t="s">
        <v>27</v>
      </c>
      <c r="G44" s="244" t="s">
        <v>28</v>
      </c>
      <c r="H44" s="187" t="s">
        <v>29</v>
      </c>
      <c r="I44" s="188">
        <v>135</v>
      </c>
      <c r="J44" s="188">
        <f>VLOOKUP(A44,CENIK!$A$2:$F$201,6,FALSE)</f>
        <v>0</v>
      </c>
      <c r="K44" s="188">
        <f t="shared" si="3"/>
        <v>0</v>
      </c>
    </row>
    <row r="45" spans="1:11" ht="30" x14ac:dyDescent="0.25">
      <c r="A45" s="187">
        <v>22102</v>
      </c>
      <c r="B45" s="187">
        <v>179</v>
      </c>
      <c r="C45" s="184" t="str">
        <f t="shared" si="2"/>
        <v>179-22102</v>
      </c>
      <c r="D45" s="244" t="s">
        <v>346</v>
      </c>
      <c r="E45" s="244" t="s">
        <v>26</v>
      </c>
      <c r="F45" s="244" t="s">
        <v>27</v>
      </c>
      <c r="G45" s="244" t="s">
        <v>35</v>
      </c>
      <c r="H45" s="187" t="s">
        <v>29</v>
      </c>
      <c r="I45" s="188">
        <v>135</v>
      </c>
      <c r="J45" s="188">
        <f>VLOOKUP(A45,CENIK!$A$2:$F$201,6,FALSE)</f>
        <v>0</v>
      </c>
      <c r="K45" s="188">
        <f t="shared" si="3"/>
        <v>0</v>
      </c>
    </row>
    <row r="46" spans="1:11" ht="30" x14ac:dyDescent="0.25">
      <c r="A46" s="187">
        <v>12327</v>
      </c>
      <c r="B46" s="187">
        <v>179</v>
      </c>
      <c r="C46" s="184" t="str">
        <f t="shared" si="2"/>
        <v>179-12327</v>
      </c>
      <c r="D46" s="244" t="s">
        <v>346</v>
      </c>
      <c r="E46" s="244" t="s">
        <v>26</v>
      </c>
      <c r="F46" s="244" t="s">
        <v>27</v>
      </c>
      <c r="G46" s="244" t="s">
        <v>31</v>
      </c>
      <c r="H46" s="187" t="s">
        <v>10</v>
      </c>
      <c r="I46" s="188">
        <v>78.900000000000006</v>
      </c>
      <c r="J46" s="188">
        <f>VLOOKUP(A46,CENIK!$A$2:$F$201,6,FALSE)</f>
        <v>0</v>
      </c>
      <c r="K46" s="188">
        <f t="shared" si="3"/>
        <v>0</v>
      </c>
    </row>
    <row r="47" spans="1:11" ht="45" x14ac:dyDescent="0.25">
      <c r="A47" s="187">
        <v>31302</v>
      </c>
      <c r="B47" s="187">
        <v>179</v>
      </c>
      <c r="C47" s="184" t="str">
        <f t="shared" si="2"/>
        <v>179-31302</v>
      </c>
      <c r="D47" s="244" t="s">
        <v>346</v>
      </c>
      <c r="E47" s="244" t="s">
        <v>26</v>
      </c>
      <c r="F47" s="244" t="s">
        <v>36</v>
      </c>
      <c r="G47" s="244" t="s">
        <v>639</v>
      </c>
      <c r="H47" s="187" t="s">
        <v>22</v>
      </c>
      <c r="I47" s="188">
        <v>54</v>
      </c>
      <c r="J47" s="188">
        <f>VLOOKUP(A47,CENIK!$A$2:$F$201,6,FALSE)</f>
        <v>0</v>
      </c>
      <c r="K47" s="188">
        <f t="shared" si="3"/>
        <v>0</v>
      </c>
    </row>
    <row r="48" spans="1:11" ht="75" x14ac:dyDescent="0.25">
      <c r="A48" s="187">
        <v>31602</v>
      </c>
      <c r="B48" s="187">
        <v>179</v>
      </c>
      <c r="C48" s="184" t="str">
        <f t="shared" si="2"/>
        <v>179-31602</v>
      </c>
      <c r="D48" s="244" t="s">
        <v>346</v>
      </c>
      <c r="E48" s="244" t="s">
        <v>26</v>
      </c>
      <c r="F48" s="244" t="s">
        <v>36</v>
      </c>
      <c r="G48" s="244" t="s">
        <v>640</v>
      </c>
      <c r="H48" s="187" t="s">
        <v>29</v>
      </c>
      <c r="I48" s="188">
        <v>135</v>
      </c>
      <c r="J48" s="188">
        <f>VLOOKUP(A48,CENIK!$A$2:$F$201,6,FALSE)</f>
        <v>0</v>
      </c>
      <c r="K48" s="188">
        <f t="shared" si="3"/>
        <v>0</v>
      </c>
    </row>
    <row r="49" spans="1:11" ht="45" x14ac:dyDescent="0.25">
      <c r="A49" s="187">
        <v>32311</v>
      </c>
      <c r="B49" s="187">
        <v>179</v>
      </c>
      <c r="C49" s="184" t="str">
        <f t="shared" si="2"/>
        <v>179-32311</v>
      </c>
      <c r="D49" s="244" t="s">
        <v>346</v>
      </c>
      <c r="E49" s="244" t="s">
        <v>26</v>
      </c>
      <c r="F49" s="244" t="s">
        <v>36</v>
      </c>
      <c r="G49" s="244" t="s">
        <v>255</v>
      </c>
      <c r="H49" s="187" t="s">
        <v>29</v>
      </c>
      <c r="I49" s="188">
        <v>135</v>
      </c>
      <c r="J49" s="188">
        <f>VLOOKUP(A49,CENIK!$A$2:$F$201,6,FALSE)</f>
        <v>0</v>
      </c>
      <c r="K49" s="188">
        <f t="shared" si="3"/>
        <v>0</v>
      </c>
    </row>
    <row r="50" spans="1:11" ht="30" x14ac:dyDescent="0.25">
      <c r="A50" s="187">
        <v>4124</v>
      </c>
      <c r="B50" s="187">
        <v>179</v>
      </c>
      <c r="C50" s="184" t="str">
        <f t="shared" ref="C50:C113" si="4">CONCATENATE(B50,$A$28,A50)</f>
        <v>179-4124</v>
      </c>
      <c r="D50" s="244" t="s">
        <v>346</v>
      </c>
      <c r="E50" s="244" t="s">
        <v>49</v>
      </c>
      <c r="F50" s="244" t="s">
        <v>50</v>
      </c>
      <c r="G50" s="244" t="s">
        <v>55</v>
      </c>
      <c r="H50" s="187" t="s">
        <v>20</v>
      </c>
      <c r="I50" s="188">
        <v>10</v>
      </c>
      <c r="J50" s="188">
        <f>VLOOKUP(A50,CENIK!$A$2:$F$201,6,FALSE)</f>
        <v>0</v>
      </c>
      <c r="K50" s="188">
        <f t="shared" ref="K50:K113" si="5">ROUND(I50*J50,2)</f>
        <v>0</v>
      </c>
    </row>
    <row r="51" spans="1:11" ht="45" x14ac:dyDescent="0.25">
      <c r="A51" s="187">
        <v>4101</v>
      </c>
      <c r="B51" s="187">
        <v>179</v>
      </c>
      <c r="C51" s="184" t="str">
        <f t="shared" si="4"/>
        <v>179-4101</v>
      </c>
      <c r="D51" s="244" t="s">
        <v>346</v>
      </c>
      <c r="E51" s="244" t="s">
        <v>49</v>
      </c>
      <c r="F51" s="244" t="s">
        <v>50</v>
      </c>
      <c r="G51" s="244" t="s">
        <v>641</v>
      </c>
      <c r="H51" s="187" t="s">
        <v>29</v>
      </c>
      <c r="I51" s="188">
        <v>158</v>
      </c>
      <c r="J51" s="188">
        <f>VLOOKUP(A51,CENIK!$A$2:$F$201,6,FALSE)</f>
        <v>0</v>
      </c>
      <c r="K51" s="188">
        <f t="shared" si="5"/>
        <v>0</v>
      </c>
    </row>
    <row r="52" spans="1:11" ht="60" x14ac:dyDescent="0.25">
      <c r="A52" s="187">
        <v>4105</v>
      </c>
      <c r="B52" s="187">
        <v>179</v>
      </c>
      <c r="C52" s="184" t="str">
        <f t="shared" si="4"/>
        <v>179-4105</v>
      </c>
      <c r="D52" s="244" t="s">
        <v>346</v>
      </c>
      <c r="E52" s="244" t="s">
        <v>49</v>
      </c>
      <c r="F52" s="244" t="s">
        <v>50</v>
      </c>
      <c r="G52" s="244" t="s">
        <v>257</v>
      </c>
      <c r="H52" s="187" t="s">
        <v>22</v>
      </c>
      <c r="I52" s="188">
        <v>133.5</v>
      </c>
      <c r="J52" s="188">
        <f>VLOOKUP(A52,CENIK!$A$2:$F$201,6,FALSE)</f>
        <v>0</v>
      </c>
      <c r="K52" s="188">
        <f t="shared" si="5"/>
        <v>0</v>
      </c>
    </row>
    <row r="53" spans="1:11" ht="45" x14ac:dyDescent="0.25">
      <c r="A53" s="187">
        <v>4113</v>
      </c>
      <c r="B53" s="187">
        <v>179</v>
      </c>
      <c r="C53" s="184" t="str">
        <f t="shared" si="4"/>
        <v>179-4113</v>
      </c>
      <c r="D53" s="244" t="s">
        <v>346</v>
      </c>
      <c r="E53" s="244" t="s">
        <v>49</v>
      </c>
      <c r="F53" s="244" t="s">
        <v>50</v>
      </c>
      <c r="G53" s="244" t="s">
        <v>557</v>
      </c>
      <c r="H53" s="187" t="s">
        <v>22</v>
      </c>
      <c r="I53" s="188">
        <v>114.5</v>
      </c>
      <c r="J53" s="188">
        <f>VLOOKUP(A53,CENIK!$A$2:$F$201,6,FALSE)</f>
        <v>0</v>
      </c>
      <c r="K53" s="188">
        <f t="shared" si="5"/>
        <v>0</v>
      </c>
    </row>
    <row r="54" spans="1:11" ht="60" x14ac:dyDescent="0.25">
      <c r="A54" s="187">
        <v>4119</v>
      </c>
      <c r="B54" s="187">
        <v>179</v>
      </c>
      <c r="C54" s="184" t="str">
        <f t="shared" si="4"/>
        <v>179-4119</v>
      </c>
      <c r="D54" s="244" t="s">
        <v>346</v>
      </c>
      <c r="E54" s="244" t="s">
        <v>49</v>
      </c>
      <c r="F54" s="244" t="s">
        <v>50</v>
      </c>
      <c r="G54" s="244" t="s">
        <v>54</v>
      </c>
      <c r="H54" s="187" t="s">
        <v>22</v>
      </c>
      <c r="I54" s="188">
        <v>27.5</v>
      </c>
      <c r="J54" s="188">
        <f>VLOOKUP(A54,CENIK!$A$2:$F$201,6,FALSE)</f>
        <v>0</v>
      </c>
      <c r="K54" s="188">
        <f t="shared" si="5"/>
        <v>0</v>
      </c>
    </row>
    <row r="55" spans="1:11" ht="45" x14ac:dyDescent="0.25">
      <c r="A55" s="187">
        <v>4122</v>
      </c>
      <c r="B55" s="187">
        <v>179</v>
      </c>
      <c r="C55" s="184" t="str">
        <f t="shared" si="4"/>
        <v>179-4122</v>
      </c>
      <c r="D55" s="244" t="s">
        <v>346</v>
      </c>
      <c r="E55" s="244" t="s">
        <v>49</v>
      </c>
      <c r="F55" s="244" t="s">
        <v>50</v>
      </c>
      <c r="G55" s="244" t="s">
        <v>261</v>
      </c>
      <c r="H55" s="187" t="s">
        <v>22</v>
      </c>
      <c r="I55" s="188">
        <v>30.6</v>
      </c>
      <c r="J55" s="188">
        <f>VLOOKUP(A55,CENIK!$A$2:$F$201,6,FALSE)</f>
        <v>0</v>
      </c>
      <c r="K55" s="188">
        <f t="shared" si="5"/>
        <v>0</v>
      </c>
    </row>
    <row r="56" spans="1:11" ht="30" x14ac:dyDescent="0.25">
      <c r="A56" s="187">
        <v>4202</v>
      </c>
      <c r="B56" s="187">
        <v>179</v>
      </c>
      <c r="C56" s="184" t="str">
        <f t="shared" si="4"/>
        <v>179-4202</v>
      </c>
      <c r="D56" s="244" t="s">
        <v>346</v>
      </c>
      <c r="E56" s="244" t="s">
        <v>49</v>
      </c>
      <c r="F56" s="244" t="s">
        <v>56</v>
      </c>
      <c r="G56" s="244" t="s">
        <v>58</v>
      </c>
      <c r="H56" s="187" t="s">
        <v>29</v>
      </c>
      <c r="I56" s="188">
        <v>135</v>
      </c>
      <c r="J56" s="188">
        <f>VLOOKUP(A56,CENIK!$A$2:$F$201,6,FALSE)</f>
        <v>0</v>
      </c>
      <c r="K56" s="188">
        <f t="shared" si="5"/>
        <v>0</v>
      </c>
    </row>
    <row r="57" spans="1:11" ht="75" x14ac:dyDescent="0.25">
      <c r="A57" s="187">
        <v>4203</v>
      </c>
      <c r="B57" s="187">
        <v>179</v>
      </c>
      <c r="C57" s="184" t="str">
        <f t="shared" si="4"/>
        <v>179-4203</v>
      </c>
      <c r="D57" s="244" t="s">
        <v>346</v>
      </c>
      <c r="E57" s="244" t="s">
        <v>49</v>
      </c>
      <c r="F57" s="244" t="s">
        <v>56</v>
      </c>
      <c r="G57" s="244" t="s">
        <v>59</v>
      </c>
      <c r="H57" s="187" t="s">
        <v>22</v>
      </c>
      <c r="I57" s="188">
        <v>13.5</v>
      </c>
      <c r="J57" s="188">
        <f>VLOOKUP(A57,CENIK!$A$2:$F$201,6,FALSE)</f>
        <v>0</v>
      </c>
      <c r="K57" s="188">
        <f t="shared" si="5"/>
        <v>0</v>
      </c>
    </row>
    <row r="58" spans="1:11" ht="60" x14ac:dyDescent="0.25">
      <c r="A58" s="187">
        <v>4204</v>
      </c>
      <c r="B58" s="187">
        <v>179</v>
      </c>
      <c r="C58" s="184" t="str">
        <f t="shared" si="4"/>
        <v>179-4204</v>
      </c>
      <c r="D58" s="244" t="s">
        <v>346</v>
      </c>
      <c r="E58" s="244" t="s">
        <v>49</v>
      </c>
      <c r="F58" s="244" t="s">
        <v>56</v>
      </c>
      <c r="G58" s="244" t="s">
        <v>60</v>
      </c>
      <c r="H58" s="187" t="s">
        <v>22</v>
      </c>
      <c r="I58" s="188">
        <v>70</v>
      </c>
      <c r="J58" s="188">
        <f>VLOOKUP(A58,CENIK!$A$2:$F$201,6,FALSE)</f>
        <v>0</v>
      </c>
      <c r="K58" s="188">
        <f t="shared" si="5"/>
        <v>0</v>
      </c>
    </row>
    <row r="59" spans="1:11" ht="60" x14ac:dyDescent="0.25">
      <c r="A59" s="187">
        <v>4207</v>
      </c>
      <c r="B59" s="187">
        <v>179</v>
      </c>
      <c r="C59" s="184" t="str">
        <f t="shared" si="4"/>
        <v>179-4207</v>
      </c>
      <c r="D59" s="244" t="s">
        <v>346</v>
      </c>
      <c r="E59" s="244" t="s">
        <v>49</v>
      </c>
      <c r="F59" s="244" t="s">
        <v>56</v>
      </c>
      <c r="G59" s="244" t="s">
        <v>262</v>
      </c>
      <c r="H59" s="187" t="s">
        <v>22</v>
      </c>
      <c r="I59" s="188">
        <v>164</v>
      </c>
      <c r="J59" s="188">
        <f>VLOOKUP(A59,CENIK!$A$2:$F$201,6,FALSE)</f>
        <v>0</v>
      </c>
      <c r="K59" s="188">
        <f t="shared" si="5"/>
        <v>0</v>
      </c>
    </row>
    <row r="60" spans="1:11" ht="165" x14ac:dyDescent="0.25">
      <c r="A60" s="187">
        <v>6101</v>
      </c>
      <c r="B60" s="187">
        <v>179</v>
      </c>
      <c r="C60" s="184" t="str">
        <f t="shared" si="4"/>
        <v>179-6101</v>
      </c>
      <c r="D60" s="244" t="s">
        <v>346</v>
      </c>
      <c r="E60" s="244" t="s">
        <v>74</v>
      </c>
      <c r="F60" s="244" t="s">
        <v>75</v>
      </c>
      <c r="G60" s="244" t="s">
        <v>76</v>
      </c>
      <c r="H60" s="187" t="s">
        <v>10</v>
      </c>
      <c r="I60" s="188">
        <v>78.900000000000006</v>
      </c>
      <c r="J60" s="188">
        <f>VLOOKUP(A60,CENIK!$A$2:$F$201,6,FALSE)</f>
        <v>0</v>
      </c>
      <c r="K60" s="188">
        <f t="shared" si="5"/>
        <v>0</v>
      </c>
    </row>
    <row r="61" spans="1:11" ht="120" x14ac:dyDescent="0.25">
      <c r="A61" s="187">
        <v>6204</v>
      </c>
      <c r="B61" s="187">
        <v>179</v>
      </c>
      <c r="C61" s="184" t="str">
        <f t="shared" si="4"/>
        <v>179-6204</v>
      </c>
      <c r="D61" s="244" t="s">
        <v>346</v>
      </c>
      <c r="E61" s="244" t="s">
        <v>74</v>
      </c>
      <c r="F61" s="244" t="s">
        <v>77</v>
      </c>
      <c r="G61" s="244" t="s">
        <v>265</v>
      </c>
      <c r="H61" s="187" t="s">
        <v>6</v>
      </c>
      <c r="I61" s="188">
        <v>3</v>
      </c>
      <c r="J61" s="188">
        <f>VLOOKUP(A61,CENIK!$A$2:$F$201,6,FALSE)</f>
        <v>0</v>
      </c>
      <c r="K61" s="188">
        <f t="shared" si="5"/>
        <v>0</v>
      </c>
    </row>
    <row r="62" spans="1:11" ht="45" x14ac:dyDescent="0.25">
      <c r="A62" s="187">
        <v>5307</v>
      </c>
      <c r="B62" s="187">
        <v>179</v>
      </c>
      <c r="C62" s="184" t="str">
        <f t="shared" si="4"/>
        <v>179-5307</v>
      </c>
      <c r="D62" s="244" t="s">
        <v>346</v>
      </c>
      <c r="E62" s="244" t="s">
        <v>74</v>
      </c>
      <c r="F62" s="244" t="s">
        <v>77</v>
      </c>
      <c r="G62" s="244" t="s">
        <v>558</v>
      </c>
      <c r="H62" s="187" t="s">
        <v>6</v>
      </c>
      <c r="I62" s="188">
        <v>3</v>
      </c>
      <c r="J62" s="188">
        <f>VLOOKUP(A62,CENIK!$A$2:$F$201,6,FALSE)</f>
        <v>0</v>
      </c>
      <c r="K62" s="188">
        <f t="shared" si="5"/>
        <v>0</v>
      </c>
    </row>
    <row r="63" spans="1:11" ht="120" x14ac:dyDescent="0.25">
      <c r="A63" s="187">
        <v>6253</v>
      </c>
      <c r="B63" s="187">
        <v>179</v>
      </c>
      <c r="C63" s="184" t="str">
        <f t="shared" si="4"/>
        <v>179-6253</v>
      </c>
      <c r="D63" s="244" t="s">
        <v>346</v>
      </c>
      <c r="E63" s="244" t="s">
        <v>74</v>
      </c>
      <c r="F63" s="244" t="s">
        <v>77</v>
      </c>
      <c r="G63" s="244" t="s">
        <v>269</v>
      </c>
      <c r="H63" s="187" t="s">
        <v>6</v>
      </c>
      <c r="I63" s="188">
        <v>3</v>
      </c>
      <c r="J63" s="188">
        <f>VLOOKUP(A63,CENIK!$A$2:$F$201,6,FALSE)</f>
        <v>0</v>
      </c>
      <c r="K63" s="188">
        <f t="shared" si="5"/>
        <v>0</v>
      </c>
    </row>
    <row r="64" spans="1:11" ht="120" x14ac:dyDescent="0.25">
      <c r="A64" s="187">
        <v>6305</v>
      </c>
      <c r="B64" s="187">
        <v>179</v>
      </c>
      <c r="C64" s="184" t="str">
        <f t="shared" si="4"/>
        <v>179-6305</v>
      </c>
      <c r="D64" s="244" t="s">
        <v>346</v>
      </c>
      <c r="E64" s="244" t="s">
        <v>74</v>
      </c>
      <c r="F64" s="244" t="s">
        <v>81</v>
      </c>
      <c r="G64" s="244" t="s">
        <v>84</v>
      </c>
      <c r="H64" s="187" t="s">
        <v>6</v>
      </c>
      <c r="I64" s="188">
        <v>8</v>
      </c>
      <c r="J64" s="188">
        <f>VLOOKUP(A64,CENIK!$A$2:$F$201,6,FALSE)</f>
        <v>0</v>
      </c>
      <c r="K64" s="188">
        <f t="shared" si="5"/>
        <v>0</v>
      </c>
    </row>
    <row r="65" spans="1:11" ht="345" x14ac:dyDescent="0.25">
      <c r="A65" s="187">
        <v>6301</v>
      </c>
      <c r="B65" s="187">
        <v>179</v>
      </c>
      <c r="C65" s="184" t="str">
        <f t="shared" si="4"/>
        <v>179-6301</v>
      </c>
      <c r="D65" s="244" t="s">
        <v>346</v>
      </c>
      <c r="E65" s="244" t="s">
        <v>74</v>
      </c>
      <c r="F65" s="244" t="s">
        <v>81</v>
      </c>
      <c r="G65" s="244" t="s">
        <v>270</v>
      </c>
      <c r="H65" s="187" t="s">
        <v>6</v>
      </c>
      <c r="I65" s="188">
        <v>8</v>
      </c>
      <c r="J65" s="188">
        <f>VLOOKUP(A65,CENIK!$A$2:$F$201,6,FALSE)</f>
        <v>0</v>
      </c>
      <c r="K65" s="188">
        <f t="shared" si="5"/>
        <v>0</v>
      </c>
    </row>
    <row r="66" spans="1:11" ht="60" x14ac:dyDescent="0.25">
      <c r="A66" s="187">
        <v>6405</v>
      </c>
      <c r="B66" s="187">
        <v>179</v>
      </c>
      <c r="C66" s="184" t="str">
        <f t="shared" si="4"/>
        <v>179-6405</v>
      </c>
      <c r="D66" s="244" t="s">
        <v>346</v>
      </c>
      <c r="E66" s="244" t="s">
        <v>74</v>
      </c>
      <c r="F66" s="244" t="s">
        <v>85</v>
      </c>
      <c r="G66" s="244" t="s">
        <v>87</v>
      </c>
      <c r="H66" s="187" t="s">
        <v>10</v>
      </c>
      <c r="I66" s="188">
        <v>78.900000000000006</v>
      </c>
      <c r="J66" s="188">
        <f>VLOOKUP(A66,CENIK!$A$2:$F$201,6,FALSE)</f>
        <v>0</v>
      </c>
      <c r="K66" s="188">
        <f t="shared" si="5"/>
        <v>0</v>
      </c>
    </row>
    <row r="67" spans="1:11" ht="30" x14ac:dyDescent="0.25">
      <c r="A67" s="187">
        <v>6401</v>
      </c>
      <c r="B67" s="187">
        <v>179</v>
      </c>
      <c r="C67" s="184" t="str">
        <f t="shared" si="4"/>
        <v>179-6401</v>
      </c>
      <c r="D67" s="244" t="s">
        <v>346</v>
      </c>
      <c r="E67" s="244" t="s">
        <v>74</v>
      </c>
      <c r="F67" s="244" t="s">
        <v>85</v>
      </c>
      <c r="G67" s="244" t="s">
        <v>86</v>
      </c>
      <c r="H67" s="187" t="s">
        <v>10</v>
      </c>
      <c r="I67" s="188">
        <v>78.900000000000006</v>
      </c>
      <c r="J67" s="188">
        <f>VLOOKUP(A67,CENIK!$A$2:$F$201,6,FALSE)</f>
        <v>0</v>
      </c>
      <c r="K67" s="188">
        <f t="shared" si="5"/>
        <v>0</v>
      </c>
    </row>
    <row r="68" spans="1:11" ht="30" x14ac:dyDescent="0.25">
      <c r="A68" s="187">
        <v>6402</v>
      </c>
      <c r="B68" s="187">
        <v>179</v>
      </c>
      <c r="C68" s="184" t="str">
        <f t="shared" si="4"/>
        <v>179-6402</v>
      </c>
      <c r="D68" s="244" t="s">
        <v>346</v>
      </c>
      <c r="E68" s="244" t="s">
        <v>74</v>
      </c>
      <c r="F68" s="244" t="s">
        <v>85</v>
      </c>
      <c r="G68" s="244" t="s">
        <v>122</v>
      </c>
      <c r="H68" s="187" t="s">
        <v>10</v>
      </c>
      <c r="I68" s="188">
        <v>78.900000000000006</v>
      </c>
      <c r="J68" s="188">
        <f>VLOOKUP(A68,CENIK!$A$2:$F$201,6,FALSE)</f>
        <v>0</v>
      </c>
      <c r="K68" s="188">
        <f t="shared" si="5"/>
        <v>0</v>
      </c>
    </row>
    <row r="69" spans="1:11" ht="30" x14ac:dyDescent="0.25">
      <c r="A69" s="187">
        <v>6501</v>
      </c>
      <c r="B69" s="187">
        <v>179</v>
      </c>
      <c r="C69" s="184" t="str">
        <f t="shared" si="4"/>
        <v>179-6501</v>
      </c>
      <c r="D69" s="244" t="s">
        <v>346</v>
      </c>
      <c r="E69" s="244" t="s">
        <v>74</v>
      </c>
      <c r="F69" s="244" t="s">
        <v>88</v>
      </c>
      <c r="G69" s="244" t="s">
        <v>271</v>
      </c>
      <c r="H69" s="187" t="s">
        <v>6</v>
      </c>
      <c r="I69" s="188">
        <v>1</v>
      </c>
      <c r="J69" s="188">
        <f>VLOOKUP(A69,CENIK!$A$2:$F$201,6,FALSE)</f>
        <v>0</v>
      </c>
      <c r="K69" s="188">
        <f t="shared" si="5"/>
        <v>0</v>
      </c>
    </row>
    <row r="70" spans="1:11" ht="45" x14ac:dyDescent="0.25">
      <c r="A70" s="187">
        <v>6504</v>
      </c>
      <c r="B70" s="187">
        <v>179</v>
      </c>
      <c r="C70" s="184" t="str">
        <f t="shared" si="4"/>
        <v>179-6504</v>
      </c>
      <c r="D70" s="244" t="s">
        <v>346</v>
      </c>
      <c r="E70" s="244" t="s">
        <v>74</v>
      </c>
      <c r="F70" s="244" t="s">
        <v>88</v>
      </c>
      <c r="G70" s="244" t="s">
        <v>274</v>
      </c>
      <c r="H70" s="187" t="s">
        <v>6</v>
      </c>
      <c r="I70" s="188">
        <v>1</v>
      </c>
      <c r="J70" s="188">
        <f>VLOOKUP(A70,CENIK!$A$2:$F$201,6,FALSE)</f>
        <v>0</v>
      </c>
      <c r="K70" s="188">
        <f t="shared" si="5"/>
        <v>0</v>
      </c>
    </row>
    <row r="71" spans="1:11" ht="60" x14ac:dyDescent="0.25">
      <c r="A71" s="187">
        <v>1201</v>
      </c>
      <c r="B71" s="187">
        <v>178</v>
      </c>
      <c r="C71" s="184" t="str">
        <f t="shared" si="4"/>
        <v>178-1201</v>
      </c>
      <c r="D71" s="244" t="s">
        <v>345</v>
      </c>
      <c r="E71" s="244" t="s">
        <v>7</v>
      </c>
      <c r="F71" s="244" t="s">
        <v>8</v>
      </c>
      <c r="G71" s="244" t="s">
        <v>9</v>
      </c>
      <c r="H71" s="187" t="s">
        <v>10</v>
      </c>
      <c r="I71" s="188">
        <v>93.1</v>
      </c>
      <c r="J71" s="188">
        <f>VLOOKUP(A71,CENIK!$A$2:$F$201,6,FALSE)</f>
        <v>0</v>
      </c>
      <c r="K71" s="188">
        <f t="shared" si="5"/>
        <v>0</v>
      </c>
    </row>
    <row r="72" spans="1:11" ht="45" x14ac:dyDescent="0.25">
      <c r="A72" s="187">
        <v>1202</v>
      </c>
      <c r="B72" s="187">
        <v>178</v>
      </c>
      <c r="C72" s="184" t="str">
        <f t="shared" si="4"/>
        <v>178-1202</v>
      </c>
      <c r="D72" s="244" t="s">
        <v>345</v>
      </c>
      <c r="E72" s="244" t="s">
        <v>7</v>
      </c>
      <c r="F72" s="244" t="s">
        <v>8</v>
      </c>
      <c r="G72" s="244" t="s">
        <v>11</v>
      </c>
      <c r="H72" s="187" t="s">
        <v>12</v>
      </c>
      <c r="I72" s="188">
        <v>4</v>
      </c>
      <c r="J72" s="188">
        <f>VLOOKUP(A72,CENIK!$A$2:$F$201,6,FALSE)</f>
        <v>0</v>
      </c>
      <c r="K72" s="188">
        <f t="shared" si="5"/>
        <v>0</v>
      </c>
    </row>
    <row r="73" spans="1:11" ht="60" x14ac:dyDescent="0.25">
      <c r="A73" s="187">
        <v>1203</v>
      </c>
      <c r="B73" s="187">
        <v>178</v>
      </c>
      <c r="C73" s="184" t="str">
        <f t="shared" si="4"/>
        <v>178-1203</v>
      </c>
      <c r="D73" s="244" t="s">
        <v>345</v>
      </c>
      <c r="E73" s="244" t="s">
        <v>7</v>
      </c>
      <c r="F73" s="244" t="s">
        <v>8</v>
      </c>
      <c r="G73" s="244" t="s">
        <v>236</v>
      </c>
      <c r="H73" s="187" t="s">
        <v>10</v>
      </c>
      <c r="I73" s="188">
        <v>93.1</v>
      </c>
      <c r="J73" s="188">
        <f>VLOOKUP(A73,CENIK!$A$2:$F$201,6,FALSE)</f>
        <v>0</v>
      </c>
      <c r="K73" s="188">
        <f t="shared" si="5"/>
        <v>0</v>
      </c>
    </row>
    <row r="74" spans="1:11" ht="45" x14ac:dyDescent="0.25">
      <c r="A74" s="187">
        <v>1204</v>
      </c>
      <c r="B74" s="187">
        <v>178</v>
      </c>
      <c r="C74" s="184" t="str">
        <f t="shared" si="4"/>
        <v>178-1204</v>
      </c>
      <c r="D74" s="244" t="s">
        <v>345</v>
      </c>
      <c r="E74" s="244" t="s">
        <v>7</v>
      </c>
      <c r="F74" s="244" t="s">
        <v>8</v>
      </c>
      <c r="G74" s="244" t="s">
        <v>13</v>
      </c>
      <c r="H74" s="187" t="s">
        <v>10</v>
      </c>
      <c r="I74" s="188">
        <v>93.1</v>
      </c>
      <c r="J74" s="188">
        <f>VLOOKUP(A74,CENIK!$A$2:$F$201,6,FALSE)</f>
        <v>0</v>
      </c>
      <c r="K74" s="188">
        <f t="shared" si="5"/>
        <v>0</v>
      </c>
    </row>
    <row r="75" spans="1:11" ht="60" x14ac:dyDescent="0.25">
      <c r="A75" s="187">
        <v>1205</v>
      </c>
      <c r="B75" s="187">
        <v>178</v>
      </c>
      <c r="C75" s="184" t="str">
        <f t="shared" si="4"/>
        <v>178-1205</v>
      </c>
      <c r="D75" s="244" t="s">
        <v>345</v>
      </c>
      <c r="E75" s="244" t="s">
        <v>7</v>
      </c>
      <c r="F75" s="244" t="s">
        <v>8</v>
      </c>
      <c r="G75" s="244" t="s">
        <v>237</v>
      </c>
      <c r="H75" s="187" t="s">
        <v>14</v>
      </c>
      <c r="I75" s="188">
        <v>1</v>
      </c>
      <c r="J75" s="188">
        <f>VLOOKUP(A75,CENIK!$A$2:$F$201,6,FALSE)</f>
        <v>0</v>
      </c>
      <c r="K75" s="188">
        <f t="shared" si="5"/>
        <v>0</v>
      </c>
    </row>
    <row r="76" spans="1:11" ht="45" x14ac:dyDescent="0.25">
      <c r="A76" s="187">
        <v>1301</v>
      </c>
      <c r="B76" s="187">
        <v>178</v>
      </c>
      <c r="C76" s="184" t="str">
        <f t="shared" si="4"/>
        <v>178-1301</v>
      </c>
      <c r="D76" s="244" t="s">
        <v>345</v>
      </c>
      <c r="E76" s="244" t="s">
        <v>7</v>
      </c>
      <c r="F76" s="244" t="s">
        <v>15</v>
      </c>
      <c r="G76" s="244" t="s">
        <v>16</v>
      </c>
      <c r="H76" s="187" t="s">
        <v>10</v>
      </c>
      <c r="I76" s="188">
        <v>93.1</v>
      </c>
      <c r="J76" s="188">
        <f>VLOOKUP(A76,CENIK!$A$2:$F$201,6,FALSE)</f>
        <v>0</v>
      </c>
      <c r="K76" s="188">
        <f t="shared" si="5"/>
        <v>0</v>
      </c>
    </row>
    <row r="77" spans="1:11" ht="150" x14ac:dyDescent="0.25">
      <c r="A77" s="187">
        <v>1302</v>
      </c>
      <c r="B77" s="187">
        <v>178</v>
      </c>
      <c r="C77" s="184" t="str">
        <f t="shared" si="4"/>
        <v>178-1302</v>
      </c>
      <c r="D77" s="244" t="s">
        <v>345</v>
      </c>
      <c r="E77" s="244" t="s">
        <v>7</v>
      </c>
      <c r="F77" s="244" t="s">
        <v>15</v>
      </c>
      <c r="G77" s="1201" t="s">
        <v>3252</v>
      </c>
      <c r="H77" s="187" t="s">
        <v>10</v>
      </c>
      <c r="I77" s="188">
        <v>93.1</v>
      </c>
      <c r="J77" s="188">
        <f>VLOOKUP(A77,CENIK!$A$2:$F$201,6,FALSE)</f>
        <v>0</v>
      </c>
      <c r="K77" s="188">
        <f t="shared" si="5"/>
        <v>0</v>
      </c>
    </row>
    <row r="78" spans="1:11" ht="60" x14ac:dyDescent="0.25">
      <c r="A78" s="187">
        <v>1307</v>
      </c>
      <c r="B78" s="187">
        <v>178</v>
      </c>
      <c r="C78" s="184" t="str">
        <f t="shared" si="4"/>
        <v>178-1307</v>
      </c>
      <c r="D78" s="244" t="s">
        <v>345</v>
      </c>
      <c r="E78" s="244" t="s">
        <v>7</v>
      </c>
      <c r="F78" s="244" t="s">
        <v>15</v>
      </c>
      <c r="G78" s="244" t="s">
        <v>18</v>
      </c>
      <c r="H78" s="187" t="s">
        <v>6</v>
      </c>
      <c r="I78" s="188">
        <v>3</v>
      </c>
      <c r="J78" s="188">
        <f>VLOOKUP(A78,CENIK!$A$2:$F$201,6,FALSE)</f>
        <v>0</v>
      </c>
      <c r="K78" s="188">
        <f t="shared" si="5"/>
        <v>0</v>
      </c>
    </row>
    <row r="79" spans="1:11" ht="45" x14ac:dyDescent="0.25">
      <c r="A79" s="187">
        <v>1311</v>
      </c>
      <c r="B79" s="187">
        <v>178</v>
      </c>
      <c r="C79" s="184" t="str">
        <f t="shared" si="4"/>
        <v>178-1311</v>
      </c>
      <c r="D79" s="244" t="s">
        <v>345</v>
      </c>
      <c r="E79" s="244" t="s">
        <v>7</v>
      </c>
      <c r="F79" s="244" t="s">
        <v>15</v>
      </c>
      <c r="G79" s="244" t="s">
        <v>23</v>
      </c>
      <c r="H79" s="187" t="s">
        <v>14</v>
      </c>
      <c r="I79" s="188">
        <v>1</v>
      </c>
      <c r="J79" s="188">
        <f>VLOOKUP(A79,CENIK!$A$2:$F$201,6,FALSE)</f>
        <v>0</v>
      </c>
      <c r="K79" s="188">
        <f t="shared" si="5"/>
        <v>0</v>
      </c>
    </row>
    <row r="80" spans="1:11" ht="30" x14ac:dyDescent="0.25">
      <c r="A80" s="187">
        <v>1401</v>
      </c>
      <c r="B80" s="187">
        <v>178</v>
      </c>
      <c r="C80" s="184" t="str">
        <f t="shared" si="4"/>
        <v>178-1401</v>
      </c>
      <c r="D80" s="244" t="s">
        <v>345</v>
      </c>
      <c r="E80" s="244" t="s">
        <v>7</v>
      </c>
      <c r="F80" s="244" t="s">
        <v>25</v>
      </c>
      <c r="G80" s="244" t="s">
        <v>247</v>
      </c>
      <c r="H80" s="187" t="s">
        <v>20</v>
      </c>
      <c r="I80" s="188">
        <v>10</v>
      </c>
      <c r="J80" s="188">
        <f>VLOOKUP(A80,CENIK!$A$2:$F$201,6,FALSE)</f>
        <v>0</v>
      </c>
      <c r="K80" s="188">
        <f t="shared" si="5"/>
        <v>0</v>
      </c>
    </row>
    <row r="81" spans="1:11" ht="30" x14ac:dyDescent="0.25">
      <c r="A81" s="187">
        <v>1402</v>
      </c>
      <c r="B81" s="187">
        <v>178</v>
      </c>
      <c r="C81" s="184" t="str">
        <f t="shared" si="4"/>
        <v>178-1402</v>
      </c>
      <c r="D81" s="244" t="s">
        <v>345</v>
      </c>
      <c r="E81" s="244" t="s">
        <v>7</v>
      </c>
      <c r="F81" s="244" t="s">
        <v>25</v>
      </c>
      <c r="G81" s="244" t="s">
        <v>248</v>
      </c>
      <c r="H81" s="187" t="s">
        <v>20</v>
      </c>
      <c r="I81" s="188">
        <v>5</v>
      </c>
      <c r="J81" s="188">
        <f>VLOOKUP(A81,CENIK!$A$2:$F$201,6,FALSE)</f>
        <v>0</v>
      </c>
      <c r="K81" s="188">
        <f t="shared" si="5"/>
        <v>0</v>
      </c>
    </row>
    <row r="82" spans="1:11" ht="30" x14ac:dyDescent="0.25">
      <c r="A82" s="187">
        <v>1403</v>
      </c>
      <c r="B82" s="187">
        <v>178</v>
      </c>
      <c r="C82" s="184" t="str">
        <f t="shared" si="4"/>
        <v>178-1403</v>
      </c>
      <c r="D82" s="244" t="s">
        <v>345</v>
      </c>
      <c r="E82" s="244" t="s">
        <v>7</v>
      </c>
      <c r="F82" s="244" t="s">
        <v>25</v>
      </c>
      <c r="G82" s="244" t="s">
        <v>249</v>
      </c>
      <c r="H82" s="187" t="s">
        <v>20</v>
      </c>
      <c r="I82" s="188">
        <v>5</v>
      </c>
      <c r="J82" s="188">
        <f>VLOOKUP(A82,CENIK!$A$2:$F$201,6,FALSE)</f>
        <v>0</v>
      </c>
      <c r="K82" s="188">
        <f t="shared" si="5"/>
        <v>0</v>
      </c>
    </row>
    <row r="83" spans="1:11" ht="60" x14ac:dyDescent="0.25">
      <c r="A83" s="187">
        <v>12324</v>
      </c>
      <c r="B83" s="187">
        <v>178</v>
      </c>
      <c r="C83" s="184" t="str">
        <f t="shared" si="4"/>
        <v>178-12324</v>
      </c>
      <c r="D83" s="244" t="s">
        <v>345</v>
      </c>
      <c r="E83" s="244" t="s">
        <v>26</v>
      </c>
      <c r="F83" s="244" t="s">
        <v>27</v>
      </c>
      <c r="G83" s="244" t="s">
        <v>556</v>
      </c>
      <c r="H83" s="187" t="s">
        <v>29</v>
      </c>
      <c r="I83" s="188">
        <v>3</v>
      </c>
      <c r="J83" s="188">
        <f>VLOOKUP(A83,CENIK!$A$2:$F$201,6,FALSE)</f>
        <v>0</v>
      </c>
      <c r="K83" s="188">
        <f t="shared" si="5"/>
        <v>0</v>
      </c>
    </row>
    <row r="84" spans="1:11" ht="45" x14ac:dyDescent="0.25">
      <c r="A84" s="187">
        <v>12308</v>
      </c>
      <c r="B84" s="187">
        <v>178</v>
      </c>
      <c r="C84" s="184" t="str">
        <f t="shared" si="4"/>
        <v>178-12308</v>
      </c>
      <c r="D84" s="244" t="s">
        <v>345</v>
      </c>
      <c r="E84" s="244" t="s">
        <v>26</v>
      </c>
      <c r="F84" s="244" t="s">
        <v>27</v>
      </c>
      <c r="G84" s="244" t="s">
        <v>28</v>
      </c>
      <c r="H84" s="187" t="s">
        <v>29</v>
      </c>
      <c r="I84" s="188">
        <v>132</v>
      </c>
      <c r="J84" s="188">
        <f>VLOOKUP(A84,CENIK!$A$2:$F$201,6,FALSE)</f>
        <v>0</v>
      </c>
      <c r="K84" s="188">
        <f t="shared" si="5"/>
        <v>0</v>
      </c>
    </row>
    <row r="85" spans="1:11" ht="30" x14ac:dyDescent="0.25">
      <c r="A85" s="187">
        <v>22102</v>
      </c>
      <c r="B85" s="187">
        <v>178</v>
      </c>
      <c r="C85" s="184" t="str">
        <f t="shared" si="4"/>
        <v>178-22102</v>
      </c>
      <c r="D85" s="244" t="s">
        <v>345</v>
      </c>
      <c r="E85" s="244" t="s">
        <v>26</v>
      </c>
      <c r="F85" s="244" t="s">
        <v>27</v>
      </c>
      <c r="G85" s="244" t="s">
        <v>35</v>
      </c>
      <c r="H85" s="187" t="s">
        <v>29</v>
      </c>
      <c r="I85" s="188">
        <v>159</v>
      </c>
      <c r="J85" s="188">
        <f>VLOOKUP(A85,CENIK!$A$2:$F$201,6,FALSE)</f>
        <v>0</v>
      </c>
      <c r="K85" s="188">
        <f t="shared" si="5"/>
        <v>0</v>
      </c>
    </row>
    <row r="86" spans="1:11" ht="60" x14ac:dyDescent="0.25">
      <c r="A86" s="187">
        <v>12303</v>
      </c>
      <c r="B86" s="187">
        <v>178</v>
      </c>
      <c r="C86" s="184" t="str">
        <f t="shared" si="4"/>
        <v>178-12303</v>
      </c>
      <c r="D86" s="244" t="s">
        <v>345</v>
      </c>
      <c r="E86" s="244" t="s">
        <v>26</v>
      </c>
      <c r="F86" s="244" t="s">
        <v>27</v>
      </c>
      <c r="G86" s="244" t="s">
        <v>561</v>
      </c>
      <c r="H86" s="187" t="s">
        <v>22</v>
      </c>
      <c r="I86" s="188">
        <v>2.7</v>
      </c>
      <c r="J86" s="188">
        <f>VLOOKUP(A86,CENIK!$A$2:$F$201,6,FALSE)</f>
        <v>0</v>
      </c>
      <c r="K86" s="188">
        <f t="shared" si="5"/>
        <v>0</v>
      </c>
    </row>
    <row r="87" spans="1:11" ht="30" x14ac:dyDescent="0.25">
      <c r="A87" s="187">
        <v>12327</v>
      </c>
      <c r="B87" s="187">
        <v>178</v>
      </c>
      <c r="C87" s="184" t="str">
        <f t="shared" si="4"/>
        <v>178-12327</v>
      </c>
      <c r="D87" s="244" t="s">
        <v>345</v>
      </c>
      <c r="E87" s="244" t="s">
        <v>26</v>
      </c>
      <c r="F87" s="244" t="s">
        <v>27</v>
      </c>
      <c r="G87" s="244" t="s">
        <v>31</v>
      </c>
      <c r="H87" s="187" t="s">
        <v>10</v>
      </c>
      <c r="I87" s="188">
        <v>77.400000000000006</v>
      </c>
      <c r="J87" s="188">
        <f>VLOOKUP(A87,CENIK!$A$2:$F$201,6,FALSE)</f>
        <v>0</v>
      </c>
      <c r="K87" s="188">
        <f t="shared" si="5"/>
        <v>0</v>
      </c>
    </row>
    <row r="88" spans="1:11" ht="45" x14ac:dyDescent="0.25">
      <c r="A88" s="187">
        <v>31302</v>
      </c>
      <c r="B88" s="187">
        <v>178</v>
      </c>
      <c r="C88" s="184" t="str">
        <f t="shared" si="4"/>
        <v>178-31302</v>
      </c>
      <c r="D88" s="244" t="s">
        <v>345</v>
      </c>
      <c r="E88" s="244" t="s">
        <v>26</v>
      </c>
      <c r="F88" s="244" t="s">
        <v>36</v>
      </c>
      <c r="G88" s="244" t="s">
        <v>639</v>
      </c>
      <c r="H88" s="187" t="s">
        <v>22</v>
      </c>
      <c r="I88" s="188">
        <v>143</v>
      </c>
      <c r="J88" s="188">
        <f>VLOOKUP(A88,CENIK!$A$2:$F$201,6,FALSE)</f>
        <v>0</v>
      </c>
      <c r="K88" s="188">
        <f t="shared" si="5"/>
        <v>0</v>
      </c>
    </row>
    <row r="89" spans="1:11" ht="75" x14ac:dyDescent="0.25">
      <c r="A89" s="187">
        <v>31602</v>
      </c>
      <c r="B89" s="187">
        <v>178</v>
      </c>
      <c r="C89" s="184" t="str">
        <f t="shared" si="4"/>
        <v>178-31602</v>
      </c>
      <c r="D89" s="244" t="s">
        <v>345</v>
      </c>
      <c r="E89" s="244" t="s">
        <v>26</v>
      </c>
      <c r="F89" s="244" t="s">
        <v>36</v>
      </c>
      <c r="G89" s="244" t="s">
        <v>640</v>
      </c>
      <c r="H89" s="187" t="s">
        <v>29</v>
      </c>
      <c r="I89" s="188">
        <v>132</v>
      </c>
      <c r="J89" s="188">
        <f>VLOOKUP(A89,CENIK!$A$2:$F$201,6,FALSE)</f>
        <v>0</v>
      </c>
      <c r="K89" s="188">
        <f t="shared" si="5"/>
        <v>0</v>
      </c>
    </row>
    <row r="90" spans="1:11" ht="45" x14ac:dyDescent="0.25">
      <c r="A90" s="187">
        <v>32311</v>
      </c>
      <c r="B90" s="187">
        <v>178</v>
      </c>
      <c r="C90" s="184" t="str">
        <f t="shared" si="4"/>
        <v>178-32311</v>
      </c>
      <c r="D90" s="244" t="s">
        <v>345</v>
      </c>
      <c r="E90" s="244" t="s">
        <v>26</v>
      </c>
      <c r="F90" s="244" t="s">
        <v>36</v>
      </c>
      <c r="G90" s="244" t="s">
        <v>255</v>
      </c>
      <c r="H90" s="187" t="s">
        <v>29</v>
      </c>
      <c r="I90" s="188">
        <v>132</v>
      </c>
      <c r="J90" s="188">
        <f>VLOOKUP(A90,CENIK!$A$2:$F$201,6,FALSE)</f>
        <v>0</v>
      </c>
      <c r="K90" s="188">
        <f t="shared" si="5"/>
        <v>0</v>
      </c>
    </row>
    <row r="91" spans="1:11" ht="105" x14ac:dyDescent="0.25">
      <c r="A91" s="187">
        <v>31105</v>
      </c>
      <c r="B91" s="187">
        <v>178</v>
      </c>
      <c r="C91" s="184" t="str">
        <f t="shared" si="4"/>
        <v>178-31105</v>
      </c>
      <c r="D91" s="244" t="s">
        <v>345</v>
      </c>
      <c r="E91" s="244" t="s">
        <v>26</v>
      </c>
      <c r="F91" s="244" t="s">
        <v>36</v>
      </c>
      <c r="G91" s="244" t="s">
        <v>682</v>
      </c>
      <c r="H91" s="187" t="s">
        <v>29</v>
      </c>
      <c r="I91" s="188">
        <v>27</v>
      </c>
      <c r="J91" s="188">
        <f>VLOOKUP(A91,CENIK!$A$2:$F$201,6,FALSE)</f>
        <v>0</v>
      </c>
      <c r="K91" s="188">
        <f t="shared" si="5"/>
        <v>0</v>
      </c>
    </row>
    <row r="92" spans="1:11" ht="30" x14ac:dyDescent="0.25">
      <c r="A92" s="187">
        <v>4124</v>
      </c>
      <c r="B92" s="187">
        <v>178</v>
      </c>
      <c r="C92" s="184" t="str">
        <f t="shared" si="4"/>
        <v>178-4124</v>
      </c>
      <c r="D92" s="244" t="s">
        <v>345</v>
      </c>
      <c r="E92" s="244" t="s">
        <v>49</v>
      </c>
      <c r="F92" s="244" t="s">
        <v>50</v>
      </c>
      <c r="G92" s="244" t="s">
        <v>55</v>
      </c>
      <c r="H92" s="187" t="s">
        <v>20</v>
      </c>
      <c r="I92" s="188">
        <v>10</v>
      </c>
      <c r="J92" s="188">
        <f>VLOOKUP(A92,CENIK!$A$2:$F$201,6,FALSE)</f>
        <v>0</v>
      </c>
      <c r="K92" s="188">
        <f t="shared" si="5"/>
        <v>0</v>
      </c>
    </row>
    <row r="93" spans="1:11" ht="45" x14ac:dyDescent="0.25">
      <c r="A93" s="187">
        <v>4101</v>
      </c>
      <c r="B93" s="187">
        <v>178</v>
      </c>
      <c r="C93" s="184" t="str">
        <f t="shared" si="4"/>
        <v>178-4101</v>
      </c>
      <c r="D93" s="244" t="s">
        <v>345</v>
      </c>
      <c r="E93" s="244" t="s">
        <v>49</v>
      </c>
      <c r="F93" s="244" t="s">
        <v>50</v>
      </c>
      <c r="G93" s="244" t="s">
        <v>641</v>
      </c>
      <c r="H93" s="187" t="s">
        <v>29</v>
      </c>
      <c r="I93" s="188">
        <v>196</v>
      </c>
      <c r="J93" s="188">
        <f>VLOOKUP(A93,CENIK!$A$2:$F$201,6,FALSE)</f>
        <v>0</v>
      </c>
      <c r="K93" s="188">
        <f t="shared" si="5"/>
        <v>0</v>
      </c>
    </row>
    <row r="94" spans="1:11" ht="60" x14ac:dyDescent="0.25">
      <c r="A94" s="187">
        <v>4105</v>
      </c>
      <c r="B94" s="187">
        <v>178</v>
      </c>
      <c r="C94" s="184" t="str">
        <f t="shared" si="4"/>
        <v>178-4105</v>
      </c>
      <c r="D94" s="244" t="s">
        <v>345</v>
      </c>
      <c r="E94" s="244" t="s">
        <v>49</v>
      </c>
      <c r="F94" s="244" t="s">
        <v>50</v>
      </c>
      <c r="G94" s="244" t="s">
        <v>257</v>
      </c>
      <c r="H94" s="187" t="s">
        <v>22</v>
      </c>
      <c r="I94" s="188">
        <v>174</v>
      </c>
      <c r="J94" s="188">
        <f>VLOOKUP(A94,CENIK!$A$2:$F$201,6,FALSE)</f>
        <v>0</v>
      </c>
      <c r="K94" s="188">
        <f t="shared" si="5"/>
        <v>0</v>
      </c>
    </row>
    <row r="95" spans="1:11" ht="45" x14ac:dyDescent="0.25">
      <c r="A95" s="187">
        <v>4113</v>
      </c>
      <c r="B95" s="187">
        <v>178</v>
      </c>
      <c r="C95" s="184" t="str">
        <f t="shared" si="4"/>
        <v>178-4113</v>
      </c>
      <c r="D95" s="244" t="s">
        <v>345</v>
      </c>
      <c r="E95" s="244" t="s">
        <v>49</v>
      </c>
      <c r="F95" s="244" t="s">
        <v>50</v>
      </c>
      <c r="G95" s="244" t="s">
        <v>557</v>
      </c>
      <c r="H95" s="187" t="s">
        <v>22</v>
      </c>
      <c r="I95" s="188">
        <v>134</v>
      </c>
      <c r="J95" s="188">
        <f>VLOOKUP(A95,CENIK!$A$2:$F$201,6,FALSE)</f>
        <v>0</v>
      </c>
      <c r="K95" s="188">
        <f t="shared" si="5"/>
        <v>0</v>
      </c>
    </row>
    <row r="96" spans="1:11" ht="60" x14ac:dyDescent="0.25">
      <c r="A96" s="187">
        <v>4119</v>
      </c>
      <c r="B96" s="187">
        <v>178</v>
      </c>
      <c r="C96" s="184" t="str">
        <f t="shared" si="4"/>
        <v>178-4119</v>
      </c>
      <c r="D96" s="244" t="s">
        <v>345</v>
      </c>
      <c r="E96" s="244" t="s">
        <v>49</v>
      </c>
      <c r="F96" s="244" t="s">
        <v>50</v>
      </c>
      <c r="G96" s="244" t="s">
        <v>54</v>
      </c>
      <c r="H96" s="187" t="s">
        <v>22</v>
      </c>
      <c r="I96" s="188">
        <v>34.200000000000003</v>
      </c>
      <c r="J96" s="188">
        <f>VLOOKUP(A96,CENIK!$A$2:$F$201,6,FALSE)</f>
        <v>0</v>
      </c>
      <c r="K96" s="188">
        <f t="shared" si="5"/>
        <v>0</v>
      </c>
    </row>
    <row r="97" spans="1:11" ht="45" x14ac:dyDescent="0.25">
      <c r="A97" s="187">
        <v>4122</v>
      </c>
      <c r="B97" s="187">
        <v>178</v>
      </c>
      <c r="C97" s="184" t="str">
        <f t="shared" si="4"/>
        <v>178-4122</v>
      </c>
      <c r="D97" s="244" t="s">
        <v>345</v>
      </c>
      <c r="E97" s="244" t="s">
        <v>49</v>
      </c>
      <c r="F97" s="244" t="s">
        <v>50</v>
      </c>
      <c r="G97" s="244" t="s">
        <v>261</v>
      </c>
      <c r="H97" s="187" t="s">
        <v>22</v>
      </c>
      <c r="I97" s="188">
        <v>38</v>
      </c>
      <c r="J97" s="188">
        <f>VLOOKUP(A97,CENIK!$A$2:$F$201,6,FALSE)</f>
        <v>0</v>
      </c>
      <c r="K97" s="188">
        <f t="shared" si="5"/>
        <v>0</v>
      </c>
    </row>
    <row r="98" spans="1:11" ht="30" x14ac:dyDescent="0.25">
      <c r="A98" s="187">
        <v>4202</v>
      </c>
      <c r="B98" s="187">
        <v>178</v>
      </c>
      <c r="C98" s="184" t="str">
        <f t="shared" si="4"/>
        <v>178-4202</v>
      </c>
      <c r="D98" s="244" t="s">
        <v>345</v>
      </c>
      <c r="E98" s="244" t="s">
        <v>49</v>
      </c>
      <c r="F98" s="244" t="s">
        <v>56</v>
      </c>
      <c r="G98" s="244" t="s">
        <v>58</v>
      </c>
      <c r="H98" s="187" t="s">
        <v>29</v>
      </c>
      <c r="I98" s="188">
        <v>160</v>
      </c>
      <c r="J98" s="188">
        <f>VLOOKUP(A98,CENIK!$A$2:$F$201,6,FALSE)</f>
        <v>0</v>
      </c>
      <c r="K98" s="188">
        <f t="shared" si="5"/>
        <v>0</v>
      </c>
    </row>
    <row r="99" spans="1:11" ht="75" x14ac:dyDescent="0.25">
      <c r="A99" s="187">
        <v>4203</v>
      </c>
      <c r="B99" s="187">
        <v>178</v>
      </c>
      <c r="C99" s="184" t="str">
        <f t="shared" si="4"/>
        <v>178-4203</v>
      </c>
      <c r="D99" s="244" t="s">
        <v>345</v>
      </c>
      <c r="E99" s="244" t="s">
        <v>49</v>
      </c>
      <c r="F99" s="244" t="s">
        <v>56</v>
      </c>
      <c r="G99" s="244" t="s">
        <v>59</v>
      </c>
      <c r="H99" s="187" t="s">
        <v>22</v>
      </c>
      <c r="I99" s="188">
        <v>16</v>
      </c>
      <c r="J99" s="188">
        <f>VLOOKUP(A99,CENIK!$A$2:$F$201,6,FALSE)</f>
        <v>0</v>
      </c>
      <c r="K99" s="188">
        <f t="shared" si="5"/>
        <v>0</v>
      </c>
    </row>
    <row r="100" spans="1:11" ht="60" x14ac:dyDescent="0.25">
      <c r="A100" s="187">
        <v>4204</v>
      </c>
      <c r="B100" s="187">
        <v>178</v>
      </c>
      <c r="C100" s="184" t="str">
        <f t="shared" si="4"/>
        <v>178-4204</v>
      </c>
      <c r="D100" s="244" t="s">
        <v>345</v>
      </c>
      <c r="E100" s="244" t="s">
        <v>49</v>
      </c>
      <c r="F100" s="244" t="s">
        <v>56</v>
      </c>
      <c r="G100" s="244" t="s">
        <v>60</v>
      </c>
      <c r="H100" s="187" t="s">
        <v>22</v>
      </c>
      <c r="I100" s="188">
        <v>83</v>
      </c>
      <c r="J100" s="188">
        <f>VLOOKUP(A100,CENIK!$A$2:$F$201,6,FALSE)</f>
        <v>0</v>
      </c>
      <c r="K100" s="188">
        <f t="shared" si="5"/>
        <v>0</v>
      </c>
    </row>
    <row r="101" spans="1:11" ht="60" x14ac:dyDescent="0.25">
      <c r="A101" s="187">
        <v>4207</v>
      </c>
      <c r="B101" s="187">
        <v>178</v>
      </c>
      <c r="C101" s="184" t="str">
        <f t="shared" si="4"/>
        <v>178-4207</v>
      </c>
      <c r="D101" s="244" t="s">
        <v>345</v>
      </c>
      <c r="E101" s="244" t="s">
        <v>49</v>
      </c>
      <c r="F101" s="244" t="s">
        <v>56</v>
      </c>
      <c r="G101" s="244" t="s">
        <v>262</v>
      </c>
      <c r="H101" s="187" t="s">
        <v>22</v>
      </c>
      <c r="I101" s="188">
        <v>213</v>
      </c>
      <c r="J101" s="188">
        <f>VLOOKUP(A101,CENIK!$A$2:$F$201,6,FALSE)</f>
        <v>0</v>
      </c>
      <c r="K101" s="188">
        <f t="shared" si="5"/>
        <v>0</v>
      </c>
    </row>
    <row r="102" spans="1:11" ht="165" x14ac:dyDescent="0.25">
      <c r="A102" s="187">
        <v>6101</v>
      </c>
      <c r="B102" s="187">
        <v>178</v>
      </c>
      <c r="C102" s="184" t="str">
        <f t="shared" si="4"/>
        <v>178-6101</v>
      </c>
      <c r="D102" s="244" t="s">
        <v>345</v>
      </c>
      <c r="E102" s="244" t="s">
        <v>74</v>
      </c>
      <c r="F102" s="244" t="s">
        <v>75</v>
      </c>
      <c r="G102" s="244" t="s">
        <v>76</v>
      </c>
      <c r="H102" s="187" t="s">
        <v>10</v>
      </c>
      <c r="I102" s="188">
        <v>93.1</v>
      </c>
      <c r="J102" s="188">
        <f>VLOOKUP(A102,CENIK!$A$2:$F$201,6,FALSE)</f>
        <v>0</v>
      </c>
      <c r="K102" s="188">
        <f t="shared" si="5"/>
        <v>0</v>
      </c>
    </row>
    <row r="103" spans="1:11" ht="135" x14ac:dyDescent="0.25">
      <c r="A103" s="187">
        <v>6203</v>
      </c>
      <c r="B103" s="187">
        <v>178</v>
      </c>
      <c r="C103" s="184" t="str">
        <f t="shared" si="4"/>
        <v>178-6203</v>
      </c>
      <c r="D103" s="244" t="s">
        <v>345</v>
      </c>
      <c r="E103" s="244" t="s">
        <v>74</v>
      </c>
      <c r="F103" s="244" t="s">
        <v>77</v>
      </c>
      <c r="G103" s="244" t="s">
        <v>264</v>
      </c>
      <c r="H103" s="187" t="s">
        <v>6</v>
      </c>
      <c r="I103" s="188">
        <v>3</v>
      </c>
      <c r="J103" s="188">
        <f>VLOOKUP(A103,CENIK!$A$2:$F$201,6,FALSE)</f>
        <v>0</v>
      </c>
      <c r="K103" s="188">
        <f t="shared" si="5"/>
        <v>0</v>
      </c>
    </row>
    <row r="104" spans="1:11" ht="45" x14ac:dyDescent="0.25">
      <c r="A104" s="187">
        <v>5307</v>
      </c>
      <c r="B104" s="187">
        <v>178</v>
      </c>
      <c r="C104" s="184" t="str">
        <f t="shared" si="4"/>
        <v>178-5307</v>
      </c>
      <c r="D104" s="244" t="s">
        <v>345</v>
      </c>
      <c r="E104" s="244" t="s">
        <v>74</v>
      </c>
      <c r="F104" s="244" t="s">
        <v>77</v>
      </c>
      <c r="G104" s="244" t="s">
        <v>558</v>
      </c>
      <c r="H104" s="187" t="s">
        <v>6</v>
      </c>
      <c r="I104" s="188">
        <v>3</v>
      </c>
      <c r="J104" s="188">
        <f>VLOOKUP(A104,CENIK!$A$2:$F$201,6,FALSE)</f>
        <v>0</v>
      </c>
      <c r="K104" s="188">
        <f t="shared" si="5"/>
        <v>0</v>
      </c>
    </row>
    <row r="105" spans="1:11" ht="120" x14ac:dyDescent="0.25">
      <c r="A105" s="187">
        <v>6253</v>
      </c>
      <c r="B105" s="187">
        <v>178</v>
      </c>
      <c r="C105" s="184" t="str">
        <f t="shared" si="4"/>
        <v>178-6253</v>
      </c>
      <c r="D105" s="244" t="s">
        <v>345</v>
      </c>
      <c r="E105" s="244" t="s">
        <v>74</v>
      </c>
      <c r="F105" s="244" t="s">
        <v>77</v>
      </c>
      <c r="G105" s="244" t="s">
        <v>269</v>
      </c>
      <c r="H105" s="187" t="s">
        <v>6</v>
      </c>
      <c r="I105" s="188">
        <v>3</v>
      </c>
      <c r="J105" s="188">
        <f>VLOOKUP(A105,CENIK!$A$2:$F$201,6,FALSE)</f>
        <v>0</v>
      </c>
      <c r="K105" s="188">
        <f t="shared" si="5"/>
        <v>0</v>
      </c>
    </row>
    <row r="106" spans="1:11" ht="120" x14ac:dyDescent="0.25">
      <c r="A106" s="187">
        <v>6305</v>
      </c>
      <c r="B106" s="187">
        <v>178</v>
      </c>
      <c r="C106" s="184" t="str">
        <f t="shared" si="4"/>
        <v>178-6305</v>
      </c>
      <c r="D106" s="244" t="s">
        <v>345</v>
      </c>
      <c r="E106" s="244" t="s">
        <v>74</v>
      </c>
      <c r="F106" s="244" t="s">
        <v>81</v>
      </c>
      <c r="G106" s="244" t="s">
        <v>84</v>
      </c>
      <c r="H106" s="187" t="s">
        <v>6</v>
      </c>
      <c r="I106" s="188">
        <v>4</v>
      </c>
      <c r="J106" s="188">
        <f>VLOOKUP(A106,CENIK!$A$2:$F$201,6,FALSE)</f>
        <v>0</v>
      </c>
      <c r="K106" s="188">
        <f t="shared" si="5"/>
        <v>0</v>
      </c>
    </row>
    <row r="107" spans="1:11" ht="345" x14ac:dyDescent="0.25">
      <c r="A107" s="187">
        <v>6301</v>
      </c>
      <c r="B107" s="187">
        <v>178</v>
      </c>
      <c r="C107" s="184" t="str">
        <f t="shared" si="4"/>
        <v>178-6301</v>
      </c>
      <c r="D107" s="244" t="s">
        <v>345</v>
      </c>
      <c r="E107" s="244" t="s">
        <v>74</v>
      </c>
      <c r="F107" s="244" t="s">
        <v>81</v>
      </c>
      <c r="G107" s="244" t="s">
        <v>270</v>
      </c>
      <c r="H107" s="187" t="s">
        <v>6</v>
      </c>
      <c r="I107" s="188">
        <v>4</v>
      </c>
      <c r="J107" s="188">
        <f>VLOOKUP(A107,CENIK!$A$2:$F$201,6,FALSE)</f>
        <v>0</v>
      </c>
      <c r="K107" s="188">
        <f t="shared" si="5"/>
        <v>0</v>
      </c>
    </row>
    <row r="108" spans="1:11" ht="60" x14ac:dyDescent="0.25">
      <c r="A108" s="187">
        <v>6405</v>
      </c>
      <c r="B108" s="187">
        <v>178</v>
      </c>
      <c r="C108" s="184" t="str">
        <f t="shared" si="4"/>
        <v>178-6405</v>
      </c>
      <c r="D108" s="244" t="s">
        <v>345</v>
      </c>
      <c r="E108" s="244" t="s">
        <v>74</v>
      </c>
      <c r="F108" s="244" t="s">
        <v>85</v>
      </c>
      <c r="G108" s="244" t="s">
        <v>87</v>
      </c>
      <c r="H108" s="187" t="s">
        <v>10</v>
      </c>
      <c r="I108" s="188">
        <v>93.1</v>
      </c>
      <c r="J108" s="188">
        <f>VLOOKUP(A108,CENIK!$A$2:$F$201,6,FALSE)</f>
        <v>0</v>
      </c>
      <c r="K108" s="188">
        <f t="shared" si="5"/>
        <v>0</v>
      </c>
    </row>
    <row r="109" spans="1:11" ht="30" x14ac:dyDescent="0.25">
      <c r="A109" s="187">
        <v>6401</v>
      </c>
      <c r="B109" s="187">
        <v>178</v>
      </c>
      <c r="C109" s="184" t="str">
        <f t="shared" si="4"/>
        <v>178-6401</v>
      </c>
      <c r="D109" s="244" t="s">
        <v>345</v>
      </c>
      <c r="E109" s="244" t="s">
        <v>74</v>
      </c>
      <c r="F109" s="244" t="s">
        <v>85</v>
      </c>
      <c r="G109" s="244" t="s">
        <v>86</v>
      </c>
      <c r="H109" s="187" t="s">
        <v>10</v>
      </c>
      <c r="I109" s="188">
        <v>93.1</v>
      </c>
      <c r="J109" s="188">
        <f>VLOOKUP(A109,CENIK!$A$2:$F$201,6,FALSE)</f>
        <v>0</v>
      </c>
      <c r="K109" s="188">
        <f t="shared" si="5"/>
        <v>0</v>
      </c>
    </row>
    <row r="110" spans="1:11" ht="30" x14ac:dyDescent="0.25">
      <c r="A110" s="187">
        <v>6402</v>
      </c>
      <c r="B110" s="187">
        <v>178</v>
      </c>
      <c r="C110" s="184" t="str">
        <f t="shared" si="4"/>
        <v>178-6402</v>
      </c>
      <c r="D110" s="244" t="s">
        <v>345</v>
      </c>
      <c r="E110" s="244" t="s">
        <v>74</v>
      </c>
      <c r="F110" s="244" t="s">
        <v>85</v>
      </c>
      <c r="G110" s="244" t="s">
        <v>122</v>
      </c>
      <c r="H110" s="187" t="s">
        <v>10</v>
      </c>
      <c r="I110" s="188">
        <v>93.1</v>
      </c>
      <c r="J110" s="188">
        <f>VLOOKUP(A110,CENIK!$A$2:$F$201,6,FALSE)</f>
        <v>0</v>
      </c>
      <c r="K110" s="188">
        <f t="shared" si="5"/>
        <v>0</v>
      </c>
    </row>
    <row r="111" spans="1:11" ht="30" x14ac:dyDescent="0.25">
      <c r="A111" s="187">
        <v>6501</v>
      </c>
      <c r="B111" s="187">
        <v>178</v>
      </c>
      <c r="C111" s="184" t="str">
        <f t="shared" si="4"/>
        <v>178-6501</v>
      </c>
      <c r="D111" s="244" t="s">
        <v>345</v>
      </c>
      <c r="E111" s="244" t="s">
        <v>74</v>
      </c>
      <c r="F111" s="244" t="s">
        <v>88</v>
      </c>
      <c r="G111" s="244" t="s">
        <v>271</v>
      </c>
      <c r="H111" s="187" t="s">
        <v>6</v>
      </c>
      <c r="I111" s="188">
        <v>1</v>
      </c>
      <c r="J111" s="188">
        <f>VLOOKUP(A111,CENIK!$A$2:$F$201,6,FALSE)</f>
        <v>0</v>
      </c>
      <c r="K111" s="188">
        <f t="shared" si="5"/>
        <v>0</v>
      </c>
    </row>
    <row r="112" spans="1:11" ht="60" x14ac:dyDescent="0.25">
      <c r="A112" s="187">
        <v>1201</v>
      </c>
      <c r="B112" s="187">
        <v>479</v>
      </c>
      <c r="C112" s="184" t="str">
        <f t="shared" si="4"/>
        <v>479-1201</v>
      </c>
      <c r="D112" s="244" t="s">
        <v>351</v>
      </c>
      <c r="E112" s="244" t="s">
        <v>7</v>
      </c>
      <c r="F112" s="244" t="s">
        <v>8</v>
      </c>
      <c r="G112" s="244" t="s">
        <v>9</v>
      </c>
      <c r="H112" s="187" t="s">
        <v>10</v>
      </c>
      <c r="I112" s="188">
        <v>220.04</v>
      </c>
      <c r="J112" s="188">
        <f>VLOOKUP(A112,CENIK!$A$2:$F$201,6,FALSE)</f>
        <v>0</v>
      </c>
      <c r="K112" s="188">
        <f t="shared" si="5"/>
        <v>0</v>
      </c>
    </row>
    <row r="113" spans="1:11" ht="45" x14ac:dyDescent="0.25">
      <c r="A113" s="187">
        <v>1202</v>
      </c>
      <c r="B113" s="187">
        <v>479</v>
      </c>
      <c r="C113" s="184" t="str">
        <f t="shared" si="4"/>
        <v>479-1202</v>
      </c>
      <c r="D113" s="244" t="s">
        <v>351</v>
      </c>
      <c r="E113" s="244" t="s">
        <v>7</v>
      </c>
      <c r="F113" s="244" t="s">
        <v>8</v>
      </c>
      <c r="G113" s="244" t="s">
        <v>11</v>
      </c>
      <c r="H113" s="187" t="s">
        <v>12</v>
      </c>
      <c r="I113" s="188">
        <v>11</v>
      </c>
      <c r="J113" s="188">
        <f>VLOOKUP(A113,CENIK!$A$2:$F$201,6,FALSE)</f>
        <v>0</v>
      </c>
      <c r="K113" s="188">
        <f t="shared" si="5"/>
        <v>0</v>
      </c>
    </row>
    <row r="114" spans="1:11" ht="60" x14ac:dyDescent="0.25">
      <c r="A114" s="187">
        <v>1203</v>
      </c>
      <c r="B114" s="187">
        <v>479</v>
      </c>
      <c r="C114" s="184" t="str">
        <f t="shared" ref="C114:C177" si="6">CONCATENATE(B114,$A$28,A114)</f>
        <v>479-1203</v>
      </c>
      <c r="D114" s="244" t="s">
        <v>351</v>
      </c>
      <c r="E114" s="244" t="s">
        <v>7</v>
      </c>
      <c r="F114" s="244" t="s">
        <v>8</v>
      </c>
      <c r="G114" s="244" t="s">
        <v>236</v>
      </c>
      <c r="H114" s="187" t="s">
        <v>10</v>
      </c>
      <c r="I114" s="188">
        <v>220.04</v>
      </c>
      <c r="J114" s="188">
        <f>VLOOKUP(A114,CENIK!$A$2:$F$201,6,FALSE)</f>
        <v>0</v>
      </c>
      <c r="K114" s="188">
        <f t="shared" ref="K114:K177" si="7">ROUND(I114*J114,2)</f>
        <v>0</v>
      </c>
    </row>
    <row r="115" spans="1:11" ht="45" x14ac:dyDescent="0.25">
      <c r="A115" s="187">
        <v>1204</v>
      </c>
      <c r="B115" s="187">
        <v>479</v>
      </c>
      <c r="C115" s="184" t="str">
        <f t="shared" si="6"/>
        <v>479-1204</v>
      </c>
      <c r="D115" s="244" t="s">
        <v>351</v>
      </c>
      <c r="E115" s="244" t="s">
        <v>7</v>
      </c>
      <c r="F115" s="244" t="s">
        <v>8</v>
      </c>
      <c r="G115" s="244" t="s">
        <v>13</v>
      </c>
      <c r="H115" s="187" t="s">
        <v>10</v>
      </c>
      <c r="I115" s="188">
        <v>220.04</v>
      </c>
      <c r="J115" s="188">
        <f>VLOOKUP(A115,CENIK!$A$2:$F$201,6,FALSE)</f>
        <v>0</v>
      </c>
      <c r="K115" s="188">
        <f t="shared" si="7"/>
        <v>0</v>
      </c>
    </row>
    <row r="116" spans="1:11" ht="75" x14ac:dyDescent="0.25">
      <c r="A116" s="187">
        <v>1207</v>
      </c>
      <c r="B116" s="187">
        <v>479</v>
      </c>
      <c r="C116" s="184" t="str">
        <f t="shared" si="6"/>
        <v>479-1207</v>
      </c>
      <c r="D116" s="244" t="s">
        <v>351</v>
      </c>
      <c r="E116" s="244" t="s">
        <v>7</v>
      </c>
      <c r="F116" s="244" t="s">
        <v>8</v>
      </c>
      <c r="G116" s="244" t="s">
        <v>239</v>
      </c>
      <c r="H116" s="187" t="s">
        <v>14</v>
      </c>
      <c r="I116" s="188">
        <v>8</v>
      </c>
      <c r="J116" s="188">
        <f>VLOOKUP(A116,CENIK!$A$2:$F$201,6,FALSE)</f>
        <v>0</v>
      </c>
      <c r="K116" s="188">
        <f t="shared" si="7"/>
        <v>0</v>
      </c>
    </row>
    <row r="117" spans="1:11" ht="45" x14ac:dyDescent="0.25">
      <c r="A117" s="187">
        <v>1301</v>
      </c>
      <c r="B117" s="187">
        <v>479</v>
      </c>
      <c r="C117" s="184" t="str">
        <f t="shared" si="6"/>
        <v>479-1301</v>
      </c>
      <c r="D117" s="244" t="s">
        <v>351</v>
      </c>
      <c r="E117" s="244" t="s">
        <v>7</v>
      </c>
      <c r="F117" s="244" t="s">
        <v>15</v>
      </c>
      <c r="G117" s="244" t="s">
        <v>16</v>
      </c>
      <c r="H117" s="187" t="s">
        <v>10</v>
      </c>
      <c r="I117" s="188">
        <v>220.04</v>
      </c>
      <c r="J117" s="188">
        <f>VLOOKUP(A117,CENIK!$A$2:$F$201,6,FALSE)</f>
        <v>0</v>
      </c>
      <c r="K117" s="188">
        <f t="shared" si="7"/>
        <v>0</v>
      </c>
    </row>
    <row r="118" spans="1:11" ht="150" x14ac:dyDescent="0.25">
      <c r="A118" s="187">
        <v>1302</v>
      </c>
      <c r="B118" s="187">
        <v>479</v>
      </c>
      <c r="C118" s="184" t="str">
        <f t="shared" si="6"/>
        <v>479-1302</v>
      </c>
      <c r="D118" s="244" t="s">
        <v>351</v>
      </c>
      <c r="E118" s="244" t="s">
        <v>7</v>
      </c>
      <c r="F118" s="244" t="s">
        <v>15</v>
      </c>
      <c r="G118" s="1201" t="s">
        <v>3252</v>
      </c>
      <c r="H118" s="187" t="s">
        <v>10</v>
      </c>
      <c r="I118" s="188">
        <v>220.04</v>
      </c>
      <c r="J118" s="188">
        <f>VLOOKUP(A118,CENIK!$A$2:$F$201,6,FALSE)</f>
        <v>0</v>
      </c>
      <c r="K118" s="188">
        <f t="shared" si="7"/>
        <v>0</v>
      </c>
    </row>
    <row r="119" spans="1:11" ht="60" x14ac:dyDescent="0.25">
      <c r="A119" s="187">
        <v>1307</v>
      </c>
      <c r="B119" s="187">
        <v>479</v>
      </c>
      <c r="C119" s="184" t="str">
        <f t="shared" si="6"/>
        <v>479-1307</v>
      </c>
      <c r="D119" s="244" t="s">
        <v>351</v>
      </c>
      <c r="E119" s="244" t="s">
        <v>7</v>
      </c>
      <c r="F119" s="244" t="s">
        <v>15</v>
      </c>
      <c r="G119" s="244" t="s">
        <v>18</v>
      </c>
      <c r="H119" s="187" t="s">
        <v>6</v>
      </c>
      <c r="I119" s="188">
        <v>5</v>
      </c>
      <c r="J119" s="188">
        <f>VLOOKUP(A119,CENIK!$A$2:$F$201,6,FALSE)</f>
        <v>0</v>
      </c>
      <c r="K119" s="188">
        <f t="shared" si="7"/>
        <v>0</v>
      </c>
    </row>
    <row r="120" spans="1:11" ht="45" x14ac:dyDescent="0.25">
      <c r="A120" s="187">
        <v>1311</v>
      </c>
      <c r="B120" s="187">
        <v>479</v>
      </c>
      <c r="C120" s="184" t="str">
        <f t="shared" si="6"/>
        <v>479-1311</v>
      </c>
      <c r="D120" s="244" t="s">
        <v>351</v>
      </c>
      <c r="E120" s="244" t="s">
        <v>7</v>
      </c>
      <c r="F120" s="244" t="s">
        <v>15</v>
      </c>
      <c r="G120" s="244" t="s">
        <v>23</v>
      </c>
      <c r="H120" s="187" t="s">
        <v>14</v>
      </c>
      <c r="I120" s="188">
        <v>1</v>
      </c>
      <c r="J120" s="188">
        <f>VLOOKUP(A120,CENIK!$A$2:$F$201,6,FALSE)</f>
        <v>0</v>
      </c>
      <c r="K120" s="188">
        <f t="shared" si="7"/>
        <v>0</v>
      </c>
    </row>
    <row r="121" spans="1:11" ht="30" x14ac:dyDescent="0.25">
      <c r="A121" s="187">
        <v>1401</v>
      </c>
      <c r="B121" s="187">
        <v>479</v>
      </c>
      <c r="C121" s="184" t="str">
        <f t="shared" si="6"/>
        <v>479-1401</v>
      </c>
      <c r="D121" s="244" t="s">
        <v>351</v>
      </c>
      <c r="E121" s="244" t="s">
        <v>7</v>
      </c>
      <c r="F121" s="244" t="s">
        <v>25</v>
      </c>
      <c r="G121" s="244" t="s">
        <v>247</v>
      </c>
      <c r="H121" s="187" t="s">
        <v>20</v>
      </c>
      <c r="I121" s="188">
        <v>20</v>
      </c>
      <c r="J121" s="188">
        <f>VLOOKUP(A121,CENIK!$A$2:$F$201,6,FALSE)</f>
        <v>0</v>
      </c>
      <c r="K121" s="188">
        <f t="shared" si="7"/>
        <v>0</v>
      </c>
    </row>
    <row r="122" spans="1:11" ht="30" x14ac:dyDescent="0.25">
      <c r="A122" s="187">
        <v>1402</v>
      </c>
      <c r="B122" s="187">
        <v>479</v>
      </c>
      <c r="C122" s="184" t="str">
        <f t="shared" si="6"/>
        <v>479-1402</v>
      </c>
      <c r="D122" s="244" t="s">
        <v>351</v>
      </c>
      <c r="E122" s="244" t="s">
        <v>7</v>
      </c>
      <c r="F122" s="244" t="s">
        <v>25</v>
      </c>
      <c r="G122" s="244" t="s">
        <v>248</v>
      </c>
      <c r="H122" s="187" t="s">
        <v>20</v>
      </c>
      <c r="I122" s="188">
        <v>10</v>
      </c>
      <c r="J122" s="188">
        <f>VLOOKUP(A122,CENIK!$A$2:$F$201,6,FALSE)</f>
        <v>0</v>
      </c>
      <c r="K122" s="188">
        <f t="shared" si="7"/>
        <v>0</v>
      </c>
    </row>
    <row r="123" spans="1:11" ht="30" x14ac:dyDescent="0.25">
      <c r="A123" s="187">
        <v>1403</v>
      </c>
      <c r="B123" s="187">
        <v>479</v>
      </c>
      <c r="C123" s="184" t="str">
        <f t="shared" si="6"/>
        <v>479-1403</v>
      </c>
      <c r="D123" s="244" t="s">
        <v>351</v>
      </c>
      <c r="E123" s="244" t="s">
        <v>7</v>
      </c>
      <c r="F123" s="244" t="s">
        <v>25</v>
      </c>
      <c r="G123" s="244" t="s">
        <v>249</v>
      </c>
      <c r="H123" s="187" t="s">
        <v>20</v>
      </c>
      <c r="I123" s="188">
        <v>10</v>
      </c>
      <c r="J123" s="188">
        <f>VLOOKUP(A123,CENIK!$A$2:$F$201,6,FALSE)</f>
        <v>0</v>
      </c>
      <c r="K123" s="188">
        <f t="shared" si="7"/>
        <v>0</v>
      </c>
    </row>
    <row r="124" spans="1:11" ht="60" x14ac:dyDescent="0.25">
      <c r="A124" s="187">
        <v>12324</v>
      </c>
      <c r="B124" s="187">
        <v>479</v>
      </c>
      <c r="C124" s="184" t="str">
        <f t="shared" si="6"/>
        <v>479-12324</v>
      </c>
      <c r="D124" s="244" t="s">
        <v>351</v>
      </c>
      <c r="E124" s="244" t="s">
        <v>26</v>
      </c>
      <c r="F124" s="244" t="s">
        <v>27</v>
      </c>
      <c r="G124" s="244" t="s">
        <v>556</v>
      </c>
      <c r="H124" s="187" t="s">
        <v>29</v>
      </c>
      <c r="I124" s="188">
        <v>8.8000000000000007</v>
      </c>
      <c r="J124" s="188">
        <f>VLOOKUP(A124,CENIK!$A$2:$F$201,6,FALSE)</f>
        <v>0</v>
      </c>
      <c r="K124" s="188">
        <f t="shared" si="7"/>
        <v>0</v>
      </c>
    </row>
    <row r="125" spans="1:11" ht="45" x14ac:dyDescent="0.25">
      <c r="A125" s="187">
        <v>12308</v>
      </c>
      <c r="B125" s="187">
        <v>479</v>
      </c>
      <c r="C125" s="184" t="str">
        <f t="shared" si="6"/>
        <v>479-12308</v>
      </c>
      <c r="D125" s="244" t="s">
        <v>351</v>
      </c>
      <c r="E125" s="244" t="s">
        <v>26</v>
      </c>
      <c r="F125" s="244" t="s">
        <v>27</v>
      </c>
      <c r="G125" s="244" t="s">
        <v>28</v>
      </c>
      <c r="H125" s="187" t="s">
        <v>29</v>
      </c>
      <c r="I125" s="188">
        <v>375</v>
      </c>
      <c r="J125" s="188">
        <f>VLOOKUP(A125,CENIK!$A$2:$F$201,6,FALSE)</f>
        <v>0</v>
      </c>
      <c r="K125" s="188">
        <f t="shared" si="7"/>
        <v>0</v>
      </c>
    </row>
    <row r="126" spans="1:11" ht="30" x14ac:dyDescent="0.25">
      <c r="A126" s="187">
        <v>22102</v>
      </c>
      <c r="B126" s="187">
        <v>479</v>
      </c>
      <c r="C126" s="184" t="str">
        <f t="shared" si="6"/>
        <v>479-22102</v>
      </c>
      <c r="D126" s="244" t="s">
        <v>351</v>
      </c>
      <c r="E126" s="244" t="s">
        <v>26</v>
      </c>
      <c r="F126" s="244" t="s">
        <v>27</v>
      </c>
      <c r="G126" s="244" t="s">
        <v>35</v>
      </c>
      <c r="H126" s="187" t="s">
        <v>29</v>
      </c>
      <c r="I126" s="188">
        <v>375</v>
      </c>
      <c r="J126" s="188">
        <f>VLOOKUP(A126,CENIK!$A$2:$F$201,6,FALSE)</f>
        <v>0</v>
      </c>
      <c r="K126" s="188">
        <f t="shared" si="7"/>
        <v>0</v>
      </c>
    </row>
    <row r="127" spans="1:11" ht="30" x14ac:dyDescent="0.25">
      <c r="A127" s="187">
        <v>12327</v>
      </c>
      <c r="B127" s="187">
        <v>479</v>
      </c>
      <c r="C127" s="184" t="str">
        <f t="shared" si="6"/>
        <v>479-12327</v>
      </c>
      <c r="D127" s="244" t="s">
        <v>351</v>
      </c>
      <c r="E127" s="244" t="s">
        <v>26</v>
      </c>
      <c r="F127" s="244" t="s">
        <v>27</v>
      </c>
      <c r="G127" s="244" t="s">
        <v>31</v>
      </c>
      <c r="H127" s="187" t="s">
        <v>10</v>
      </c>
      <c r="I127" s="188">
        <v>220.04</v>
      </c>
      <c r="J127" s="188">
        <f>VLOOKUP(A127,CENIK!$A$2:$F$201,6,FALSE)</f>
        <v>0</v>
      </c>
      <c r="K127" s="188">
        <f t="shared" si="7"/>
        <v>0</v>
      </c>
    </row>
    <row r="128" spans="1:11" ht="45" x14ac:dyDescent="0.25">
      <c r="A128" s="187">
        <v>31302</v>
      </c>
      <c r="B128" s="187">
        <v>479</v>
      </c>
      <c r="C128" s="184" t="str">
        <f t="shared" si="6"/>
        <v>479-31302</v>
      </c>
      <c r="D128" s="244" t="s">
        <v>351</v>
      </c>
      <c r="E128" s="244" t="s">
        <v>26</v>
      </c>
      <c r="F128" s="244" t="s">
        <v>36</v>
      </c>
      <c r="G128" s="244" t="s">
        <v>639</v>
      </c>
      <c r="H128" s="187" t="s">
        <v>22</v>
      </c>
      <c r="I128" s="188">
        <v>150</v>
      </c>
      <c r="J128" s="188">
        <f>VLOOKUP(A128,CENIK!$A$2:$F$201,6,FALSE)</f>
        <v>0</v>
      </c>
      <c r="K128" s="188">
        <f t="shared" si="7"/>
        <v>0</v>
      </c>
    </row>
    <row r="129" spans="1:11" ht="75" x14ac:dyDescent="0.25">
      <c r="A129" s="187">
        <v>31602</v>
      </c>
      <c r="B129" s="187">
        <v>479</v>
      </c>
      <c r="C129" s="184" t="str">
        <f t="shared" si="6"/>
        <v>479-31602</v>
      </c>
      <c r="D129" s="244" t="s">
        <v>351</v>
      </c>
      <c r="E129" s="244" t="s">
        <v>26</v>
      </c>
      <c r="F129" s="244" t="s">
        <v>36</v>
      </c>
      <c r="G129" s="244" t="s">
        <v>640</v>
      </c>
      <c r="H129" s="187" t="s">
        <v>29</v>
      </c>
      <c r="I129" s="188">
        <v>375</v>
      </c>
      <c r="J129" s="188">
        <f>VLOOKUP(A129,CENIK!$A$2:$F$201,6,FALSE)</f>
        <v>0</v>
      </c>
      <c r="K129" s="188">
        <f t="shared" si="7"/>
        <v>0</v>
      </c>
    </row>
    <row r="130" spans="1:11" ht="45" x14ac:dyDescent="0.25">
      <c r="A130" s="187">
        <v>32311</v>
      </c>
      <c r="B130" s="187">
        <v>479</v>
      </c>
      <c r="C130" s="184" t="str">
        <f t="shared" si="6"/>
        <v>479-32311</v>
      </c>
      <c r="D130" s="244" t="s">
        <v>351</v>
      </c>
      <c r="E130" s="244" t="s">
        <v>26</v>
      </c>
      <c r="F130" s="244" t="s">
        <v>36</v>
      </c>
      <c r="G130" s="244" t="s">
        <v>255</v>
      </c>
      <c r="H130" s="187" t="s">
        <v>29</v>
      </c>
      <c r="I130" s="188">
        <v>375</v>
      </c>
      <c r="J130" s="188">
        <f>VLOOKUP(A130,CENIK!$A$2:$F$201,6,FALSE)</f>
        <v>0</v>
      </c>
      <c r="K130" s="188">
        <f t="shared" si="7"/>
        <v>0</v>
      </c>
    </row>
    <row r="131" spans="1:11" ht="30" x14ac:dyDescent="0.25">
      <c r="A131" s="187">
        <v>4124</v>
      </c>
      <c r="B131" s="187">
        <v>479</v>
      </c>
      <c r="C131" s="184" t="str">
        <f t="shared" si="6"/>
        <v>479-4124</v>
      </c>
      <c r="D131" s="244" t="s">
        <v>351</v>
      </c>
      <c r="E131" s="244" t="s">
        <v>49</v>
      </c>
      <c r="F131" s="244" t="s">
        <v>50</v>
      </c>
      <c r="G131" s="244" t="s">
        <v>55</v>
      </c>
      <c r="H131" s="187" t="s">
        <v>20</v>
      </c>
      <c r="I131" s="188">
        <v>20</v>
      </c>
      <c r="J131" s="188">
        <f>VLOOKUP(A131,CENIK!$A$2:$F$201,6,FALSE)</f>
        <v>0</v>
      </c>
      <c r="K131" s="188">
        <f t="shared" si="7"/>
        <v>0</v>
      </c>
    </row>
    <row r="132" spans="1:11" ht="60" x14ac:dyDescent="0.25">
      <c r="A132" s="187">
        <v>4102</v>
      </c>
      <c r="B132" s="187">
        <v>479</v>
      </c>
      <c r="C132" s="184" t="str">
        <f t="shared" si="6"/>
        <v>479-4102</v>
      </c>
      <c r="D132" s="244" t="s">
        <v>351</v>
      </c>
      <c r="E132" s="244" t="s">
        <v>49</v>
      </c>
      <c r="F132" s="244" t="s">
        <v>50</v>
      </c>
      <c r="G132" s="244" t="s">
        <v>235</v>
      </c>
      <c r="H132" s="187" t="s">
        <v>29</v>
      </c>
      <c r="I132" s="188">
        <v>946</v>
      </c>
      <c r="J132" s="188">
        <f>VLOOKUP(A132,CENIK!$A$2:$F$201,6,FALSE)</f>
        <v>0</v>
      </c>
      <c r="K132" s="188">
        <f t="shared" si="7"/>
        <v>0</v>
      </c>
    </row>
    <row r="133" spans="1:11" ht="60" x14ac:dyDescent="0.25">
      <c r="A133" s="187">
        <v>4107</v>
      </c>
      <c r="B133" s="187">
        <v>479</v>
      </c>
      <c r="C133" s="184" t="str">
        <f t="shared" si="6"/>
        <v>479-4107</v>
      </c>
      <c r="D133" s="244" t="s">
        <v>351</v>
      </c>
      <c r="E133" s="244" t="s">
        <v>49</v>
      </c>
      <c r="F133" s="244" t="s">
        <v>50</v>
      </c>
      <c r="G133" s="244" t="s">
        <v>258</v>
      </c>
      <c r="H133" s="187" t="s">
        <v>22</v>
      </c>
      <c r="I133" s="188">
        <v>1425</v>
      </c>
      <c r="J133" s="188">
        <f>VLOOKUP(A133,CENIK!$A$2:$F$201,6,FALSE)</f>
        <v>0</v>
      </c>
      <c r="K133" s="188">
        <f t="shared" si="7"/>
        <v>0</v>
      </c>
    </row>
    <row r="134" spans="1:11" ht="45" x14ac:dyDescent="0.25">
      <c r="A134" s="187">
        <v>4114</v>
      </c>
      <c r="B134" s="187">
        <v>479</v>
      </c>
      <c r="C134" s="184" t="str">
        <f t="shared" si="6"/>
        <v>479-4114</v>
      </c>
      <c r="D134" s="244" t="s">
        <v>351</v>
      </c>
      <c r="E134" s="244" t="s">
        <v>49</v>
      </c>
      <c r="F134" s="244" t="s">
        <v>50</v>
      </c>
      <c r="G134" s="244" t="s">
        <v>560</v>
      </c>
      <c r="H134" s="187" t="s">
        <v>22</v>
      </c>
      <c r="I134" s="188">
        <v>215</v>
      </c>
      <c r="J134" s="188">
        <f>VLOOKUP(A134,CENIK!$A$2:$F$201,6,FALSE)</f>
        <v>0</v>
      </c>
      <c r="K134" s="188">
        <f t="shared" si="7"/>
        <v>0</v>
      </c>
    </row>
    <row r="135" spans="1:11" ht="60" x14ac:dyDescent="0.25">
      <c r="A135" s="187">
        <v>4120</v>
      </c>
      <c r="B135" s="187">
        <v>479</v>
      </c>
      <c r="C135" s="184" t="str">
        <f t="shared" si="6"/>
        <v>479-4120</v>
      </c>
      <c r="D135" s="244" t="s">
        <v>351</v>
      </c>
      <c r="E135" s="244" t="s">
        <v>49</v>
      </c>
      <c r="F135" s="244" t="s">
        <v>50</v>
      </c>
      <c r="G135" s="244" t="s">
        <v>562</v>
      </c>
      <c r="H135" s="187" t="s">
        <v>22</v>
      </c>
      <c r="I135" s="188">
        <v>180</v>
      </c>
      <c r="J135" s="188">
        <f>VLOOKUP(A135,CENIK!$A$2:$F$201,6,FALSE)</f>
        <v>0</v>
      </c>
      <c r="K135" s="188">
        <f t="shared" si="7"/>
        <v>0</v>
      </c>
    </row>
    <row r="136" spans="1:11" ht="45" x14ac:dyDescent="0.25">
      <c r="A136" s="187">
        <v>4122</v>
      </c>
      <c r="B136" s="187">
        <v>479</v>
      </c>
      <c r="C136" s="184" t="str">
        <f t="shared" si="6"/>
        <v>479-4122</v>
      </c>
      <c r="D136" s="244" t="s">
        <v>351</v>
      </c>
      <c r="E136" s="244" t="s">
        <v>49</v>
      </c>
      <c r="F136" s="244" t="s">
        <v>50</v>
      </c>
      <c r="G136" s="244" t="s">
        <v>261</v>
      </c>
      <c r="H136" s="187" t="s">
        <v>22</v>
      </c>
      <c r="I136" s="188">
        <v>202</v>
      </c>
      <c r="J136" s="188">
        <f>VLOOKUP(A136,CENIK!$A$2:$F$201,6,FALSE)</f>
        <v>0</v>
      </c>
      <c r="K136" s="188">
        <f t="shared" si="7"/>
        <v>0</v>
      </c>
    </row>
    <row r="137" spans="1:11" ht="30" x14ac:dyDescent="0.25">
      <c r="A137" s="187">
        <v>4202</v>
      </c>
      <c r="B137" s="187">
        <v>479</v>
      </c>
      <c r="C137" s="184" t="str">
        <f t="shared" si="6"/>
        <v>479-4202</v>
      </c>
      <c r="D137" s="244" t="s">
        <v>351</v>
      </c>
      <c r="E137" s="244" t="s">
        <v>49</v>
      </c>
      <c r="F137" s="244" t="s">
        <v>56</v>
      </c>
      <c r="G137" s="244" t="s">
        <v>58</v>
      </c>
      <c r="H137" s="187" t="s">
        <v>29</v>
      </c>
      <c r="I137" s="188">
        <v>375</v>
      </c>
      <c r="J137" s="188">
        <f>VLOOKUP(A137,CENIK!$A$2:$F$201,6,FALSE)</f>
        <v>0</v>
      </c>
      <c r="K137" s="188">
        <f t="shared" si="7"/>
        <v>0</v>
      </c>
    </row>
    <row r="138" spans="1:11" ht="75" x14ac:dyDescent="0.25">
      <c r="A138" s="187">
        <v>4203</v>
      </c>
      <c r="B138" s="187">
        <v>479</v>
      </c>
      <c r="C138" s="184" t="str">
        <f t="shared" si="6"/>
        <v>479-4203</v>
      </c>
      <c r="D138" s="244" t="s">
        <v>351</v>
      </c>
      <c r="E138" s="244" t="s">
        <v>49</v>
      </c>
      <c r="F138" s="244" t="s">
        <v>56</v>
      </c>
      <c r="G138" s="244" t="s">
        <v>59</v>
      </c>
      <c r="H138" s="187" t="s">
        <v>22</v>
      </c>
      <c r="I138" s="188">
        <v>37.5</v>
      </c>
      <c r="J138" s="188">
        <f>VLOOKUP(A138,CENIK!$A$2:$F$201,6,FALSE)</f>
        <v>0</v>
      </c>
      <c r="K138" s="188">
        <f t="shared" si="7"/>
        <v>0</v>
      </c>
    </row>
    <row r="139" spans="1:11" ht="60" x14ac:dyDescent="0.25">
      <c r="A139" s="187">
        <v>4204</v>
      </c>
      <c r="B139" s="187">
        <v>479</v>
      </c>
      <c r="C139" s="184" t="str">
        <f t="shared" si="6"/>
        <v>479-4204</v>
      </c>
      <c r="D139" s="244" t="s">
        <v>351</v>
      </c>
      <c r="E139" s="244" t="s">
        <v>49</v>
      </c>
      <c r="F139" s="244" t="s">
        <v>56</v>
      </c>
      <c r="G139" s="244" t="s">
        <v>60</v>
      </c>
      <c r="H139" s="187" t="s">
        <v>22</v>
      </c>
      <c r="I139" s="188">
        <v>195</v>
      </c>
      <c r="J139" s="188">
        <f>VLOOKUP(A139,CENIK!$A$2:$F$201,6,FALSE)</f>
        <v>0</v>
      </c>
      <c r="K139" s="188">
        <f t="shared" si="7"/>
        <v>0</v>
      </c>
    </row>
    <row r="140" spans="1:11" ht="60" x14ac:dyDescent="0.25">
      <c r="A140" s="187">
        <v>4207</v>
      </c>
      <c r="B140" s="187">
        <v>479</v>
      </c>
      <c r="C140" s="184" t="str">
        <f t="shared" si="6"/>
        <v>479-4207</v>
      </c>
      <c r="D140" s="244" t="s">
        <v>351</v>
      </c>
      <c r="E140" s="244" t="s">
        <v>49</v>
      </c>
      <c r="F140" s="244" t="s">
        <v>56</v>
      </c>
      <c r="G140" s="244" t="s">
        <v>262</v>
      </c>
      <c r="H140" s="187" t="s">
        <v>22</v>
      </c>
      <c r="I140" s="188">
        <v>1630</v>
      </c>
      <c r="J140" s="188">
        <f>VLOOKUP(A140,CENIK!$A$2:$F$201,6,FALSE)</f>
        <v>0</v>
      </c>
      <c r="K140" s="188">
        <f t="shared" si="7"/>
        <v>0</v>
      </c>
    </row>
    <row r="141" spans="1:11" ht="165" x14ac:dyDescent="0.25">
      <c r="A141" s="187">
        <v>6101</v>
      </c>
      <c r="B141" s="187">
        <v>479</v>
      </c>
      <c r="C141" s="184" t="str">
        <f t="shared" si="6"/>
        <v>479-6101</v>
      </c>
      <c r="D141" s="244" t="s">
        <v>351</v>
      </c>
      <c r="E141" s="244" t="s">
        <v>74</v>
      </c>
      <c r="F141" s="244" t="s">
        <v>75</v>
      </c>
      <c r="G141" s="244" t="s">
        <v>76</v>
      </c>
      <c r="H141" s="187" t="s">
        <v>10</v>
      </c>
      <c r="I141" s="188">
        <v>220.04</v>
      </c>
      <c r="J141" s="188">
        <f>VLOOKUP(A141,CENIK!$A$2:$F$201,6,FALSE)</f>
        <v>0</v>
      </c>
      <c r="K141" s="188">
        <f t="shared" si="7"/>
        <v>0</v>
      </c>
    </row>
    <row r="142" spans="1:11" ht="120" x14ac:dyDescent="0.25">
      <c r="A142" s="187">
        <v>6204</v>
      </c>
      <c r="B142" s="187">
        <v>479</v>
      </c>
      <c r="C142" s="184" t="str">
        <f t="shared" si="6"/>
        <v>479-6204</v>
      </c>
      <c r="D142" s="244" t="s">
        <v>351</v>
      </c>
      <c r="E142" s="244" t="s">
        <v>74</v>
      </c>
      <c r="F142" s="244" t="s">
        <v>77</v>
      </c>
      <c r="G142" s="244" t="s">
        <v>265</v>
      </c>
      <c r="H142" s="187" t="s">
        <v>6</v>
      </c>
      <c r="I142" s="188">
        <v>1</v>
      </c>
      <c r="J142" s="188">
        <f>VLOOKUP(A142,CENIK!$A$2:$F$201,6,FALSE)</f>
        <v>0</v>
      </c>
      <c r="K142" s="188">
        <f t="shared" si="7"/>
        <v>0</v>
      </c>
    </row>
    <row r="143" spans="1:11" ht="135" x14ac:dyDescent="0.25">
      <c r="A143" s="187">
        <v>6205</v>
      </c>
      <c r="B143" s="187">
        <v>479</v>
      </c>
      <c r="C143" s="184" t="str">
        <f t="shared" si="6"/>
        <v>479-6205</v>
      </c>
      <c r="D143" s="244" t="s">
        <v>351</v>
      </c>
      <c r="E143" s="244" t="s">
        <v>74</v>
      </c>
      <c r="F143" s="244" t="s">
        <v>77</v>
      </c>
      <c r="G143" s="244" t="s">
        <v>564</v>
      </c>
      <c r="H143" s="187" t="s">
        <v>6</v>
      </c>
      <c r="I143" s="188">
        <v>2</v>
      </c>
      <c r="J143" s="188">
        <f>VLOOKUP(A143,CENIK!$A$2:$F$201,6,FALSE)</f>
        <v>0</v>
      </c>
      <c r="K143" s="188">
        <f t="shared" si="7"/>
        <v>0</v>
      </c>
    </row>
    <row r="144" spans="1:11" ht="120" x14ac:dyDescent="0.25">
      <c r="A144" s="187">
        <v>6206</v>
      </c>
      <c r="B144" s="187">
        <v>479</v>
      </c>
      <c r="C144" s="184" t="str">
        <f t="shared" si="6"/>
        <v>479-6206</v>
      </c>
      <c r="D144" s="244" t="s">
        <v>351</v>
      </c>
      <c r="E144" s="244" t="s">
        <v>74</v>
      </c>
      <c r="F144" s="244" t="s">
        <v>77</v>
      </c>
      <c r="G144" s="244" t="s">
        <v>266</v>
      </c>
      <c r="H144" s="187" t="s">
        <v>6</v>
      </c>
      <c r="I144" s="188">
        <v>2</v>
      </c>
      <c r="J144" s="188">
        <f>VLOOKUP(A144,CENIK!$A$2:$F$201,6,FALSE)</f>
        <v>0</v>
      </c>
      <c r="K144" s="188">
        <f t="shared" si="7"/>
        <v>0</v>
      </c>
    </row>
    <row r="145" spans="1:11" ht="120" x14ac:dyDescent="0.25">
      <c r="A145" s="187">
        <v>6208</v>
      </c>
      <c r="B145" s="187">
        <v>479</v>
      </c>
      <c r="C145" s="184" t="str">
        <f t="shared" si="6"/>
        <v>479-6208</v>
      </c>
      <c r="D145" s="244" t="s">
        <v>351</v>
      </c>
      <c r="E145" s="244" t="s">
        <v>74</v>
      </c>
      <c r="F145" s="244" t="s">
        <v>77</v>
      </c>
      <c r="G145" s="244" t="s">
        <v>267</v>
      </c>
      <c r="H145" s="187" t="s">
        <v>6</v>
      </c>
      <c r="I145" s="188">
        <v>3</v>
      </c>
      <c r="J145" s="188">
        <f>VLOOKUP(A145,CENIK!$A$2:$F$201,6,FALSE)</f>
        <v>0</v>
      </c>
      <c r="K145" s="188">
        <f t="shared" si="7"/>
        <v>0</v>
      </c>
    </row>
    <row r="146" spans="1:11" ht="120" x14ac:dyDescent="0.25">
      <c r="A146" s="187">
        <v>6210</v>
      </c>
      <c r="B146" s="187">
        <v>479</v>
      </c>
      <c r="C146" s="184" t="str">
        <f t="shared" si="6"/>
        <v>479-6210</v>
      </c>
      <c r="D146" s="244" t="s">
        <v>351</v>
      </c>
      <c r="E146" s="244" t="s">
        <v>74</v>
      </c>
      <c r="F146" s="244" t="s">
        <v>77</v>
      </c>
      <c r="G146" s="244" t="s">
        <v>563</v>
      </c>
      <c r="H146" s="187" t="s">
        <v>6</v>
      </c>
      <c r="I146" s="188">
        <v>2</v>
      </c>
      <c r="J146" s="188">
        <f>VLOOKUP(A146,CENIK!$A$2:$F$201,6,FALSE)</f>
        <v>0</v>
      </c>
      <c r="K146" s="188">
        <f t="shared" si="7"/>
        <v>0</v>
      </c>
    </row>
    <row r="147" spans="1:11" ht="45" x14ac:dyDescent="0.25">
      <c r="A147" s="187">
        <v>5307</v>
      </c>
      <c r="B147" s="187">
        <v>479</v>
      </c>
      <c r="C147" s="184" t="str">
        <f t="shared" si="6"/>
        <v>479-5307</v>
      </c>
      <c r="D147" s="244" t="s">
        <v>351</v>
      </c>
      <c r="E147" s="244" t="s">
        <v>74</v>
      </c>
      <c r="F147" s="244" t="s">
        <v>77</v>
      </c>
      <c r="G147" s="244" t="s">
        <v>558</v>
      </c>
      <c r="H147" s="187" t="s">
        <v>6</v>
      </c>
      <c r="I147" s="188">
        <v>11</v>
      </c>
      <c r="J147" s="188">
        <f>VLOOKUP(A147,CENIK!$A$2:$F$201,6,FALSE)</f>
        <v>0</v>
      </c>
      <c r="K147" s="188">
        <f t="shared" si="7"/>
        <v>0</v>
      </c>
    </row>
    <row r="148" spans="1:11" ht="120" x14ac:dyDescent="0.25">
      <c r="A148" s="187">
        <v>6253</v>
      </c>
      <c r="B148" s="187">
        <v>479</v>
      </c>
      <c r="C148" s="184" t="str">
        <f t="shared" si="6"/>
        <v>479-6253</v>
      </c>
      <c r="D148" s="244" t="s">
        <v>351</v>
      </c>
      <c r="E148" s="244" t="s">
        <v>74</v>
      </c>
      <c r="F148" s="244" t="s">
        <v>77</v>
      </c>
      <c r="G148" s="244" t="s">
        <v>269</v>
      </c>
      <c r="H148" s="187" t="s">
        <v>6</v>
      </c>
      <c r="I148" s="188">
        <v>11</v>
      </c>
      <c r="J148" s="188">
        <f>VLOOKUP(A148,CENIK!$A$2:$F$201,6,FALSE)</f>
        <v>0</v>
      </c>
      <c r="K148" s="188">
        <f t="shared" si="7"/>
        <v>0</v>
      </c>
    </row>
    <row r="149" spans="1:11" ht="120" x14ac:dyDescent="0.25">
      <c r="A149" s="187">
        <v>6305</v>
      </c>
      <c r="B149" s="187">
        <v>479</v>
      </c>
      <c r="C149" s="184" t="str">
        <f t="shared" si="6"/>
        <v>479-6305</v>
      </c>
      <c r="D149" s="244" t="s">
        <v>351</v>
      </c>
      <c r="E149" s="244" t="s">
        <v>74</v>
      </c>
      <c r="F149" s="244" t="s">
        <v>81</v>
      </c>
      <c r="G149" s="244" t="s">
        <v>84</v>
      </c>
      <c r="H149" s="187" t="s">
        <v>6</v>
      </c>
      <c r="I149" s="188">
        <v>7</v>
      </c>
      <c r="J149" s="188">
        <f>VLOOKUP(A149,CENIK!$A$2:$F$201,6,FALSE)</f>
        <v>0</v>
      </c>
      <c r="K149" s="188">
        <f t="shared" si="7"/>
        <v>0</v>
      </c>
    </row>
    <row r="150" spans="1:11" ht="345" x14ac:dyDescent="0.25">
      <c r="A150" s="187">
        <v>6301</v>
      </c>
      <c r="B150" s="187">
        <v>479</v>
      </c>
      <c r="C150" s="184" t="str">
        <f t="shared" si="6"/>
        <v>479-6301</v>
      </c>
      <c r="D150" s="244" t="s">
        <v>351</v>
      </c>
      <c r="E150" s="244" t="s">
        <v>74</v>
      </c>
      <c r="F150" s="244" t="s">
        <v>81</v>
      </c>
      <c r="G150" s="244" t="s">
        <v>270</v>
      </c>
      <c r="H150" s="187" t="s">
        <v>6</v>
      </c>
      <c r="I150" s="188">
        <v>7</v>
      </c>
      <c r="J150" s="188">
        <f>VLOOKUP(A150,CENIK!$A$2:$F$201,6,FALSE)</f>
        <v>0</v>
      </c>
      <c r="K150" s="188">
        <f t="shared" si="7"/>
        <v>0</v>
      </c>
    </row>
    <row r="151" spans="1:11" ht="60" x14ac:dyDescent="0.25">
      <c r="A151" s="187">
        <v>6405</v>
      </c>
      <c r="B151" s="187">
        <v>479</v>
      </c>
      <c r="C151" s="184" t="str">
        <f t="shared" si="6"/>
        <v>479-6405</v>
      </c>
      <c r="D151" s="244" t="s">
        <v>351</v>
      </c>
      <c r="E151" s="244" t="s">
        <v>74</v>
      </c>
      <c r="F151" s="244" t="s">
        <v>85</v>
      </c>
      <c r="G151" s="244" t="s">
        <v>87</v>
      </c>
      <c r="H151" s="187" t="s">
        <v>10</v>
      </c>
      <c r="I151" s="188">
        <v>220.04</v>
      </c>
      <c r="J151" s="188">
        <f>VLOOKUP(A151,CENIK!$A$2:$F$201,6,FALSE)</f>
        <v>0</v>
      </c>
      <c r="K151" s="188">
        <f t="shared" si="7"/>
        <v>0</v>
      </c>
    </row>
    <row r="152" spans="1:11" ht="30" x14ac:dyDescent="0.25">
      <c r="A152" s="187">
        <v>6401</v>
      </c>
      <c r="B152" s="187">
        <v>479</v>
      </c>
      <c r="C152" s="184" t="str">
        <f t="shared" si="6"/>
        <v>479-6401</v>
      </c>
      <c r="D152" s="244" t="s">
        <v>351</v>
      </c>
      <c r="E152" s="244" t="s">
        <v>74</v>
      </c>
      <c r="F152" s="244" t="s">
        <v>85</v>
      </c>
      <c r="G152" s="244" t="s">
        <v>86</v>
      </c>
      <c r="H152" s="187" t="s">
        <v>10</v>
      </c>
      <c r="I152" s="188">
        <v>220.04</v>
      </c>
      <c r="J152" s="188">
        <f>VLOOKUP(A152,CENIK!$A$2:$F$201,6,FALSE)</f>
        <v>0</v>
      </c>
      <c r="K152" s="188">
        <f t="shared" si="7"/>
        <v>0</v>
      </c>
    </row>
    <row r="153" spans="1:11" ht="30" x14ac:dyDescent="0.25">
      <c r="A153" s="187">
        <v>6402</v>
      </c>
      <c r="B153" s="187">
        <v>479</v>
      </c>
      <c r="C153" s="184" t="str">
        <f t="shared" si="6"/>
        <v>479-6402</v>
      </c>
      <c r="D153" s="244" t="s">
        <v>351</v>
      </c>
      <c r="E153" s="244" t="s">
        <v>74</v>
      </c>
      <c r="F153" s="244" t="s">
        <v>85</v>
      </c>
      <c r="G153" s="244" t="s">
        <v>122</v>
      </c>
      <c r="H153" s="187" t="s">
        <v>10</v>
      </c>
      <c r="I153" s="188">
        <v>220.04</v>
      </c>
      <c r="J153" s="188">
        <f>VLOOKUP(A153,CENIK!$A$2:$F$201,6,FALSE)</f>
        <v>0</v>
      </c>
      <c r="K153" s="188">
        <f t="shared" si="7"/>
        <v>0</v>
      </c>
    </row>
    <row r="154" spans="1:11" ht="45" x14ac:dyDescent="0.25">
      <c r="A154" s="187">
        <v>6504</v>
      </c>
      <c r="B154" s="187">
        <v>479</v>
      </c>
      <c r="C154" s="184" t="str">
        <f t="shared" si="6"/>
        <v>479-6504</v>
      </c>
      <c r="D154" s="244" t="s">
        <v>351</v>
      </c>
      <c r="E154" s="244" t="s">
        <v>74</v>
      </c>
      <c r="F154" s="244" t="s">
        <v>88</v>
      </c>
      <c r="G154" s="244" t="s">
        <v>274</v>
      </c>
      <c r="H154" s="187" t="s">
        <v>6</v>
      </c>
      <c r="I154" s="188">
        <v>8</v>
      </c>
      <c r="J154" s="188">
        <f>VLOOKUP(A154,CENIK!$A$2:$F$201,6,FALSE)</f>
        <v>0</v>
      </c>
      <c r="K154" s="188">
        <f t="shared" si="7"/>
        <v>0</v>
      </c>
    </row>
    <row r="155" spans="1:11" ht="60" x14ac:dyDescent="0.25">
      <c r="A155" s="187">
        <v>1201</v>
      </c>
      <c r="B155" s="187">
        <v>375</v>
      </c>
      <c r="C155" s="184" t="str">
        <f t="shared" si="6"/>
        <v>375-1201</v>
      </c>
      <c r="D155" s="244" t="s">
        <v>349</v>
      </c>
      <c r="E155" s="244" t="s">
        <v>7</v>
      </c>
      <c r="F155" s="244" t="s">
        <v>8</v>
      </c>
      <c r="G155" s="244" t="s">
        <v>9</v>
      </c>
      <c r="H155" s="187" t="s">
        <v>10</v>
      </c>
      <c r="I155" s="188">
        <v>73.8</v>
      </c>
      <c r="J155" s="188">
        <f>VLOOKUP(A155,CENIK!$A$2:$F$201,6,FALSE)</f>
        <v>0</v>
      </c>
      <c r="K155" s="188">
        <f t="shared" si="7"/>
        <v>0</v>
      </c>
    </row>
    <row r="156" spans="1:11" ht="45" x14ac:dyDescent="0.25">
      <c r="A156" s="187">
        <v>1202</v>
      </c>
      <c r="B156" s="187">
        <v>375</v>
      </c>
      <c r="C156" s="184" t="str">
        <f t="shared" si="6"/>
        <v>375-1202</v>
      </c>
      <c r="D156" s="244" t="s">
        <v>349</v>
      </c>
      <c r="E156" s="244" t="s">
        <v>7</v>
      </c>
      <c r="F156" s="244" t="s">
        <v>8</v>
      </c>
      <c r="G156" s="244" t="s">
        <v>11</v>
      </c>
      <c r="H156" s="187" t="s">
        <v>12</v>
      </c>
      <c r="I156" s="188">
        <v>4</v>
      </c>
      <c r="J156" s="188">
        <f>VLOOKUP(A156,CENIK!$A$2:$F$201,6,FALSE)</f>
        <v>0</v>
      </c>
      <c r="K156" s="188">
        <f t="shared" si="7"/>
        <v>0</v>
      </c>
    </row>
    <row r="157" spans="1:11" ht="60" x14ac:dyDescent="0.25">
      <c r="A157" s="187">
        <v>1203</v>
      </c>
      <c r="B157" s="187">
        <v>375</v>
      </c>
      <c r="C157" s="184" t="str">
        <f t="shared" si="6"/>
        <v>375-1203</v>
      </c>
      <c r="D157" s="244" t="s">
        <v>349</v>
      </c>
      <c r="E157" s="244" t="s">
        <v>7</v>
      </c>
      <c r="F157" s="244" t="s">
        <v>8</v>
      </c>
      <c r="G157" s="244" t="s">
        <v>236</v>
      </c>
      <c r="H157" s="187" t="s">
        <v>10</v>
      </c>
      <c r="I157" s="188">
        <v>73.8</v>
      </c>
      <c r="J157" s="188">
        <f>VLOOKUP(A157,CENIK!$A$2:$F$201,6,FALSE)</f>
        <v>0</v>
      </c>
      <c r="K157" s="188">
        <f t="shared" si="7"/>
        <v>0</v>
      </c>
    </row>
    <row r="158" spans="1:11" ht="45" x14ac:dyDescent="0.25">
      <c r="A158" s="187">
        <v>1204</v>
      </c>
      <c r="B158" s="187">
        <v>375</v>
      </c>
      <c r="C158" s="184" t="str">
        <f t="shared" si="6"/>
        <v>375-1204</v>
      </c>
      <c r="D158" s="244" t="s">
        <v>349</v>
      </c>
      <c r="E158" s="244" t="s">
        <v>7</v>
      </c>
      <c r="F158" s="244" t="s">
        <v>8</v>
      </c>
      <c r="G158" s="244" t="s">
        <v>13</v>
      </c>
      <c r="H158" s="187" t="s">
        <v>10</v>
      </c>
      <c r="I158" s="188">
        <v>73.8</v>
      </c>
      <c r="J158" s="188">
        <f>VLOOKUP(A158,CENIK!$A$2:$F$201,6,FALSE)</f>
        <v>0</v>
      </c>
      <c r="K158" s="188">
        <f t="shared" si="7"/>
        <v>0</v>
      </c>
    </row>
    <row r="159" spans="1:11" ht="60" x14ac:dyDescent="0.25">
      <c r="A159" s="187">
        <v>1205</v>
      </c>
      <c r="B159" s="187">
        <v>375</v>
      </c>
      <c r="C159" s="184" t="str">
        <f t="shared" si="6"/>
        <v>375-1205</v>
      </c>
      <c r="D159" s="244" t="s">
        <v>349</v>
      </c>
      <c r="E159" s="244" t="s">
        <v>7</v>
      </c>
      <c r="F159" s="244" t="s">
        <v>8</v>
      </c>
      <c r="G159" s="244" t="s">
        <v>237</v>
      </c>
      <c r="H159" s="187" t="s">
        <v>14</v>
      </c>
      <c r="I159" s="188">
        <v>2</v>
      </c>
      <c r="J159" s="188">
        <f>VLOOKUP(A159,CENIK!$A$2:$F$201,6,FALSE)</f>
        <v>0</v>
      </c>
      <c r="K159" s="188">
        <f t="shared" si="7"/>
        <v>0</v>
      </c>
    </row>
    <row r="160" spans="1:11" ht="75" x14ac:dyDescent="0.25">
      <c r="A160" s="187">
        <v>1207</v>
      </c>
      <c r="B160" s="187">
        <v>375</v>
      </c>
      <c r="C160" s="184" t="str">
        <f t="shared" si="6"/>
        <v>375-1207</v>
      </c>
      <c r="D160" s="244" t="s">
        <v>349</v>
      </c>
      <c r="E160" s="244" t="s">
        <v>7</v>
      </c>
      <c r="F160" s="244" t="s">
        <v>8</v>
      </c>
      <c r="G160" s="244" t="s">
        <v>239</v>
      </c>
      <c r="H160" s="187" t="s">
        <v>14</v>
      </c>
      <c r="I160" s="188">
        <v>2</v>
      </c>
      <c r="J160" s="188">
        <f>VLOOKUP(A160,CENIK!$A$2:$F$201,6,FALSE)</f>
        <v>0</v>
      </c>
      <c r="K160" s="188">
        <f t="shared" si="7"/>
        <v>0</v>
      </c>
    </row>
    <row r="161" spans="1:11" ht="45" x14ac:dyDescent="0.25">
      <c r="A161" s="187">
        <v>1301</v>
      </c>
      <c r="B161" s="187">
        <v>375</v>
      </c>
      <c r="C161" s="184" t="str">
        <f t="shared" si="6"/>
        <v>375-1301</v>
      </c>
      <c r="D161" s="244" t="s">
        <v>349</v>
      </c>
      <c r="E161" s="244" t="s">
        <v>7</v>
      </c>
      <c r="F161" s="244" t="s">
        <v>15</v>
      </c>
      <c r="G161" s="244" t="s">
        <v>16</v>
      </c>
      <c r="H161" s="187" t="s">
        <v>10</v>
      </c>
      <c r="I161" s="188">
        <v>73.8</v>
      </c>
      <c r="J161" s="188">
        <f>VLOOKUP(A161,CENIK!$A$2:$F$201,6,FALSE)</f>
        <v>0</v>
      </c>
      <c r="K161" s="188">
        <f t="shared" si="7"/>
        <v>0</v>
      </c>
    </row>
    <row r="162" spans="1:11" ht="150" x14ac:dyDescent="0.25">
      <c r="A162" s="187">
        <v>1302</v>
      </c>
      <c r="B162" s="187">
        <v>375</v>
      </c>
      <c r="C162" s="184" t="str">
        <f t="shared" si="6"/>
        <v>375-1302</v>
      </c>
      <c r="D162" s="244" t="s">
        <v>349</v>
      </c>
      <c r="E162" s="244" t="s">
        <v>7</v>
      </c>
      <c r="F162" s="244" t="s">
        <v>15</v>
      </c>
      <c r="G162" s="1201" t="s">
        <v>3252</v>
      </c>
      <c r="H162" s="187" t="s">
        <v>10</v>
      </c>
      <c r="I162" s="188">
        <v>73.8</v>
      </c>
      <c r="J162" s="188">
        <f>VLOOKUP(A162,CENIK!$A$2:$F$201,6,FALSE)</f>
        <v>0</v>
      </c>
      <c r="K162" s="188">
        <f t="shared" si="7"/>
        <v>0</v>
      </c>
    </row>
    <row r="163" spans="1:11" ht="60" x14ac:dyDescent="0.25">
      <c r="A163" s="187">
        <v>1307</v>
      </c>
      <c r="B163" s="187">
        <v>375</v>
      </c>
      <c r="C163" s="184" t="str">
        <f t="shared" si="6"/>
        <v>375-1307</v>
      </c>
      <c r="D163" s="244" t="s">
        <v>349</v>
      </c>
      <c r="E163" s="244" t="s">
        <v>7</v>
      </c>
      <c r="F163" s="244" t="s">
        <v>15</v>
      </c>
      <c r="G163" s="244" t="s">
        <v>18</v>
      </c>
      <c r="H163" s="187" t="s">
        <v>6</v>
      </c>
      <c r="I163" s="188">
        <v>2</v>
      </c>
      <c r="J163" s="188">
        <f>VLOOKUP(A163,CENIK!$A$2:$F$201,6,FALSE)</f>
        <v>0</v>
      </c>
      <c r="K163" s="188">
        <f t="shared" si="7"/>
        <v>0</v>
      </c>
    </row>
    <row r="164" spans="1:11" ht="45" x14ac:dyDescent="0.25">
      <c r="A164" s="187">
        <v>1311</v>
      </c>
      <c r="B164" s="187">
        <v>375</v>
      </c>
      <c r="C164" s="184" t="str">
        <f t="shared" si="6"/>
        <v>375-1311</v>
      </c>
      <c r="D164" s="244" t="s">
        <v>349</v>
      </c>
      <c r="E164" s="244" t="s">
        <v>7</v>
      </c>
      <c r="F164" s="244" t="s">
        <v>15</v>
      </c>
      <c r="G164" s="244" t="s">
        <v>23</v>
      </c>
      <c r="H164" s="187" t="s">
        <v>14</v>
      </c>
      <c r="I164" s="188">
        <v>1</v>
      </c>
      <c r="J164" s="188">
        <f>VLOOKUP(A164,CENIK!$A$2:$F$201,6,FALSE)</f>
        <v>0</v>
      </c>
      <c r="K164" s="188">
        <f t="shared" si="7"/>
        <v>0</v>
      </c>
    </row>
    <row r="165" spans="1:11" ht="30" x14ac:dyDescent="0.25">
      <c r="A165" s="187">
        <v>1401</v>
      </c>
      <c r="B165" s="187">
        <v>375</v>
      </c>
      <c r="C165" s="184" t="str">
        <f t="shared" si="6"/>
        <v>375-1401</v>
      </c>
      <c r="D165" s="244" t="s">
        <v>349</v>
      </c>
      <c r="E165" s="244" t="s">
        <v>7</v>
      </c>
      <c r="F165" s="244" t="s">
        <v>25</v>
      </c>
      <c r="G165" s="244" t="s">
        <v>247</v>
      </c>
      <c r="H165" s="187" t="s">
        <v>20</v>
      </c>
      <c r="I165" s="188">
        <v>10</v>
      </c>
      <c r="J165" s="188">
        <f>VLOOKUP(A165,CENIK!$A$2:$F$201,6,FALSE)</f>
        <v>0</v>
      </c>
      <c r="K165" s="188">
        <f t="shared" si="7"/>
        <v>0</v>
      </c>
    </row>
    <row r="166" spans="1:11" ht="30" x14ac:dyDescent="0.25">
      <c r="A166" s="187">
        <v>1402</v>
      </c>
      <c r="B166" s="187">
        <v>375</v>
      </c>
      <c r="C166" s="184" t="str">
        <f t="shared" si="6"/>
        <v>375-1402</v>
      </c>
      <c r="D166" s="244" t="s">
        <v>349</v>
      </c>
      <c r="E166" s="244" t="s">
        <v>7</v>
      </c>
      <c r="F166" s="244" t="s">
        <v>25</v>
      </c>
      <c r="G166" s="244" t="s">
        <v>248</v>
      </c>
      <c r="H166" s="187" t="s">
        <v>20</v>
      </c>
      <c r="I166" s="188">
        <v>5</v>
      </c>
      <c r="J166" s="188">
        <f>VLOOKUP(A166,CENIK!$A$2:$F$201,6,FALSE)</f>
        <v>0</v>
      </c>
      <c r="K166" s="188">
        <f t="shared" si="7"/>
        <v>0</v>
      </c>
    </row>
    <row r="167" spans="1:11" ht="30" x14ac:dyDescent="0.25">
      <c r="A167" s="187">
        <v>1403</v>
      </c>
      <c r="B167" s="187">
        <v>375</v>
      </c>
      <c r="C167" s="184" t="str">
        <f t="shared" si="6"/>
        <v>375-1403</v>
      </c>
      <c r="D167" s="244" t="s">
        <v>349</v>
      </c>
      <c r="E167" s="244" t="s">
        <v>7</v>
      </c>
      <c r="F167" s="244" t="s">
        <v>25</v>
      </c>
      <c r="G167" s="244" t="s">
        <v>249</v>
      </c>
      <c r="H167" s="187" t="s">
        <v>20</v>
      </c>
      <c r="I167" s="188">
        <v>5</v>
      </c>
      <c r="J167" s="188">
        <f>VLOOKUP(A167,CENIK!$A$2:$F$201,6,FALSE)</f>
        <v>0</v>
      </c>
      <c r="K167" s="188">
        <f t="shared" si="7"/>
        <v>0</v>
      </c>
    </row>
    <row r="168" spans="1:11" ht="60" x14ac:dyDescent="0.25">
      <c r="A168" s="187">
        <v>12324</v>
      </c>
      <c r="B168" s="187">
        <v>375</v>
      </c>
      <c r="C168" s="184" t="str">
        <f t="shared" si="6"/>
        <v>375-12324</v>
      </c>
      <c r="D168" s="244" t="s">
        <v>349</v>
      </c>
      <c r="E168" s="244" t="s">
        <v>26</v>
      </c>
      <c r="F168" s="244" t="s">
        <v>27</v>
      </c>
      <c r="G168" s="244" t="s">
        <v>556</v>
      </c>
      <c r="H168" s="187" t="s">
        <v>29</v>
      </c>
      <c r="I168" s="188">
        <v>3</v>
      </c>
      <c r="J168" s="188">
        <f>VLOOKUP(A168,CENIK!$A$2:$F$201,6,FALSE)</f>
        <v>0</v>
      </c>
      <c r="K168" s="188">
        <f t="shared" si="7"/>
        <v>0</v>
      </c>
    </row>
    <row r="169" spans="1:11" ht="45" x14ac:dyDescent="0.25">
      <c r="A169" s="187">
        <v>12308</v>
      </c>
      <c r="B169" s="187">
        <v>375</v>
      </c>
      <c r="C169" s="184" t="str">
        <f t="shared" si="6"/>
        <v>375-12308</v>
      </c>
      <c r="D169" s="244" t="s">
        <v>349</v>
      </c>
      <c r="E169" s="244" t="s">
        <v>26</v>
      </c>
      <c r="F169" s="244" t="s">
        <v>27</v>
      </c>
      <c r="G169" s="244" t="s">
        <v>28</v>
      </c>
      <c r="H169" s="187" t="s">
        <v>29</v>
      </c>
      <c r="I169" s="188">
        <v>130</v>
      </c>
      <c r="J169" s="188">
        <f>VLOOKUP(A169,CENIK!$A$2:$F$201,6,FALSE)</f>
        <v>0</v>
      </c>
      <c r="K169" s="188">
        <f t="shared" si="7"/>
        <v>0</v>
      </c>
    </row>
    <row r="170" spans="1:11" ht="30" x14ac:dyDescent="0.25">
      <c r="A170" s="187">
        <v>22102</v>
      </c>
      <c r="B170" s="187">
        <v>375</v>
      </c>
      <c r="C170" s="184" t="str">
        <f t="shared" si="6"/>
        <v>375-22102</v>
      </c>
      <c r="D170" s="244" t="s">
        <v>349</v>
      </c>
      <c r="E170" s="244" t="s">
        <v>26</v>
      </c>
      <c r="F170" s="244" t="s">
        <v>27</v>
      </c>
      <c r="G170" s="244" t="s">
        <v>35</v>
      </c>
      <c r="H170" s="187" t="s">
        <v>29</v>
      </c>
      <c r="I170" s="188">
        <v>130</v>
      </c>
      <c r="J170" s="188">
        <f>VLOOKUP(A170,CENIK!$A$2:$F$201,6,FALSE)</f>
        <v>0</v>
      </c>
      <c r="K170" s="188">
        <f t="shared" si="7"/>
        <v>0</v>
      </c>
    </row>
    <row r="171" spans="1:11" ht="30" x14ac:dyDescent="0.25">
      <c r="A171" s="187">
        <v>12327</v>
      </c>
      <c r="B171" s="187">
        <v>375</v>
      </c>
      <c r="C171" s="184" t="str">
        <f t="shared" si="6"/>
        <v>375-12327</v>
      </c>
      <c r="D171" s="244" t="s">
        <v>349</v>
      </c>
      <c r="E171" s="244" t="s">
        <v>26</v>
      </c>
      <c r="F171" s="244" t="s">
        <v>27</v>
      </c>
      <c r="G171" s="244" t="s">
        <v>31</v>
      </c>
      <c r="H171" s="187" t="s">
        <v>10</v>
      </c>
      <c r="I171" s="188">
        <v>73.8</v>
      </c>
      <c r="J171" s="188">
        <f>VLOOKUP(A171,CENIK!$A$2:$F$201,6,FALSE)</f>
        <v>0</v>
      </c>
      <c r="K171" s="188">
        <f t="shared" si="7"/>
        <v>0</v>
      </c>
    </row>
    <row r="172" spans="1:11" ht="45" x14ac:dyDescent="0.25">
      <c r="A172" s="187">
        <v>31302</v>
      </c>
      <c r="B172" s="187">
        <v>375</v>
      </c>
      <c r="C172" s="184" t="str">
        <f t="shared" si="6"/>
        <v>375-31302</v>
      </c>
      <c r="D172" s="244" t="s">
        <v>349</v>
      </c>
      <c r="E172" s="244" t="s">
        <v>26</v>
      </c>
      <c r="F172" s="244" t="s">
        <v>36</v>
      </c>
      <c r="G172" s="244" t="s">
        <v>639</v>
      </c>
      <c r="H172" s="187" t="s">
        <v>22</v>
      </c>
      <c r="I172" s="188">
        <v>50</v>
      </c>
      <c r="J172" s="188">
        <f>VLOOKUP(A172,CENIK!$A$2:$F$201,6,FALSE)</f>
        <v>0</v>
      </c>
      <c r="K172" s="188">
        <f t="shared" si="7"/>
        <v>0</v>
      </c>
    </row>
    <row r="173" spans="1:11" ht="75" x14ac:dyDescent="0.25">
      <c r="A173" s="187">
        <v>31602</v>
      </c>
      <c r="B173" s="187">
        <v>375</v>
      </c>
      <c r="C173" s="184" t="str">
        <f t="shared" si="6"/>
        <v>375-31602</v>
      </c>
      <c r="D173" s="244" t="s">
        <v>349</v>
      </c>
      <c r="E173" s="244" t="s">
        <v>26</v>
      </c>
      <c r="F173" s="244" t="s">
        <v>36</v>
      </c>
      <c r="G173" s="244" t="s">
        <v>640</v>
      </c>
      <c r="H173" s="187" t="s">
        <v>29</v>
      </c>
      <c r="I173" s="188">
        <v>130</v>
      </c>
      <c r="J173" s="188">
        <f>VLOOKUP(A173,CENIK!$A$2:$F$201,6,FALSE)</f>
        <v>0</v>
      </c>
      <c r="K173" s="188">
        <f t="shared" si="7"/>
        <v>0</v>
      </c>
    </row>
    <row r="174" spans="1:11" ht="45" x14ac:dyDescent="0.25">
      <c r="A174" s="187">
        <v>32311</v>
      </c>
      <c r="B174" s="187">
        <v>375</v>
      </c>
      <c r="C174" s="184" t="str">
        <f t="shared" si="6"/>
        <v>375-32311</v>
      </c>
      <c r="D174" s="244" t="s">
        <v>349</v>
      </c>
      <c r="E174" s="244" t="s">
        <v>26</v>
      </c>
      <c r="F174" s="244" t="s">
        <v>36</v>
      </c>
      <c r="G174" s="244" t="s">
        <v>255</v>
      </c>
      <c r="H174" s="187" t="s">
        <v>29</v>
      </c>
      <c r="I174" s="188">
        <v>130</v>
      </c>
      <c r="J174" s="188">
        <f>VLOOKUP(A174,CENIK!$A$2:$F$201,6,FALSE)</f>
        <v>0</v>
      </c>
      <c r="K174" s="188">
        <f t="shared" si="7"/>
        <v>0</v>
      </c>
    </row>
    <row r="175" spans="1:11" ht="30" x14ac:dyDescent="0.25">
      <c r="A175" s="187">
        <v>4124</v>
      </c>
      <c r="B175" s="187">
        <v>375</v>
      </c>
      <c r="C175" s="184" t="str">
        <f t="shared" si="6"/>
        <v>375-4124</v>
      </c>
      <c r="D175" s="244" t="s">
        <v>349</v>
      </c>
      <c r="E175" s="244" t="s">
        <v>49</v>
      </c>
      <c r="F175" s="244" t="s">
        <v>50</v>
      </c>
      <c r="G175" s="244" t="s">
        <v>55</v>
      </c>
      <c r="H175" s="187" t="s">
        <v>20</v>
      </c>
      <c r="I175" s="188">
        <v>10</v>
      </c>
      <c r="J175" s="188">
        <f>VLOOKUP(A175,CENIK!$A$2:$F$201,6,FALSE)</f>
        <v>0</v>
      </c>
      <c r="K175" s="188">
        <f t="shared" si="7"/>
        <v>0</v>
      </c>
    </row>
    <row r="176" spans="1:11" ht="60" x14ac:dyDescent="0.25">
      <c r="A176" s="187">
        <v>4102</v>
      </c>
      <c r="B176" s="187">
        <v>375</v>
      </c>
      <c r="C176" s="184" t="str">
        <f t="shared" si="6"/>
        <v>375-4102</v>
      </c>
      <c r="D176" s="244" t="s">
        <v>349</v>
      </c>
      <c r="E176" s="244" t="s">
        <v>49</v>
      </c>
      <c r="F176" s="244" t="s">
        <v>50</v>
      </c>
      <c r="G176" s="244" t="s">
        <v>235</v>
      </c>
      <c r="H176" s="187" t="s">
        <v>29</v>
      </c>
      <c r="I176" s="188">
        <v>190</v>
      </c>
      <c r="J176" s="188">
        <f>VLOOKUP(A176,CENIK!$A$2:$F$201,6,FALSE)</f>
        <v>0</v>
      </c>
      <c r="K176" s="188">
        <f t="shared" si="7"/>
        <v>0</v>
      </c>
    </row>
    <row r="177" spans="1:11" ht="60" x14ac:dyDescent="0.25">
      <c r="A177" s="187">
        <v>4105</v>
      </c>
      <c r="B177" s="187">
        <v>375</v>
      </c>
      <c r="C177" s="184" t="str">
        <f t="shared" si="6"/>
        <v>375-4105</v>
      </c>
      <c r="D177" s="244" t="s">
        <v>349</v>
      </c>
      <c r="E177" s="244" t="s">
        <v>49</v>
      </c>
      <c r="F177" s="244" t="s">
        <v>50</v>
      </c>
      <c r="G177" s="244" t="s">
        <v>257</v>
      </c>
      <c r="H177" s="187" t="s">
        <v>22</v>
      </c>
      <c r="I177" s="188">
        <v>262</v>
      </c>
      <c r="J177" s="188">
        <f>VLOOKUP(A177,CENIK!$A$2:$F$201,6,FALSE)</f>
        <v>0</v>
      </c>
      <c r="K177" s="188">
        <f t="shared" si="7"/>
        <v>0</v>
      </c>
    </row>
    <row r="178" spans="1:11" ht="45" x14ac:dyDescent="0.25">
      <c r="A178" s="187">
        <v>4113</v>
      </c>
      <c r="B178" s="187">
        <v>375</v>
      </c>
      <c r="C178" s="184" t="str">
        <f t="shared" ref="C178:C241" si="8">CONCATENATE(B178,$A$28,A178)</f>
        <v>375-4113</v>
      </c>
      <c r="D178" s="244" t="s">
        <v>349</v>
      </c>
      <c r="E178" s="244" t="s">
        <v>49</v>
      </c>
      <c r="F178" s="244" t="s">
        <v>50</v>
      </c>
      <c r="G178" s="244" t="s">
        <v>557</v>
      </c>
      <c r="H178" s="187" t="s">
        <v>22</v>
      </c>
      <c r="I178" s="188">
        <v>58</v>
      </c>
      <c r="J178" s="188">
        <f>VLOOKUP(A178,CENIK!$A$2:$F$201,6,FALSE)</f>
        <v>0</v>
      </c>
      <c r="K178" s="188">
        <f t="shared" ref="K178:K241" si="9">ROUND(I178*J178,2)</f>
        <v>0</v>
      </c>
    </row>
    <row r="179" spans="1:11" ht="60" x14ac:dyDescent="0.25">
      <c r="A179" s="187">
        <v>4119</v>
      </c>
      <c r="B179" s="187">
        <v>375</v>
      </c>
      <c r="C179" s="184" t="str">
        <f t="shared" si="8"/>
        <v>375-4119</v>
      </c>
      <c r="D179" s="244" t="s">
        <v>349</v>
      </c>
      <c r="E179" s="244" t="s">
        <v>49</v>
      </c>
      <c r="F179" s="244" t="s">
        <v>50</v>
      </c>
      <c r="G179" s="244" t="s">
        <v>54</v>
      </c>
      <c r="H179" s="187" t="s">
        <v>22</v>
      </c>
      <c r="I179" s="188">
        <v>35</v>
      </c>
      <c r="J179" s="188">
        <f>VLOOKUP(A179,CENIK!$A$2:$F$201,6,FALSE)</f>
        <v>0</v>
      </c>
      <c r="K179" s="188">
        <f t="shared" si="9"/>
        <v>0</v>
      </c>
    </row>
    <row r="180" spans="1:11" ht="45" x14ac:dyDescent="0.25">
      <c r="A180" s="187">
        <v>4122</v>
      </c>
      <c r="B180" s="187">
        <v>375</v>
      </c>
      <c r="C180" s="184" t="str">
        <f t="shared" si="8"/>
        <v>375-4122</v>
      </c>
      <c r="D180" s="244" t="s">
        <v>349</v>
      </c>
      <c r="E180" s="244" t="s">
        <v>49</v>
      </c>
      <c r="F180" s="244" t="s">
        <v>50</v>
      </c>
      <c r="G180" s="244" t="s">
        <v>261</v>
      </c>
      <c r="H180" s="187" t="s">
        <v>22</v>
      </c>
      <c r="I180" s="188">
        <v>39</v>
      </c>
      <c r="J180" s="188">
        <f>VLOOKUP(A180,CENIK!$A$2:$F$201,6,FALSE)</f>
        <v>0</v>
      </c>
      <c r="K180" s="188">
        <f t="shared" si="9"/>
        <v>0</v>
      </c>
    </row>
    <row r="181" spans="1:11" ht="30" x14ac:dyDescent="0.25">
      <c r="A181" s="187">
        <v>4202</v>
      </c>
      <c r="B181" s="187">
        <v>375</v>
      </c>
      <c r="C181" s="184" t="str">
        <f t="shared" si="8"/>
        <v>375-4202</v>
      </c>
      <c r="D181" s="244" t="s">
        <v>349</v>
      </c>
      <c r="E181" s="244" t="s">
        <v>49</v>
      </c>
      <c r="F181" s="244" t="s">
        <v>56</v>
      </c>
      <c r="G181" s="244" t="s">
        <v>58</v>
      </c>
      <c r="H181" s="187" t="s">
        <v>29</v>
      </c>
      <c r="I181" s="188">
        <v>130</v>
      </c>
      <c r="J181" s="188">
        <f>VLOOKUP(A181,CENIK!$A$2:$F$201,6,FALSE)</f>
        <v>0</v>
      </c>
      <c r="K181" s="188">
        <f t="shared" si="9"/>
        <v>0</v>
      </c>
    </row>
    <row r="182" spans="1:11" ht="75" x14ac:dyDescent="0.25">
      <c r="A182" s="187">
        <v>4203</v>
      </c>
      <c r="B182" s="187">
        <v>375</v>
      </c>
      <c r="C182" s="184" t="str">
        <f t="shared" si="8"/>
        <v>375-4203</v>
      </c>
      <c r="D182" s="244" t="s">
        <v>349</v>
      </c>
      <c r="E182" s="244" t="s">
        <v>49</v>
      </c>
      <c r="F182" s="244" t="s">
        <v>56</v>
      </c>
      <c r="G182" s="244" t="s">
        <v>59</v>
      </c>
      <c r="H182" s="187" t="s">
        <v>22</v>
      </c>
      <c r="I182" s="188">
        <v>13</v>
      </c>
      <c r="J182" s="188">
        <f>VLOOKUP(A182,CENIK!$A$2:$F$201,6,FALSE)</f>
        <v>0</v>
      </c>
      <c r="K182" s="188">
        <f t="shared" si="9"/>
        <v>0</v>
      </c>
    </row>
    <row r="183" spans="1:11" ht="60" x14ac:dyDescent="0.25">
      <c r="A183" s="187">
        <v>4204</v>
      </c>
      <c r="B183" s="187">
        <v>375</v>
      </c>
      <c r="C183" s="184" t="str">
        <f t="shared" si="8"/>
        <v>375-4204</v>
      </c>
      <c r="D183" s="244" t="s">
        <v>349</v>
      </c>
      <c r="E183" s="244" t="s">
        <v>49</v>
      </c>
      <c r="F183" s="244" t="s">
        <v>56</v>
      </c>
      <c r="G183" s="244" t="s">
        <v>60</v>
      </c>
      <c r="H183" s="187" t="s">
        <v>22</v>
      </c>
      <c r="I183" s="188">
        <v>65.400000000000006</v>
      </c>
      <c r="J183" s="188">
        <f>VLOOKUP(A183,CENIK!$A$2:$F$201,6,FALSE)</f>
        <v>0</v>
      </c>
      <c r="K183" s="188">
        <f t="shared" si="9"/>
        <v>0</v>
      </c>
    </row>
    <row r="184" spans="1:11" ht="60" x14ac:dyDescent="0.25">
      <c r="A184" s="187">
        <v>4207</v>
      </c>
      <c r="B184" s="187">
        <v>375</v>
      </c>
      <c r="C184" s="184" t="str">
        <f t="shared" si="8"/>
        <v>375-4207</v>
      </c>
      <c r="D184" s="244" t="s">
        <v>349</v>
      </c>
      <c r="E184" s="244" t="s">
        <v>49</v>
      </c>
      <c r="F184" s="244" t="s">
        <v>56</v>
      </c>
      <c r="G184" s="244" t="s">
        <v>262</v>
      </c>
      <c r="H184" s="187" t="s">
        <v>22</v>
      </c>
      <c r="I184" s="188">
        <v>258</v>
      </c>
      <c r="J184" s="188">
        <f>VLOOKUP(A184,CENIK!$A$2:$F$201,6,FALSE)</f>
        <v>0</v>
      </c>
      <c r="K184" s="188">
        <f t="shared" si="9"/>
        <v>0</v>
      </c>
    </row>
    <row r="185" spans="1:11" ht="165" x14ac:dyDescent="0.25">
      <c r="A185" s="187">
        <v>6101</v>
      </c>
      <c r="B185" s="187">
        <v>375</v>
      </c>
      <c r="C185" s="184" t="str">
        <f t="shared" si="8"/>
        <v>375-6101</v>
      </c>
      <c r="D185" s="244" t="s">
        <v>349</v>
      </c>
      <c r="E185" s="244" t="s">
        <v>74</v>
      </c>
      <c r="F185" s="244" t="s">
        <v>75</v>
      </c>
      <c r="G185" s="244" t="s">
        <v>76</v>
      </c>
      <c r="H185" s="187" t="s">
        <v>10</v>
      </c>
      <c r="I185" s="188">
        <v>73.8</v>
      </c>
      <c r="J185" s="188">
        <f>VLOOKUP(A185,CENIK!$A$2:$F$201,6,FALSE)</f>
        <v>0</v>
      </c>
      <c r="K185" s="188">
        <f t="shared" si="9"/>
        <v>0</v>
      </c>
    </row>
    <row r="186" spans="1:11" ht="120" x14ac:dyDescent="0.25">
      <c r="A186" s="187">
        <v>6204</v>
      </c>
      <c r="B186" s="187">
        <v>375</v>
      </c>
      <c r="C186" s="184" t="str">
        <f t="shared" si="8"/>
        <v>375-6204</v>
      </c>
      <c r="D186" s="244" t="s">
        <v>349</v>
      </c>
      <c r="E186" s="244" t="s">
        <v>74</v>
      </c>
      <c r="F186" s="244" t="s">
        <v>77</v>
      </c>
      <c r="G186" s="244" t="s">
        <v>265</v>
      </c>
      <c r="H186" s="187" t="s">
        <v>6</v>
      </c>
      <c r="I186" s="188">
        <v>3</v>
      </c>
      <c r="J186" s="188">
        <f>VLOOKUP(A186,CENIK!$A$2:$F$201,6,FALSE)</f>
        <v>0</v>
      </c>
      <c r="K186" s="188">
        <f t="shared" si="9"/>
        <v>0</v>
      </c>
    </row>
    <row r="187" spans="1:11" ht="45" x14ac:dyDescent="0.25">
      <c r="A187" s="187">
        <v>5307</v>
      </c>
      <c r="B187" s="187">
        <v>375</v>
      </c>
      <c r="C187" s="184" t="str">
        <f t="shared" si="8"/>
        <v>375-5307</v>
      </c>
      <c r="D187" s="244" t="s">
        <v>349</v>
      </c>
      <c r="E187" s="244" t="s">
        <v>74</v>
      </c>
      <c r="F187" s="244" t="s">
        <v>77</v>
      </c>
      <c r="G187" s="244" t="s">
        <v>558</v>
      </c>
      <c r="H187" s="187" t="s">
        <v>6</v>
      </c>
      <c r="I187" s="188">
        <v>3</v>
      </c>
      <c r="J187" s="188">
        <f>VLOOKUP(A187,CENIK!$A$2:$F$201,6,FALSE)</f>
        <v>0</v>
      </c>
      <c r="K187" s="188">
        <f t="shared" si="9"/>
        <v>0</v>
      </c>
    </row>
    <row r="188" spans="1:11" ht="120" x14ac:dyDescent="0.25">
      <c r="A188" s="187">
        <v>6253</v>
      </c>
      <c r="B188" s="187">
        <v>375</v>
      </c>
      <c r="C188" s="184" t="str">
        <f t="shared" si="8"/>
        <v>375-6253</v>
      </c>
      <c r="D188" s="244" t="s">
        <v>349</v>
      </c>
      <c r="E188" s="244" t="s">
        <v>74</v>
      </c>
      <c r="F188" s="244" t="s">
        <v>77</v>
      </c>
      <c r="G188" s="244" t="s">
        <v>269</v>
      </c>
      <c r="H188" s="187" t="s">
        <v>6</v>
      </c>
      <c r="I188" s="188">
        <v>3</v>
      </c>
      <c r="J188" s="188">
        <f>VLOOKUP(A188,CENIK!$A$2:$F$201,6,FALSE)</f>
        <v>0</v>
      </c>
      <c r="K188" s="188">
        <f t="shared" si="9"/>
        <v>0</v>
      </c>
    </row>
    <row r="189" spans="1:11" ht="120" x14ac:dyDescent="0.25">
      <c r="A189" s="187">
        <v>6305</v>
      </c>
      <c r="B189" s="187">
        <v>375</v>
      </c>
      <c r="C189" s="184" t="str">
        <f t="shared" si="8"/>
        <v>375-6305</v>
      </c>
      <c r="D189" s="244" t="s">
        <v>349</v>
      </c>
      <c r="E189" s="244" t="s">
        <v>74</v>
      </c>
      <c r="F189" s="244" t="s">
        <v>81</v>
      </c>
      <c r="G189" s="244" t="s">
        <v>84</v>
      </c>
      <c r="H189" s="187" t="s">
        <v>6</v>
      </c>
      <c r="I189" s="188">
        <v>4</v>
      </c>
      <c r="J189" s="188">
        <f>VLOOKUP(A189,CENIK!$A$2:$F$201,6,FALSE)</f>
        <v>0</v>
      </c>
      <c r="K189" s="188">
        <f t="shared" si="9"/>
        <v>0</v>
      </c>
    </row>
    <row r="190" spans="1:11" ht="345" x14ac:dyDescent="0.25">
      <c r="A190" s="187">
        <v>6301</v>
      </c>
      <c r="B190" s="187">
        <v>375</v>
      </c>
      <c r="C190" s="184" t="str">
        <f t="shared" si="8"/>
        <v>375-6301</v>
      </c>
      <c r="D190" s="244" t="s">
        <v>349</v>
      </c>
      <c r="E190" s="244" t="s">
        <v>74</v>
      </c>
      <c r="F190" s="244" t="s">
        <v>81</v>
      </c>
      <c r="G190" s="244" t="s">
        <v>270</v>
      </c>
      <c r="H190" s="187" t="s">
        <v>6</v>
      </c>
      <c r="I190" s="188">
        <v>4</v>
      </c>
      <c r="J190" s="188">
        <f>VLOOKUP(A190,CENIK!$A$2:$F$201,6,FALSE)</f>
        <v>0</v>
      </c>
      <c r="K190" s="188">
        <f t="shared" si="9"/>
        <v>0</v>
      </c>
    </row>
    <row r="191" spans="1:11" ht="60" x14ac:dyDescent="0.25">
      <c r="A191" s="187">
        <v>6405</v>
      </c>
      <c r="B191" s="187">
        <v>375</v>
      </c>
      <c r="C191" s="184" t="str">
        <f t="shared" si="8"/>
        <v>375-6405</v>
      </c>
      <c r="D191" s="244" t="s">
        <v>349</v>
      </c>
      <c r="E191" s="244" t="s">
        <v>74</v>
      </c>
      <c r="F191" s="244" t="s">
        <v>85</v>
      </c>
      <c r="G191" s="244" t="s">
        <v>87</v>
      </c>
      <c r="H191" s="187" t="s">
        <v>10</v>
      </c>
      <c r="I191" s="188">
        <v>73.8</v>
      </c>
      <c r="J191" s="188">
        <f>VLOOKUP(A191,CENIK!$A$2:$F$201,6,FALSE)</f>
        <v>0</v>
      </c>
      <c r="K191" s="188">
        <f t="shared" si="9"/>
        <v>0</v>
      </c>
    </row>
    <row r="192" spans="1:11" ht="30" x14ac:dyDescent="0.25">
      <c r="A192" s="187">
        <v>6401</v>
      </c>
      <c r="B192" s="187">
        <v>375</v>
      </c>
      <c r="C192" s="184" t="str">
        <f t="shared" si="8"/>
        <v>375-6401</v>
      </c>
      <c r="D192" s="244" t="s">
        <v>349</v>
      </c>
      <c r="E192" s="244" t="s">
        <v>74</v>
      </c>
      <c r="F192" s="244" t="s">
        <v>85</v>
      </c>
      <c r="G192" s="244" t="s">
        <v>86</v>
      </c>
      <c r="H192" s="187" t="s">
        <v>10</v>
      </c>
      <c r="I192" s="188">
        <v>73.8</v>
      </c>
      <c r="J192" s="188">
        <f>VLOOKUP(A192,CENIK!$A$2:$F$201,6,FALSE)</f>
        <v>0</v>
      </c>
      <c r="K192" s="188">
        <f t="shared" si="9"/>
        <v>0</v>
      </c>
    </row>
    <row r="193" spans="1:11" ht="30" x14ac:dyDescent="0.25">
      <c r="A193" s="187">
        <v>6402</v>
      </c>
      <c r="B193" s="187">
        <v>375</v>
      </c>
      <c r="C193" s="184" t="str">
        <f t="shared" si="8"/>
        <v>375-6402</v>
      </c>
      <c r="D193" s="244" t="s">
        <v>349</v>
      </c>
      <c r="E193" s="244" t="s">
        <v>74</v>
      </c>
      <c r="F193" s="244" t="s">
        <v>85</v>
      </c>
      <c r="G193" s="244" t="s">
        <v>122</v>
      </c>
      <c r="H193" s="187" t="s">
        <v>10</v>
      </c>
      <c r="I193" s="188">
        <v>73.8</v>
      </c>
      <c r="J193" s="188">
        <f>VLOOKUP(A193,CENIK!$A$2:$F$201,6,FALSE)</f>
        <v>0</v>
      </c>
      <c r="K193" s="188">
        <f t="shared" si="9"/>
        <v>0</v>
      </c>
    </row>
    <row r="194" spans="1:11" ht="45" x14ac:dyDescent="0.25">
      <c r="A194" s="187">
        <v>6504</v>
      </c>
      <c r="B194" s="187">
        <v>375</v>
      </c>
      <c r="C194" s="184" t="str">
        <f t="shared" si="8"/>
        <v>375-6504</v>
      </c>
      <c r="D194" s="244" t="s">
        <v>349</v>
      </c>
      <c r="E194" s="244" t="s">
        <v>74</v>
      </c>
      <c r="F194" s="244" t="s">
        <v>88</v>
      </c>
      <c r="G194" s="244" t="s">
        <v>274</v>
      </c>
      <c r="H194" s="187" t="s">
        <v>6</v>
      </c>
      <c r="I194" s="188">
        <v>2</v>
      </c>
      <c r="J194" s="188">
        <f>VLOOKUP(A194,CENIK!$A$2:$F$201,6,FALSE)</f>
        <v>0</v>
      </c>
      <c r="K194" s="188">
        <f t="shared" si="9"/>
        <v>0</v>
      </c>
    </row>
    <row r="195" spans="1:11" ht="60" x14ac:dyDescent="0.25">
      <c r="A195" s="187">
        <v>1201</v>
      </c>
      <c r="B195" s="187">
        <v>410</v>
      </c>
      <c r="C195" s="184" t="str">
        <f t="shared" si="8"/>
        <v>410-1201</v>
      </c>
      <c r="D195" s="244" t="s">
        <v>350</v>
      </c>
      <c r="E195" s="244" t="s">
        <v>7</v>
      </c>
      <c r="F195" s="244" t="s">
        <v>8</v>
      </c>
      <c r="G195" s="244" t="s">
        <v>9</v>
      </c>
      <c r="H195" s="187" t="s">
        <v>10</v>
      </c>
      <c r="I195" s="188">
        <v>441.6</v>
      </c>
      <c r="J195" s="188">
        <f>VLOOKUP(A195,CENIK!$A$2:$F$201,6,FALSE)</f>
        <v>0</v>
      </c>
      <c r="K195" s="188">
        <f t="shared" si="9"/>
        <v>0</v>
      </c>
    </row>
    <row r="196" spans="1:11" ht="45" x14ac:dyDescent="0.25">
      <c r="A196" s="187">
        <v>1202</v>
      </c>
      <c r="B196" s="187">
        <v>410</v>
      </c>
      <c r="C196" s="184" t="str">
        <f t="shared" si="8"/>
        <v>410-1202</v>
      </c>
      <c r="D196" s="244" t="s">
        <v>350</v>
      </c>
      <c r="E196" s="244" t="s">
        <v>7</v>
      </c>
      <c r="F196" s="244" t="s">
        <v>8</v>
      </c>
      <c r="G196" s="244" t="s">
        <v>11</v>
      </c>
      <c r="H196" s="187" t="s">
        <v>12</v>
      </c>
      <c r="I196" s="188">
        <v>21</v>
      </c>
      <c r="J196" s="188">
        <f>VLOOKUP(A196,CENIK!$A$2:$F$201,6,FALSE)</f>
        <v>0</v>
      </c>
      <c r="K196" s="188">
        <f t="shared" si="9"/>
        <v>0</v>
      </c>
    </row>
    <row r="197" spans="1:11" ht="60" x14ac:dyDescent="0.25">
      <c r="A197" s="187">
        <v>1203</v>
      </c>
      <c r="B197" s="187">
        <v>410</v>
      </c>
      <c r="C197" s="184" t="str">
        <f t="shared" si="8"/>
        <v>410-1203</v>
      </c>
      <c r="D197" s="244" t="s">
        <v>350</v>
      </c>
      <c r="E197" s="244" t="s">
        <v>7</v>
      </c>
      <c r="F197" s="244" t="s">
        <v>8</v>
      </c>
      <c r="G197" s="244" t="s">
        <v>236</v>
      </c>
      <c r="H197" s="187" t="s">
        <v>10</v>
      </c>
      <c r="I197" s="188">
        <v>441.6</v>
      </c>
      <c r="J197" s="188">
        <f>VLOOKUP(A197,CENIK!$A$2:$F$201,6,FALSE)</f>
        <v>0</v>
      </c>
      <c r="K197" s="188">
        <f t="shared" si="9"/>
        <v>0</v>
      </c>
    </row>
    <row r="198" spans="1:11" ht="45" x14ac:dyDescent="0.25">
      <c r="A198" s="187">
        <v>1204</v>
      </c>
      <c r="B198" s="187">
        <v>410</v>
      </c>
      <c r="C198" s="184" t="str">
        <f t="shared" si="8"/>
        <v>410-1204</v>
      </c>
      <c r="D198" s="244" t="s">
        <v>350</v>
      </c>
      <c r="E198" s="244" t="s">
        <v>7</v>
      </c>
      <c r="F198" s="244" t="s">
        <v>8</v>
      </c>
      <c r="G198" s="244" t="s">
        <v>13</v>
      </c>
      <c r="H198" s="187" t="s">
        <v>10</v>
      </c>
      <c r="I198" s="188">
        <v>441.6</v>
      </c>
      <c r="J198" s="188">
        <f>VLOOKUP(A198,CENIK!$A$2:$F$201,6,FALSE)</f>
        <v>0</v>
      </c>
      <c r="K198" s="188">
        <f t="shared" si="9"/>
        <v>0</v>
      </c>
    </row>
    <row r="199" spans="1:11" ht="60" x14ac:dyDescent="0.25">
      <c r="A199" s="187">
        <v>1205</v>
      </c>
      <c r="B199" s="187">
        <v>410</v>
      </c>
      <c r="C199" s="184" t="str">
        <f t="shared" si="8"/>
        <v>410-1205</v>
      </c>
      <c r="D199" s="244" t="s">
        <v>350</v>
      </c>
      <c r="E199" s="244" t="s">
        <v>7</v>
      </c>
      <c r="F199" s="244" t="s">
        <v>8</v>
      </c>
      <c r="G199" s="244" t="s">
        <v>237</v>
      </c>
      <c r="H199" s="187" t="s">
        <v>14</v>
      </c>
      <c r="I199" s="188">
        <v>4</v>
      </c>
      <c r="J199" s="188">
        <f>VLOOKUP(A199,CENIK!$A$2:$F$201,6,FALSE)</f>
        <v>0</v>
      </c>
      <c r="K199" s="188">
        <f t="shared" si="9"/>
        <v>0</v>
      </c>
    </row>
    <row r="200" spans="1:11" ht="75" x14ac:dyDescent="0.25">
      <c r="A200" s="187">
        <v>1207</v>
      </c>
      <c r="B200" s="187">
        <v>410</v>
      </c>
      <c r="C200" s="184" t="str">
        <f t="shared" si="8"/>
        <v>410-1207</v>
      </c>
      <c r="D200" s="244" t="s">
        <v>350</v>
      </c>
      <c r="E200" s="244" t="s">
        <v>7</v>
      </c>
      <c r="F200" s="244" t="s">
        <v>8</v>
      </c>
      <c r="G200" s="244" t="s">
        <v>239</v>
      </c>
      <c r="H200" s="187" t="s">
        <v>14</v>
      </c>
      <c r="I200" s="188">
        <v>12</v>
      </c>
      <c r="J200" s="188">
        <f>VLOOKUP(A200,CENIK!$A$2:$F$201,6,FALSE)</f>
        <v>0</v>
      </c>
      <c r="K200" s="188">
        <f t="shared" si="9"/>
        <v>0</v>
      </c>
    </row>
    <row r="201" spans="1:11" ht="45" x14ac:dyDescent="0.25">
      <c r="A201" s="187">
        <v>1301</v>
      </c>
      <c r="B201" s="187">
        <v>410</v>
      </c>
      <c r="C201" s="184" t="str">
        <f t="shared" si="8"/>
        <v>410-1301</v>
      </c>
      <c r="D201" s="244" t="s">
        <v>350</v>
      </c>
      <c r="E201" s="244" t="s">
        <v>7</v>
      </c>
      <c r="F201" s="244" t="s">
        <v>15</v>
      </c>
      <c r="G201" s="244" t="s">
        <v>16</v>
      </c>
      <c r="H201" s="187" t="s">
        <v>10</v>
      </c>
      <c r="I201" s="188">
        <v>441.6</v>
      </c>
      <c r="J201" s="188">
        <f>VLOOKUP(A201,CENIK!$A$2:$F$201,6,FALSE)</f>
        <v>0</v>
      </c>
      <c r="K201" s="188">
        <f t="shared" si="9"/>
        <v>0</v>
      </c>
    </row>
    <row r="202" spans="1:11" ht="135" x14ac:dyDescent="0.25">
      <c r="A202" s="187">
        <v>1303</v>
      </c>
      <c r="B202" s="187">
        <v>410</v>
      </c>
      <c r="C202" s="184" t="str">
        <f t="shared" si="8"/>
        <v>410-1303</v>
      </c>
      <c r="D202" s="244" t="s">
        <v>350</v>
      </c>
      <c r="E202" s="244" t="s">
        <v>7</v>
      </c>
      <c r="F202" s="244" t="s">
        <v>15</v>
      </c>
      <c r="G202" s="244" t="s">
        <v>3256</v>
      </c>
      <c r="H202" s="187" t="s">
        <v>10</v>
      </c>
      <c r="I202" s="188">
        <v>441.6</v>
      </c>
      <c r="J202" s="188">
        <f>VLOOKUP(A202,CENIK!$A$2:$F$201,6,FALSE)</f>
        <v>0</v>
      </c>
      <c r="K202" s="188">
        <f t="shared" si="9"/>
        <v>0</v>
      </c>
    </row>
    <row r="203" spans="1:11" ht="60" x14ac:dyDescent="0.25">
      <c r="A203" s="187">
        <v>1307</v>
      </c>
      <c r="B203" s="187">
        <v>410</v>
      </c>
      <c r="C203" s="184" t="str">
        <f t="shared" si="8"/>
        <v>410-1307</v>
      </c>
      <c r="D203" s="244" t="s">
        <v>350</v>
      </c>
      <c r="E203" s="244" t="s">
        <v>7</v>
      </c>
      <c r="F203" s="244" t="s">
        <v>15</v>
      </c>
      <c r="G203" s="244" t="s">
        <v>18</v>
      </c>
      <c r="H203" s="187" t="s">
        <v>6</v>
      </c>
      <c r="I203" s="188">
        <v>8</v>
      </c>
      <c r="J203" s="188">
        <f>VLOOKUP(A203,CENIK!$A$2:$F$201,6,FALSE)</f>
        <v>0</v>
      </c>
      <c r="K203" s="188">
        <f t="shared" si="9"/>
        <v>0</v>
      </c>
    </row>
    <row r="204" spans="1:11" ht="45" x14ac:dyDescent="0.25">
      <c r="A204" s="187">
        <v>1311</v>
      </c>
      <c r="B204" s="187">
        <v>410</v>
      </c>
      <c r="C204" s="184" t="str">
        <f t="shared" si="8"/>
        <v>410-1311</v>
      </c>
      <c r="D204" s="244" t="s">
        <v>350</v>
      </c>
      <c r="E204" s="244" t="s">
        <v>7</v>
      </c>
      <c r="F204" s="244" t="s">
        <v>15</v>
      </c>
      <c r="G204" s="244" t="s">
        <v>23</v>
      </c>
      <c r="H204" s="187" t="s">
        <v>14</v>
      </c>
      <c r="I204" s="188">
        <v>1</v>
      </c>
      <c r="J204" s="188">
        <f>VLOOKUP(A204,CENIK!$A$2:$F$201,6,FALSE)</f>
        <v>0</v>
      </c>
      <c r="K204" s="188">
        <f t="shared" si="9"/>
        <v>0</v>
      </c>
    </row>
    <row r="205" spans="1:11" ht="30" x14ac:dyDescent="0.25">
      <c r="A205" s="187">
        <v>1401</v>
      </c>
      <c r="B205" s="187">
        <v>410</v>
      </c>
      <c r="C205" s="184" t="str">
        <f t="shared" si="8"/>
        <v>410-1401</v>
      </c>
      <c r="D205" s="244" t="s">
        <v>350</v>
      </c>
      <c r="E205" s="244" t="s">
        <v>7</v>
      </c>
      <c r="F205" s="244" t="s">
        <v>25</v>
      </c>
      <c r="G205" s="244" t="s">
        <v>247</v>
      </c>
      <c r="H205" s="187" t="s">
        <v>20</v>
      </c>
      <c r="I205" s="188">
        <v>40</v>
      </c>
      <c r="J205" s="188">
        <f>VLOOKUP(A205,CENIK!$A$2:$F$201,6,FALSE)</f>
        <v>0</v>
      </c>
      <c r="K205" s="188">
        <f t="shared" si="9"/>
        <v>0</v>
      </c>
    </row>
    <row r="206" spans="1:11" ht="30" x14ac:dyDescent="0.25">
      <c r="A206" s="187">
        <v>1402</v>
      </c>
      <c r="B206" s="187">
        <v>410</v>
      </c>
      <c r="C206" s="184" t="str">
        <f t="shared" si="8"/>
        <v>410-1402</v>
      </c>
      <c r="D206" s="244" t="s">
        <v>350</v>
      </c>
      <c r="E206" s="244" t="s">
        <v>7</v>
      </c>
      <c r="F206" s="244" t="s">
        <v>25</v>
      </c>
      <c r="G206" s="244" t="s">
        <v>248</v>
      </c>
      <c r="H206" s="187" t="s">
        <v>20</v>
      </c>
      <c r="I206" s="188">
        <v>20</v>
      </c>
      <c r="J206" s="188">
        <f>VLOOKUP(A206,CENIK!$A$2:$F$201,6,FALSE)</f>
        <v>0</v>
      </c>
      <c r="K206" s="188">
        <f t="shared" si="9"/>
        <v>0</v>
      </c>
    </row>
    <row r="207" spans="1:11" ht="30" x14ac:dyDescent="0.25">
      <c r="A207" s="187">
        <v>1403</v>
      </c>
      <c r="B207" s="187">
        <v>410</v>
      </c>
      <c r="C207" s="184" t="str">
        <f t="shared" si="8"/>
        <v>410-1403</v>
      </c>
      <c r="D207" s="244" t="s">
        <v>350</v>
      </c>
      <c r="E207" s="244" t="s">
        <v>7</v>
      </c>
      <c r="F207" s="244" t="s">
        <v>25</v>
      </c>
      <c r="G207" s="244" t="s">
        <v>249</v>
      </c>
      <c r="H207" s="187" t="s">
        <v>20</v>
      </c>
      <c r="I207" s="188">
        <v>20</v>
      </c>
      <c r="J207" s="188">
        <f>VLOOKUP(A207,CENIK!$A$2:$F$201,6,FALSE)</f>
        <v>0</v>
      </c>
      <c r="K207" s="188">
        <f t="shared" si="9"/>
        <v>0</v>
      </c>
    </row>
    <row r="208" spans="1:11" ht="60" x14ac:dyDescent="0.25">
      <c r="A208" s="187">
        <v>12324</v>
      </c>
      <c r="B208" s="187">
        <v>410</v>
      </c>
      <c r="C208" s="184" t="str">
        <f t="shared" si="8"/>
        <v>410-12324</v>
      </c>
      <c r="D208" s="244" t="s">
        <v>350</v>
      </c>
      <c r="E208" s="244" t="s">
        <v>26</v>
      </c>
      <c r="F208" s="244" t="s">
        <v>27</v>
      </c>
      <c r="G208" s="244" t="s">
        <v>556</v>
      </c>
      <c r="H208" s="187" t="s">
        <v>29</v>
      </c>
      <c r="I208" s="188">
        <v>30.2</v>
      </c>
      <c r="J208" s="188">
        <f>VLOOKUP(A208,CENIK!$A$2:$F$201,6,FALSE)</f>
        <v>0</v>
      </c>
      <c r="K208" s="188">
        <f t="shared" si="9"/>
        <v>0</v>
      </c>
    </row>
    <row r="209" spans="1:11" ht="45" x14ac:dyDescent="0.25">
      <c r="A209" s="187">
        <v>12308</v>
      </c>
      <c r="B209" s="187">
        <v>410</v>
      </c>
      <c r="C209" s="184" t="str">
        <f t="shared" si="8"/>
        <v>410-12308</v>
      </c>
      <c r="D209" s="244" t="s">
        <v>350</v>
      </c>
      <c r="E209" s="244" t="s">
        <v>26</v>
      </c>
      <c r="F209" s="244" t="s">
        <v>27</v>
      </c>
      <c r="G209" s="244" t="s">
        <v>28</v>
      </c>
      <c r="H209" s="187" t="s">
        <v>29</v>
      </c>
      <c r="I209" s="188">
        <v>755</v>
      </c>
      <c r="J209" s="188">
        <f>VLOOKUP(A209,CENIK!$A$2:$F$201,6,FALSE)</f>
        <v>0</v>
      </c>
      <c r="K209" s="188">
        <f t="shared" si="9"/>
        <v>0</v>
      </c>
    </row>
    <row r="210" spans="1:11" ht="30" x14ac:dyDescent="0.25">
      <c r="A210" s="187">
        <v>22102</v>
      </c>
      <c r="B210" s="187">
        <v>410</v>
      </c>
      <c r="C210" s="184" t="str">
        <f t="shared" si="8"/>
        <v>410-22102</v>
      </c>
      <c r="D210" s="244" t="s">
        <v>350</v>
      </c>
      <c r="E210" s="244" t="s">
        <v>26</v>
      </c>
      <c r="F210" s="244" t="s">
        <v>27</v>
      </c>
      <c r="G210" s="244" t="s">
        <v>35</v>
      </c>
      <c r="H210" s="187" t="s">
        <v>29</v>
      </c>
      <c r="I210" s="188">
        <v>755</v>
      </c>
      <c r="J210" s="188">
        <f>VLOOKUP(A210,CENIK!$A$2:$F$201,6,FALSE)</f>
        <v>0</v>
      </c>
      <c r="K210" s="188">
        <f t="shared" si="9"/>
        <v>0</v>
      </c>
    </row>
    <row r="211" spans="1:11" ht="30" x14ac:dyDescent="0.25">
      <c r="A211" s="187">
        <v>12327</v>
      </c>
      <c r="B211" s="187">
        <v>410</v>
      </c>
      <c r="C211" s="184" t="str">
        <f t="shared" si="8"/>
        <v>410-12327</v>
      </c>
      <c r="D211" s="244" t="s">
        <v>350</v>
      </c>
      <c r="E211" s="244" t="s">
        <v>26</v>
      </c>
      <c r="F211" s="244" t="s">
        <v>27</v>
      </c>
      <c r="G211" s="244" t="s">
        <v>31</v>
      </c>
      <c r="H211" s="187" t="s">
        <v>10</v>
      </c>
      <c r="I211" s="188">
        <v>441.6</v>
      </c>
      <c r="J211" s="188">
        <f>VLOOKUP(A211,CENIK!$A$2:$F$201,6,FALSE)</f>
        <v>0</v>
      </c>
      <c r="K211" s="188">
        <f t="shared" si="9"/>
        <v>0</v>
      </c>
    </row>
    <row r="212" spans="1:11" ht="45" x14ac:dyDescent="0.25">
      <c r="A212" s="187">
        <v>31302</v>
      </c>
      <c r="B212" s="187">
        <v>410</v>
      </c>
      <c r="C212" s="184" t="str">
        <f t="shared" si="8"/>
        <v>410-31302</v>
      </c>
      <c r="D212" s="244" t="s">
        <v>350</v>
      </c>
      <c r="E212" s="244" t="s">
        <v>26</v>
      </c>
      <c r="F212" s="244" t="s">
        <v>36</v>
      </c>
      <c r="G212" s="244" t="s">
        <v>639</v>
      </c>
      <c r="H212" s="187" t="s">
        <v>22</v>
      </c>
      <c r="I212" s="188">
        <v>300.3</v>
      </c>
      <c r="J212" s="188">
        <f>VLOOKUP(A212,CENIK!$A$2:$F$201,6,FALSE)</f>
        <v>0</v>
      </c>
      <c r="K212" s="188">
        <f t="shared" si="9"/>
        <v>0</v>
      </c>
    </row>
    <row r="213" spans="1:11" ht="75" x14ac:dyDescent="0.25">
      <c r="A213" s="1026">
        <v>31704</v>
      </c>
      <c r="B213" s="1026">
        <v>410</v>
      </c>
      <c r="C213" s="184" t="str">
        <f t="shared" si="8"/>
        <v>410-31704</v>
      </c>
      <c r="D213" s="1137" t="s">
        <v>350</v>
      </c>
      <c r="E213" s="1137" t="s">
        <v>26</v>
      </c>
      <c r="F213" s="1137" t="s">
        <v>36</v>
      </c>
      <c r="G213" s="1137" t="s">
        <v>3115</v>
      </c>
      <c r="H213" s="187" t="s">
        <v>29</v>
      </c>
      <c r="I213" s="188">
        <v>755</v>
      </c>
      <c r="J213" s="188">
        <f>VLOOKUP(A213,CENIK!$A$2:$F$201,6,FALSE)</f>
        <v>0</v>
      </c>
      <c r="K213" s="188">
        <f t="shared" si="9"/>
        <v>0</v>
      </c>
    </row>
    <row r="214" spans="1:11" ht="45" x14ac:dyDescent="0.25">
      <c r="A214" s="1026">
        <v>32307</v>
      </c>
      <c r="B214" s="1026">
        <v>410</v>
      </c>
      <c r="C214" s="184" t="str">
        <f t="shared" si="8"/>
        <v>410-32307</v>
      </c>
      <c r="D214" s="1137" t="s">
        <v>350</v>
      </c>
      <c r="E214" s="1137" t="s">
        <v>26</v>
      </c>
      <c r="F214" s="1137" t="s">
        <v>36</v>
      </c>
      <c r="G214" s="1137" t="s">
        <v>3205</v>
      </c>
      <c r="H214" s="187" t="s">
        <v>29</v>
      </c>
      <c r="I214" s="188">
        <v>755</v>
      </c>
      <c r="J214" s="188">
        <f>VLOOKUP(A214,CENIK!$A$2:$F$201,6,FALSE)</f>
        <v>0</v>
      </c>
      <c r="K214" s="188">
        <f t="shared" si="9"/>
        <v>0</v>
      </c>
    </row>
    <row r="215" spans="1:11" ht="30" x14ac:dyDescent="0.25">
      <c r="A215" s="187">
        <v>4124</v>
      </c>
      <c r="B215" s="187">
        <v>410</v>
      </c>
      <c r="C215" s="184" t="str">
        <f t="shared" si="8"/>
        <v>410-4124</v>
      </c>
      <c r="D215" s="244" t="s">
        <v>350</v>
      </c>
      <c r="E215" s="244" t="s">
        <v>49</v>
      </c>
      <c r="F215" s="244" t="s">
        <v>50</v>
      </c>
      <c r="G215" s="244" t="s">
        <v>55</v>
      </c>
      <c r="H215" s="187" t="s">
        <v>20</v>
      </c>
      <c r="I215" s="188">
        <v>40</v>
      </c>
      <c r="J215" s="188">
        <f>VLOOKUP(A215,CENIK!$A$2:$F$201,6,FALSE)</f>
        <v>0</v>
      </c>
      <c r="K215" s="188">
        <f t="shared" si="9"/>
        <v>0</v>
      </c>
    </row>
    <row r="216" spans="1:11" ht="60" x14ac:dyDescent="0.25">
      <c r="A216" s="187">
        <v>4102</v>
      </c>
      <c r="B216" s="187">
        <v>410</v>
      </c>
      <c r="C216" s="184" t="str">
        <f t="shared" si="8"/>
        <v>410-4102</v>
      </c>
      <c r="D216" s="244" t="s">
        <v>350</v>
      </c>
      <c r="E216" s="244" t="s">
        <v>49</v>
      </c>
      <c r="F216" s="244" t="s">
        <v>50</v>
      </c>
      <c r="G216" s="244" t="s">
        <v>235</v>
      </c>
      <c r="H216" s="187" t="s">
        <v>29</v>
      </c>
      <c r="I216" s="188">
        <v>1750</v>
      </c>
      <c r="J216" s="188">
        <f>VLOOKUP(A216,CENIK!$A$2:$F$201,6,FALSE)</f>
        <v>0</v>
      </c>
      <c r="K216" s="188">
        <f t="shared" si="9"/>
        <v>0</v>
      </c>
    </row>
    <row r="217" spans="1:11" ht="60" x14ac:dyDescent="0.25">
      <c r="A217" s="187">
        <v>4107</v>
      </c>
      <c r="B217" s="187">
        <v>410</v>
      </c>
      <c r="C217" s="184" t="str">
        <f t="shared" si="8"/>
        <v>410-4107</v>
      </c>
      <c r="D217" s="244" t="s">
        <v>350</v>
      </c>
      <c r="E217" s="244" t="s">
        <v>49</v>
      </c>
      <c r="F217" s="244" t="s">
        <v>50</v>
      </c>
      <c r="G217" s="244" t="s">
        <v>258</v>
      </c>
      <c r="H217" s="187" t="s">
        <v>22</v>
      </c>
      <c r="I217" s="188">
        <v>1915</v>
      </c>
      <c r="J217" s="188">
        <f>VLOOKUP(A217,CENIK!$A$2:$F$201,6,FALSE)</f>
        <v>0</v>
      </c>
      <c r="K217" s="188">
        <f t="shared" si="9"/>
        <v>0</v>
      </c>
    </row>
    <row r="218" spans="1:11" ht="45" x14ac:dyDescent="0.25">
      <c r="A218" s="187">
        <v>4114</v>
      </c>
      <c r="B218" s="187">
        <v>410</v>
      </c>
      <c r="C218" s="184" t="str">
        <f t="shared" si="8"/>
        <v>410-4114</v>
      </c>
      <c r="D218" s="244" t="s">
        <v>350</v>
      </c>
      <c r="E218" s="244" t="s">
        <v>49</v>
      </c>
      <c r="F218" s="244" t="s">
        <v>50</v>
      </c>
      <c r="G218" s="244" t="s">
        <v>560</v>
      </c>
      <c r="H218" s="187" t="s">
        <v>22</v>
      </c>
      <c r="I218" s="188">
        <v>275</v>
      </c>
      <c r="J218" s="188">
        <f>VLOOKUP(A218,CENIK!$A$2:$F$201,6,FALSE)</f>
        <v>0</v>
      </c>
      <c r="K218" s="188">
        <f t="shared" si="9"/>
        <v>0</v>
      </c>
    </row>
    <row r="219" spans="1:11" ht="60" x14ac:dyDescent="0.25">
      <c r="A219" s="187">
        <v>4120</v>
      </c>
      <c r="B219" s="187">
        <v>410</v>
      </c>
      <c r="C219" s="184" t="str">
        <f t="shared" si="8"/>
        <v>410-4120</v>
      </c>
      <c r="D219" s="244" t="s">
        <v>350</v>
      </c>
      <c r="E219" s="244" t="s">
        <v>49</v>
      </c>
      <c r="F219" s="244" t="s">
        <v>50</v>
      </c>
      <c r="G219" s="244" t="s">
        <v>562</v>
      </c>
      <c r="H219" s="187" t="s">
        <v>22</v>
      </c>
      <c r="I219" s="188">
        <v>245</v>
      </c>
      <c r="J219" s="188">
        <f>VLOOKUP(A219,CENIK!$A$2:$F$201,6,FALSE)</f>
        <v>0</v>
      </c>
      <c r="K219" s="188">
        <f t="shared" si="9"/>
        <v>0</v>
      </c>
    </row>
    <row r="220" spans="1:11" ht="45" x14ac:dyDescent="0.25">
      <c r="A220" s="187">
        <v>4122</v>
      </c>
      <c r="B220" s="187">
        <v>410</v>
      </c>
      <c r="C220" s="184" t="str">
        <f t="shared" si="8"/>
        <v>410-4122</v>
      </c>
      <c r="D220" s="244" t="s">
        <v>350</v>
      </c>
      <c r="E220" s="244" t="s">
        <v>49</v>
      </c>
      <c r="F220" s="244" t="s">
        <v>50</v>
      </c>
      <c r="G220" s="244" t="s">
        <v>261</v>
      </c>
      <c r="H220" s="187" t="s">
        <v>22</v>
      </c>
      <c r="I220" s="188">
        <v>270</v>
      </c>
      <c r="J220" s="188">
        <f>VLOOKUP(A220,CENIK!$A$2:$F$201,6,FALSE)</f>
        <v>0</v>
      </c>
      <c r="K220" s="188">
        <f t="shared" si="9"/>
        <v>0</v>
      </c>
    </row>
    <row r="221" spans="1:11" ht="30" x14ac:dyDescent="0.25">
      <c r="A221" s="187">
        <v>4202</v>
      </c>
      <c r="B221" s="187">
        <v>410</v>
      </c>
      <c r="C221" s="184" t="str">
        <f t="shared" si="8"/>
        <v>410-4202</v>
      </c>
      <c r="D221" s="244" t="s">
        <v>350</v>
      </c>
      <c r="E221" s="244" t="s">
        <v>49</v>
      </c>
      <c r="F221" s="244" t="s">
        <v>56</v>
      </c>
      <c r="G221" s="244" t="s">
        <v>58</v>
      </c>
      <c r="H221" s="187" t="s">
        <v>29</v>
      </c>
      <c r="I221" s="188">
        <v>755</v>
      </c>
      <c r="J221" s="188">
        <f>VLOOKUP(A221,CENIK!$A$2:$F$201,6,FALSE)</f>
        <v>0</v>
      </c>
      <c r="K221" s="188">
        <f t="shared" si="9"/>
        <v>0</v>
      </c>
    </row>
    <row r="222" spans="1:11" ht="75" x14ac:dyDescent="0.25">
      <c r="A222" s="187">
        <v>4203</v>
      </c>
      <c r="B222" s="187">
        <v>410</v>
      </c>
      <c r="C222" s="184" t="str">
        <f t="shared" si="8"/>
        <v>410-4203</v>
      </c>
      <c r="D222" s="244" t="s">
        <v>350</v>
      </c>
      <c r="E222" s="244" t="s">
        <v>49</v>
      </c>
      <c r="F222" s="244" t="s">
        <v>56</v>
      </c>
      <c r="G222" s="244" t="s">
        <v>59</v>
      </c>
      <c r="H222" s="187" t="s">
        <v>22</v>
      </c>
      <c r="I222" s="188">
        <v>75.5</v>
      </c>
      <c r="J222" s="188">
        <f>VLOOKUP(A222,CENIK!$A$2:$F$201,6,FALSE)</f>
        <v>0</v>
      </c>
      <c r="K222" s="188">
        <f t="shared" si="9"/>
        <v>0</v>
      </c>
    </row>
    <row r="223" spans="1:11" ht="60" x14ac:dyDescent="0.25">
      <c r="A223" s="187">
        <v>4204</v>
      </c>
      <c r="B223" s="187">
        <v>410</v>
      </c>
      <c r="C223" s="184" t="str">
        <f t="shared" si="8"/>
        <v>410-4204</v>
      </c>
      <c r="D223" s="244" t="s">
        <v>350</v>
      </c>
      <c r="E223" s="244" t="s">
        <v>49</v>
      </c>
      <c r="F223" s="244" t="s">
        <v>56</v>
      </c>
      <c r="G223" s="244" t="s">
        <v>60</v>
      </c>
      <c r="H223" s="187" t="s">
        <v>22</v>
      </c>
      <c r="I223" s="188">
        <v>392</v>
      </c>
      <c r="J223" s="188">
        <f>VLOOKUP(A223,CENIK!$A$2:$F$201,6,FALSE)</f>
        <v>0</v>
      </c>
      <c r="K223" s="188">
        <f t="shared" si="9"/>
        <v>0</v>
      </c>
    </row>
    <row r="224" spans="1:11" ht="60" x14ac:dyDescent="0.25">
      <c r="A224" s="187">
        <v>4207</v>
      </c>
      <c r="B224" s="187">
        <v>410</v>
      </c>
      <c r="C224" s="184" t="str">
        <f t="shared" si="8"/>
        <v>410-4207</v>
      </c>
      <c r="D224" s="244" t="s">
        <v>350</v>
      </c>
      <c r="E224" s="244" t="s">
        <v>49</v>
      </c>
      <c r="F224" s="244" t="s">
        <v>56</v>
      </c>
      <c r="G224" s="244" t="s">
        <v>262</v>
      </c>
      <c r="H224" s="187" t="s">
        <v>22</v>
      </c>
      <c r="I224" s="188">
        <v>1910</v>
      </c>
      <c r="J224" s="188">
        <f>VLOOKUP(A224,CENIK!$A$2:$F$201,6,FALSE)</f>
        <v>0</v>
      </c>
      <c r="K224" s="188">
        <f t="shared" si="9"/>
        <v>0</v>
      </c>
    </row>
    <row r="225" spans="1:11" ht="75" x14ac:dyDescent="0.25">
      <c r="A225" s="187">
        <v>5106</v>
      </c>
      <c r="B225" s="187">
        <v>410</v>
      </c>
      <c r="C225" s="184" t="str">
        <f t="shared" si="8"/>
        <v>410-5106</v>
      </c>
      <c r="D225" s="244" t="s">
        <v>350</v>
      </c>
      <c r="E225" s="244" t="s">
        <v>63</v>
      </c>
      <c r="F225" s="244" t="s">
        <v>64</v>
      </c>
      <c r="G225" s="244" t="s">
        <v>67</v>
      </c>
      <c r="H225" s="187" t="s">
        <v>6</v>
      </c>
      <c r="I225" s="188">
        <v>1</v>
      </c>
      <c r="J225" s="188">
        <f>VLOOKUP(A225,CENIK!$A$2:$F$201,6,FALSE)</f>
        <v>0</v>
      </c>
      <c r="K225" s="188">
        <f t="shared" si="9"/>
        <v>0</v>
      </c>
    </row>
    <row r="226" spans="1:11" ht="165" x14ac:dyDescent="0.25">
      <c r="A226" s="187">
        <v>6101</v>
      </c>
      <c r="B226" s="187">
        <v>410</v>
      </c>
      <c r="C226" s="184" t="str">
        <f t="shared" si="8"/>
        <v>410-6101</v>
      </c>
      <c r="D226" s="244" t="s">
        <v>350</v>
      </c>
      <c r="E226" s="244" t="s">
        <v>74</v>
      </c>
      <c r="F226" s="244" t="s">
        <v>75</v>
      </c>
      <c r="G226" s="244" t="s">
        <v>76</v>
      </c>
      <c r="H226" s="187" t="s">
        <v>10</v>
      </c>
      <c r="I226" s="188">
        <v>441.6</v>
      </c>
      <c r="J226" s="188">
        <f>VLOOKUP(A226,CENIK!$A$2:$F$201,6,FALSE)</f>
        <v>0</v>
      </c>
      <c r="K226" s="188">
        <f t="shared" si="9"/>
        <v>0</v>
      </c>
    </row>
    <row r="227" spans="1:11" ht="120" x14ac:dyDescent="0.25">
      <c r="A227" s="187">
        <v>6204</v>
      </c>
      <c r="B227" s="187">
        <v>410</v>
      </c>
      <c r="C227" s="184" t="str">
        <f t="shared" si="8"/>
        <v>410-6204</v>
      </c>
      <c r="D227" s="244" t="s">
        <v>350</v>
      </c>
      <c r="E227" s="244" t="s">
        <v>74</v>
      </c>
      <c r="F227" s="244" t="s">
        <v>77</v>
      </c>
      <c r="G227" s="244" t="s">
        <v>265</v>
      </c>
      <c r="H227" s="187" t="s">
        <v>6</v>
      </c>
      <c r="I227" s="188">
        <v>11</v>
      </c>
      <c r="J227" s="188">
        <f>VLOOKUP(A227,CENIK!$A$2:$F$201,6,FALSE)</f>
        <v>0</v>
      </c>
      <c r="K227" s="188">
        <f t="shared" si="9"/>
        <v>0</v>
      </c>
    </row>
    <row r="228" spans="1:11" ht="135" x14ac:dyDescent="0.25">
      <c r="A228" s="187">
        <v>6205</v>
      </c>
      <c r="B228" s="187">
        <v>410</v>
      </c>
      <c r="C228" s="184" t="str">
        <f t="shared" si="8"/>
        <v>410-6205</v>
      </c>
      <c r="D228" s="244" t="s">
        <v>350</v>
      </c>
      <c r="E228" s="244" t="s">
        <v>74</v>
      </c>
      <c r="F228" s="244" t="s">
        <v>77</v>
      </c>
      <c r="G228" s="244" t="s">
        <v>564</v>
      </c>
      <c r="H228" s="187" t="s">
        <v>6</v>
      </c>
      <c r="I228" s="188">
        <v>1</v>
      </c>
      <c r="J228" s="188">
        <f>VLOOKUP(A228,CENIK!$A$2:$F$201,6,FALSE)</f>
        <v>0</v>
      </c>
      <c r="K228" s="188">
        <f t="shared" si="9"/>
        <v>0</v>
      </c>
    </row>
    <row r="229" spans="1:11" ht="120" x14ac:dyDescent="0.25">
      <c r="A229" s="187">
        <v>6206</v>
      </c>
      <c r="B229" s="187">
        <v>410</v>
      </c>
      <c r="C229" s="184" t="str">
        <f t="shared" si="8"/>
        <v>410-6206</v>
      </c>
      <c r="D229" s="244" t="s">
        <v>350</v>
      </c>
      <c r="E229" s="244" t="s">
        <v>74</v>
      </c>
      <c r="F229" s="244" t="s">
        <v>77</v>
      </c>
      <c r="G229" s="244" t="s">
        <v>266</v>
      </c>
      <c r="H229" s="187" t="s">
        <v>6</v>
      </c>
      <c r="I229" s="188">
        <v>7</v>
      </c>
      <c r="J229" s="188">
        <f>VLOOKUP(A229,CENIK!$A$2:$F$201,6,FALSE)</f>
        <v>0</v>
      </c>
      <c r="K229" s="188">
        <f t="shared" si="9"/>
        <v>0</v>
      </c>
    </row>
    <row r="230" spans="1:11" ht="45" x14ac:dyDescent="0.25">
      <c r="A230" s="187">
        <v>5307</v>
      </c>
      <c r="B230" s="187">
        <v>410</v>
      </c>
      <c r="C230" s="184" t="str">
        <f t="shared" si="8"/>
        <v>410-5307</v>
      </c>
      <c r="D230" s="244" t="s">
        <v>350</v>
      </c>
      <c r="E230" s="244" t="s">
        <v>74</v>
      </c>
      <c r="F230" s="244" t="s">
        <v>77</v>
      </c>
      <c r="G230" s="244" t="s">
        <v>558</v>
      </c>
      <c r="H230" s="187" t="s">
        <v>6</v>
      </c>
      <c r="I230" s="188">
        <v>19</v>
      </c>
      <c r="J230" s="188">
        <f>VLOOKUP(A230,CENIK!$A$2:$F$201,6,FALSE)</f>
        <v>0</v>
      </c>
      <c r="K230" s="188">
        <f t="shared" si="9"/>
        <v>0</v>
      </c>
    </row>
    <row r="231" spans="1:11" ht="30" x14ac:dyDescent="0.25">
      <c r="A231" s="187">
        <v>6257</v>
      </c>
      <c r="B231" s="187">
        <v>410</v>
      </c>
      <c r="C231" s="184" t="str">
        <f t="shared" si="8"/>
        <v>410-6257</v>
      </c>
      <c r="D231" s="244" t="s">
        <v>350</v>
      </c>
      <c r="E231" s="244" t="s">
        <v>74</v>
      </c>
      <c r="F231" s="244" t="s">
        <v>77</v>
      </c>
      <c r="G231" s="244" t="s">
        <v>79</v>
      </c>
      <c r="H231" s="187" t="s">
        <v>6</v>
      </c>
      <c r="I231" s="188">
        <v>1</v>
      </c>
      <c r="J231" s="188">
        <f>VLOOKUP(A231,CENIK!$A$2:$F$201,6,FALSE)</f>
        <v>0</v>
      </c>
      <c r="K231" s="188">
        <f t="shared" si="9"/>
        <v>0</v>
      </c>
    </row>
    <row r="232" spans="1:11" ht="120" x14ac:dyDescent="0.25">
      <c r="A232" s="187">
        <v>6253</v>
      </c>
      <c r="B232" s="187">
        <v>410</v>
      </c>
      <c r="C232" s="184" t="str">
        <f t="shared" si="8"/>
        <v>410-6253</v>
      </c>
      <c r="D232" s="244" t="s">
        <v>350</v>
      </c>
      <c r="E232" s="244" t="s">
        <v>74</v>
      </c>
      <c r="F232" s="244" t="s">
        <v>77</v>
      </c>
      <c r="G232" s="244" t="s">
        <v>269</v>
      </c>
      <c r="H232" s="187" t="s">
        <v>6</v>
      </c>
      <c r="I232" s="188">
        <v>19</v>
      </c>
      <c r="J232" s="188">
        <f>VLOOKUP(A232,CENIK!$A$2:$F$201,6,FALSE)</f>
        <v>0</v>
      </c>
      <c r="K232" s="188">
        <f t="shared" si="9"/>
        <v>0</v>
      </c>
    </row>
    <row r="233" spans="1:11" ht="120" x14ac:dyDescent="0.25">
      <c r="A233" s="187">
        <v>6305</v>
      </c>
      <c r="B233" s="187">
        <v>410</v>
      </c>
      <c r="C233" s="184" t="str">
        <f t="shared" si="8"/>
        <v>410-6305</v>
      </c>
      <c r="D233" s="244" t="s">
        <v>350</v>
      </c>
      <c r="E233" s="244" t="s">
        <v>74</v>
      </c>
      <c r="F233" s="244" t="s">
        <v>81</v>
      </c>
      <c r="G233" s="244" t="s">
        <v>84</v>
      </c>
      <c r="H233" s="187" t="s">
        <v>6</v>
      </c>
      <c r="I233" s="188">
        <v>11</v>
      </c>
      <c r="J233" s="188">
        <f>VLOOKUP(A233,CENIK!$A$2:$F$201,6,FALSE)</f>
        <v>0</v>
      </c>
      <c r="K233" s="188">
        <f t="shared" si="9"/>
        <v>0</v>
      </c>
    </row>
    <row r="234" spans="1:11" ht="345" x14ac:dyDescent="0.25">
      <c r="A234" s="187">
        <v>6301</v>
      </c>
      <c r="B234" s="187">
        <v>410</v>
      </c>
      <c r="C234" s="184" t="str">
        <f t="shared" si="8"/>
        <v>410-6301</v>
      </c>
      <c r="D234" s="244" t="s">
        <v>350</v>
      </c>
      <c r="E234" s="244" t="s">
        <v>74</v>
      </c>
      <c r="F234" s="244" t="s">
        <v>81</v>
      </c>
      <c r="G234" s="244" t="s">
        <v>270</v>
      </c>
      <c r="H234" s="187" t="s">
        <v>6</v>
      </c>
      <c r="I234" s="188">
        <v>11</v>
      </c>
      <c r="J234" s="188">
        <f>VLOOKUP(A234,CENIK!$A$2:$F$201,6,FALSE)</f>
        <v>0</v>
      </c>
      <c r="K234" s="188">
        <f t="shared" si="9"/>
        <v>0</v>
      </c>
    </row>
    <row r="235" spans="1:11" ht="60" x14ac:dyDescent="0.25">
      <c r="A235" s="187">
        <v>6405</v>
      </c>
      <c r="B235" s="187">
        <v>410</v>
      </c>
      <c r="C235" s="184" t="str">
        <f t="shared" si="8"/>
        <v>410-6405</v>
      </c>
      <c r="D235" s="244" t="s">
        <v>350</v>
      </c>
      <c r="E235" s="244" t="s">
        <v>74</v>
      </c>
      <c r="F235" s="244" t="s">
        <v>85</v>
      </c>
      <c r="G235" s="244" t="s">
        <v>87</v>
      </c>
      <c r="H235" s="187" t="s">
        <v>10</v>
      </c>
      <c r="I235" s="188">
        <v>441.6</v>
      </c>
      <c r="J235" s="188">
        <f>VLOOKUP(A235,CENIK!$A$2:$F$201,6,FALSE)</f>
        <v>0</v>
      </c>
      <c r="K235" s="188">
        <f t="shared" si="9"/>
        <v>0</v>
      </c>
    </row>
    <row r="236" spans="1:11" ht="30" x14ac:dyDescent="0.25">
      <c r="A236" s="187">
        <v>6401</v>
      </c>
      <c r="B236" s="187">
        <v>410</v>
      </c>
      <c r="C236" s="184" t="str">
        <f t="shared" si="8"/>
        <v>410-6401</v>
      </c>
      <c r="D236" s="244" t="s">
        <v>350</v>
      </c>
      <c r="E236" s="244" t="s">
        <v>74</v>
      </c>
      <c r="F236" s="244" t="s">
        <v>85</v>
      </c>
      <c r="G236" s="244" t="s">
        <v>86</v>
      </c>
      <c r="H236" s="187" t="s">
        <v>10</v>
      </c>
      <c r="I236" s="188">
        <v>441.6</v>
      </c>
      <c r="J236" s="188">
        <f>VLOOKUP(A236,CENIK!$A$2:$F$201,6,FALSE)</f>
        <v>0</v>
      </c>
      <c r="K236" s="188">
        <f t="shared" si="9"/>
        <v>0</v>
      </c>
    </row>
    <row r="237" spans="1:11" ht="30" x14ac:dyDescent="0.25">
      <c r="A237" s="187">
        <v>6402</v>
      </c>
      <c r="B237" s="187">
        <v>410</v>
      </c>
      <c r="C237" s="184" t="str">
        <f t="shared" si="8"/>
        <v>410-6402</v>
      </c>
      <c r="D237" s="244" t="s">
        <v>350</v>
      </c>
      <c r="E237" s="244" t="s">
        <v>74</v>
      </c>
      <c r="F237" s="244" t="s">
        <v>85</v>
      </c>
      <c r="G237" s="244" t="s">
        <v>122</v>
      </c>
      <c r="H237" s="187" t="s">
        <v>10</v>
      </c>
      <c r="I237" s="188">
        <v>441.6</v>
      </c>
      <c r="J237" s="188">
        <f>VLOOKUP(A237,CENIK!$A$2:$F$201,6,FALSE)</f>
        <v>0</v>
      </c>
      <c r="K237" s="188">
        <f t="shared" si="9"/>
        <v>0</v>
      </c>
    </row>
    <row r="238" spans="1:11" ht="30" x14ac:dyDescent="0.25">
      <c r="A238" s="187">
        <v>6501</v>
      </c>
      <c r="B238" s="187">
        <v>410</v>
      </c>
      <c r="C238" s="184" t="str">
        <f t="shared" si="8"/>
        <v>410-6501</v>
      </c>
      <c r="D238" s="244" t="s">
        <v>350</v>
      </c>
      <c r="E238" s="244" t="s">
        <v>74</v>
      </c>
      <c r="F238" s="244" t="s">
        <v>88</v>
      </c>
      <c r="G238" s="244" t="s">
        <v>271</v>
      </c>
      <c r="H238" s="187" t="s">
        <v>6</v>
      </c>
      <c r="I238" s="188">
        <v>4</v>
      </c>
      <c r="J238" s="188">
        <f>VLOOKUP(A238,CENIK!$A$2:$F$201,6,FALSE)</f>
        <v>0</v>
      </c>
      <c r="K238" s="188">
        <f t="shared" si="9"/>
        <v>0</v>
      </c>
    </row>
    <row r="239" spans="1:11" ht="45" x14ac:dyDescent="0.25">
      <c r="A239" s="187">
        <v>6504</v>
      </c>
      <c r="B239" s="187">
        <v>410</v>
      </c>
      <c r="C239" s="184" t="str">
        <f t="shared" si="8"/>
        <v>410-6504</v>
      </c>
      <c r="D239" s="244" t="s">
        <v>350</v>
      </c>
      <c r="E239" s="244" t="s">
        <v>74</v>
      </c>
      <c r="F239" s="244" t="s">
        <v>88</v>
      </c>
      <c r="G239" s="244" t="s">
        <v>274</v>
      </c>
      <c r="H239" s="187" t="s">
        <v>6</v>
      </c>
      <c r="I239" s="188">
        <v>12</v>
      </c>
      <c r="J239" s="188">
        <f>VLOOKUP(A239,CENIK!$A$2:$F$201,6,FALSE)</f>
        <v>0</v>
      </c>
      <c r="K239" s="188">
        <f t="shared" si="9"/>
        <v>0</v>
      </c>
    </row>
    <row r="240" spans="1:11" ht="60" x14ac:dyDescent="0.25">
      <c r="A240" s="187">
        <v>1201</v>
      </c>
      <c r="B240" s="187">
        <v>182</v>
      </c>
      <c r="C240" s="184" t="str">
        <f t="shared" si="8"/>
        <v>182-1201</v>
      </c>
      <c r="D240" s="244" t="s">
        <v>347</v>
      </c>
      <c r="E240" s="244" t="s">
        <v>7</v>
      </c>
      <c r="F240" s="244" t="s">
        <v>8</v>
      </c>
      <c r="G240" s="244" t="s">
        <v>9</v>
      </c>
      <c r="H240" s="187" t="s">
        <v>10</v>
      </c>
      <c r="I240" s="188">
        <v>316.60000000000002</v>
      </c>
      <c r="J240" s="188">
        <f>VLOOKUP(A240,CENIK!$A$2:$F$201,6,FALSE)</f>
        <v>0</v>
      </c>
      <c r="K240" s="188">
        <f t="shared" si="9"/>
        <v>0</v>
      </c>
    </row>
    <row r="241" spans="1:11" ht="45" x14ac:dyDescent="0.25">
      <c r="A241" s="187">
        <v>1202</v>
      </c>
      <c r="B241" s="187">
        <v>182</v>
      </c>
      <c r="C241" s="184" t="str">
        <f t="shared" si="8"/>
        <v>182-1202</v>
      </c>
      <c r="D241" s="244" t="s">
        <v>347</v>
      </c>
      <c r="E241" s="244" t="s">
        <v>7</v>
      </c>
      <c r="F241" s="244" t="s">
        <v>8</v>
      </c>
      <c r="G241" s="244" t="s">
        <v>11</v>
      </c>
      <c r="H241" s="187" t="s">
        <v>12</v>
      </c>
      <c r="I241" s="188">
        <v>14</v>
      </c>
      <c r="J241" s="188">
        <f>VLOOKUP(A241,CENIK!$A$2:$F$201,6,FALSE)</f>
        <v>0</v>
      </c>
      <c r="K241" s="188">
        <f t="shared" si="9"/>
        <v>0</v>
      </c>
    </row>
    <row r="242" spans="1:11" ht="60" x14ac:dyDescent="0.25">
      <c r="A242" s="187">
        <v>1203</v>
      </c>
      <c r="B242" s="187">
        <v>182</v>
      </c>
      <c r="C242" s="184" t="str">
        <f t="shared" ref="C242:C305" si="10">CONCATENATE(B242,$A$28,A242)</f>
        <v>182-1203</v>
      </c>
      <c r="D242" s="244" t="s">
        <v>347</v>
      </c>
      <c r="E242" s="244" t="s">
        <v>7</v>
      </c>
      <c r="F242" s="244" t="s">
        <v>8</v>
      </c>
      <c r="G242" s="244" t="s">
        <v>236</v>
      </c>
      <c r="H242" s="187" t="s">
        <v>10</v>
      </c>
      <c r="I242" s="188">
        <v>316.60000000000002</v>
      </c>
      <c r="J242" s="188">
        <f>VLOOKUP(A242,CENIK!$A$2:$F$201,6,FALSE)</f>
        <v>0</v>
      </c>
      <c r="K242" s="188">
        <f t="shared" ref="K242:K305" si="11">ROUND(I242*J242,2)</f>
        <v>0</v>
      </c>
    </row>
    <row r="243" spans="1:11" ht="45" x14ac:dyDescent="0.25">
      <c r="A243" s="187">
        <v>1204</v>
      </c>
      <c r="B243" s="187">
        <v>182</v>
      </c>
      <c r="C243" s="184" t="str">
        <f t="shared" si="10"/>
        <v>182-1204</v>
      </c>
      <c r="D243" s="244" t="s">
        <v>347</v>
      </c>
      <c r="E243" s="244" t="s">
        <v>7</v>
      </c>
      <c r="F243" s="244" t="s">
        <v>8</v>
      </c>
      <c r="G243" s="244" t="s">
        <v>13</v>
      </c>
      <c r="H243" s="187" t="s">
        <v>10</v>
      </c>
      <c r="I243" s="188">
        <v>316.60000000000002</v>
      </c>
      <c r="J243" s="188">
        <f>VLOOKUP(A243,CENIK!$A$2:$F$201,6,FALSE)</f>
        <v>0</v>
      </c>
      <c r="K243" s="188">
        <f t="shared" si="11"/>
        <v>0</v>
      </c>
    </row>
    <row r="244" spans="1:11" ht="60" x14ac:dyDescent="0.25">
      <c r="A244" s="187">
        <v>1205</v>
      </c>
      <c r="B244" s="187">
        <v>182</v>
      </c>
      <c r="C244" s="184" t="str">
        <f t="shared" si="10"/>
        <v>182-1205</v>
      </c>
      <c r="D244" s="244" t="s">
        <v>347</v>
      </c>
      <c r="E244" s="244" t="s">
        <v>7</v>
      </c>
      <c r="F244" s="244" t="s">
        <v>8</v>
      </c>
      <c r="G244" s="244" t="s">
        <v>237</v>
      </c>
      <c r="H244" s="187" t="s">
        <v>14</v>
      </c>
      <c r="I244" s="188">
        <v>5</v>
      </c>
      <c r="J244" s="188">
        <f>VLOOKUP(A244,CENIK!$A$2:$F$201,6,FALSE)</f>
        <v>0</v>
      </c>
      <c r="K244" s="188">
        <f t="shared" si="11"/>
        <v>0</v>
      </c>
    </row>
    <row r="245" spans="1:11" ht="75" x14ac:dyDescent="0.25">
      <c r="A245" s="187">
        <v>1207</v>
      </c>
      <c r="B245" s="187">
        <v>182</v>
      </c>
      <c r="C245" s="184" t="str">
        <f t="shared" si="10"/>
        <v>182-1207</v>
      </c>
      <c r="D245" s="244" t="s">
        <v>347</v>
      </c>
      <c r="E245" s="244" t="s">
        <v>7</v>
      </c>
      <c r="F245" s="244" t="s">
        <v>8</v>
      </c>
      <c r="G245" s="244" t="s">
        <v>239</v>
      </c>
      <c r="H245" s="187" t="s">
        <v>14</v>
      </c>
      <c r="I245" s="188">
        <v>11</v>
      </c>
      <c r="J245" s="188">
        <f>VLOOKUP(A245,CENIK!$A$2:$F$201,6,FALSE)</f>
        <v>0</v>
      </c>
      <c r="K245" s="188">
        <f t="shared" si="11"/>
        <v>0</v>
      </c>
    </row>
    <row r="246" spans="1:11" ht="60" x14ac:dyDescent="0.25">
      <c r="A246" s="187">
        <v>1213</v>
      </c>
      <c r="B246" s="187">
        <v>182</v>
      </c>
      <c r="C246" s="184" t="str">
        <f t="shared" si="10"/>
        <v>182-1213</v>
      </c>
      <c r="D246" s="244" t="s">
        <v>347</v>
      </c>
      <c r="E246" s="244" t="s">
        <v>7</v>
      </c>
      <c r="F246" s="244" t="s">
        <v>8</v>
      </c>
      <c r="G246" s="244" t="s">
        <v>244</v>
      </c>
      <c r="H246" s="187" t="s">
        <v>14</v>
      </c>
      <c r="I246" s="188">
        <v>1</v>
      </c>
      <c r="J246" s="188">
        <f>VLOOKUP(A246,CENIK!$A$2:$F$201,6,FALSE)</f>
        <v>0</v>
      </c>
      <c r="K246" s="188">
        <f t="shared" si="11"/>
        <v>0</v>
      </c>
    </row>
    <row r="247" spans="1:11" ht="45" x14ac:dyDescent="0.25">
      <c r="A247" s="187">
        <v>1301</v>
      </c>
      <c r="B247" s="187">
        <v>182</v>
      </c>
      <c r="C247" s="184" t="str">
        <f t="shared" si="10"/>
        <v>182-1301</v>
      </c>
      <c r="D247" s="244" t="s">
        <v>347</v>
      </c>
      <c r="E247" s="244" t="s">
        <v>7</v>
      </c>
      <c r="F247" s="244" t="s">
        <v>15</v>
      </c>
      <c r="G247" s="244" t="s">
        <v>16</v>
      </c>
      <c r="H247" s="187" t="s">
        <v>10</v>
      </c>
      <c r="I247" s="188">
        <v>316.60000000000002</v>
      </c>
      <c r="J247" s="188">
        <f>VLOOKUP(A247,CENIK!$A$2:$F$201,6,FALSE)</f>
        <v>0</v>
      </c>
      <c r="K247" s="188">
        <f t="shared" si="11"/>
        <v>0</v>
      </c>
    </row>
    <row r="248" spans="1:11" ht="150" x14ac:dyDescent="0.25">
      <c r="A248" s="187">
        <v>1302</v>
      </c>
      <c r="B248" s="187">
        <v>182</v>
      </c>
      <c r="C248" s="184" t="str">
        <f t="shared" si="10"/>
        <v>182-1302</v>
      </c>
      <c r="D248" s="244" t="s">
        <v>347</v>
      </c>
      <c r="E248" s="244" t="s">
        <v>7</v>
      </c>
      <c r="F248" s="244" t="s">
        <v>15</v>
      </c>
      <c r="G248" s="1201" t="s">
        <v>3252</v>
      </c>
      <c r="H248" s="187" t="s">
        <v>10</v>
      </c>
      <c r="I248" s="188">
        <v>316.60000000000002</v>
      </c>
      <c r="J248" s="188">
        <f>VLOOKUP(A248,CENIK!$A$2:$F$201,6,FALSE)</f>
        <v>0</v>
      </c>
      <c r="K248" s="188">
        <f t="shared" si="11"/>
        <v>0</v>
      </c>
    </row>
    <row r="249" spans="1:11" ht="60" x14ac:dyDescent="0.25">
      <c r="A249" s="187">
        <v>1307</v>
      </c>
      <c r="B249" s="187">
        <v>182</v>
      </c>
      <c r="C249" s="184" t="str">
        <f t="shared" si="10"/>
        <v>182-1307</v>
      </c>
      <c r="D249" s="244" t="s">
        <v>347</v>
      </c>
      <c r="E249" s="244" t="s">
        <v>7</v>
      </c>
      <c r="F249" s="244" t="s">
        <v>15</v>
      </c>
      <c r="G249" s="244" t="s">
        <v>18</v>
      </c>
      <c r="H249" s="187" t="s">
        <v>6</v>
      </c>
      <c r="I249" s="188">
        <v>7</v>
      </c>
      <c r="J249" s="188">
        <f>VLOOKUP(A249,CENIK!$A$2:$F$201,6,FALSE)</f>
        <v>0</v>
      </c>
      <c r="K249" s="188">
        <f t="shared" si="11"/>
        <v>0</v>
      </c>
    </row>
    <row r="250" spans="1:11" ht="45" x14ac:dyDescent="0.25">
      <c r="A250" s="187">
        <v>1311</v>
      </c>
      <c r="B250" s="187">
        <v>182</v>
      </c>
      <c r="C250" s="184" t="str">
        <f t="shared" si="10"/>
        <v>182-1311</v>
      </c>
      <c r="D250" s="244" t="s">
        <v>347</v>
      </c>
      <c r="E250" s="244" t="s">
        <v>7</v>
      </c>
      <c r="F250" s="244" t="s">
        <v>15</v>
      </c>
      <c r="G250" s="244" t="s">
        <v>23</v>
      </c>
      <c r="H250" s="187" t="s">
        <v>14</v>
      </c>
      <c r="I250" s="188">
        <v>1</v>
      </c>
      <c r="J250" s="188">
        <f>VLOOKUP(A250,CENIK!$A$2:$F$201,6,FALSE)</f>
        <v>0</v>
      </c>
      <c r="K250" s="188">
        <f t="shared" si="11"/>
        <v>0</v>
      </c>
    </row>
    <row r="251" spans="1:11" ht="30" x14ac:dyDescent="0.25">
      <c r="A251" s="187">
        <v>1401</v>
      </c>
      <c r="B251" s="187">
        <v>182</v>
      </c>
      <c r="C251" s="184" t="str">
        <f t="shared" si="10"/>
        <v>182-1401</v>
      </c>
      <c r="D251" s="244" t="s">
        <v>347</v>
      </c>
      <c r="E251" s="244" t="s">
        <v>7</v>
      </c>
      <c r="F251" s="244" t="s">
        <v>25</v>
      </c>
      <c r="G251" s="244" t="s">
        <v>247</v>
      </c>
      <c r="H251" s="187" t="s">
        <v>20</v>
      </c>
      <c r="I251" s="188">
        <v>30</v>
      </c>
      <c r="J251" s="188">
        <f>VLOOKUP(A251,CENIK!$A$2:$F$201,6,FALSE)</f>
        <v>0</v>
      </c>
      <c r="K251" s="188">
        <f t="shared" si="11"/>
        <v>0</v>
      </c>
    </row>
    <row r="252" spans="1:11" ht="30" x14ac:dyDescent="0.25">
      <c r="A252" s="187">
        <v>1402</v>
      </c>
      <c r="B252" s="187">
        <v>182</v>
      </c>
      <c r="C252" s="184" t="str">
        <f t="shared" si="10"/>
        <v>182-1402</v>
      </c>
      <c r="D252" s="244" t="s">
        <v>347</v>
      </c>
      <c r="E252" s="244" t="s">
        <v>7</v>
      </c>
      <c r="F252" s="244" t="s">
        <v>25</v>
      </c>
      <c r="G252" s="244" t="s">
        <v>248</v>
      </c>
      <c r="H252" s="187" t="s">
        <v>20</v>
      </c>
      <c r="I252" s="188">
        <v>15</v>
      </c>
      <c r="J252" s="188">
        <f>VLOOKUP(A252,CENIK!$A$2:$F$201,6,FALSE)</f>
        <v>0</v>
      </c>
      <c r="K252" s="188">
        <f t="shared" si="11"/>
        <v>0</v>
      </c>
    </row>
    <row r="253" spans="1:11" ht="30" x14ac:dyDescent="0.25">
      <c r="A253" s="187">
        <v>1403</v>
      </c>
      <c r="B253" s="187">
        <v>182</v>
      </c>
      <c r="C253" s="184" t="str">
        <f t="shared" si="10"/>
        <v>182-1403</v>
      </c>
      <c r="D253" s="244" t="s">
        <v>347</v>
      </c>
      <c r="E253" s="244" t="s">
        <v>7</v>
      </c>
      <c r="F253" s="244" t="s">
        <v>25</v>
      </c>
      <c r="G253" s="244" t="s">
        <v>249</v>
      </c>
      <c r="H253" s="187" t="s">
        <v>20</v>
      </c>
      <c r="I253" s="188">
        <v>15</v>
      </c>
      <c r="J253" s="188">
        <f>VLOOKUP(A253,CENIK!$A$2:$F$201,6,FALSE)</f>
        <v>0</v>
      </c>
      <c r="K253" s="188">
        <f t="shared" si="11"/>
        <v>0</v>
      </c>
    </row>
    <row r="254" spans="1:11" ht="60" x14ac:dyDescent="0.25">
      <c r="A254" s="187">
        <v>12324</v>
      </c>
      <c r="B254" s="187">
        <v>182</v>
      </c>
      <c r="C254" s="184" t="str">
        <f t="shared" si="10"/>
        <v>182-12324</v>
      </c>
      <c r="D254" s="244" t="s">
        <v>347</v>
      </c>
      <c r="E254" s="244" t="s">
        <v>26</v>
      </c>
      <c r="F254" s="244" t="s">
        <v>27</v>
      </c>
      <c r="G254" s="244" t="s">
        <v>556</v>
      </c>
      <c r="H254" s="187" t="s">
        <v>29</v>
      </c>
      <c r="I254" s="188">
        <v>12.7</v>
      </c>
      <c r="J254" s="188">
        <f>VLOOKUP(A254,CENIK!$A$2:$F$201,6,FALSE)</f>
        <v>0</v>
      </c>
      <c r="K254" s="188">
        <f t="shared" si="11"/>
        <v>0</v>
      </c>
    </row>
    <row r="255" spans="1:11" ht="45" x14ac:dyDescent="0.25">
      <c r="A255" s="187">
        <v>12308</v>
      </c>
      <c r="B255" s="187">
        <v>182</v>
      </c>
      <c r="C255" s="184" t="str">
        <f t="shared" si="10"/>
        <v>182-12308</v>
      </c>
      <c r="D255" s="244" t="s">
        <v>347</v>
      </c>
      <c r="E255" s="244" t="s">
        <v>26</v>
      </c>
      <c r="F255" s="244" t="s">
        <v>27</v>
      </c>
      <c r="G255" s="244" t="s">
        <v>28</v>
      </c>
      <c r="H255" s="187" t="s">
        <v>29</v>
      </c>
      <c r="I255" s="188">
        <v>540</v>
      </c>
      <c r="J255" s="188">
        <f>VLOOKUP(A255,CENIK!$A$2:$F$201,6,FALSE)</f>
        <v>0</v>
      </c>
      <c r="K255" s="188">
        <f t="shared" si="11"/>
        <v>0</v>
      </c>
    </row>
    <row r="256" spans="1:11" ht="30" x14ac:dyDescent="0.25">
      <c r="A256" s="187">
        <v>22102</v>
      </c>
      <c r="B256" s="187">
        <v>182</v>
      </c>
      <c r="C256" s="184" t="str">
        <f t="shared" si="10"/>
        <v>182-22102</v>
      </c>
      <c r="D256" s="244" t="s">
        <v>347</v>
      </c>
      <c r="E256" s="244" t="s">
        <v>26</v>
      </c>
      <c r="F256" s="244" t="s">
        <v>27</v>
      </c>
      <c r="G256" s="244" t="s">
        <v>35</v>
      </c>
      <c r="H256" s="187" t="s">
        <v>29</v>
      </c>
      <c r="I256" s="188">
        <v>540</v>
      </c>
      <c r="J256" s="188">
        <f>VLOOKUP(A256,CENIK!$A$2:$F$201,6,FALSE)</f>
        <v>0</v>
      </c>
      <c r="K256" s="188">
        <f t="shared" si="11"/>
        <v>0</v>
      </c>
    </row>
    <row r="257" spans="1:11" ht="30" x14ac:dyDescent="0.25">
      <c r="A257" s="187">
        <v>12327</v>
      </c>
      <c r="B257" s="187">
        <v>182</v>
      </c>
      <c r="C257" s="184" t="str">
        <f t="shared" si="10"/>
        <v>182-12327</v>
      </c>
      <c r="D257" s="244" t="s">
        <v>347</v>
      </c>
      <c r="E257" s="244" t="s">
        <v>26</v>
      </c>
      <c r="F257" s="244" t="s">
        <v>27</v>
      </c>
      <c r="G257" s="244" t="s">
        <v>31</v>
      </c>
      <c r="H257" s="187" t="s">
        <v>10</v>
      </c>
      <c r="I257" s="188">
        <v>316.60000000000002</v>
      </c>
      <c r="J257" s="188">
        <f>VLOOKUP(A257,CENIK!$A$2:$F$201,6,FALSE)</f>
        <v>0</v>
      </c>
      <c r="K257" s="188">
        <f t="shared" si="11"/>
        <v>0</v>
      </c>
    </row>
    <row r="258" spans="1:11" ht="45" x14ac:dyDescent="0.25">
      <c r="A258" s="187">
        <v>31302</v>
      </c>
      <c r="B258" s="187">
        <v>182</v>
      </c>
      <c r="C258" s="184" t="str">
        <f t="shared" si="10"/>
        <v>182-31302</v>
      </c>
      <c r="D258" s="244" t="s">
        <v>347</v>
      </c>
      <c r="E258" s="244" t="s">
        <v>26</v>
      </c>
      <c r="F258" s="244" t="s">
        <v>36</v>
      </c>
      <c r="G258" s="244" t="s">
        <v>639</v>
      </c>
      <c r="H258" s="187" t="s">
        <v>22</v>
      </c>
      <c r="I258" s="188">
        <v>215</v>
      </c>
      <c r="J258" s="188">
        <f>VLOOKUP(A258,CENIK!$A$2:$F$201,6,FALSE)</f>
        <v>0</v>
      </c>
      <c r="K258" s="188">
        <f t="shared" si="11"/>
        <v>0</v>
      </c>
    </row>
    <row r="259" spans="1:11" ht="75" x14ac:dyDescent="0.25">
      <c r="A259" s="187">
        <v>31602</v>
      </c>
      <c r="B259" s="187">
        <v>182</v>
      </c>
      <c r="C259" s="184" t="str">
        <f t="shared" si="10"/>
        <v>182-31602</v>
      </c>
      <c r="D259" s="244" t="s">
        <v>347</v>
      </c>
      <c r="E259" s="244" t="s">
        <v>26</v>
      </c>
      <c r="F259" s="244" t="s">
        <v>36</v>
      </c>
      <c r="G259" s="244" t="s">
        <v>640</v>
      </c>
      <c r="H259" s="187" t="s">
        <v>29</v>
      </c>
      <c r="I259" s="188">
        <v>540</v>
      </c>
      <c r="J259" s="188">
        <f>VLOOKUP(A259,CENIK!$A$2:$F$201,6,FALSE)</f>
        <v>0</v>
      </c>
      <c r="K259" s="188">
        <f t="shared" si="11"/>
        <v>0</v>
      </c>
    </row>
    <row r="260" spans="1:11" ht="45" x14ac:dyDescent="0.25">
      <c r="A260" s="187">
        <v>32311</v>
      </c>
      <c r="B260" s="187">
        <v>182</v>
      </c>
      <c r="C260" s="184" t="str">
        <f t="shared" si="10"/>
        <v>182-32311</v>
      </c>
      <c r="D260" s="244" t="s">
        <v>347</v>
      </c>
      <c r="E260" s="244" t="s">
        <v>26</v>
      </c>
      <c r="F260" s="244" t="s">
        <v>36</v>
      </c>
      <c r="G260" s="244" t="s">
        <v>255</v>
      </c>
      <c r="H260" s="187" t="s">
        <v>29</v>
      </c>
      <c r="I260" s="188">
        <v>540</v>
      </c>
      <c r="J260" s="188">
        <f>VLOOKUP(A260,CENIK!$A$2:$F$201,6,FALSE)</f>
        <v>0</v>
      </c>
      <c r="K260" s="188">
        <f t="shared" si="11"/>
        <v>0</v>
      </c>
    </row>
    <row r="261" spans="1:11" ht="30" x14ac:dyDescent="0.25">
      <c r="A261" s="187">
        <v>4124</v>
      </c>
      <c r="B261" s="187">
        <v>182</v>
      </c>
      <c r="C261" s="184" t="str">
        <f t="shared" si="10"/>
        <v>182-4124</v>
      </c>
      <c r="D261" s="244" t="s">
        <v>347</v>
      </c>
      <c r="E261" s="244" t="s">
        <v>49</v>
      </c>
      <c r="F261" s="244" t="s">
        <v>50</v>
      </c>
      <c r="G261" s="244" t="s">
        <v>55</v>
      </c>
      <c r="H261" s="187" t="s">
        <v>20</v>
      </c>
      <c r="I261" s="188">
        <v>30</v>
      </c>
      <c r="J261" s="188">
        <f>VLOOKUP(A261,CENIK!$A$2:$F$201,6,FALSE)</f>
        <v>0</v>
      </c>
      <c r="K261" s="188">
        <f t="shared" si="11"/>
        <v>0</v>
      </c>
    </row>
    <row r="262" spans="1:11" ht="45" x14ac:dyDescent="0.25">
      <c r="A262" s="187">
        <v>4101</v>
      </c>
      <c r="B262" s="187">
        <v>182</v>
      </c>
      <c r="C262" s="184" t="str">
        <f t="shared" si="10"/>
        <v>182-4101</v>
      </c>
      <c r="D262" s="244" t="s">
        <v>347</v>
      </c>
      <c r="E262" s="244" t="s">
        <v>49</v>
      </c>
      <c r="F262" s="244" t="s">
        <v>50</v>
      </c>
      <c r="G262" s="244" t="s">
        <v>641</v>
      </c>
      <c r="H262" s="187" t="s">
        <v>29</v>
      </c>
      <c r="I262" s="188">
        <v>633</v>
      </c>
      <c r="J262" s="188">
        <f>VLOOKUP(A262,CENIK!$A$2:$F$201,6,FALSE)</f>
        <v>0</v>
      </c>
      <c r="K262" s="188">
        <f t="shared" si="11"/>
        <v>0</v>
      </c>
    </row>
    <row r="263" spans="1:11" ht="60" x14ac:dyDescent="0.25">
      <c r="A263" s="187">
        <v>4107</v>
      </c>
      <c r="B263" s="187">
        <v>182</v>
      </c>
      <c r="C263" s="184" t="str">
        <f t="shared" si="10"/>
        <v>182-4107</v>
      </c>
      <c r="D263" s="244" t="s">
        <v>347</v>
      </c>
      <c r="E263" s="244" t="s">
        <v>49</v>
      </c>
      <c r="F263" s="244" t="s">
        <v>50</v>
      </c>
      <c r="G263" s="244" t="s">
        <v>258</v>
      </c>
      <c r="H263" s="187" t="s">
        <v>22</v>
      </c>
      <c r="I263" s="188">
        <v>830</v>
      </c>
      <c r="J263" s="188">
        <f>VLOOKUP(A263,CENIK!$A$2:$F$201,6,FALSE)</f>
        <v>0</v>
      </c>
      <c r="K263" s="188">
        <f t="shared" si="11"/>
        <v>0</v>
      </c>
    </row>
    <row r="264" spans="1:11" ht="45" x14ac:dyDescent="0.25">
      <c r="A264" s="187">
        <v>4114</v>
      </c>
      <c r="B264" s="187">
        <v>182</v>
      </c>
      <c r="C264" s="184" t="str">
        <f t="shared" si="10"/>
        <v>182-4114</v>
      </c>
      <c r="D264" s="244" t="s">
        <v>347</v>
      </c>
      <c r="E264" s="244" t="s">
        <v>49</v>
      </c>
      <c r="F264" s="244" t="s">
        <v>50</v>
      </c>
      <c r="G264" s="244" t="s">
        <v>560</v>
      </c>
      <c r="H264" s="187" t="s">
        <v>22</v>
      </c>
      <c r="I264" s="188">
        <v>425</v>
      </c>
      <c r="J264" s="188">
        <f>VLOOKUP(A264,CENIK!$A$2:$F$201,6,FALSE)</f>
        <v>0</v>
      </c>
      <c r="K264" s="188">
        <f t="shared" si="11"/>
        <v>0</v>
      </c>
    </row>
    <row r="265" spans="1:11" ht="60" x14ac:dyDescent="0.25">
      <c r="A265" s="187">
        <v>4120</v>
      </c>
      <c r="B265" s="187">
        <v>182</v>
      </c>
      <c r="C265" s="184" t="str">
        <f t="shared" si="10"/>
        <v>182-4120</v>
      </c>
      <c r="D265" s="244" t="s">
        <v>347</v>
      </c>
      <c r="E265" s="244" t="s">
        <v>49</v>
      </c>
      <c r="F265" s="244" t="s">
        <v>50</v>
      </c>
      <c r="G265" s="244" t="s">
        <v>562</v>
      </c>
      <c r="H265" s="187" t="s">
        <v>22</v>
      </c>
      <c r="I265" s="188">
        <v>140</v>
      </c>
      <c r="J265" s="188">
        <f>VLOOKUP(A265,CENIK!$A$2:$F$201,6,FALSE)</f>
        <v>0</v>
      </c>
      <c r="K265" s="188">
        <f t="shared" si="11"/>
        <v>0</v>
      </c>
    </row>
    <row r="266" spans="1:11" ht="45" x14ac:dyDescent="0.25">
      <c r="A266" s="187">
        <v>4122</v>
      </c>
      <c r="B266" s="187">
        <v>182</v>
      </c>
      <c r="C266" s="184" t="str">
        <f t="shared" si="10"/>
        <v>182-4122</v>
      </c>
      <c r="D266" s="244" t="s">
        <v>347</v>
      </c>
      <c r="E266" s="244" t="s">
        <v>49</v>
      </c>
      <c r="F266" s="244" t="s">
        <v>50</v>
      </c>
      <c r="G266" s="244" t="s">
        <v>261</v>
      </c>
      <c r="H266" s="187" t="s">
        <v>22</v>
      </c>
      <c r="I266" s="188">
        <v>155</v>
      </c>
      <c r="J266" s="188">
        <f>VLOOKUP(A266,CENIK!$A$2:$F$201,6,FALSE)</f>
        <v>0</v>
      </c>
      <c r="K266" s="188">
        <f t="shared" si="11"/>
        <v>0</v>
      </c>
    </row>
    <row r="267" spans="1:11" ht="30" x14ac:dyDescent="0.25">
      <c r="A267" s="187">
        <v>4202</v>
      </c>
      <c r="B267" s="187">
        <v>182</v>
      </c>
      <c r="C267" s="184" t="str">
        <f t="shared" si="10"/>
        <v>182-4202</v>
      </c>
      <c r="D267" s="244" t="s">
        <v>347</v>
      </c>
      <c r="E267" s="244" t="s">
        <v>49</v>
      </c>
      <c r="F267" s="244" t="s">
        <v>56</v>
      </c>
      <c r="G267" s="244" t="s">
        <v>58</v>
      </c>
      <c r="H267" s="187" t="s">
        <v>29</v>
      </c>
      <c r="I267" s="188">
        <v>540</v>
      </c>
      <c r="J267" s="188">
        <f>VLOOKUP(A267,CENIK!$A$2:$F$201,6,FALSE)</f>
        <v>0</v>
      </c>
      <c r="K267" s="188">
        <f t="shared" si="11"/>
        <v>0</v>
      </c>
    </row>
    <row r="268" spans="1:11" ht="75" x14ac:dyDescent="0.25">
      <c r="A268" s="187">
        <v>4203</v>
      </c>
      <c r="B268" s="187">
        <v>182</v>
      </c>
      <c r="C268" s="184" t="str">
        <f t="shared" si="10"/>
        <v>182-4203</v>
      </c>
      <c r="D268" s="244" t="s">
        <v>347</v>
      </c>
      <c r="E268" s="244" t="s">
        <v>49</v>
      </c>
      <c r="F268" s="244" t="s">
        <v>56</v>
      </c>
      <c r="G268" s="244" t="s">
        <v>59</v>
      </c>
      <c r="H268" s="187" t="s">
        <v>22</v>
      </c>
      <c r="I268" s="188">
        <v>54</v>
      </c>
      <c r="J268" s="188">
        <f>VLOOKUP(A268,CENIK!$A$2:$F$201,6,FALSE)</f>
        <v>0</v>
      </c>
      <c r="K268" s="188">
        <f t="shared" si="11"/>
        <v>0</v>
      </c>
    </row>
    <row r="269" spans="1:11" ht="60" x14ac:dyDescent="0.25">
      <c r="A269" s="187">
        <v>4204</v>
      </c>
      <c r="B269" s="187">
        <v>182</v>
      </c>
      <c r="C269" s="184" t="str">
        <f t="shared" si="10"/>
        <v>182-4204</v>
      </c>
      <c r="D269" s="244" t="s">
        <v>347</v>
      </c>
      <c r="E269" s="244" t="s">
        <v>49</v>
      </c>
      <c r="F269" s="244" t="s">
        <v>56</v>
      </c>
      <c r="G269" s="244" t="s">
        <v>60</v>
      </c>
      <c r="H269" s="187" t="s">
        <v>22</v>
      </c>
      <c r="I269" s="188">
        <v>280.5</v>
      </c>
      <c r="J269" s="188">
        <f>VLOOKUP(A269,CENIK!$A$2:$F$201,6,FALSE)</f>
        <v>0</v>
      </c>
      <c r="K269" s="188">
        <f t="shared" si="11"/>
        <v>0</v>
      </c>
    </row>
    <row r="270" spans="1:11" ht="60" x14ac:dyDescent="0.25">
      <c r="A270" s="187">
        <v>4207</v>
      </c>
      <c r="B270" s="187">
        <v>182</v>
      </c>
      <c r="C270" s="184" t="str">
        <f t="shared" si="10"/>
        <v>182-4207</v>
      </c>
      <c r="D270" s="244" t="s">
        <v>347</v>
      </c>
      <c r="E270" s="244" t="s">
        <v>49</v>
      </c>
      <c r="F270" s="244" t="s">
        <v>56</v>
      </c>
      <c r="G270" s="244" t="s">
        <v>262</v>
      </c>
      <c r="H270" s="187" t="s">
        <v>22</v>
      </c>
      <c r="I270" s="188">
        <v>985</v>
      </c>
      <c r="J270" s="188">
        <f>VLOOKUP(A270,CENIK!$A$2:$F$201,6,FALSE)</f>
        <v>0</v>
      </c>
      <c r="K270" s="188">
        <f t="shared" si="11"/>
        <v>0</v>
      </c>
    </row>
    <row r="271" spans="1:11" ht="75" x14ac:dyDescent="0.25">
      <c r="A271" s="187">
        <v>5106</v>
      </c>
      <c r="B271" s="187">
        <v>182</v>
      </c>
      <c r="C271" s="184" t="str">
        <f t="shared" si="10"/>
        <v>182-5106</v>
      </c>
      <c r="D271" s="244" t="s">
        <v>347</v>
      </c>
      <c r="E271" s="244" t="s">
        <v>63</v>
      </c>
      <c r="F271" s="244" t="s">
        <v>64</v>
      </c>
      <c r="G271" s="244" t="s">
        <v>67</v>
      </c>
      <c r="H271" s="187" t="s">
        <v>6</v>
      </c>
      <c r="I271" s="188">
        <v>1</v>
      </c>
      <c r="J271" s="188">
        <f>VLOOKUP(A271,CENIK!$A$2:$F$201,6,FALSE)</f>
        <v>0</v>
      </c>
      <c r="K271" s="188">
        <f t="shared" si="11"/>
        <v>0</v>
      </c>
    </row>
    <row r="272" spans="1:11" ht="165" x14ac:dyDescent="0.25">
      <c r="A272" s="187">
        <v>6101</v>
      </c>
      <c r="B272" s="187">
        <v>182</v>
      </c>
      <c r="C272" s="184" t="str">
        <f t="shared" si="10"/>
        <v>182-6101</v>
      </c>
      <c r="D272" s="244" t="s">
        <v>347</v>
      </c>
      <c r="E272" s="244" t="s">
        <v>74</v>
      </c>
      <c r="F272" s="244" t="s">
        <v>75</v>
      </c>
      <c r="G272" s="244" t="s">
        <v>76</v>
      </c>
      <c r="H272" s="187" t="s">
        <v>10</v>
      </c>
      <c r="I272" s="188">
        <v>316.60000000000002</v>
      </c>
      <c r="J272" s="188">
        <f>VLOOKUP(A272,CENIK!$A$2:$F$201,6,FALSE)</f>
        <v>0</v>
      </c>
      <c r="K272" s="188">
        <f t="shared" si="11"/>
        <v>0</v>
      </c>
    </row>
    <row r="273" spans="1:11" ht="120" x14ac:dyDescent="0.25">
      <c r="A273" s="187">
        <v>6202</v>
      </c>
      <c r="B273" s="187">
        <v>182</v>
      </c>
      <c r="C273" s="184" t="str">
        <f t="shared" si="10"/>
        <v>182-6202</v>
      </c>
      <c r="D273" s="244" t="s">
        <v>347</v>
      </c>
      <c r="E273" s="244" t="s">
        <v>74</v>
      </c>
      <c r="F273" s="244" t="s">
        <v>77</v>
      </c>
      <c r="G273" s="244" t="s">
        <v>263</v>
      </c>
      <c r="H273" s="187" t="s">
        <v>6</v>
      </c>
      <c r="I273" s="188">
        <v>5</v>
      </c>
      <c r="J273" s="188">
        <f>VLOOKUP(A273,CENIK!$A$2:$F$201,6,FALSE)</f>
        <v>0</v>
      </c>
      <c r="K273" s="188">
        <f t="shared" si="11"/>
        <v>0</v>
      </c>
    </row>
    <row r="274" spans="1:11" ht="120" x14ac:dyDescent="0.25">
      <c r="A274" s="187">
        <v>6204</v>
      </c>
      <c r="B274" s="187">
        <v>182</v>
      </c>
      <c r="C274" s="184" t="str">
        <f t="shared" si="10"/>
        <v>182-6204</v>
      </c>
      <c r="D274" s="244" t="s">
        <v>347</v>
      </c>
      <c r="E274" s="244" t="s">
        <v>74</v>
      </c>
      <c r="F274" s="244" t="s">
        <v>77</v>
      </c>
      <c r="G274" s="244" t="s">
        <v>265</v>
      </c>
      <c r="H274" s="187" t="s">
        <v>6</v>
      </c>
      <c r="I274" s="188">
        <v>8</v>
      </c>
      <c r="J274" s="188">
        <f>VLOOKUP(A274,CENIK!$A$2:$F$201,6,FALSE)</f>
        <v>0</v>
      </c>
      <c r="K274" s="188">
        <f t="shared" si="11"/>
        <v>0</v>
      </c>
    </row>
    <row r="275" spans="1:11" ht="45" x14ac:dyDescent="0.25">
      <c r="A275" s="187">
        <v>5307</v>
      </c>
      <c r="B275" s="187">
        <v>182</v>
      </c>
      <c r="C275" s="184" t="str">
        <f t="shared" si="10"/>
        <v>182-5307</v>
      </c>
      <c r="D275" s="244" t="s">
        <v>347</v>
      </c>
      <c r="E275" s="244" t="s">
        <v>74</v>
      </c>
      <c r="F275" s="244" t="s">
        <v>77</v>
      </c>
      <c r="G275" s="244" t="s">
        <v>558</v>
      </c>
      <c r="H275" s="187" t="s">
        <v>6</v>
      </c>
      <c r="I275" s="188">
        <v>13</v>
      </c>
      <c r="J275" s="188">
        <f>VLOOKUP(A275,CENIK!$A$2:$F$201,6,FALSE)</f>
        <v>0</v>
      </c>
      <c r="K275" s="188">
        <f t="shared" si="11"/>
        <v>0</v>
      </c>
    </row>
    <row r="276" spans="1:11" ht="120" x14ac:dyDescent="0.25">
      <c r="A276" s="187">
        <v>6253</v>
      </c>
      <c r="B276" s="187">
        <v>182</v>
      </c>
      <c r="C276" s="184" t="str">
        <f t="shared" si="10"/>
        <v>182-6253</v>
      </c>
      <c r="D276" s="244" t="s">
        <v>347</v>
      </c>
      <c r="E276" s="244" t="s">
        <v>74</v>
      </c>
      <c r="F276" s="244" t="s">
        <v>77</v>
      </c>
      <c r="G276" s="244" t="s">
        <v>269</v>
      </c>
      <c r="H276" s="187" t="s">
        <v>6</v>
      </c>
      <c r="I276" s="188">
        <v>13</v>
      </c>
      <c r="J276" s="188">
        <f>VLOOKUP(A276,CENIK!$A$2:$F$201,6,FALSE)</f>
        <v>0</v>
      </c>
      <c r="K276" s="188">
        <f t="shared" si="11"/>
        <v>0</v>
      </c>
    </row>
    <row r="277" spans="1:11" ht="120" x14ac:dyDescent="0.25">
      <c r="A277" s="187">
        <v>6305</v>
      </c>
      <c r="B277" s="187">
        <v>182</v>
      </c>
      <c r="C277" s="184" t="str">
        <f t="shared" si="10"/>
        <v>182-6305</v>
      </c>
      <c r="D277" s="244" t="s">
        <v>347</v>
      </c>
      <c r="E277" s="244" t="s">
        <v>74</v>
      </c>
      <c r="F277" s="244" t="s">
        <v>81</v>
      </c>
      <c r="G277" s="244" t="s">
        <v>84</v>
      </c>
      <c r="H277" s="187" t="s">
        <v>6</v>
      </c>
      <c r="I277" s="188">
        <v>6</v>
      </c>
      <c r="J277" s="188">
        <f>VLOOKUP(A277,CENIK!$A$2:$F$201,6,FALSE)</f>
        <v>0</v>
      </c>
      <c r="K277" s="188">
        <f t="shared" si="11"/>
        <v>0</v>
      </c>
    </row>
    <row r="278" spans="1:11" ht="345" x14ac:dyDescent="0.25">
      <c r="A278" s="187">
        <v>6301</v>
      </c>
      <c r="B278" s="187">
        <v>182</v>
      </c>
      <c r="C278" s="184" t="str">
        <f t="shared" si="10"/>
        <v>182-6301</v>
      </c>
      <c r="D278" s="244" t="s">
        <v>347</v>
      </c>
      <c r="E278" s="244" t="s">
        <v>74</v>
      </c>
      <c r="F278" s="244" t="s">
        <v>81</v>
      </c>
      <c r="G278" s="244" t="s">
        <v>270</v>
      </c>
      <c r="H278" s="187" t="s">
        <v>6</v>
      </c>
      <c r="I278" s="188">
        <v>6</v>
      </c>
      <c r="J278" s="188">
        <f>VLOOKUP(A278,CENIK!$A$2:$F$201,6,FALSE)</f>
        <v>0</v>
      </c>
      <c r="K278" s="188">
        <f t="shared" si="11"/>
        <v>0</v>
      </c>
    </row>
    <row r="279" spans="1:11" ht="60" x14ac:dyDescent="0.25">
      <c r="A279" s="187">
        <v>6405</v>
      </c>
      <c r="B279" s="187">
        <v>182</v>
      </c>
      <c r="C279" s="184" t="str">
        <f t="shared" si="10"/>
        <v>182-6405</v>
      </c>
      <c r="D279" s="244" t="s">
        <v>347</v>
      </c>
      <c r="E279" s="244" t="s">
        <v>74</v>
      </c>
      <c r="F279" s="244" t="s">
        <v>85</v>
      </c>
      <c r="G279" s="244" t="s">
        <v>87</v>
      </c>
      <c r="H279" s="187" t="s">
        <v>10</v>
      </c>
      <c r="I279" s="188">
        <v>316.60000000000002</v>
      </c>
      <c r="J279" s="188">
        <f>VLOOKUP(A279,CENIK!$A$2:$F$201,6,FALSE)</f>
        <v>0</v>
      </c>
      <c r="K279" s="188">
        <f t="shared" si="11"/>
        <v>0</v>
      </c>
    </row>
    <row r="280" spans="1:11" ht="30" x14ac:dyDescent="0.25">
      <c r="A280" s="187">
        <v>6401</v>
      </c>
      <c r="B280" s="187">
        <v>182</v>
      </c>
      <c r="C280" s="184" t="str">
        <f t="shared" si="10"/>
        <v>182-6401</v>
      </c>
      <c r="D280" s="244" t="s">
        <v>347</v>
      </c>
      <c r="E280" s="244" t="s">
        <v>74</v>
      </c>
      <c r="F280" s="244" t="s">
        <v>85</v>
      </c>
      <c r="G280" s="244" t="s">
        <v>86</v>
      </c>
      <c r="H280" s="187" t="s">
        <v>10</v>
      </c>
      <c r="I280" s="188">
        <v>316.60000000000002</v>
      </c>
      <c r="J280" s="188">
        <f>VLOOKUP(A280,CENIK!$A$2:$F$201,6,FALSE)</f>
        <v>0</v>
      </c>
      <c r="K280" s="188">
        <f t="shared" si="11"/>
        <v>0</v>
      </c>
    </row>
    <row r="281" spans="1:11" ht="30" x14ac:dyDescent="0.25">
      <c r="A281" s="187">
        <v>6402</v>
      </c>
      <c r="B281" s="187">
        <v>182</v>
      </c>
      <c r="C281" s="184" t="str">
        <f t="shared" si="10"/>
        <v>182-6402</v>
      </c>
      <c r="D281" s="244" t="s">
        <v>347</v>
      </c>
      <c r="E281" s="244" t="s">
        <v>74</v>
      </c>
      <c r="F281" s="244" t="s">
        <v>85</v>
      </c>
      <c r="G281" s="244" t="s">
        <v>122</v>
      </c>
      <c r="H281" s="187" t="s">
        <v>10</v>
      </c>
      <c r="I281" s="188">
        <v>316.60000000000002</v>
      </c>
      <c r="J281" s="188">
        <f>VLOOKUP(A281,CENIK!$A$2:$F$201,6,FALSE)</f>
        <v>0</v>
      </c>
      <c r="K281" s="188">
        <f t="shared" si="11"/>
        <v>0</v>
      </c>
    </row>
    <row r="282" spans="1:11" ht="30" x14ac:dyDescent="0.25">
      <c r="A282" s="187">
        <v>6501</v>
      </c>
      <c r="B282" s="187">
        <v>182</v>
      </c>
      <c r="C282" s="184" t="str">
        <f t="shared" si="10"/>
        <v>182-6501</v>
      </c>
      <c r="D282" s="244" t="s">
        <v>347</v>
      </c>
      <c r="E282" s="244" t="s">
        <v>74</v>
      </c>
      <c r="F282" s="244" t="s">
        <v>88</v>
      </c>
      <c r="G282" s="244" t="s">
        <v>271</v>
      </c>
      <c r="H282" s="187" t="s">
        <v>6</v>
      </c>
      <c r="I282" s="188">
        <v>5</v>
      </c>
      <c r="J282" s="188">
        <f>VLOOKUP(A282,CENIK!$A$2:$F$201,6,FALSE)</f>
        <v>0</v>
      </c>
      <c r="K282" s="188">
        <f t="shared" si="11"/>
        <v>0</v>
      </c>
    </row>
    <row r="283" spans="1:11" ht="45" x14ac:dyDescent="0.25">
      <c r="A283" s="187">
        <v>6504</v>
      </c>
      <c r="B283" s="187">
        <v>182</v>
      </c>
      <c r="C283" s="184" t="str">
        <f t="shared" si="10"/>
        <v>182-6504</v>
      </c>
      <c r="D283" s="244" t="s">
        <v>347</v>
      </c>
      <c r="E283" s="244" t="s">
        <v>74</v>
      </c>
      <c r="F283" s="244" t="s">
        <v>88</v>
      </c>
      <c r="G283" s="244" t="s">
        <v>274</v>
      </c>
      <c r="H283" s="187" t="s">
        <v>6</v>
      </c>
      <c r="I283" s="188">
        <v>11</v>
      </c>
      <c r="J283" s="188">
        <f>VLOOKUP(A283,CENIK!$A$2:$F$201,6,FALSE)</f>
        <v>0</v>
      </c>
      <c r="K283" s="188">
        <f t="shared" si="11"/>
        <v>0</v>
      </c>
    </row>
    <row r="284" spans="1:11" ht="45" x14ac:dyDescent="0.25">
      <c r="A284" s="187">
        <v>6505</v>
      </c>
      <c r="B284" s="187">
        <v>182</v>
      </c>
      <c r="C284" s="184" t="str">
        <f t="shared" si="10"/>
        <v>182-6505</v>
      </c>
      <c r="D284" s="244" t="s">
        <v>347</v>
      </c>
      <c r="E284" s="244" t="s">
        <v>74</v>
      </c>
      <c r="F284" s="244" t="s">
        <v>88</v>
      </c>
      <c r="G284" s="244" t="s">
        <v>275</v>
      </c>
      <c r="H284" s="187" t="s">
        <v>6</v>
      </c>
      <c r="I284" s="188">
        <v>1</v>
      </c>
      <c r="J284" s="188">
        <f>VLOOKUP(A284,CENIK!$A$2:$F$201,6,FALSE)</f>
        <v>0</v>
      </c>
      <c r="K284" s="188">
        <f t="shared" si="11"/>
        <v>0</v>
      </c>
    </row>
    <row r="285" spans="1:11" ht="60" x14ac:dyDescent="0.25">
      <c r="A285" s="187">
        <v>1201</v>
      </c>
      <c r="B285" s="187">
        <v>183</v>
      </c>
      <c r="C285" s="184" t="str">
        <f t="shared" si="10"/>
        <v>183-1201</v>
      </c>
      <c r="D285" s="244" t="s">
        <v>348</v>
      </c>
      <c r="E285" s="244" t="s">
        <v>7</v>
      </c>
      <c r="F285" s="244" t="s">
        <v>8</v>
      </c>
      <c r="G285" s="244" t="s">
        <v>9</v>
      </c>
      <c r="H285" s="187" t="s">
        <v>10</v>
      </c>
      <c r="I285" s="188">
        <v>118.6</v>
      </c>
      <c r="J285" s="188">
        <f>VLOOKUP(A285,CENIK!$A$2:$F$201,6,FALSE)</f>
        <v>0</v>
      </c>
      <c r="K285" s="188">
        <f t="shared" si="11"/>
        <v>0</v>
      </c>
    </row>
    <row r="286" spans="1:11" ht="45" x14ac:dyDescent="0.25">
      <c r="A286" s="187">
        <v>1202</v>
      </c>
      <c r="B286" s="187">
        <v>183</v>
      </c>
      <c r="C286" s="184" t="str">
        <f t="shared" si="10"/>
        <v>183-1202</v>
      </c>
      <c r="D286" s="244" t="s">
        <v>348</v>
      </c>
      <c r="E286" s="244" t="s">
        <v>7</v>
      </c>
      <c r="F286" s="244" t="s">
        <v>8</v>
      </c>
      <c r="G286" s="244" t="s">
        <v>11</v>
      </c>
      <c r="H286" s="187" t="s">
        <v>12</v>
      </c>
      <c r="I286" s="188">
        <v>5</v>
      </c>
      <c r="J286" s="188">
        <f>VLOOKUP(A286,CENIK!$A$2:$F$201,6,FALSE)</f>
        <v>0</v>
      </c>
      <c r="K286" s="188">
        <f t="shared" si="11"/>
        <v>0</v>
      </c>
    </row>
    <row r="287" spans="1:11" ht="60" x14ac:dyDescent="0.25">
      <c r="A287" s="187">
        <v>1203</v>
      </c>
      <c r="B287" s="187">
        <v>183</v>
      </c>
      <c r="C287" s="184" t="str">
        <f t="shared" si="10"/>
        <v>183-1203</v>
      </c>
      <c r="D287" s="244" t="s">
        <v>348</v>
      </c>
      <c r="E287" s="244" t="s">
        <v>7</v>
      </c>
      <c r="F287" s="244" t="s">
        <v>8</v>
      </c>
      <c r="G287" s="244" t="s">
        <v>236</v>
      </c>
      <c r="H287" s="187" t="s">
        <v>10</v>
      </c>
      <c r="I287" s="188">
        <v>118.6</v>
      </c>
      <c r="J287" s="188">
        <f>VLOOKUP(A287,CENIK!$A$2:$F$201,6,FALSE)</f>
        <v>0</v>
      </c>
      <c r="K287" s="188">
        <f t="shared" si="11"/>
        <v>0</v>
      </c>
    </row>
    <row r="288" spans="1:11" ht="45" x14ac:dyDescent="0.25">
      <c r="A288" s="187">
        <v>1204</v>
      </c>
      <c r="B288" s="187">
        <v>183</v>
      </c>
      <c r="C288" s="184" t="str">
        <f t="shared" si="10"/>
        <v>183-1204</v>
      </c>
      <c r="D288" s="244" t="s">
        <v>348</v>
      </c>
      <c r="E288" s="244" t="s">
        <v>7</v>
      </c>
      <c r="F288" s="244" t="s">
        <v>8</v>
      </c>
      <c r="G288" s="244" t="s">
        <v>13</v>
      </c>
      <c r="H288" s="187" t="s">
        <v>10</v>
      </c>
      <c r="I288" s="188">
        <v>118.6</v>
      </c>
      <c r="J288" s="188">
        <f>VLOOKUP(A288,CENIK!$A$2:$F$201,6,FALSE)</f>
        <v>0</v>
      </c>
      <c r="K288" s="188">
        <f t="shared" si="11"/>
        <v>0</v>
      </c>
    </row>
    <row r="289" spans="1:11" ht="60" x14ac:dyDescent="0.25">
      <c r="A289" s="187">
        <v>1205</v>
      </c>
      <c r="B289" s="187">
        <v>183</v>
      </c>
      <c r="C289" s="184" t="str">
        <f t="shared" si="10"/>
        <v>183-1205</v>
      </c>
      <c r="D289" s="244" t="s">
        <v>348</v>
      </c>
      <c r="E289" s="244" t="s">
        <v>7</v>
      </c>
      <c r="F289" s="244" t="s">
        <v>8</v>
      </c>
      <c r="G289" s="244" t="s">
        <v>237</v>
      </c>
      <c r="H289" s="187" t="s">
        <v>14</v>
      </c>
      <c r="I289" s="188">
        <v>5</v>
      </c>
      <c r="J289" s="188">
        <f>VLOOKUP(A289,CENIK!$A$2:$F$201,6,FALSE)</f>
        <v>0</v>
      </c>
      <c r="K289" s="188">
        <f t="shared" si="11"/>
        <v>0</v>
      </c>
    </row>
    <row r="290" spans="1:11" ht="75" x14ac:dyDescent="0.25">
      <c r="A290" s="187">
        <v>1207</v>
      </c>
      <c r="B290" s="187">
        <v>183</v>
      </c>
      <c r="C290" s="184" t="str">
        <f t="shared" si="10"/>
        <v>183-1207</v>
      </c>
      <c r="D290" s="244" t="s">
        <v>348</v>
      </c>
      <c r="E290" s="244" t="s">
        <v>7</v>
      </c>
      <c r="F290" s="244" t="s">
        <v>8</v>
      </c>
      <c r="G290" s="244" t="s">
        <v>239</v>
      </c>
      <c r="H290" s="187" t="s">
        <v>14</v>
      </c>
      <c r="I290" s="188">
        <v>3</v>
      </c>
      <c r="J290" s="188">
        <f>VLOOKUP(A290,CENIK!$A$2:$F$201,6,FALSE)</f>
        <v>0</v>
      </c>
      <c r="K290" s="188">
        <f t="shared" si="11"/>
        <v>0</v>
      </c>
    </row>
    <row r="291" spans="1:11" ht="45" x14ac:dyDescent="0.25">
      <c r="A291" s="187">
        <v>1301</v>
      </c>
      <c r="B291" s="187">
        <v>183</v>
      </c>
      <c r="C291" s="184" t="str">
        <f t="shared" si="10"/>
        <v>183-1301</v>
      </c>
      <c r="D291" s="244" t="s">
        <v>348</v>
      </c>
      <c r="E291" s="244" t="s">
        <v>7</v>
      </c>
      <c r="F291" s="244" t="s">
        <v>15</v>
      </c>
      <c r="G291" s="244" t="s">
        <v>16</v>
      </c>
      <c r="H291" s="187" t="s">
        <v>10</v>
      </c>
      <c r="I291" s="188">
        <v>118.6</v>
      </c>
      <c r="J291" s="188">
        <f>VLOOKUP(A291,CENIK!$A$2:$F$201,6,FALSE)</f>
        <v>0</v>
      </c>
      <c r="K291" s="188">
        <f t="shared" si="11"/>
        <v>0</v>
      </c>
    </row>
    <row r="292" spans="1:11" ht="150" x14ac:dyDescent="0.25">
      <c r="A292" s="187">
        <v>1302</v>
      </c>
      <c r="B292" s="187">
        <v>183</v>
      </c>
      <c r="C292" s="184" t="str">
        <f t="shared" si="10"/>
        <v>183-1302</v>
      </c>
      <c r="D292" s="244" t="s">
        <v>348</v>
      </c>
      <c r="E292" s="244" t="s">
        <v>7</v>
      </c>
      <c r="F292" s="244" t="s">
        <v>15</v>
      </c>
      <c r="G292" s="1201" t="s">
        <v>3252</v>
      </c>
      <c r="H292" s="187" t="s">
        <v>10</v>
      </c>
      <c r="I292" s="188">
        <v>118.6</v>
      </c>
      <c r="J292" s="188">
        <f>VLOOKUP(A292,CENIK!$A$2:$F$201,6,FALSE)</f>
        <v>0</v>
      </c>
      <c r="K292" s="188">
        <f t="shared" si="11"/>
        <v>0</v>
      </c>
    </row>
    <row r="293" spans="1:11" ht="60" x14ac:dyDescent="0.25">
      <c r="A293" s="187">
        <v>1307</v>
      </c>
      <c r="B293" s="187">
        <v>183</v>
      </c>
      <c r="C293" s="184" t="str">
        <f t="shared" si="10"/>
        <v>183-1307</v>
      </c>
      <c r="D293" s="244" t="s">
        <v>348</v>
      </c>
      <c r="E293" s="244" t="s">
        <v>7</v>
      </c>
      <c r="F293" s="244" t="s">
        <v>15</v>
      </c>
      <c r="G293" s="244" t="s">
        <v>18</v>
      </c>
      <c r="H293" s="187" t="s">
        <v>6</v>
      </c>
      <c r="I293" s="188">
        <v>6</v>
      </c>
      <c r="J293" s="188">
        <f>VLOOKUP(A293,CENIK!$A$2:$F$201,6,FALSE)</f>
        <v>0</v>
      </c>
      <c r="K293" s="188">
        <f t="shared" si="11"/>
        <v>0</v>
      </c>
    </row>
    <row r="294" spans="1:11" ht="45" x14ac:dyDescent="0.25">
      <c r="A294" s="187">
        <v>1311</v>
      </c>
      <c r="B294" s="187">
        <v>183</v>
      </c>
      <c r="C294" s="184" t="str">
        <f t="shared" si="10"/>
        <v>183-1311</v>
      </c>
      <c r="D294" s="244" t="s">
        <v>348</v>
      </c>
      <c r="E294" s="244" t="s">
        <v>7</v>
      </c>
      <c r="F294" s="244" t="s">
        <v>15</v>
      </c>
      <c r="G294" s="244" t="s">
        <v>23</v>
      </c>
      <c r="H294" s="187" t="s">
        <v>14</v>
      </c>
      <c r="I294" s="188">
        <v>1</v>
      </c>
      <c r="J294" s="188">
        <f>VLOOKUP(A294,CENIK!$A$2:$F$201,6,FALSE)</f>
        <v>0</v>
      </c>
      <c r="K294" s="188">
        <f t="shared" si="11"/>
        <v>0</v>
      </c>
    </row>
    <row r="295" spans="1:11" ht="30" x14ac:dyDescent="0.25">
      <c r="A295" s="187">
        <v>1401</v>
      </c>
      <c r="B295" s="187">
        <v>183</v>
      </c>
      <c r="C295" s="184" t="str">
        <f t="shared" si="10"/>
        <v>183-1401</v>
      </c>
      <c r="D295" s="244" t="s">
        <v>348</v>
      </c>
      <c r="E295" s="244" t="s">
        <v>7</v>
      </c>
      <c r="F295" s="244" t="s">
        <v>25</v>
      </c>
      <c r="G295" s="244" t="s">
        <v>247</v>
      </c>
      <c r="H295" s="187" t="s">
        <v>20</v>
      </c>
      <c r="I295" s="188">
        <v>10</v>
      </c>
      <c r="J295" s="188">
        <f>VLOOKUP(A295,CENIK!$A$2:$F$201,6,FALSE)</f>
        <v>0</v>
      </c>
      <c r="K295" s="188">
        <f t="shared" si="11"/>
        <v>0</v>
      </c>
    </row>
    <row r="296" spans="1:11" ht="30" x14ac:dyDescent="0.25">
      <c r="A296" s="187">
        <v>1402</v>
      </c>
      <c r="B296" s="187">
        <v>183</v>
      </c>
      <c r="C296" s="184" t="str">
        <f t="shared" si="10"/>
        <v>183-1402</v>
      </c>
      <c r="D296" s="244" t="s">
        <v>348</v>
      </c>
      <c r="E296" s="244" t="s">
        <v>7</v>
      </c>
      <c r="F296" s="244" t="s">
        <v>25</v>
      </c>
      <c r="G296" s="244" t="s">
        <v>248</v>
      </c>
      <c r="H296" s="187" t="s">
        <v>20</v>
      </c>
      <c r="I296" s="188">
        <v>5</v>
      </c>
      <c r="J296" s="188">
        <f>VLOOKUP(A296,CENIK!$A$2:$F$201,6,FALSE)</f>
        <v>0</v>
      </c>
      <c r="K296" s="188">
        <f t="shared" si="11"/>
        <v>0</v>
      </c>
    </row>
    <row r="297" spans="1:11" ht="30" x14ac:dyDescent="0.25">
      <c r="A297" s="187">
        <v>1403</v>
      </c>
      <c r="B297" s="187">
        <v>183</v>
      </c>
      <c r="C297" s="184" t="str">
        <f t="shared" si="10"/>
        <v>183-1403</v>
      </c>
      <c r="D297" s="244" t="s">
        <v>348</v>
      </c>
      <c r="E297" s="244" t="s">
        <v>7</v>
      </c>
      <c r="F297" s="244" t="s">
        <v>25</v>
      </c>
      <c r="G297" s="244" t="s">
        <v>249</v>
      </c>
      <c r="H297" s="187" t="s">
        <v>20</v>
      </c>
      <c r="I297" s="188">
        <v>5</v>
      </c>
      <c r="J297" s="188">
        <f>VLOOKUP(A297,CENIK!$A$2:$F$201,6,FALSE)</f>
        <v>0</v>
      </c>
      <c r="K297" s="188">
        <f t="shared" si="11"/>
        <v>0</v>
      </c>
    </row>
    <row r="298" spans="1:11" ht="60" x14ac:dyDescent="0.25">
      <c r="A298" s="187">
        <v>12324</v>
      </c>
      <c r="B298" s="187">
        <v>183</v>
      </c>
      <c r="C298" s="184" t="str">
        <f t="shared" si="10"/>
        <v>183-12324</v>
      </c>
      <c r="D298" s="244" t="s">
        <v>348</v>
      </c>
      <c r="E298" s="244" t="s">
        <v>26</v>
      </c>
      <c r="F298" s="244" t="s">
        <v>27</v>
      </c>
      <c r="G298" s="244" t="s">
        <v>556</v>
      </c>
      <c r="H298" s="187" t="s">
        <v>29</v>
      </c>
      <c r="I298" s="188">
        <v>4.8</v>
      </c>
      <c r="J298" s="188">
        <f>VLOOKUP(A298,CENIK!$A$2:$F$201,6,FALSE)</f>
        <v>0</v>
      </c>
      <c r="K298" s="188">
        <f t="shared" si="11"/>
        <v>0</v>
      </c>
    </row>
    <row r="299" spans="1:11" ht="45" x14ac:dyDescent="0.25">
      <c r="A299" s="187">
        <v>12308</v>
      </c>
      <c r="B299" s="187">
        <v>183</v>
      </c>
      <c r="C299" s="184" t="str">
        <f t="shared" si="10"/>
        <v>183-12308</v>
      </c>
      <c r="D299" s="244" t="s">
        <v>348</v>
      </c>
      <c r="E299" s="244" t="s">
        <v>26</v>
      </c>
      <c r="F299" s="244" t="s">
        <v>27</v>
      </c>
      <c r="G299" s="244" t="s">
        <v>28</v>
      </c>
      <c r="H299" s="187" t="s">
        <v>29</v>
      </c>
      <c r="I299" s="188">
        <v>201.6</v>
      </c>
      <c r="J299" s="188">
        <f>VLOOKUP(A299,CENIK!$A$2:$F$201,6,FALSE)</f>
        <v>0</v>
      </c>
      <c r="K299" s="188">
        <f t="shared" si="11"/>
        <v>0</v>
      </c>
    </row>
    <row r="300" spans="1:11" ht="30" x14ac:dyDescent="0.25">
      <c r="A300" s="187">
        <v>22102</v>
      </c>
      <c r="B300" s="187">
        <v>183</v>
      </c>
      <c r="C300" s="184" t="str">
        <f t="shared" si="10"/>
        <v>183-22102</v>
      </c>
      <c r="D300" s="244" t="s">
        <v>348</v>
      </c>
      <c r="E300" s="244" t="s">
        <v>26</v>
      </c>
      <c r="F300" s="244" t="s">
        <v>27</v>
      </c>
      <c r="G300" s="244" t="s">
        <v>35</v>
      </c>
      <c r="H300" s="187" t="s">
        <v>29</v>
      </c>
      <c r="I300" s="188">
        <v>201.6</v>
      </c>
      <c r="J300" s="188">
        <f>VLOOKUP(A300,CENIK!$A$2:$F$201,6,FALSE)</f>
        <v>0</v>
      </c>
      <c r="K300" s="188">
        <f t="shared" si="11"/>
        <v>0</v>
      </c>
    </row>
    <row r="301" spans="1:11" ht="30" x14ac:dyDescent="0.25">
      <c r="A301" s="187">
        <v>12327</v>
      </c>
      <c r="B301" s="187">
        <v>183</v>
      </c>
      <c r="C301" s="184" t="str">
        <f t="shared" si="10"/>
        <v>183-12327</v>
      </c>
      <c r="D301" s="244" t="s">
        <v>348</v>
      </c>
      <c r="E301" s="244" t="s">
        <v>26</v>
      </c>
      <c r="F301" s="244" t="s">
        <v>27</v>
      </c>
      <c r="G301" s="244" t="s">
        <v>31</v>
      </c>
      <c r="H301" s="187" t="s">
        <v>10</v>
      </c>
      <c r="I301" s="188">
        <v>118.6</v>
      </c>
      <c r="J301" s="188">
        <f>VLOOKUP(A301,CENIK!$A$2:$F$201,6,FALSE)</f>
        <v>0</v>
      </c>
      <c r="K301" s="188">
        <f t="shared" si="11"/>
        <v>0</v>
      </c>
    </row>
    <row r="302" spans="1:11" ht="45" x14ac:dyDescent="0.25">
      <c r="A302" s="187">
        <v>31302</v>
      </c>
      <c r="B302" s="187">
        <v>183</v>
      </c>
      <c r="C302" s="184" t="str">
        <f t="shared" si="10"/>
        <v>183-31302</v>
      </c>
      <c r="D302" s="244" t="s">
        <v>348</v>
      </c>
      <c r="E302" s="244" t="s">
        <v>26</v>
      </c>
      <c r="F302" s="244" t="s">
        <v>36</v>
      </c>
      <c r="G302" s="244" t="s">
        <v>639</v>
      </c>
      <c r="H302" s="187" t="s">
        <v>22</v>
      </c>
      <c r="I302" s="188">
        <v>80.599999999999994</v>
      </c>
      <c r="J302" s="188">
        <f>VLOOKUP(A302,CENIK!$A$2:$F$201,6,FALSE)</f>
        <v>0</v>
      </c>
      <c r="K302" s="188">
        <f t="shared" si="11"/>
        <v>0</v>
      </c>
    </row>
    <row r="303" spans="1:11" ht="75" x14ac:dyDescent="0.25">
      <c r="A303" s="187">
        <v>31602</v>
      </c>
      <c r="B303" s="187">
        <v>183</v>
      </c>
      <c r="C303" s="184" t="str">
        <f t="shared" si="10"/>
        <v>183-31602</v>
      </c>
      <c r="D303" s="244" t="s">
        <v>348</v>
      </c>
      <c r="E303" s="244" t="s">
        <v>26</v>
      </c>
      <c r="F303" s="244" t="s">
        <v>36</v>
      </c>
      <c r="G303" s="244" t="s">
        <v>640</v>
      </c>
      <c r="H303" s="187" t="s">
        <v>29</v>
      </c>
      <c r="I303" s="188">
        <v>201.6</v>
      </c>
      <c r="J303" s="188">
        <f>VLOOKUP(A303,CENIK!$A$2:$F$201,6,FALSE)</f>
        <v>0</v>
      </c>
      <c r="K303" s="188">
        <f t="shared" si="11"/>
        <v>0</v>
      </c>
    </row>
    <row r="304" spans="1:11" ht="45" x14ac:dyDescent="0.25">
      <c r="A304" s="187">
        <v>32311</v>
      </c>
      <c r="B304" s="187">
        <v>183</v>
      </c>
      <c r="C304" s="184" t="str">
        <f t="shared" si="10"/>
        <v>183-32311</v>
      </c>
      <c r="D304" s="244" t="s">
        <v>348</v>
      </c>
      <c r="E304" s="244" t="s">
        <v>26</v>
      </c>
      <c r="F304" s="244" t="s">
        <v>36</v>
      </c>
      <c r="G304" s="244" t="s">
        <v>255</v>
      </c>
      <c r="H304" s="187" t="s">
        <v>29</v>
      </c>
      <c r="I304" s="188">
        <v>201.6</v>
      </c>
      <c r="J304" s="188">
        <f>VLOOKUP(A304,CENIK!$A$2:$F$201,6,FALSE)</f>
        <v>0</v>
      </c>
      <c r="K304" s="188">
        <f t="shared" si="11"/>
        <v>0</v>
      </c>
    </row>
    <row r="305" spans="1:11" ht="30" x14ac:dyDescent="0.25">
      <c r="A305" s="187">
        <v>4124</v>
      </c>
      <c r="B305" s="187">
        <v>183</v>
      </c>
      <c r="C305" s="184" t="str">
        <f t="shared" si="10"/>
        <v>183-4124</v>
      </c>
      <c r="D305" s="244" t="s">
        <v>348</v>
      </c>
      <c r="E305" s="244" t="s">
        <v>49</v>
      </c>
      <c r="F305" s="244" t="s">
        <v>50</v>
      </c>
      <c r="G305" s="244" t="s">
        <v>55</v>
      </c>
      <c r="H305" s="187" t="s">
        <v>20</v>
      </c>
      <c r="I305" s="188">
        <v>10</v>
      </c>
      <c r="J305" s="188">
        <f>VLOOKUP(A305,CENIK!$A$2:$F$201,6,FALSE)</f>
        <v>0</v>
      </c>
      <c r="K305" s="188">
        <f t="shared" si="11"/>
        <v>0</v>
      </c>
    </row>
    <row r="306" spans="1:11" ht="60" x14ac:dyDescent="0.25">
      <c r="A306" s="187">
        <v>4102</v>
      </c>
      <c r="B306" s="187">
        <v>183</v>
      </c>
      <c r="C306" s="184" t="str">
        <f t="shared" ref="C306:C327" si="12">CONCATENATE(B306,$A$28,A306)</f>
        <v>183-4102</v>
      </c>
      <c r="D306" s="244" t="s">
        <v>348</v>
      </c>
      <c r="E306" s="244" t="s">
        <v>49</v>
      </c>
      <c r="F306" s="244" t="s">
        <v>50</v>
      </c>
      <c r="G306" s="244" t="s">
        <v>235</v>
      </c>
      <c r="H306" s="187" t="s">
        <v>29</v>
      </c>
      <c r="I306" s="188">
        <v>510</v>
      </c>
      <c r="J306" s="188">
        <f>VLOOKUP(A306,CENIK!$A$2:$F$201,6,FALSE)</f>
        <v>0</v>
      </c>
      <c r="K306" s="188">
        <f t="shared" ref="K306:K327" si="13">ROUND(I306*J306,2)</f>
        <v>0</v>
      </c>
    </row>
    <row r="307" spans="1:11" ht="60" x14ac:dyDescent="0.25">
      <c r="A307" s="187">
        <v>4107</v>
      </c>
      <c r="B307" s="187">
        <v>183</v>
      </c>
      <c r="C307" s="184" t="str">
        <f t="shared" si="12"/>
        <v>183-4107</v>
      </c>
      <c r="D307" s="244" t="s">
        <v>348</v>
      </c>
      <c r="E307" s="244" t="s">
        <v>49</v>
      </c>
      <c r="F307" s="244" t="s">
        <v>50</v>
      </c>
      <c r="G307" s="244" t="s">
        <v>258</v>
      </c>
      <c r="H307" s="187" t="s">
        <v>22</v>
      </c>
      <c r="I307" s="188">
        <v>645</v>
      </c>
      <c r="J307" s="188">
        <f>VLOOKUP(A307,CENIK!$A$2:$F$201,6,FALSE)</f>
        <v>0</v>
      </c>
      <c r="K307" s="188">
        <f t="shared" si="13"/>
        <v>0</v>
      </c>
    </row>
    <row r="308" spans="1:11" ht="45" x14ac:dyDescent="0.25">
      <c r="A308" s="187">
        <v>4114</v>
      </c>
      <c r="B308" s="187">
        <v>183</v>
      </c>
      <c r="C308" s="184" t="str">
        <f t="shared" si="12"/>
        <v>183-4114</v>
      </c>
      <c r="D308" s="244" t="s">
        <v>348</v>
      </c>
      <c r="E308" s="244" t="s">
        <v>49</v>
      </c>
      <c r="F308" s="244" t="s">
        <v>50</v>
      </c>
      <c r="G308" s="244" t="s">
        <v>560</v>
      </c>
      <c r="H308" s="187" t="s">
        <v>22</v>
      </c>
      <c r="I308" s="188">
        <v>125</v>
      </c>
      <c r="J308" s="188">
        <f>VLOOKUP(A308,CENIK!$A$2:$F$201,6,FALSE)</f>
        <v>0</v>
      </c>
      <c r="K308" s="188">
        <f t="shared" si="13"/>
        <v>0</v>
      </c>
    </row>
    <row r="309" spans="1:11" ht="60" x14ac:dyDescent="0.25">
      <c r="A309" s="187">
        <v>4120</v>
      </c>
      <c r="B309" s="187">
        <v>183</v>
      </c>
      <c r="C309" s="184" t="str">
        <f t="shared" si="12"/>
        <v>183-4120</v>
      </c>
      <c r="D309" s="244" t="s">
        <v>348</v>
      </c>
      <c r="E309" s="244" t="s">
        <v>49</v>
      </c>
      <c r="F309" s="244" t="s">
        <v>50</v>
      </c>
      <c r="G309" s="244" t="s">
        <v>562</v>
      </c>
      <c r="H309" s="187" t="s">
        <v>22</v>
      </c>
      <c r="I309" s="188">
        <v>86</v>
      </c>
      <c r="J309" s="188">
        <f>VLOOKUP(A309,CENIK!$A$2:$F$201,6,FALSE)</f>
        <v>0</v>
      </c>
      <c r="K309" s="188">
        <f t="shared" si="13"/>
        <v>0</v>
      </c>
    </row>
    <row r="310" spans="1:11" ht="45" x14ac:dyDescent="0.25">
      <c r="A310" s="187">
        <v>4122</v>
      </c>
      <c r="B310" s="187">
        <v>183</v>
      </c>
      <c r="C310" s="184" t="str">
        <f t="shared" si="12"/>
        <v>183-4122</v>
      </c>
      <c r="D310" s="244" t="s">
        <v>348</v>
      </c>
      <c r="E310" s="244" t="s">
        <v>49</v>
      </c>
      <c r="F310" s="244" t="s">
        <v>50</v>
      </c>
      <c r="G310" s="244" t="s">
        <v>261</v>
      </c>
      <c r="H310" s="187" t="s">
        <v>22</v>
      </c>
      <c r="I310" s="188">
        <v>95</v>
      </c>
      <c r="J310" s="188">
        <f>VLOOKUP(A310,CENIK!$A$2:$F$201,6,FALSE)</f>
        <v>0</v>
      </c>
      <c r="K310" s="188">
        <f t="shared" si="13"/>
        <v>0</v>
      </c>
    </row>
    <row r="311" spans="1:11" ht="30" x14ac:dyDescent="0.25">
      <c r="A311" s="187">
        <v>4202</v>
      </c>
      <c r="B311" s="187">
        <v>183</v>
      </c>
      <c r="C311" s="184" t="str">
        <f t="shared" si="12"/>
        <v>183-4202</v>
      </c>
      <c r="D311" s="244" t="s">
        <v>348</v>
      </c>
      <c r="E311" s="244" t="s">
        <v>49</v>
      </c>
      <c r="F311" s="244" t="s">
        <v>56</v>
      </c>
      <c r="G311" s="244" t="s">
        <v>58</v>
      </c>
      <c r="H311" s="187" t="s">
        <v>29</v>
      </c>
      <c r="I311" s="188">
        <v>201.6</v>
      </c>
      <c r="J311" s="188">
        <f>VLOOKUP(A311,CENIK!$A$2:$F$201,6,FALSE)</f>
        <v>0</v>
      </c>
      <c r="K311" s="188">
        <f t="shared" si="13"/>
        <v>0</v>
      </c>
    </row>
    <row r="312" spans="1:11" ht="75" x14ac:dyDescent="0.25">
      <c r="A312" s="187">
        <v>4203</v>
      </c>
      <c r="B312" s="187">
        <v>183</v>
      </c>
      <c r="C312" s="184" t="str">
        <f t="shared" si="12"/>
        <v>183-4203</v>
      </c>
      <c r="D312" s="244" t="s">
        <v>348</v>
      </c>
      <c r="E312" s="244" t="s">
        <v>49</v>
      </c>
      <c r="F312" s="244" t="s">
        <v>56</v>
      </c>
      <c r="G312" s="244" t="s">
        <v>59</v>
      </c>
      <c r="H312" s="187" t="s">
        <v>22</v>
      </c>
      <c r="I312" s="188">
        <v>20.2</v>
      </c>
      <c r="J312" s="188">
        <f>VLOOKUP(A312,CENIK!$A$2:$F$201,6,FALSE)</f>
        <v>0</v>
      </c>
      <c r="K312" s="188">
        <f t="shared" si="13"/>
        <v>0</v>
      </c>
    </row>
    <row r="313" spans="1:11" ht="60" x14ac:dyDescent="0.25">
      <c r="A313" s="187">
        <v>4204</v>
      </c>
      <c r="B313" s="187">
        <v>183</v>
      </c>
      <c r="C313" s="184" t="str">
        <f t="shared" si="12"/>
        <v>183-4204</v>
      </c>
      <c r="D313" s="244" t="s">
        <v>348</v>
      </c>
      <c r="E313" s="244" t="s">
        <v>49</v>
      </c>
      <c r="F313" s="244" t="s">
        <v>56</v>
      </c>
      <c r="G313" s="244" t="s">
        <v>60</v>
      </c>
      <c r="H313" s="187" t="s">
        <v>22</v>
      </c>
      <c r="I313" s="188">
        <v>105.1</v>
      </c>
      <c r="J313" s="188">
        <f>VLOOKUP(A313,CENIK!$A$2:$F$201,6,FALSE)</f>
        <v>0</v>
      </c>
      <c r="K313" s="188">
        <f t="shared" si="13"/>
        <v>0</v>
      </c>
    </row>
    <row r="314" spans="1:11" ht="60" x14ac:dyDescent="0.25">
      <c r="A314" s="187">
        <v>4207</v>
      </c>
      <c r="B314" s="187">
        <v>183</v>
      </c>
      <c r="C314" s="184" t="str">
        <f t="shared" si="12"/>
        <v>183-4207</v>
      </c>
      <c r="D314" s="244" t="s">
        <v>348</v>
      </c>
      <c r="E314" s="244" t="s">
        <v>49</v>
      </c>
      <c r="F314" s="244" t="s">
        <v>56</v>
      </c>
      <c r="G314" s="244" t="s">
        <v>262</v>
      </c>
      <c r="H314" s="187" t="s">
        <v>22</v>
      </c>
      <c r="I314" s="188">
        <v>740</v>
      </c>
      <c r="J314" s="188">
        <f>VLOOKUP(A314,CENIK!$A$2:$F$201,6,FALSE)</f>
        <v>0</v>
      </c>
      <c r="K314" s="188">
        <f t="shared" si="13"/>
        <v>0</v>
      </c>
    </row>
    <row r="315" spans="1:11" ht="165" x14ac:dyDescent="0.25">
      <c r="A315" s="187">
        <v>6101</v>
      </c>
      <c r="B315" s="187">
        <v>183</v>
      </c>
      <c r="C315" s="184" t="str">
        <f t="shared" si="12"/>
        <v>183-6101</v>
      </c>
      <c r="D315" s="244" t="s">
        <v>348</v>
      </c>
      <c r="E315" s="244" t="s">
        <v>74</v>
      </c>
      <c r="F315" s="244" t="s">
        <v>75</v>
      </c>
      <c r="G315" s="244" t="s">
        <v>76</v>
      </c>
      <c r="H315" s="187" t="s">
        <v>10</v>
      </c>
      <c r="I315" s="188">
        <v>118.6</v>
      </c>
      <c r="J315" s="188">
        <f>VLOOKUP(A315,CENIK!$A$2:$F$201,6,FALSE)</f>
        <v>0</v>
      </c>
      <c r="K315" s="188">
        <f t="shared" si="13"/>
        <v>0</v>
      </c>
    </row>
    <row r="316" spans="1:11" ht="120" x14ac:dyDescent="0.25">
      <c r="A316" s="187">
        <v>6206</v>
      </c>
      <c r="B316" s="187">
        <v>183</v>
      </c>
      <c r="C316" s="184" t="str">
        <f t="shared" si="12"/>
        <v>183-6206</v>
      </c>
      <c r="D316" s="244" t="s">
        <v>348</v>
      </c>
      <c r="E316" s="244" t="s">
        <v>74</v>
      </c>
      <c r="F316" s="244" t="s">
        <v>77</v>
      </c>
      <c r="G316" s="244" t="s">
        <v>266</v>
      </c>
      <c r="H316" s="187" t="s">
        <v>6</v>
      </c>
      <c r="I316" s="188">
        <v>2</v>
      </c>
      <c r="J316" s="188">
        <f>VLOOKUP(A316,CENIK!$A$2:$F$201,6,FALSE)</f>
        <v>0</v>
      </c>
      <c r="K316" s="188">
        <f t="shared" si="13"/>
        <v>0</v>
      </c>
    </row>
    <row r="317" spans="1:11" ht="120" x14ac:dyDescent="0.25">
      <c r="A317" s="187">
        <v>6208</v>
      </c>
      <c r="B317" s="187">
        <v>183</v>
      </c>
      <c r="C317" s="184" t="str">
        <f t="shared" si="12"/>
        <v>183-6208</v>
      </c>
      <c r="D317" s="244" t="s">
        <v>348</v>
      </c>
      <c r="E317" s="244" t="s">
        <v>74</v>
      </c>
      <c r="F317" s="244" t="s">
        <v>77</v>
      </c>
      <c r="G317" s="244" t="s">
        <v>267</v>
      </c>
      <c r="H317" s="187" t="s">
        <v>6</v>
      </c>
      <c r="I317" s="188">
        <v>2</v>
      </c>
      <c r="J317" s="188">
        <f>VLOOKUP(A317,CENIK!$A$2:$F$201,6,FALSE)</f>
        <v>0</v>
      </c>
      <c r="K317" s="188">
        <f t="shared" si="13"/>
        <v>0</v>
      </c>
    </row>
    <row r="318" spans="1:11" ht="45" x14ac:dyDescent="0.25">
      <c r="A318" s="187">
        <v>5307</v>
      </c>
      <c r="B318" s="187">
        <v>183</v>
      </c>
      <c r="C318" s="184" t="str">
        <f t="shared" si="12"/>
        <v>183-5307</v>
      </c>
      <c r="D318" s="244" t="s">
        <v>348</v>
      </c>
      <c r="E318" s="244" t="s">
        <v>74</v>
      </c>
      <c r="F318" s="244" t="s">
        <v>77</v>
      </c>
      <c r="G318" s="244" t="s">
        <v>558</v>
      </c>
      <c r="H318" s="187" t="s">
        <v>6</v>
      </c>
      <c r="I318" s="188">
        <v>4</v>
      </c>
      <c r="J318" s="188">
        <f>VLOOKUP(A318,CENIK!$A$2:$F$201,6,FALSE)</f>
        <v>0</v>
      </c>
      <c r="K318" s="188">
        <f t="shared" si="13"/>
        <v>0</v>
      </c>
    </row>
    <row r="319" spans="1:11" ht="120" x14ac:dyDescent="0.25">
      <c r="A319" s="187">
        <v>6253</v>
      </c>
      <c r="B319" s="187">
        <v>183</v>
      </c>
      <c r="C319" s="184" t="str">
        <f t="shared" si="12"/>
        <v>183-6253</v>
      </c>
      <c r="D319" s="244" t="s">
        <v>348</v>
      </c>
      <c r="E319" s="244" t="s">
        <v>74</v>
      </c>
      <c r="F319" s="244" t="s">
        <v>77</v>
      </c>
      <c r="G319" s="244" t="s">
        <v>269</v>
      </c>
      <c r="H319" s="187" t="s">
        <v>6</v>
      </c>
      <c r="I319" s="188">
        <v>4</v>
      </c>
      <c r="J319" s="188">
        <f>VLOOKUP(A319,CENIK!$A$2:$F$201,6,FALSE)</f>
        <v>0</v>
      </c>
      <c r="K319" s="188">
        <f t="shared" si="13"/>
        <v>0</v>
      </c>
    </row>
    <row r="320" spans="1:11" ht="120" x14ac:dyDescent="0.25">
      <c r="A320" s="187">
        <v>6305</v>
      </c>
      <c r="B320" s="187">
        <v>183</v>
      </c>
      <c r="C320" s="184" t="str">
        <f t="shared" si="12"/>
        <v>183-6305</v>
      </c>
      <c r="D320" s="244" t="s">
        <v>348</v>
      </c>
      <c r="E320" s="244" t="s">
        <v>74</v>
      </c>
      <c r="F320" s="244" t="s">
        <v>81</v>
      </c>
      <c r="G320" s="244" t="s">
        <v>84</v>
      </c>
      <c r="H320" s="187" t="s">
        <v>6</v>
      </c>
      <c r="I320" s="188">
        <v>6</v>
      </c>
      <c r="J320" s="188">
        <f>VLOOKUP(A320,CENIK!$A$2:$F$201,6,FALSE)</f>
        <v>0</v>
      </c>
      <c r="K320" s="188">
        <f t="shared" si="13"/>
        <v>0</v>
      </c>
    </row>
    <row r="321" spans="1:11" ht="120" x14ac:dyDescent="0.25">
      <c r="A321" s="187">
        <v>6302</v>
      </c>
      <c r="B321" s="187">
        <v>183</v>
      </c>
      <c r="C321" s="184" t="str">
        <f t="shared" si="12"/>
        <v>183-6302</v>
      </c>
      <c r="D321" s="244" t="s">
        <v>348</v>
      </c>
      <c r="E321" s="244" t="s">
        <v>74</v>
      </c>
      <c r="F321" s="244" t="s">
        <v>81</v>
      </c>
      <c r="G321" s="244" t="s">
        <v>82</v>
      </c>
      <c r="H321" s="187" t="s">
        <v>6</v>
      </c>
      <c r="I321" s="188">
        <v>6</v>
      </c>
      <c r="J321" s="188">
        <f>VLOOKUP(A321,CENIK!$A$2:$F$201,6,FALSE)</f>
        <v>0</v>
      </c>
      <c r="K321" s="188">
        <f t="shared" si="13"/>
        <v>0</v>
      </c>
    </row>
    <row r="322" spans="1:11" ht="345" x14ac:dyDescent="0.25">
      <c r="A322" s="187">
        <v>6301</v>
      </c>
      <c r="B322" s="187">
        <v>183</v>
      </c>
      <c r="C322" s="184" t="str">
        <f t="shared" si="12"/>
        <v>183-6301</v>
      </c>
      <c r="D322" s="244" t="s">
        <v>348</v>
      </c>
      <c r="E322" s="244" t="s">
        <v>74</v>
      </c>
      <c r="F322" s="244" t="s">
        <v>81</v>
      </c>
      <c r="G322" s="244" t="s">
        <v>270</v>
      </c>
      <c r="H322" s="187" t="s">
        <v>6</v>
      </c>
      <c r="I322" s="188">
        <v>6</v>
      </c>
      <c r="J322" s="188">
        <f>VLOOKUP(A322,CENIK!$A$2:$F$201,6,FALSE)</f>
        <v>0</v>
      </c>
      <c r="K322" s="188">
        <f t="shared" si="13"/>
        <v>0</v>
      </c>
    </row>
    <row r="323" spans="1:11" ht="60" x14ac:dyDescent="0.25">
      <c r="A323" s="187">
        <v>6405</v>
      </c>
      <c r="B323" s="187">
        <v>183</v>
      </c>
      <c r="C323" s="184" t="str">
        <f t="shared" si="12"/>
        <v>183-6405</v>
      </c>
      <c r="D323" s="244" t="s">
        <v>348</v>
      </c>
      <c r="E323" s="244" t="s">
        <v>74</v>
      </c>
      <c r="F323" s="244" t="s">
        <v>85</v>
      </c>
      <c r="G323" s="244" t="s">
        <v>87</v>
      </c>
      <c r="H323" s="187" t="s">
        <v>10</v>
      </c>
      <c r="I323" s="188">
        <v>118.6</v>
      </c>
      <c r="J323" s="188">
        <f>VLOOKUP(A323,CENIK!$A$2:$F$201,6,FALSE)</f>
        <v>0</v>
      </c>
      <c r="K323" s="188">
        <f t="shared" si="13"/>
        <v>0</v>
      </c>
    </row>
    <row r="324" spans="1:11" ht="30" x14ac:dyDescent="0.25">
      <c r="A324" s="187">
        <v>6401</v>
      </c>
      <c r="B324" s="187">
        <v>183</v>
      </c>
      <c r="C324" s="184" t="str">
        <f t="shared" si="12"/>
        <v>183-6401</v>
      </c>
      <c r="D324" s="244" t="s">
        <v>348</v>
      </c>
      <c r="E324" s="244" t="s">
        <v>74</v>
      </c>
      <c r="F324" s="244" t="s">
        <v>85</v>
      </c>
      <c r="G324" s="244" t="s">
        <v>86</v>
      </c>
      <c r="H324" s="187" t="s">
        <v>10</v>
      </c>
      <c r="I324" s="188">
        <v>118.6</v>
      </c>
      <c r="J324" s="188">
        <f>VLOOKUP(A324,CENIK!$A$2:$F$201,6,FALSE)</f>
        <v>0</v>
      </c>
      <c r="K324" s="188">
        <f t="shared" si="13"/>
        <v>0</v>
      </c>
    </row>
    <row r="325" spans="1:11" ht="30" x14ac:dyDescent="0.25">
      <c r="A325" s="187">
        <v>6402</v>
      </c>
      <c r="B325" s="187">
        <v>183</v>
      </c>
      <c r="C325" s="184" t="str">
        <f t="shared" si="12"/>
        <v>183-6402</v>
      </c>
      <c r="D325" s="244" t="s">
        <v>348</v>
      </c>
      <c r="E325" s="244" t="s">
        <v>74</v>
      </c>
      <c r="F325" s="244" t="s">
        <v>85</v>
      </c>
      <c r="G325" s="244" t="s">
        <v>122</v>
      </c>
      <c r="H325" s="187" t="s">
        <v>10</v>
      </c>
      <c r="I325" s="188">
        <v>118.6</v>
      </c>
      <c r="J325" s="188">
        <f>VLOOKUP(A325,CENIK!$A$2:$F$201,6,FALSE)</f>
        <v>0</v>
      </c>
      <c r="K325" s="188">
        <f t="shared" si="13"/>
        <v>0</v>
      </c>
    </row>
    <row r="326" spans="1:11" ht="30" x14ac:dyDescent="0.25">
      <c r="A326" s="187">
        <v>6501</v>
      </c>
      <c r="B326" s="187">
        <v>183</v>
      </c>
      <c r="C326" s="184" t="str">
        <f t="shared" si="12"/>
        <v>183-6501</v>
      </c>
      <c r="D326" s="244" t="s">
        <v>348</v>
      </c>
      <c r="E326" s="244" t="s">
        <v>74</v>
      </c>
      <c r="F326" s="244" t="s">
        <v>88</v>
      </c>
      <c r="G326" s="244" t="s">
        <v>271</v>
      </c>
      <c r="H326" s="187" t="s">
        <v>6</v>
      </c>
      <c r="I326" s="188">
        <v>5</v>
      </c>
      <c r="J326" s="188">
        <f>VLOOKUP(A326,CENIK!$A$2:$F$201,6,FALSE)</f>
        <v>0</v>
      </c>
      <c r="K326" s="188">
        <f t="shared" si="13"/>
        <v>0</v>
      </c>
    </row>
    <row r="327" spans="1:11" ht="45" x14ac:dyDescent="0.25">
      <c r="A327" s="187">
        <v>6504</v>
      </c>
      <c r="B327" s="187">
        <v>183</v>
      </c>
      <c r="C327" s="184" t="str">
        <f t="shared" si="12"/>
        <v>183-6504</v>
      </c>
      <c r="D327" s="244" t="s">
        <v>348</v>
      </c>
      <c r="E327" s="244" t="s">
        <v>74</v>
      </c>
      <c r="F327" s="244" t="s">
        <v>88</v>
      </c>
      <c r="G327" s="244" t="s">
        <v>274</v>
      </c>
      <c r="H327" s="187" t="s">
        <v>6</v>
      </c>
      <c r="I327" s="188">
        <v>3</v>
      </c>
      <c r="J327" s="188">
        <f>VLOOKUP(A327,CENIK!$A$2:$F$201,6,FALSE)</f>
        <v>0</v>
      </c>
      <c r="K327" s="188">
        <f t="shared" si="13"/>
        <v>0</v>
      </c>
    </row>
  </sheetData>
  <mergeCells count="4">
    <mergeCell ref="D18:E18"/>
    <mergeCell ref="D19:E25"/>
    <mergeCell ref="F19:F24"/>
    <mergeCell ref="F6:F7"/>
  </mergeCells>
  <pageMargins left="0.7" right="0.7" top="0.75" bottom="0.75" header="0.3" footer="0.3"/>
  <pageSetup paperSize="9" scale="44"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N728"/>
  <sheetViews>
    <sheetView topLeftCell="C1" zoomScale="85" zoomScaleNormal="85" workbookViewId="0">
      <selection activeCell="L31" sqref="L31"/>
    </sheetView>
  </sheetViews>
  <sheetFormatPr defaultRowHeight="15" x14ac:dyDescent="0.25"/>
  <cols>
    <col min="1" max="1" width="12.5703125" style="209" hidden="1" customWidth="1"/>
    <col min="2" max="2" width="12" style="209" hidden="1" customWidth="1"/>
    <col min="3" max="3" width="13.140625" style="11" customWidth="1"/>
    <col min="4" max="4" width="19.28515625" style="12" customWidth="1"/>
    <col min="5" max="5" width="21.42578125" style="5" customWidth="1"/>
    <col min="6" max="6" width="22.42578125" style="5" customWidth="1"/>
    <col min="7" max="7" width="60.85546875" style="5" customWidth="1"/>
    <col min="9" max="9" width="9.140625" style="42"/>
    <col min="10" max="10" width="14.28515625" style="42" customWidth="1"/>
    <col min="11" max="11" width="17.140625" style="42" bestFit="1" customWidth="1"/>
  </cols>
  <sheetData>
    <row r="1" spans="2:11" ht="18.75" x14ac:dyDescent="0.25">
      <c r="F1" s="71" t="s">
        <v>111</v>
      </c>
    </row>
    <row r="2" spans="2:11" ht="26.25" x14ac:dyDescent="0.25">
      <c r="F2" s="186" t="s">
        <v>613</v>
      </c>
      <c r="G2" s="13" t="s">
        <v>353</v>
      </c>
      <c r="H2" s="14"/>
      <c r="I2" s="40"/>
      <c r="J2" s="40"/>
      <c r="K2" s="52"/>
    </row>
    <row r="4" spans="2:11" ht="26.25" x14ac:dyDescent="0.25">
      <c r="G4" s="16" t="s">
        <v>93</v>
      </c>
      <c r="J4" s="41"/>
      <c r="K4" s="41"/>
    </row>
    <row r="5" spans="2:11" x14ac:dyDescent="0.25">
      <c r="E5" s="17"/>
      <c r="F5" s="17"/>
    </row>
    <row r="6" spans="2:11" ht="18.75" x14ac:dyDescent="0.3">
      <c r="E6" s="18"/>
      <c r="F6" s="1507" t="s">
        <v>108</v>
      </c>
      <c r="G6" s="19" t="s">
        <v>94</v>
      </c>
      <c r="H6" s="20"/>
      <c r="I6" s="44"/>
      <c r="J6" s="44"/>
      <c r="K6" s="43" t="s">
        <v>91</v>
      </c>
    </row>
    <row r="7" spans="2:11" ht="18.75" x14ac:dyDescent="0.3">
      <c r="B7" s="210"/>
      <c r="C7" s="64"/>
      <c r="E7" s="18"/>
      <c r="F7" s="1508"/>
      <c r="G7" s="21" t="s">
        <v>96</v>
      </c>
      <c r="H7" s="25"/>
      <c r="I7" s="46"/>
      <c r="J7" s="46"/>
      <c r="K7" s="23">
        <f>SUM(K29:K35)</f>
        <v>0</v>
      </c>
    </row>
    <row r="8" spans="2:11" ht="18.75" x14ac:dyDescent="0.3">
      <c r="B8" s="230"/>
      <c r="C8" s="64"/>
      <c r="E8" s="18"/>
      <c r="F8" s="183">
        <v>379</v>
      </c>
      <c r="G8" s="24" t="s">
        <v>360</v>
      </c>
      <c r="H8" s="25"/>
      <c r="I8" s="46"/>
      <c r="J8" s="46"/>
      <c r="K8" s="23">
        <f>SUMIF($B$40:$B$1000,F8,$K$40:$K$1000)</f>
        <v>0</v>
      </c>
    </row>
    <row r="9" spans="2:11" ht="18.75" x14ac:dyDescent="0.3">
      <c r="B9" s="230"/>
      <c r="C9" s="64"/>
      <c r="E9" s="18"/>
      <c r="F9" s="183">
        <v>381</v>
      </c>
      <c r="G9" s="24" t="s">
        <v>362</v>
      </c>
      <c r="H9" s="25"/>
      <c r="I9" s="46"/>
      <c r="J9" s="46"/>
      <c r="K9" s="23">
        <f t="shared" ref="K9:K24" si="0">SUMIF($B$40:$B$1000,F9,$K$40:$K$1000)</f>
        <v>0</v>
      </c>
    </row>
    <row r="10" spans="2:11" ht="18.75" x14ac:dyDescent="0.3">
      <c r="B10" s="230"/>
      <c r="C10" s="64"/>
      <c r="E10" s="18"/>
      <c r="F10" s="183">
        <v>378</v>
      </c>
      <c r="G10" s="24" t="s">
        <v>359</v>
      </c>
      <c r="H10" s="25"/>
      <c r="I10" s="46"/>
      <c r="J10" s="46"/>
      <c r="K10" s="23">
        <f>SUMIF($B$40:$B$1000,F10,$K$40:$K$1000)</f>
        <v>0</v>
      </c>
    </row>
    <row r="11" spans="2:11" ht="18.75" x14ac:dyDescent="0.3">
      <c r="B11" s="230"/>
      <c r="C11" s="64"/>
      <c r="E11" s="18"/>
      <c r="F11" s="183">
        <v>388</v>
      </c>
      <c r="G11" s="24" t="s">
        <v>369</v>
      </c>
      <c r="H11" s="25"/>
      <c r="I11" s="46"/>
      <c r="J11" s="46"/>
      <c r="K11" s="23">
        <f t="shared" si="0"/>
        <v>0</v>
      </c>
    </row>
    <row r="12" spans="2:11" ht="18.75" x14ac:dyDescent="0.3">
      <c r="B12" s="230"/>
      <c r="C12" s="64"/>
      <c r="E12" s="18"/>
      <c r="F12" s="183">
        <v>383</v>
      </c>
      <c r="G12" s="24" t="s">
        <v>364</v>
      </c>
      <c r="H12" s="25"/>
      <c r="I12" s="46"/>
      <c r="J12" s="46"/>
      <c r="K12" s="23">
        <f t="shared" si="0"/>
        <v>0</v>
      </c>
    </row>
    <row r="13" spans="2:11" ht="18.75" x14ac:dyDescent="0.3">
      <c r="B13" s="230"/>
      <c r="C13" s="64"/>
      <c r="E13" s="18"/>
      <c r="F13" s="183">
        <v>374</v>
      </c>
      <c r="G13" s="24" t="s">
        <v>356</v>
      </c>
      <c r="H13" s="25"/>
      <c r="I13" s="46"/>
      <c r="J13" s="46"/>
      <c r="K13" s="23">
        <f t="shared" si="0"/>
        <v>0</v>
      </c>
    </row>
    <row r="14" spans="2:11" ht="18.75" x14ac:dyDescent="0.3">
      <c r="B14" s="230"/>
      <c r="C14" s="64"/>
      <c r="E14" s="18"/>
      <c r="F14" s="183">
        <v>387</v>
      </c>
      <c r="G14" s="24" t="s">
        <v>368</v>
      </c>
      <c r="H14" s="25"/>
      <c r="I14" s="46"/>
      <c r="J14" s="46"/>
      <c r="K14" s="23">
        <f t="shared" si="0"/>
        <v>0</v>
      </c>
    </row>
    <row r="15" spans="2:11" ht="18.75" x14ac:dyDescent="0.3">
      <c r="B15" s="230"/>
      <c r="C15" s="64"/>
      <c r="E15" s="18"/>
      <c r="F15" s="183">
        <v>385</v>
      </c>
      <c r="G15" s="24" t="s">
        <v>366</v>
      </c>
      <c r="H15" s="25"/>
      <c r="I15" s="46"/>
      <c r="J15" s="46"/>
      <c r="K15" s="23">
        <f t="shared" si="0"/>
        <v>0</v>
      </c>
    </row>
    <row r="16" spans="2:11" ht="18.75" x14ac:dyDescent="0.3">
      <c r="B16" s="230"/>
      <c r="C16" s="64"/>
      <c r="E16" s="18"/>
      <c r="F16" s="183">
        <v>386</v>
      </c>
      <c r="G16" s="24" t="s">
        <v>367</v>
      </c>
      <c r="H16" s="25"/>
      <c r="I16" s="46"/>
      <c r="J16" s="46"/>
      <c r="K16" s="23">
        <f t="shared" si="0"/>
        <v>0</v>
      </c>
    </row>
    <row r="17" spans="1:14" ht="18.75" x14ac:dyDescent="0.3">
      <c r="B17" s="230"/>
      <c r="C17" s="64"/>
      <c r="E17" s="18"/>
      <c r="F17" s="183">
        <v>180</v>
      </c>
      <c r="G17" s="24" t="s">
        <v>354</v>
      </c>
      <c r="H17" s="25"/>
      <c r="I17" s="46"/>
      <c r="J17" s="46"/>
      <c r="K17" s="23">
        <f t="shared" si="0"/>
        <v>0</v>
      </c>
    </row>
    <row r="18" spans="1:14" ht="18.75" x14ac:dyDescent="0.3">
      <c r="B18" s="230"/>
      <c r="C18" s="64"/>
      <c r="E18" s="18"/>
      <c r="F18" s="183">
        <v>384</v>
      </c>
      <c r="G18" s="24" t="s">
        <v>365</v>
      </c>
      <c r="H18" s="25"/>
      <c r="I18" s="46"/>
      <c r="J18" s="46"/>
      <c r="K18" s="23">
        <f t="shared" si="0"/>
        <v>0</v>
      </c>
    </row>
    <row r="19" spans="1:14" ht="18.75" x14ac:dyDescent="0.3">
      <c r="B19" s="230"/>
      <c r="C19" s="64"/>
      <c r="E19" s="18"/>
      <c r="F19" s="183">
        <v>382</v>
      </c>
      <c r="G19" s="24" t="s">
        <v>363</v>
      </c>
      <c r="H19" s="25"/>
      <c r="I19" s="46"/>
      <c r="J19" s="46"/>
      <c r="K19" s="23">
        <f t="shared" si="0"/>
        <v>0</v>
      </c>
    </row>
    <row r="20" spans="1:14" ht="18.75" x14ac:dyDescent="0.3">
      <c r="B20" s="230"/>
      <c r="C20" s="64"/>
      <c r="E20" s="18"/>
      <c r="F20" s="183">
        <v>380</v>
      </c>
      <c r="G20" s="24" t="s">
        <v>361</v>
      </c>
      <c r="H20" s="25"/>
      <c r="I20" s="46"/>
      <c r="J20" s="46"/>
      <c r="K20" s="23">
        <f t="shared" si="0"/>
        <v>0</v>
      </c>
    </row>
    <row r="21" spans="1:14" ht="18.75" x14ac:dyDescent="0.3">
      <c r="B21" s="230"/>
      <c r="C21" s="64"/>
      <c r="E21" s="18"/>
      <c r="F21" s="183">
        <v>389</v>
      </c>
      <c r="G21" s="24" t="s">
        <v>370</v>
      </c>
      <c r="H21" s="25"/>
      <c r="I21" s="46"/>
      <c r="J21" s="46"/>
      <c r="K21" s="23">
        <f t="shared" si="0"/>
        <v>0</v>
      </c>
    </row>
    <row r="22" spans="1:14" ht="18.75" x14ac:dyDescent="0.3">
      <c r="B22" s="230"/>
      <c r="C22" s="64"/>
      <c r="E22" s="18"/>
      <c r="F22" s="183">
        <v>376</v>
      </c>
      <c r="G22" s="24" t="s">
        <v>357</v>
      </c>
      <c r="H22" s="25"/>
      <c r="I22" s="46"/>
      <c r="J22" s="46"/>
      <c r="K22" s="23">
        <f t="shared" si="0"/>
        <v>0</v>
      </c>
    </row>
    <row r="23" spans="1:14" ht="18.75" x14ac:dyDescent="0.3">
      <c r="B23" s="230"/>
      <c r="C23" s="64"/>
      <c r="E23" s="18"/>
      <c r="F23" s="183">
        <v>373</v>
      </c>
      <c r="G23" s="24" t="s">
        <v>355</v>
      </c>
      <c r="H23" s="25"/>
      <c r="I23" s="46"/>
      <c r="J23" s="46"/>
      <c r="K23" s="23">
        <f t="shared" si="0"/>
        <v>0</v>
      </c>
    </row>
    <row r="24" spans="1:14" ht="18.75" x14ac:dyDescent="0.3">
      <c r="B24" s="211"/>
      <c r="C24" s="56"/>
      <c r="E24" s="18"/>
      <c r="F24" s="183">
        <v>377</v>
      </c>
      <c r="G24" s="24" t="s">
        <v>358</v>
      </c>
      <c r="H24" s="25"/>
      <c r="I24" s="46"/>
      <c r="J24" s="46"/>
      <c r="K24" s="23">
        <f t="shared" si="0"/>
        <v>0</v>
      </c>
      <c r="M24" s="39"/>
      <c r="N24" s="39"/>
    </row>
    <row r="25" spans="1:14" ht="18.75" x14ac:dyDescent="0.3">
      <c r="B25" s="212"/>
      <c r="C25" s="27"/>
      <c r="F25" s="183" t="s">
        <v>612</v>
      </c>
      <c r="G25" s="28" t="s">
        <v>97</v>
      </c>
      <c r="H25" s="25"/>
      <c r="I25" s="46"/>
      <c r="J25" s="46"/>
      <c r="K25" s="26">
        <f>(SUM(K8:K24)*0.002)</f>
        <v>0</v>
      </c>
    </row>
    <row r="26" spans="1:14" ht="18.75" x14ac:dyDescent="0.3">
      <c r="F26" s="72"/>
      <c r="G26" s="29"/>
      <c r="H26" s="20"/>
      <c r="I26" s="30" t="s">
        <v>92</v>
      </c>
      <c r="J26" s="30"/>
      <c r="K26" s="30">
        <f>SUM(K7:K25)</f>
        <v>0</v>
      </c>
    </row>
    <row r="27" spans="1:14" ht="26.25" x14ac:dyDescent="0.25">
      <c r="D27" s="31" t="s">
        <v>96</v>
      </c>
    </row>
    <row r="28" spans="1:14" ht="30" x14ac:dyDescent="0.25">
      <c r="A28" s="213" t="s">
        <v>113</v>
      </c>
      <c r="B28" s="214"/>
      <c r="C28" s="176" t="s">
        <v>110</v>
      </c>
      <c r="D28" s="1509" t="s">
        <v>98</v>
      </c>
      <c r="E28" s="1510"/>
      <c r="F28" s="1" t="s">
        <v>99</v>
      </c>
      <c r="G28" s="1" t="s">
        <v>3</v>
      </c>
      <c r="H28" s="2" t="s">
        <v>4</v>
      </c>
      <c r="I28" s="47" t="s">
        <v>100</v>
      </c>
      <c r="J28" s="48" t="s">
        <v>101</v>
      </c>
      <c r="K28" s="202" t="s">
        <v>283</v>
      </c>
    </row>
    <row r="29" spans="1:14" ht="135" x14ac:dyDescent="0.25">
      <c r="A29" s="209">
        <v>1101</v>
      </c>
      <c r="B29" s="215"/>
      <c r="C29" s="184" t="s">
        <v>487</v>
      </c>
      <c r="D29" s="1511" t="s">
        <v>5</v>
      </c>
      <c r="E29" s="1512"/>
      <c r="F29" s="1517" t="s">
        <v>102</v>
      </c>
      <c r="G29" s="1547" t="s">
        <v>3285</v>
      </c>
      <c r="H29" s="4" t="s">
        <v>14</v>
      </c>
      <c r="I29" s="49">
        <v>1</v>
      </c>
      <c r="J29" s="50"/>
      <c r="K29" s="203">
        <f t="shared" ref="K29:K35" si="1">ROUND(J29*I29,2)</f>
        <v>0</v>
      </c>
    </row>
    <row r="30" spans="1:14" ht="30" x14ac:dyDescent="0.25">
      <c r="A30" s="209">
        <v>1102</v>
      </c>
      <c r="B30" s="215"/>
      <c r="C30" s="184" t="s">
        <v>488</v>
      </c>
      <c r="D30" s="1513"/>
      <c r="E30" s="1514"/>
      <c r="F30" s="1517"/>
      <c r="G30" s="1547" t="s">
        <v>103</v>
      </c>
      <c r="H30" s="4" t="s">
        <v>14</v>
      </c>
      <c r="I30" s="49">
        <v>1</v>
      </c>
      <c r="J30" s="50"/>
      <c r="K30" s="203">
        <f t="shared" si="1"/>
        <v>0</v>
      </c>
    </row>
    <row r="31" spans="1:14" ht="90" x14ac:dyDescent="0.25">
      <c r="A31" s="209">
        <v>1103</v>
      </c>
      <c r="B31" s="215"/>
      <c r="C31" s="184" t="s">
        <v>489</v>
      </c>
      <c r="D31" s="1513"/>
      <c r="E31" s="1514"/>
      <c r="F31" s="1517"/>
      <c r="G31" s="1547" t="s">
        <v>3286</v>
      </c>
      <c r="H31" s="4" t="s">
        <v>14</v>
      </c>
      <c r="I31" s="49">
        <v>1</v>
      </c>
      <c r="J31" s="50"/>
      <c r="K31" s="203">
        <f t="shared" si="1"/>
        <v>0</v>
      </c>
    </row>
    <row r="32" spans="1:14" ht="60" x14ac:dyDescent="0.25">
      <c r="A32" s="209">
        <v>1104</v>
      </c>
      <c r="B32" s="215"/>
      <c r="C32" s="184" t="s">
        <v>490</v>
      </c>
      <c r="D32" s="1513"/>
      <c r="E32" s="1514"/>
      <c r="F32" s="1517"/>
      <c r="G32" s="1547" t="s">
        <v>3287</v>
      </c>
      <c r="H32" s="4" t="s">
        <v>14</v>
      </c>
      <c r="I32" s="49">
        <v>1</v>
      </c>
      <c r="J32" s="50"/>
      <c r="K32" s="203">
        <f t="shared" si="1"/>
        <v>0</v>
      </c>
    </row>
    <row r="33" spans="1:11" ht="45" x14ac:dyDescent="0.25">
      <c r="A33" s="209">
        <v>1105</v>
      </c>
      <c r="B33" s="215"/>
      <c r="C33" s="184" t="s">
        <v>491</v>
      </c>
      <c r="D33" s="1513"/>
      <c r="E33" s="1514"/>
      <c r="F33" s="1517"/>
      <c r="G33" s="1547" t="s">
        <v>3288</v>
      </c>
      <c r="H33" s="4" t="s">
        <v>14</v>
      </c>
      <c r="I33" s="49">
        <v>1</v>
      </c>
      <c r="J33" s="50"/>
      <c r="K33" s="203">
        <f t="shared" si="1"/>
        <v>0</v>
      </c>
    </row>
    <row r="34" spans="1:11" ht="105" x14ac:dyDescent="0.25">
      <c r="A34" s="209">
        <v>1106</v>
      </c>
      <c r="B34" s="215"/>
      <c r="C34" s="184" t="s">
        <v>492</v>
      </c>
      <c r="D34" s="1513"/>
      <c r="E34" s="1514"/>
      <c r="F34" s="1517"/>
      <c r="G34" s="3" t="s">
        <v>104</v>
      </c>
      <c r="H34" s="58" t="s">
        <v>10</v>
      </c>
      <c r="I34" s="49">
        <f>SUMIF(A40:A999,1201,I40:I999)</f>
        <v>3468.9</v>
      </c>
      <c r="J34" s="50"/>
      <c r="K34" s="203">
        <f t="shared" si="1"/>
        <v>0</v>
      </c>
    </row>
    <row r="35" spans="1:11" ht="30" x14ac:dyDescent="0.25">
      <c r="A35" s="216">
        <v>201</v>
      </c>
      <c r="B35" s="217" t="s">
        <v>112</v>
      </c>
      <c r="C35" s="184" t="s">
        <v>493</v>
      </c>
      <c r="D35" s="1515"/>
      <c r="E35" s="1516"/>
      <c r="F35" s="3" t="s">
        <v>120</v>
      </c>
      <c r="G35" s="3" t="s">
        <v>121</v>
      </c>
      <c r="H35" s="4" t="s">
        <v>6</v>
      </c>
      <c r="I35" s="49">
        <v>1</v>
      </c>
      <c r="J35" s="49">
        <f>CENIK!F2</f>
        <v>0</v>
      </c>
      <c r="K35" s="203">
        <f t="shared" si="1"/>
        <v>0</v>
      </c>
    </row>
    <row r="36" spans="1:11" x14ac:dyDescent="0.25">
      <c r="B36" s="218"/>
      <c r="C36" s="32"/>
      <c r="D36" s="33"/>
      <c r="E36" s="33"/>
      <c r="F36" s="33"/>
      <c r="G36" s="33"/>
      <c r="H36" s="34"/>
      <c r="I36" s="51"/>
      <c r="J36" s="51"/>
      <c r="K36" s="51"/>
    </row>
    <row r="37" spans="1:11" x14ac:dyDescent="0.25">
      <c r="B37" s="218"/>
      <c r="C37" s="32"/>
      <c r="D37" s="33"/>
      <c r="E37" s="33"/>
      <c r="F37" s="33"/>
      <c r="G37" s="33"/>
      <c r="H37" s="34"/>
      <c r="I37" s="51"/>
      <c r="J37" s="51"/>
      <c r="K37" s="51"/>
    </row>
    <row r="38" spans="1:11" ht="26.25" x14ac:dyDescent="0.25">
      <c r="A38" s="209" t="s">
        <v>113</v>
      </c>
      <c r="B38" s="219"/>
      <c r="C38" s="35"/>
      <c r="D38" s="31" t="s">
        <v>105</v>
      </c>
      <c r="E38" s="36"/>
      <c r="F38" s="36"/>
      <c r="G38" s="33"/>
      <c r="H38" s="34"/>
      <c r="I38" s="51"/>
      <c r="J38" s="51"/>
      <c r="K38" s="51"/>
    </row>
    <row r="39" spans="1:11" ht="30" x14ac:dyDescent="0.25">
      <c r="A39" s="220" t="s">
        <v>0</v>
      </c>
      <c r="B39" s="215" t="s">
        <v>95</v>
      </c>
      <c r="C39" s="70" t="s">
        <v>109</v>
      </c>
      <c r="D39" s="1" t="s">
        <v>106</v>
      </c>
      <c r="E39" s="1" t="s">
        <v>98</v>
      </c>
      <c r="F39" s="1" t="s">
        <v>99</v>
      </c>
      <c r="G39" s="1" t="s">
        <v>3</v>
      </c>
      <c r="H39" s="2" t="s">
        <v>4</v>
      </c>
      <c r="I39" s="47" t="s">
        <v>100</v>
      </c>
      <c r="J39" s="48" t="s">
        <v>101</v>
      </c>
      <c r="K39" s="53" t="s">
        <v>283</v>
      </c>
    </row>
    <row r="40" spans="1:11" ht="60" x14ac:dyDescent="0.25">
      <c r="A40" s="187">
        <v>1201</v>
      </c>
      <c r="B40" s="187">
        <v>379</v>
      </c>
      <c r="C40" s="184" t="str">
        <f>CONCATENATE(B40,$A$38,A40)</f>
        <v>379-1201</v>
      </c>
      <c r="D40" s="244" t="s">
        <v>360</v>
      </c>
      <c r="E40" s="244" t="s">
        <v>7</v>
      </c>
      <c r="F40" s="244" t="s">
        <v>8</v>
      </c>
      <c r="G40" s="244" t="s">
        <v>9</v>
      </c>
      <c r="H40" s="187" t="s">
        <v>10</v>
      </c>
      <c r="I40" s="188">
        <v>39.299999999999997</v>
      </c>
      <c r="J40" s="188">
        <f>VLOOKUP(A40,CENIK!$A$2:$F$201,6,FALSE)</f>
        <v>0</v>
      </c>
      <c r="K40" s="188">
        <f>ROUND(I40*J40,2)</f>
        <v>0</v>
      </c>
    </row>
    <row r="41" spans="1:11" ht="45" x14ac:dyDescent="0.25">
      <c r="A41" s="187">
        <v>1202</v>
      </c>
      <c r="B41" s="187">
        <v>379</v>
      </c>
      <c r="C41" s="184" t="str">
        <f t="shared" ref="C41:C104" si="2">CONCATENATE(B41,$A$38,A41)</f>
        <v>379-1202</v>
      </c>
      <c r="D41" s="244" t="s">
        <v>360</v>
      </c>
      <c r="E41" s="244" t="s">
        <v>7</v>
      </c>
      <c r="F41" s="244" t="s">
        <v>8</v>
      </c>
      <c r="G41" s="244" t="s">
        <v>11</v>
      </c>
      <c r="H41" s="187" t="s">
        <v>12</v>
      </c>
      <c r="I41" s="188">
        <v>2</v>
      </c>
      <c r="J41" s="188">
        <f>VLOOKUP(A41,CENIK!$A$2:$F$201,6,FALSE)</f>
        <v>0</v>
      </c>
      <c r="K41" s="188">
        <f t="shared" ref="K41:K104" si="3">ROUND(I41*J41,2)</f>
        <v>0</v>
      </c>
    </row>
    <row r="42" spans="1:11" ht="75" x14ac:dyDescent="0.25">
      <c r="A42" s="187">
        <v>1207</v>
      </c>
      <c r="B42" s="187">
        <v>379</v>
      </c>
      <c r="C42" s="184" t="str">
        <f t="shared" si="2"/>
        <v>379-1207</v>
      </c>
      <c r="D42" s="244" t="s">
        <v>360</v>
      </c>
      <c r="E42" s="244" t="s">
        <v>7</v>
      </c>
      <c r="F42" s="244" t="s">
        <v>8</v>
      </c>
      <c r="G42" s="244" t="s">
        <v>239</v>
      </c>
      <c r="H42" s="187" t="s">
        <v>14</v>
      </c>
      <c r="I42" s="188">
        <v>2</v>
      </c>
      <c r="J42" s="188">
        <f>VLOOKUP(A42,CENIK!$A$2:$F$201,6,FALSE)</f>
        <v>0</v>
      </c>
      <c r="K42" s="188">
        <f t="shared" si="3"/>
        <v>0</v>
      </c>
    </row>
    <row r="43" spans="1:11" ht="45" x14ac:dyDescent="0.25">
      <c r="A43" s="187">
        <v>1301</v>
      </c>
      <c r="B43" s="187">
        <v>379</v>
      </c>
      <c r="C43" s="184" t="str">
        <f t="shared" si="2"/>
        <v>379-1301</v>
      </c>
      <c r="D43" s="244" t="s">
        <v>360</v>
      </c>
      <c r="E43" s="244" t="s">
        <v>7</v>
      </c>
      <c r="F43" s="244" t="s">
        <v>15</v>
      </c>
      <c r="G43" s="244" t="s">
        <v>16</v>
      </c>
      <c r="H43" s="187" t="s">
        <v>10</v>
      </c>
      <c r="I43" s="188">
        <v>39.299999999999997</v>
      </c>
      <c r="J43" s="188">
        <f>VLOOKUP(A43,CENIK!$A$2:$F$201,6,FALSE)</f>
        <v>0</v>
      </c>
      <c r="K43" s="188">
        <f t="shared" si="3"/>
        <v>0</v>
      </c>
    </row>
    <row r="44" spans="1:11" ht="150" x14ac:dyDescent="0.25">
      <c r="A44" s="187">
        <v>1302</v>
      </c>
      <c r="B44" s="187">
        <v>379</v>
      </c>
      <c r="C44" s="184" t="str">
        <f t="shared" si="2"/>
        <v>379-1302</v>
      </c>
      <c r="D44" s="244" t="s">
        <v>360</v>
      </c>
      <c r="E44" s="244" t="s">
        <v>7</v>
      </c>
      <c r="F44" s="244" t="s">
        <v>15</v>
      </c>
      <c r="G44" s="1201" t="s">
        <v>3252</v>
      </c>
      <c r="H44" s="187" t="s">
        <v>10</v>
      </c>
      <c r="I44" s="188">
        <v>39.299999999999997</v>
      </c>
      <c r="J44" s="188">
        <f>VLOOKUP(A44,CENIK!$A$2:$F$201,6,FALSE)</f>
        <v>0</v>
      </c>
      <c r="K44" s="188">
        <f t="shared" si="3"/>
        <v>0</v>
      </c>
    </row>
    <row r="45" spans="1:11" ht="60" x14ac:dyDescent="0.25">
      <c r="A45" s="187">
        <v>1307</v>
      </c>
      <c r="B45" s="187">
        <v>379</v>
      </c>
      <c r="C45" s="184" t="str">
        <f t="shared" si="2"/>
        <v>379-1307</v>
      </c>
      <c r="D45" s="244" t="s">
        <v>360</v>
      </c>
      <c r="E45" s="244" t="s">
        <v>7</v>
      </c>
      <c r="F45" s="244" t="s">
        <v>15</v>
      </c>
      <c r="G45" s="244" t="s">
        <v>18</v>
      </c>
      <c r="H45" s="187" t="s">
        <v>6</v>
      </c>
      <c r="I45" s="188">
        <v>2</v>
      </c>
      <c r="J45" s="188">
        <f>VLOOKUP(A45,CENIK!$A$2:$F$201,6,FALSE)</f>
        <v>0</v>
      </c>
      <c r="K45" s="188">
        <f t="shared" si="3"/>
        <v>0</v>
      </c>
    </row>
    <row r="46" spans="1:11" ht="45" x14ac:dyDescent="0.25">
      <c r="A46" s="187">
        <v>1311</v>
      </c>
      <c r="B46" s="187">
        <v>379</v>
      </c>
      <c r="C46" s="184" t="str">
        <f t="shared" si="2"/>
        <v>379-1311</v>
      </c>
      <c r="D46" s="244" t="s">
        <v>360</v>
      </c>
      <c r="E46" s="244" t="s">
        <v>7</v>
      </c>
      <c r="F46" s="244" t="s">
        <v>15</v>
      </c>
      <c r="G46" s="244" t="s">
        <v>23</v>
      </c>
      <c r="H46" s="187" t="s">
        <v>14</v>
      </c>
      <c r="I46" s="188">
        <v>1</v>
      </c>
      <c r="J46" s="188">
        <f>VLOOKUP(A46,CENIK!$A$2:$F$201,6,FALSE)</f>
        <v>0</v>
      </c>
      <c r="K46" s="188">
        <f t="shared" si="3"/>
        <v>0</v>
      </c>
    </row>
    <row r="47" spans="1:11" ht="30" x14ac:dyDescent="0.25">
      <c r="A47" s="187">
        <v>1401</v>
      </c>
      <c r="B47" s="187">
        <v>379</v>
      </c>
      <c r="C47" s="184" t="str">
        <f t="shared" si="2"/>
        <v>379-1401</v>
      </c>
      <c r="D47" s="244" t="s">
        <v>360</v>
      </c>
      <c r="E47" s="244" t="s">
        <v>7</v>
      </c>
      <c r="F47" s="244" t="s">
        <v>25</v>
      </c>
      <c r="G47" s="244" t="s">
        <v>247</v>
      </c>
      <c r="H47" s="187" t="s">
        <v>20</v>
      </c>
      <c r="I47" s="188">
        <v>4</v>
      </c>
      <c r="J47" s="188">
        <f>VLOOKUP(A47,CENIK!$A$2:$F$201,6,FALSE)</f>
        <v>0</v>
      </c>
      <c r="K47" s="188">
        <f t="shared" si="3"/>
        <v>0</v>
      </c>
    </row>
    <row r="48" spans="1:11" ht="30" x14ac:dyDescent="0.25">
      <c r="A48" s="187">
        <v>1402</v>
      </c>
      <c r="B48" s="187">
        <v>379</v>
      </c>
      <c r="C48" s="184" t="str">
        <f t="shared" si="2"/>
        <v>379-1402</v>
      </c>
      <c r="D48" s="244" t="s">
        <v>360</v>
      </c>
      <c r="E48" s="244" t="s">
        <v>7</v>
      </c>
      <c r="F48" s="244" t="s">
        <v>25</v>
      </c>
      <c r="G48" s="244" t="s">
        <v>248</v>
      </c>
      <c r="H48" s="187" t="s">
        <v>20</v>
      </c>
      <c r="I48" s="188">
        <v>2</v>
      </c>
      <c r="J48" s="188">
        <f>VLOOKUP(A48,CENIK!$A$2:$F$201,6,FALSE)</f>
        <v>0</v>
      </c>
      <c r="K48" s="188">
        <f t="shared" si="3"/>
        <v>0</v>
      </c>
    </row>
    <row r="49" spans="1:11" ht="30" x14ac:dyDescent="0.25">
      <c r="A49" s="187">
        <v>1403</v>
      </c>
      <c r="B49" s="187">
        <v>379</v>
      </c>
      <c r="C49" s="184" t="str">
        <f t="shared" si="2"/>
        <v>379-1403</v>
      </c>
      <c r="D49" s="244" t="s">
        <v>360</v>
      </c>
      <c r="E49" s="244" t="s">
        <v>7</v>
      </c>
      <c r="F49" s="244" t="s">
        <v>25</v>
      </c>
      <c r="G49" s="244" t="s">
        <v>249</v>
      </c>
      <c r="H49" s="187" t="s">
        <v>20</v>
      </c>
      <c r="I49" s="188">
        <v>2</v>
      </c>
      <c r="J49" s="188">
        <f>VLOOKUP(A49,CENIK!$A$2:$F$201,6,FALSE)</f>
        <v>0</v>
      </c>
      <c r="K49" s="188">
        <f t="shared" si="3"/>
        <v>0</v>
      </c>
    </row>
    <row r="50" spans="1:11" ht="45" x14ac:dyDescent="0.25">
      <c r="A50" s="187">
        <v>31302</v>
      </c>
      <c r="B50" s="187">
        <v>379</v>
      </c>
      <c r="C50" s="184" t="str">
        <f t="shared" si="2"/>
        <v>379-31302</v>
      </c>
      <c r="D50" s="244" t="s">
        <v>360</v>
      </c>
      <c r="E50" s="244" t="s">
        <v>26</v>
      </c>
      <c r="F50" s="244" t="s">
        <v>36</v>
      </c>
      <c r="G50" s="244" t="s">
        <v>639</v>
      </c>
      <c r="H50" s="187" t="s">
        <v>22</v>
      </c>
      <c r="I50" s="188">
        <v>13.4</v>
      </c>
      <c r="J50" s="188">
        <f>VLOOKUP(A50,CENIK!$A$2:$F$201,6,FALSE)</f>
        <v>0</v>
      </c>
      <c r="K50" s="188">
        <f t="shared" si="3"/>
        <v>0</v>
      </c>
    </row>
    <row r="51" spans="1:11" ht="75" x14ac:dyDescent="0.25">
      <c r="A51" s="187">
        <v>3306</v>
      </c>
      <c r="B51" s="187">
        <v>379</v>
      </c>
      <c r="C51" s="184" t="str">
        <f t="shared" si="2"/>
        <v>379-3306</v>
      </c>
      <c r="D51" s="244" t="s">
        <v>360</v>
      </c>
      <c r="E51" s="244" t="s">
        <v>46</v>
      </c>
      <c r="F51" s="244" t="s">
        <v>47</v>
      </c>
      <c r="G51" s="244" t="s">
        <v>559</v>
      </c>
      <c r="H51" s="187" t="s">
        <v>29</v>
      </c>
      <c r="I51" s="188">
        <v>67</v>
      </c>
      <c r="J51" s="188">
        <f>VLOOKUP(A51,CENIK!$A$2:$F$201,6,FALSE)</f>
        <v>0</v>
      </c>
      <c r="K51" s="188">
        <f t="shared" si="3"/>
        <v>0</v>
      </c>
    </row>
    <row r="52" spans="1:11" ht="30" x14ac:dyDescent="0.25">
      <c r="A52" s="187">
        <v>4124</v>
      </c>
      <c r="B52" s="187">
        <v>379</v>
      </c>
      <c r="C52" s="184" t="str">
        <f t="shared" si="2"/>
        <v>379-4124</v>
      </c>
      <c r="D52" s="244" t="s">
        <v>360</v>
      </c>
      <c r="E52" s="244" t="s">
        <v>49</v>
      </c>
      <c r="F52" s="244" t="s">
        <v>50</v>
      </c>
      <c r="G52" s="244" t="s">
        <v>55</v>
      </c>
      <c r="H52" s="187" t="s">
        <v>20</v>
      </c>
      <c r="I52" s="188">
        <v>4</v>
      </c>
      <c r="J52" s="188">
        <f>VLOOKUP(A52,CENIK!$A$2:$F$201,6,FALSE)</f>
        <v>0</v>
      </c>
      <c r="K52" s="188">
        <f t="shared" si="3"/>
        <v>0</v>
      </c>
    </row>
    <row r="53" spans="1:11" ht="60" x14ac:dyDescent="0.25">
      <c r="A53" s="187">
        <v>4102</v>
      </c>
      <c r="B53" s="187">
        <v>379</v>
      </c>
      <c r="C53" s="184" t="str">
        <f t="shared" si="2"/>
        <v>379-4102</v>
      </c>
      <c r="D53" s="244" t="s">
        <v>360</v>
      </c>
      <c r="E53" s="244" t="s">
        <v>49</v>
      </c>
      <c r="F53" s="244" t="s">
        <v>50</v>
      </c>
      <c r="G53" s="244" t="s">
        <v>235</v>
      </c>
      <c r="H53" s="187" t="s">
        <v>29</v>
      </c>
      <c r="I53" s="188">
        <v>117.9</v>
      </c>
      <c r="J53" s="188">
        <f>VLOOKUP(A53,CENIK!$A$2:$F$201,6,FALSE)</f>
        <v>0</v>
      </c>
      <c r="K53" s="188">
        <f t="shared" si="3"/>
        <v>0</v>
      </c>
    </row>
    <row r="54" spans="1:11" ht="60" x14ac:dyDescent="0.25">
      <c r="A54" s="187">
        <v>4105</v>
      </c>
      <c r="B54" s="187">
        <v>379</v>
      </c>
      <c r="C54" s="184" t="str">
        <f t="shared" si="2"/>
        <v>379-4105</v>
      </c>
      <c r="D54" s="244" t="s">
        <v>360</v>
      </c>
      <c r="E54" s="244" t="s">
        <v>49</v>
      </c>
      <c r="F54" s="244" t="s">
        <v>50</v>
      </c>
      <c r="G54" s="244" t="s">
        <v>257</v>
      </c>
      <c r="H54" s="187" t="s">
        <v>22</v>
      </c>
      <c r="I54" s="188">
        <v>163</v>
      </c>
      <c r="J54" s="188">
        <f>VLOOKUP(A54,CENIK!$A$2:$F$201,6,FALSE)</f>
        <v>0</v>
      </c>
      <c r="K54" s="188">
        <f t="shared" si="3"/>
        <v>0</v>
      </c>
    </row>
    <row r="55" spans="1:11" ht="45" x14ac:dyDescent="0.25">
      <c r="A55" s="187">
        <v>4113</v>
      </c>
      <c r="B55" s="187">
        <v>379</v>
      </c>
      <c r="C55" s="184" t="str">
        <f t="shared" si="2"/>
        <v>379-4113</v>
      </c>
      <c r="D55" s="244" t="s">
        <v>360</v>
      </c>
      <c r="E55" s="244" t="s">
        <v>49</v>
      </c>
      <c r="F55" s="244" t="s">
        <v>50</v>
      </c>
      <c r="G55" s="244" t="s">
        <v>557</v>
      </c>
      <c r="H55" s="187" t="s">
        <v>22</v>
      </c>
      <c r="I55" s="188">
        <v>37</v>
      </c>
      <c r="J55" s="188">
        <f>VLOOKUP(A55,CENIK!$A$2:$F$201,6,FALSE)</f>
        <v>0</v>
      </c>
      <c r="K55" s="188">
        <f t="shared" si="3"/>
        <v>0</v>
      </c>
    </row>
    <row r="56" spans="1:11" ht="45" x14ac:dyDescent="0.25">
      <c r="A56" s="187">
        <v>4117</v>
      </c>
      <c r="B56" s="187">
        <v>379</v>
      </c>
      <c r="C56" s="184" t="str">
        <f t="shared" si="2"/>
        <v>379-4117</v>
      </c>
      <c r="D56" s="244" t="s">
        <v>360</v>
      </c>
      <c r="E56" s="244" t="s">
        <v>49</v>
      </c>
      <c r="F56" s="244" t="s">
        <v>50</v>
      </c>
      <c r="G56" s="244" t="s">
        <v>52</v>
      </c>
      <c r="H56" s="187" t="s">
        <v>22</v>
      </c>
      <c r="I56" s="188">
        <v>20</v>
      </c>
      <c r="J56" s="188">
        <f>VLOOKUP(A56,CENIK!$A$2:$F$201,6,FALSE)</f>
        <v>0</v>
      </c>
      <c r="K56" s="188">
        <f t="shared" si="3"/>
        <v>0</v>
      </c>
    </row>
    <row r="57" spans="1:11" ht="45" x14ac:dyDescent="0.25">
      <c r="A57" s="187">
        <v>4122</v>
      </c>
      <c r="B57" s="187">
        <v>379</v>
      </c>
      <c r="C57" s="184" t="str">
        <f t="shared" si="2"/>
        <v>379-4122</v>
      </c>
      <c r="D57" s="244" t="s">
        <v>360</v>
      </c>
      <c r="E57" s="244" t="s">
        <v>49</v>
      </c>
      <c r="F57" s="244" t="s">
        <v>50</v>
      </c>
      <c r="G57" s="244" t="s">
        <v>261</v>
      </c>
      <c r="H57" s="187" t="s">
        <v>22</v>
      </c>
      <c r="I57" s="188">
        <v>20</v>
      </c>
      <c r="J57" s="188">
        <f>VLOOKUP(A57,CENIK!$A$2:$F$201,6,FALSE)</f>
        <v>0</v>
      </c>
      <c r="K57" s="188">
        <f t="shared" si="3"/>
        <v>0</v>
      </c>
    </row>
    <row r="58" spans="1:11" ht="30" x14ac:dyDescent="0.25">
      <c r="A58" s="187">
        <v>4202</v>
      </c>
      <c r="B58" s="187">
        <v>379</v>
      </c>
      <c r="C58" s="184" t="str">
        <f t="shared" si="2"/>
        <v>379-4202</v>
      </c>
      <c r="D58" s="244" t="s">
        <v>360</v>
      </c>
      <c r="E58" s="244" t="s">
        <v>49</v>
      </c>
      <c r="F58" s="244" t="s">
        <v>56</v>
      </c>
      <c r="G58" s="244" t="s">
        <v>58</v>
      </c>
      <c r="H58" s="187" t="s">
        <v>29</v>
      </c>
      <c r="I58" s="188">
        <v>67</v>
      </c>
      <c r="J58" s="188">
        <f>VLOOKUP(A58,CENIK!$A$2:$F$201,6,FALSE)</f>
        <v>0</v>
      </c>
      <c r="K58" s="188">
        <f t="shared" si="3"/>
        <v>0</v>
      </c>
    </row>
    <row r="59" spans="1:11" ht="75" x14ac:dyDescent="0.25">
      <c r="A59" s="187">
        <v>4203</v>
      </c>
      <c r="B59" s="187">
        <v>379</v>
      </c>
      <c r="C59" s="184" t="str">
        <f t="shared" si="2"/>
        <v>379-4203</v>
      </c>
      <c r="D59" s="244" t="s">
        <v>360</v>
      </c>
      <c r="E59" s="244" t="s">
        <v>49</v>
      </c>
      <c r="F59" s="244" t="s">
        <v>56</v>
      </c>
      <c r="G59" s="244" t="s">
        <v>59</v>
      </c>
      <c r="H59" s="187" t="s">
        <v>22</v>
      </c>
      <c r="I59" s="188">
        <v>6.7</v>
      </c>
      <c r="J59" s="188">
        <f>VLOOKUP(A59,CENIK!$A$2:$F$201,6,FALSE)</f>
        <v>0</v>
      </c>
      <c r="K59" s="188">
        <f t="shared" si="3"/>
        <v>0</v>
      </c>
    </row>
    <row r="60" spans="1:11" ht="60" x14ac:dyDescent="0.25">
      <c r="A60" s="187">
        <v>4204</v>
      </c>
      <c r="B60" s="187">
        <v>379</v>
      </c>
      <c r="C60" s="184" t="str">
        <f t="shared" si="2"/>
        <v>379-4204</v>
      </c>
      <c r="D60" s="244" t="s">
        <v>360</v>
      </c>
      <c r="E60" s="244" t="s">
        <v>49</v>
      </c>
      <c r="F60" s="244" t="s">
        <v>56</v>
      </c>
      <c r="G60" s="244" t="s">
        <v>60</v>
      </c>
      <c r="H60" s="187" t="s">
        <v>22</v>
      </c>
      <c r="I60" s="188">
        <v>35</v>
      </c>
      <c r="J60" s="188">
        <f>VLOOKUP(A60,CENIK!$A$2:$F$201,6,FALSE)</f>
        <v>0</v>
      </c>
      <c r="K60" s="188">
        <f t="shared" si="3"/>
        <v>0</v>
      </c>
    </row>
    <row r="61" spans="1:11" ht="60" x14ac:dyDescent="0.25">
      <c r="A61" s="187">
        <v>4207</v>
      </c>
      <c r="B61" s="187">
        <v>379</v>
      </c>
      <c r="C61" s="184" t="str">
        <f t="shared" si="2"/>
        <v>379-4207</v>
      </c>
      <c r="D61" s="244" t="s">
        <v>360</v>
      </c>
      <c r="E61" s="244" t="s">
        <v>49</v>
      </c>
      <c r="F61" s="244" t="s">
        <v>56</v>
      </c>
      <c r="G61" s="244" t="s">
        <v>262</v>
      </c>
      <c r="H61" s="187" t="s">
        <v>22</v>
      </c>
      <c r="I61" s="188">
        <v>183</v>
      </c>
      <c r="J61" s="188">
        <f>VLOOKUP(A61,CENIK!$A$2:$F$201,6,FALSE)</f>
        <v>0</v>
      </c>
      <c r="K61" s="188">
        <f t="shared" si="3"/>
        <v>0</v>
      </c>
    </row>
    <row r="62" spans="1:11" ht="165" x14ac:dyDescent="0.25">
      <c r="A62" s="187">
        <v>6101</v>
      </c>
      <c r="B62" s="187">
        <v>379</v>
      </c>
      <c r="C62" s="184" t="str">
        <f t="shared" si="2"/>
        <v>379-6101</v>
      </c>
      <c r="D62" s="244" t="s">
        <v>360</v>
      </c>
      <c r="E62" s="244" t="s">
        <v>74</v>
      </c>
      <c r="F62" s="244" t="s">
        <v>75</v>
      </c>
      <c r="G62" s="244" t="s">
        <v>76</v>
      </c>
      <c r="H62" s="187" t="s">
        <v>10</v>
      </c>
      <c r="I62" s="188">
        <v>39.299999999999997</v>
      </c>
      <c r="J62" s="188">
        <f>VLOOKUP(A62,CENIK!$A$2:$F$201,6,FALSE)</f>
        <v>0</v>
      </c>
      <c r="K62" s="188">
        <f t="shared" si="3"/>
        <v>0</v>
      </c>
    </row>
    <row r="63" spans="1:11" ht="120" x14ac:dyDescent="0.25">
      <c r="A63" s="187">
        <v>6204</v>
      </c>
      <c r="B63" s="187">
        <v>379</v>
      </c>
      <c r="C63" s="184" t="str">
        <f t="shared" si="2"/>
        <v>379-6204</v>
      </c>
      <c r="D63" s="244" t="s">
        <v>360</v>
      </c>
      <c r="E63" s="244" t="s">
        <v>74</v>
      </c>
      <c r="F63" s="244" t="s">
        <v>77</v>
      </c>
      <c r="G63" s="244" t="s">
        <v>265</v>
      </c>
      <c r="H63" s="187" t="s">
        <v>6</v>
      </c>
      <c r="I63" s="188">
        <v>1</v>
      </c>
      <c r="J63" s="188">
        <f>VLOOKUP(A63,CENIK!$A$2:$F$201,6,FALSE)</f>
        <v>0</v>
      </c>
      <c r="K63" s="188">
        <f t="shared" si="3"/>
        <v>0</v>
      </c>
    </row>
    <row r="64" spans="1:11" ht="45" x14ac:dyDescent="0.25">
      <c r="A64" s="187">
        <v>5307</v>
      </c>
      <c r="B64" s="187">
        <v>379</v>
      </c>
      <c r="C64" s="184" t="str">
        <f t="shared" si="2"/>
        <v>379-5307</v>
      </c>
      <c r="D64" s="244" t="s">
        <v>360</v>
      </c>
      <c r="E64" s="244" t="s">
        <v>74</v>
      </c>
      <c r="F64" s="244" t="s">
        <v>77</v>
      </c>
      <c r="G64" s="244" t="s">
        <v>558</v>
      </c>
      <c r="H64" s="187" t="s">
        <v>6</v>
      </c>
      <c r="I64" s="188">
        <v>1</v>
      </c>
      <c r="J64" s="188">
        <f>VLOOKUP(A64,CENIK!$A$2:$F$201,6,FALSE)</f>
        <v>0</v>
      </c>
      <c r="K64" s="188">
        <f t="shared" si="3"/>
        <v>0</v>
      </c>
    </row>
    <row r="65" spans="1:11" ht="120" x14ac:dyDescent="0.25">
      <c r="A65" s="187">
        <v>6253</v>
      </c>
      <c r="B65" s="187">
        <v>379</v>
      </c>
      <c r="C65" s="184" t="str">
        <f t="shared" si="2"/>
        <v>379-6253</v>
      </c>
      <c r="D65" s="244" t="s">
        <v>360</v>
      </c>
      <c r="E65" s="244" t="s">
        <v>74</v>
      </c>
      <c r="F65" s="244" t="s">
        <v>77</v>
      </c>
      <c r="G65" s="244" t="s">
        <v>269</v>
      </c>
      <c r="H65" s="187" t="s">
        <v>6</v>
      </c>
      <c r="I65" s="188">
        <v>1</v>
      </c>
      <c r="J65" s="188">
        <f>VLOOKUP(A65,CENIK!$A$2:$F$201,6,FALSE)</f>
        <v>0</v>
      </c>
      <c r="K65" s="188">
        <f t="shared" si="3"/>
        <v>0</v>
      </c>
    </row>
    <row r="66" spans="1:11" ht="120" x14ac:dyDescent="0.25">
      <c r="A66" s="187">
        <v>6305</v>
      </c>
      <c r="B66" s="187">
        <v>379</v>
      </c>
      <c r="C66" s="184" t="str">
        <f t="shared" si="2"/>
        <v>379-6305</v>
      </c>
      <c r="D66" s="244" t="s">
        <v>360</v>
      </c>
      <c r="E66" s="244" t="s">
        <v>74</v>
      </c>
      <c r="F66" s="244" t="s">
        <v>81</v>
      </c>
      <c r="G66" s="244" t="s">
        <v>84</v>
      </c>
      <c r="H66" s="187" t="s">
        <v>6</v>
      </c>
      <c r="I66" s="188">
        <v>3</v>
      </c>
      <c r="J66" s="188">
        <f>VLOOKUP(A66,CENIK!$A$2:$F$201,6,FALSE)</f>
        <v>0</v>
      </c>
      <c r="K66" s="188">
        <f t="shared" si="3"/>
        <v>0</v>
      </c>
    </row>
    <row r="67" spans="1:11" ht="345" x14ac:dyDescent="0.25">
      <c r="A67" s="187">
        <v>6301</v>
      </c>
      <c r="B67" s="187">
        <v>379</v>
      </c>
      <c r="C67" s="184" t="str">
        <f t="shared" si="2"/>
        <v>379-6301</v>
      </c>
      <c r="D67" s="244" t="s">
        <v>360</v>
      </c>
      <c r="E67" s="244" t="s">
        <v>74</v>
      </c>
      <c r="F67" s="244" t="s">
        <v>81</v>
      </c>
      <c r="G67" s="244" t="s">
        <v>270</v>
      </c>
      <c r="H67" s="187" t="s">
        <v>6</v>
      </c>
      <c r="I67" s="188">
        <v>3</v>
      </c>
      <c r="J67" s="188">
        <f>VLOOKUP(A67,CENIK!$A$2:$F$201,6,FALSE)</f>
        <v>0</v>
      </c>
      <c r="K67" s="188">
        <f t="shared" si="3"/>
        <v>0</v>
      </c>
    </row>
    <row r="68" spans="1:11" ht="60" x14ac:dyDescent="0.25">
      <c r="A68" s="187">
        <v>6405</v>
      </c>
      <c r="B68" s="187">
        <v>379</v>
      </c>
      <c r="C68" s="184" t="str">
        <f t="shared" si="2"/>
        <v>379-6405</v>
      </c>
      <c r="D68" s="244" t="s">
        <v>360</v>
      </c>
      <c r="E68" s="244" t="s">
        <v>74</v>
      </c>
      <c r="F68" s="244" t="s">
        <v>85</v>
      </c>
      <c r="G68" s="244" t="s">
        <v>87</v>
      </c>
      <c r="H68" s="187" t="s">
        <v>10</v>
      </c>
      <c r="I68" s="188">
        <v>39.299999999999997</v>
      </c>
      <c r="J68" s="188">
        <f>VLOOKUP(A68,CENIK!$A$2:$F$201,6,FALSE)</f>
        <v>0</v>
      </c>
      <c r="K68" s="188">
        <f t="shared" si="3"/>
        <v>0</v>
      </c>
    </row>
    <row r="69" spans="1:11" ht="30" x14ac:dyDescent="0.25">
      <c r="A69" s="187">
        <v>6401</v>
      </c>
      <c r="B69" s="187">
        <v>379</v>
      </c>
      <c r="C69" s="184" t="str">
        <f t="shared" si="2"/>
        <v>379-6401</v>
      </c>
      <c r="D69" s="244" t="s">
        <v>360</v>
      </c>
      <c r="E69" s="244" t="s">
        <v>74</v>
      </c>
      <c r="F69" s="244" t="s">
        <v>85</v>
      </c>
      <c r="G69" s="244" t="s">
        <v>86</v>
      </c>
      <c r="H69" s="187" t="s">
        <v>10</v>
      </c>
      <c r="I69" s="188">
        <v>39.299999999999997</v>
      </c>
      <c r="J69" s="188">
        <f>VLOOKUP(A69,CENIK!$A$2:$F$201,6,FALSE)</f>
        <v>0</v>
      </c>
      <c r="K69" s="188">
        <f t="shared" si="3"/>
        <v>0</v>
      </c>
    </row>
    <row r="70" spans="1:11" ht="30" x14ac:dyDescent="0.25">
      <c r="A70" s="187">
        <v>6402</v>
      </c>
      <c r="B70" s="187">
        <v>379</v>
      </c>
      <c r="C70" s="184" t="str">
        <f t="shared" si="2"/>
        <v>379-6402</v>
      </c>
      <c r="D70" s="244" t="s">
        <v>360</v>
      </c>
      <c r="E70" s="244" t="s">
        <v>74</v>
      </c>
      <c r="F70" s="244" t="s">
        <v>85</v>
      </c>
      <c r="G70" s="244" t="s">
        <v>122</v>
      </c>
      <c r="H70" s="187" t="s">
        <v>10</v>
      </c>
      <c r="I70" s="188">
        <v>39.299999999999997</v>
      </c>
      <c r="J70" s="188">
        <f>VLOOKUP(A70,CENIK!$A$2:$F$201,6,FALSE)</f>
        <v>0</v>
      </c>
      <c r="K70" s="188">
        <f t="shared" si="3"/>
        <v>0</v>
      </c>
    </row>
    <row r="71" spans="1:11" ht="45" x14ac:dyDescent="0.25">
      <c r="A71" s="187">
        <v>6504</v>
      </c>
      <c r="B71" s="187">
        <v>379</v>
      </c>
      <c r="C71" s="184" t="str">
        <f t="shared" si="2"/>
        <v>379-6504</v>
      </c>
      <c r="D71" s="244" t="s">
        <v>360</v>
      </c>
      <c r="E71" s="244" t="s">
        <v>74</v>
      </c>
      <c r="F71" s="244" t="s">
        <v>88</v>
      </c>
      <c r="G71" s="244" t="s">
        <v>274</v>
      </c>
      <c r="H71" s="187" t="s">
        <v>6</v>
      </c>
      <c r="I71" s="188">
        <v>2</v>
      </c>
      <c r="J71" s="188">
        <f>VLOOKUP(A71,CENIK!$A$2:$F$201,6,FALSE)</f>
        <v>0</v>
      </c>
      <c r="K71" s="188">
        <f t="shared" si="3"/>
        <v>0</v>
      </c>
    </row>
    <row r="72" spans="1:11" ht="60" x14ac:dyDescent="0.25">
      <c r="A72" s="187">
        <v>1201</v>
      </c>
      <c r="B72" s="187">
        <v>381</v>
      </c>
      <c r="C72" s="184" t="str">
        <f t="shared" si="2"/>
        <v>381-1201</v>
      </c>
      <c r="D72" s="244" t="s">
        <v>362</v>
      </c>
      <c r="E72" s="244" t="s">
        <v>7</v>
      </c>
      <c r="F72" s="244" t="s">
        <v>8</v>
      </c>
      <c r="G72" s="244" t="s">
        <v>9</v>
      </c>
      <c r="H72" s="187" t="s">
        <v>10</v>
      </c>
      <c r="I72" s="188">
        <v>147.9</v>
      </c>
      <c r="J72" s="188">
        <f>VLOOKUP(A72,CENIK!$A$2:$F$201,6,FALSE)</f>
        <v>0</v>
      </c>
      <c r="K72" s="188">
        <f t="shared" si="3"/>
        <v>0</v>
      </c>
    </row>
    <row r="73" spans="1:11" ht="45" x14ac:dyDescent="0.25">
      <c r="A73" s="187">
        <v>1202</v>
      </c>
      <c r="B73" s="187">
        <v>381</v>
      </c>
      <c r="C73" s="184" t="str">
        <f t="shared" si="2"/>
        <v>381-1202</v>
      </c>
      <c r="D73" s="244" t="s">
        <v>362</v>
      </c>
      <c r="E73" s="244" t="s">
        <v>7</v>
      </c>
      <c r="F73" s="244" t="s">
        <v>8</v>
      </c>
      <c r="G73" s="244" t="s">
        <v>11</v>
      </c>
      <c r="H73" s="187" t="s">
        <v>12</v>
      </c>
      <c r="I73" s="188">
        <v>6</v>
      </c>
      <c r="J73" s="188">
        <f>VLOOKUP(A73,CENIK!$A$2:$F$201,6,FALSE)</f>
        <v>0</v>
      </c>
      <c r="K73" s="188">
        <f t="shared" si="3"/>
        <v>0</v>
      </c>
    </row>
    <row r="74" spans="1:11" ht="75" x14ac:dyDescent="0.25">
      <c r="A74" s="187">
        <v>1207</v>
      </c>
      <c r="B74" s="187">
        <v>381</v>
      </c>
      <c r="C74" s="184" t="str">
        <f t="shared" si="2"/>
        <v>381-1207</v>
      </c>
      <c r="D74" s="244" t="s">
        <v>362</v>
      </c>
      <c r="E74" s="244" t="s">
        <v>7</v>
      </c>
      <c r="F74" s="244" t="s">
        <v>8</v>
      </c>
      <c r="G74" s="244" t="s">
        <v>239</v>
      </c>
      <c r="H74" s="187" t="s">
        <v>14</v>
      </c>
      <c r="I74" s="188">
        <v>1</v>
      </c>
      <c r="J74" s="188">
        <f>VLOOKUP(A74,CENIK!$A$2:$F$201,6,FALSE)</f>
        <v>0</v>
      </c>
      <c r="K74" s="188">
        <f t="shared" si="3"/>
        <v>0</v>
      </c>
    </row>
    <row r="75" spans="1:11" ht="45" x14ac:dyDescent="0.25">
      <c r="A75" s="187">
        <v>1301</v>
      </c>
      <c r="B75" s="187">
        <v>381</v>
      </c>
      <c r="C75" s="184" t="str">
        <f t="shared" si="2"/>
        <v>381-1301</v>
      </c>
      <c r="D75" s="244" t="s">
        <v>362</v>
      </c>
      <c r="E75" s="244" t="s">
        <v>7</v>
      </c>
      <c r="F75" s="244" t="s">
        <v>15</v>
      </c>
      <c r="G75" s="244" t="s">
        <v>16</v>
      </c>
      <c r="H75" s="187" t="s">
        <v>10</v>
      </c>
      <c r="I75" s="188">
        <v>147.9</v>
      </c>
      <c r="J75" s="188">
        <f>VLOOKUP(A75,CENIK!$A$2:$F$201,6,FALSE)</f>
        <v>0</v>
      </c>
      <c r="K75" s="188">
        <f t="shared" si="3"/>
        <v>0</v>
      </c>
    </row>
    <row r="76" spans="1:11" ht="150" x14ac:dyDescent="0.25">
      <c r="A76" s="187">
        <v>1302</v>
      </c>
      <c r="B76" s="187">
        <v>381</v>
      </c>
      <c r="C76" s="184" t="str">
        <f t="shared" si="2"/>
        <v>381-1302</v>
      </c>
      <c r="D76" s="244" t="s">
        <v>362</v>
      </c>
      <c r="E76" s="244" t="s">
        <v>7</v>
      </c>
      <c r="F76" s="244" t="s">
        <v>15</v>
      </c>
      <c r="G76" s="1201" t="s">
        <v>3252</v>
      </c>
      <c r="H76" s="187" t="s">
        <v>10</v>
      </c>
      <c r="I76" s="188">
        <v>147.9</v>
      </c>
      <c r="J76" s="188">
        <f>VLOOKUP(A76,CENIK!$A$2:$F$201,6,FALSE)</f>
        <v>0</v>
      </c>
      <c r="K76" s="188">
        <f t="shared" si="3"/>
        <v>0</v>
      </c>
    </row>
    <row r="77" spans="1:11" ht="60" x14ac:dyDescent="0.25">
      <c r="A77" s="187">
        <v>1307</v>
      </c>
      <c r="B77" s="187">
        <v>381</v>
      </c>
      <c r="C77" s="184" t="str">
        <f t="shared" si="2"/>
        <v>381-1307</v>
      </c>
      <c r="D77" s="244" t="s">
        <v>362</v>
      </c>
      <c r="E77" s="244" t="s">
        <v>7</v>
      </c>
      <c r="F77" s="244" t="s">
        <v>15</v>
      </c>
      <c r="G77" s="244" t="s">
        <v>18</v>
      </c>
      <c r="H77" s="187" t="s">
        <v>6</v>
      </c>
      <c r="I77" s="188">
        <v>4</v>
      </c>
      <c r="J77" s="188">
        <f>VLOOKUP(A77,CENIK!$A$2:$F$201,6,FALSE)</f>
        <v>0</v>
      </c>
      <c r="K77" s="188">
        <f t="shared" si="3"/>
        <v>0</v>
      </c>
    </row>
    <row r="78" spans="1:11" ht="45" x14ac:dyDescent="0.25">
      <c r="A78" s="187">
        <v>1311</v>
      </c>
      <c r="B78" s="187">
        <v>381</v>
      </c>
      <c r="C78" s="184" t="str">
        <f t="shared" si="2"/>
        <v>381-1311</v>
      </c>
      <c r="D78" s="244" t="s">
        <v>362</v>
      </c>
      <c r="E78" s="244" t="s">
        <v>7</v>
      </c>
      <c r="F78" s="244" t="s">
        <v>15</v>
      </c>
      <c r="G78" s="244" t="s">
        <v>23</v>
      </c>
      <c r="H78" s="187" t="s">
        <v>14</v>
      </c>
      <c r="I78" s="188">
        <v>1</v>
      </c>
      <c r="J78" s="188">
        <f>VLOOKUP(A78,CENIK!$A$2:$F$201,6,FALSE)</f>
        <v>0</v>
      </c>
      <c r="K78" s="188">
        <f t="shared" si="3"/>
        <v>0</v>
      </c>
    </row>
    <row r="79" spans="1:11" ht="30" x14ac:dyDescent="0.25">
      <c r="A79" s="187">
        <v>1401</v>
      </c>
      <c r="B79" s="187">
        <v>381</v>
      </c>
      <c r="C79" s="184" t="str">
        <f t="shared" si="2"/>
        <v>381-1401</v>
      </c>
      <c r="D79" s="244" t="s">
        <v>362</v>
      </c>
      <c r="E79" s="244" t="s">
        <v>7</v>
      </c>
      <c r="F79" s="244" t="s">
        <v>25</v>
      </c>
      <c r="G79" s="244" t="s">
        <v>247</v>
      </c>
      <c r="H79" s="187" t="s">
        <v>20</v>
      </c>
      <c r="I79" s="188">
        <v>15</v>
      </c>
      <c r="J79" s="188">
        <f>VLOOKUP(A79,CENIK!$A$2:$F$201,6,FALSE)</f>
        <v>0</v>
      </c>
      <c r="K79" s="188">
        <f t="shared" si="3"/>
        <v>0</v>
      </c>
    </row>
    <row r="80" spans="1:11" ht="30" x14ac:dyDescent="0.25">
      <c r="A80" s="187">
        <v>1402</v>
      </c>
      <c r="B80" s="187">
        <v>381</v>
      </c>
      <c r="C80" s="184" t="str">
        <f t="shared" si="2"/>
        <v>381-1402</v>
      </c>
      <c r="D80" s="244" t="s">
        <v>362</v>
      </c>
      <c r="E80" s="244" t="s">
        <v>7</v>
      </c>
      <c r="F80" s="244" t="s">
        <v>25</v>
      </c>
      <c r="G80" s="244" t="s">
        <v>248</v>
      </c>
      <c r="H80" s="187" t="s">
        <v>20</v>
      </c>
      <c r="I80" s="188">
        <v>7.5</v>
      </c>
      <c r="J80" s="188">
        <f>VLOOKUP(A80,CENIK!$A$2:$F$201,6,FALSE)</f>
        <v>0</v>
      </c>
      <c r="K80" s="188">
        <f t="shared" si="3"/>
        <v>0</v>
      </c>
    </row>
    <row r="81" spans="1:11" ht="30" x14ac:dyDescent="0.25">
      <c r="A81" s="187">
        <v>1403</v>
      </c>
      <c r="B81" s="187">
        <v>381</v>
      </c>
      <c r="C81" s="184" t="str">
        <f t="shared" si="2"/>
        <v>381-1403</v>
      </c>
      <c r="D81" s="244" t="s">
        <v>362</v>
      </c>
      <c r="E81" s="244" t="s">
        <v>7</v>
      </c>
      <c r="F81" s="244" t="s">
        <v>25</v>
      </c>
      <c r="G81" s="244" t="s">
        <v>249</v>
      </c>
      <c r="H81" s="187" t="s">
        <v>20</v>
      </c>
      <c r="I81" s="188">
        <v>7.5</v>
      </c>
      <c r="J81" s="188">
        <f>VLOOKUP(A81,CENIK!$A$2:$F$201,6,FALSE)</f>
        <v>0</v>
      </c>
      <c r="K81" s="188">
        <f t="shared" si="3"/>
        <v>0</v>
      </c>
    </row>
    <row r="82" spans="1:11" ht="60" x14ac:dyDescent="0.25">
      <c r="A82" s="187">
        <v>12324</v>
      </c>
      <c r="B82" s="187">
        <v>381</v>
      </c>
      <c r="C82" s="184" t="str">
        <f t="shared" si="2"/>
        <v>381-12324</v>
      </c>
      <c r="D82" s="244" t="s">
        <v>362</v>
      </c>
      <c r="E82" s="244" t="s">
        <v>26</v>
      </c>
      <c r="F82" s="244" t="s">
        <v>27</v>
      </c>
      <c r="G82" s="244" t="s">
        <v>556</v>
      </c>
      <c r="H82" s="187" t="s">
        <v>29</v>
      </c>
      <c r="I82" s="188">
        <v>11.83</v>
      </c>
      <c r="J82" s="188">
        <f>VLOOKUP(A82,CENIK!$A$2:$F$201,6,FALSE)</f>
        <v>0</v>
      </c>
      <c r="K82" s="188">
        <f t="shared" si="3"/>
        <v>0</v>
      </c>
    </row>
    <row r="83" spans="1:11" ht="45" x14ac:dyDescent="0.25">
      <c r="A83" s="187">
        <v>12308</v>
      </c>
      <c r="B83" s="187">
        <v>381</v>
      </c>
      <c r="C83" s="184" t="str">
        <f t="shared" si="2"/>
        <v>381-12308</v>
      </c>
      <c r="D83" s="244" t="s">
        <v>362</v>
      </c>
      <c r="E83" s="244" t="s">
        <v>26</v>
      </c>
      <c r="F83" s="244" t="s">
        <v>27</v>
      </c>
      <c r="G83" s="244" t="s">
        <v>28</v>
      </c>
      <c r="H83" s="187" t="s">
        <v>29</v>
      </c>
      <c r="I83" s="188">
        <v>252</v>
      </c>
      <c r="J83" s="188">
        <f>VLOOKUP(A83,CENIK!$A$2:$F$201,6,FALSE)</f>
        <v>0</v>
      </c>
      <c r="K83" s="188">
        <f t="shared" si="3"/>
        <v>0</v>
      </c>
    </row>
    <row r="84" spans="1:11" ht="30" x14ac:dyDescent="0.25">
      <c r="A84" s="187">
        <v>22102</v>
      </c>
      <c r="B84" s="187">
        <v>381</v>
      </c>
      <c r="C84" s="184" t="str">
        <f t="shared" si="2"/>
        <v>381-22102</v>
      </c>
      <c r="D84" s="244" t="s">
        <v>362</v>
      </c>
      <c r="E84" s="244" t="s">
        <v>26</v>
      </c>
      <c r="F84" s="244" t="s">
        <v>27</v>
      </c>
      <c r="G84" s="244" t="s">
        <v>35</v>
      </c>
      <c r="H84" s="187" t="s">
        <v>29</v>
      </c>
      <c r="I84" s="188">
        <v>252</v>
      </c>
      <c r="J84" s="188">
        <f>VLOOKUP(A84,CENIK!$A$2:$F$201,6,FALSE)</f>
        <v>0</v>
      </c>
      <c r="K84" s="188">
        <f t="shared" si="3"/>
        <v>0</v>
      </c>
    </row>
    <row r="85" spans="1:11" ht="30" x14ac:dyDescent="0.25">
      <c r="A85" s="187">
        <v>12327</v>
      </c>
      <c r="B85" s="187">
        <v>381</v>
      </c>
      <c r="C85" s="184" t="str">
        <f t="shared" si="2"/>
        <v>381-12327</v>
      </c>
      <c r="D85" s="244" t="s">
        <v>362</v>
      </c>
      <c r="E85" s="244" t="s">
        <v>26</v>
      </c>
      <c r="F85" s="244" t="s">
        <v>27</v>
      </c>
      <c r="G85" s="244" t="s">
        <v>31</v>
      </c>
      <c r="H85" s="187" t="s">
        <v>10</v>
      </c>
      <c r="I85" s="188">
        <v>295.8</v>
      </c>
      <c r="J85" s="188">
        <f>VLOOKUP(A85,CENIK!$A$2:$F$201,6,FALSE)</f>
        <v>0</v>
      </c>
      <c r="K85" s="188">
        <f t="shared" si="3"/>
        <v>0</v>
      </c>
    </row>
    <row r="86" spans="1:11" ht="45" x14ac:dyDescent="0.25">
      <c r="A86" s="187">
        <v>31302</v>
      </c>
      <c r="B86" s="187">
        <v>381</v>
      </c>
      <c r="C86" s="184" t="str">
        <f t="shared" si="2"/>
        <v>381-31302</v>
      </c>
      <c r="D86" s="244" t="s">
        <v>362</v>
      </c>
      <c r="E86" s="244" t="s">
        <v>26</v>
      </c>
      <c r="F86" s="244" t="s">
        <v>36</v>
      </c>
      <c r="G86" s="244" t="s">
        <v>639</v>
      </c>
      <c r="H86" s="187" t="s">
        <v>22</v>
      </c>
      <c r="I86" s="188">
        <v>100.8</v>
      </c>
      <c r="J86" s="188">
        <f>VLOOKUP(A86,CENIK!$A$2:$F$201,6,FALSE)</f>
        <v>0</v>
      </c>
      <c r="K86" s="188">
        <f t="shared" si="3"/>
        <v>0</v>
      </c>
    </row>
    <row r="87" spans="1:11" ht="75" x14ac:dyDescent="0.25">
      <c r="A87" s="187">
        <v>31602</v>
      </c>
      <c r="B87" s="187">
        <v>381</v>
      </c>
      <c r="C87" s="184" t="str">
        <f t="shared" si="2"/>
        <v>381-31602</v>
      </c>
      <c r="D87" s="244" t="s">
        <v>362</v>
      </c>
      <c r="E87" s="244" t="s">
        <v>26</v>
      </c>
      <c r="F87" s="244" t="s">
        <v>36</v>
      </c>
      <c r="G87" s="244" t="s">
        <v>640</v>
      </c>
      <c r="H87" s="187" t="s">
        <v>29</v>
      </c>
      <c r="I87" s="188">
        <v>252</v>
      </c>
      <c r="J87" s="188">
        <f>VLOOKUP(A87,CENIK!$A$2:$F$201,6,FALSE)</f>
        <v>0</v>
      </c>
      <c r="K87" s="188">
        <f t="shared" si="3"/>
        <v>0</v>
      </c>
    </row>
    <row r="88" spans="1:11" ht="45" x14ac:dyDescent="0.25">
      <c r="A88" s="187">
        <v>32311</v>
      </c>
      <c r="B88" s="187">
        <v>381</v>
      </c>
      <c r="C88" s="184" t="str">
        <f t="shared" si="2"/>
        <v>381-32311</v>
      </c>
      <c r="D88" s="244" t="s">
        <v>362</v>
      </c>
      <c r="E88" s="244" t="s">
        <v>26</v>
      </c>
      <c r="F88" s="244" t="s">
        <v>36</v>
      </c>
      <c r="G88" s="244" t="s">
        <v>255</v>
      </c>
      <c r="H88" s="187" t="s">
        <v>29</v>
      </c>
      <c r="I88" s="188">
        <v>252</v>
      </c>
      <c r="J88" s="188">
        <f>VLOOKUP(A88,CENIK!$A$2:$F$201,6,FALSE)</f>
        <v>0</v>
      </c>
      <c r="K88" s="188">
        <f t="shared" si="3"/>
        <v>0</v>
      </c>
    </row>
    <row r="89" spans="1:11" ht="30" x14ac:dyDescent="0.25">
      <c r="A89" s="187">
        <v>4124</v>
      </c>
      <c r="B89" s="187">
        <v>381</v>
      </c>
      <c r="C89" s="184" t="str">
        <f t="shared" si="2"/>
        <v>381-4124</v>
      </c>
      <c r="D89" s="244" t="s">
        <v>362</v>
      </c>
      <c r="E89" s="244" t="s">
        <v>49</v>
      </c>
      <c r="F89" s="244" t="s">
        <v>50</v>
      </c>
      <c r="G89" s="244" t="s">
        <v>55</v>
      </c>
      <c r="H89" s="187" t="s">
        <v>20</v>
      </c>
      <c r="I89" s="188">
        <v>15</v>
      </c>
      <c r="J89" s="188">
        <f>VLOOKUP(A89,CENIK!$A$2:$F$201,6,FALSE)</f>
        <v>0</v>
      </c>
      <c r="K89" s="188">
        <f t="shared" si="3"/>
        <v>0</v>
      </c>
    </row>
    <row r="90" spans="1:11" ht="60" x14ac:dyDescent="0.25">
      <c r="A90" s="187">
        <v>4102</v>
      </c>
      <c r="B90" s="187">
        <v>381</v>
      </c>
      <c r="C90" s="184" t="str">
        <f t="shared" si="2"/>
        <v>381-4102</v>
      </c>
      <c r="D90" s="244" t="s">
        <v>362</v>
      </c>
      <c r="E90" s="244" t="s">
        <v>49</v>
      </c>
      <c r="F90" s="244" t="s">
        <v>50</v>
      </c>
      <c r="G90" s="244" t="s">
        <v>235</v>
      </c>
      <c r="H90" s="187" t="s">
        <v>29</v>
      </c>
      <c r="I90" s="188">
        <v>590</v>
      </c>
      <c r="J90" s="188">
        <f>VLOOKUP(A90,CENIK!$A$2:$F$201,6,FALSE)</f>
        <v>0</v>
      </c>
      <c r="K90" s="188">
        <f t="shared" si="3"/>
        <v>0</v>
      </c>
    </row>
    <row r="91" spans="1:11" ht="60" x14ac:dyDescent="0.25">
      <c r="A91" s="187">
        <v>4107</v>
      </c>
      <c r="B91" s="187">
        <v>381</v>
      </c>
      <c r="C91" s="184" t="str">
        <f t="shared" si="2"/>
        <v>381-4107</v>
      </c>
      <c r="D91" s="244" t="s">
        <v>362</v>
      </c>
      <c r="E91" s="244" t="s">
        <v>49</v>
      </c>
      <c r="F91" s="244" t="s">
        <v>50</v>
      </c>
      <c r="G91" s="244" t="s">
        <v>258</v>
      </c>
      <c r="H91" s="187" t="s">
        <v>22</v>
      </c>
      <c r="I91" s="188">
        <v>570</v>
      </c>
      <c r="J91" s="188">
        <f>VLOOKUP(A91,CENIK!$A$2:$F$201,6,FALSE)</f>
        <v>0</v>
      </c>
      <c r="K91" s="188">
        <f t="shared" si="3"/>
        <v>0</v>
      </c>
    </row>
    <row r="92" spans="1:11" ht="45" x14ac:dyDescent="0.25">
      <c r="A92" s="187">
        <v>4114</v>
      </c>
      <c r="B92" s="187">
        <v>381</v>
      </c>
      <c r="C92" s="184" t="str">
        <f t="shared" si="2"/>
        <v>381-4114</v>
      </c>
      <c r="D92" s="244" t="s">
        <v>362</v>
      </c>
      <c r="E92" s="244" t="s">
        <v>49</v>
      </c>
      <c r="F92" s="244" t="s">
        <v>50</v>
      </c>
      <c r="G92" s="244" t="s">
        <v>560</v>
      </c>
      <c r="H92" s="187" t="s">
        <v>22</v>
      </c>
      <c r="I92" s="188">
        <v>130</v>
      </c>
      <c r="J92" s="188">
        <f>VLOOKUP(A92,CENIK!$A$2:$F$201,6,FALSE)</f>
        <v>0</v>
      </c>
      <c r="K92" s="188">
        <f t="shared" si="3"/>
        <v>0</v>
      </c>
    </row>
    <row r="93" spans="1:11" ht="45" x14ac:dyDescent="0.25">
      <c r="A93" s="187">
        <v>4118</v>
      </c>
      <c r="B93" s="187">
        <v>381</v>
      </c>
      <c r="C93" s="184" t="str">
        <f t="shared" si="2"/>
        <v>381-4118</v>
      </c>
      <c r="D93" s="244" t="s">
        <v>362</v>
      </c>
      <c r="E93" s="244" t="s">
        <v>49</v>
      </c>
      <c r="F93" s="244" t="s">
        <v>50</v>
      </c>
      <c r="G93" s="244" t="s">
        <v>53</v>
      </c>
      <c r="H93" s="187" t="s">
        <v>22</v>
      </c>
      <c r="I93" s="188">
        <v>70</v>
      </c>
      <c r="J93" s="188">
        <f>VLOOKUP(A93,CENIK!$A$2:$F$201,6,FALSE)</f>
        <v>0</v>
      </c>
      <c r="K93" s="188">
        <f t="shared" si="3"/>
        <v>0</v>
      </c>
    </row>
    <row r="94" spans="1:11" ht="45" x14ac:dyDescent="0.25">
      <c r="A94" s="187">
        <v>4122</v>
      </c>
      <c r="B94" s="187">
        <v>381</v>
      </c>
      <c r="C94" s="184" t="str">
        <f t="shared" si="2"/>
        <v>381-4122</v>
      </c>
      <c r="D94" s="244" t="s">
        <v>362</v>
      </c>
      <c r="E94" s="244" t="s">
        <v>49</v>
      </c>
      <c r="F94" s="244" t="s">
        <v>50</v>
      </c>
      <c r="G94" s="244" t="s">
        <v>261</v>
      </c>
      <c r="H94" s="187" t="s">
        <v>22</v>
      </c>
      <c r="I94" s="188">
        <v>70</v>
      </c>
      <c r="J94" s="188">
        <f>VLOOKUP(A94,CENIK!$A$2:$F$201,6,FALSE)</f>
        <v>0</v>
      </c>
      <c r="K94" s="188">
        <f t="shared" si="3"/>
        <v>0</v>
      </c>
    </row>
    <row r="95" spans="1:11" ht="30" x14ac:dyDescent="0.25">
      <c r="A95" s="187">
        <v>4202</v>
      </c>
      <c r="B95" s="187">
        <v>381</v>
      </c>
      <c r="C95" s="184" t="str">
        <f t="shared" si="2"/>
        <v>381-4202</v>
      </c>
      <c r="D95" s="244" t="s">
        <v>362</v>
      </c>
      <c r="E95" s="244" t="s">
        <v>49</v>
      </c>
      <c r="F95" s="244" t="s">
        <v>56</v>
      </c>
      <c r="G95" s="244" t="s">
        <v>58</v>
      </c>
      <c r="H95" s="187" t="s">
        <v>29</v>
      </c>
      <c r="I95" s="188">
        <v>252</v>
      </c>
      <c r="J95" s="188">
        <f>VLOOKUP(A95,CENIK!$A$2:$F$201,6,FALSE)</f>
        <v>0</v>
      </c>
      <c r="K95" s="188">
        <f t="shared" si="3"/>
        <v>0</v>
      </c>
    </row>
    <row r="96" spans="1:11" ht="75" x14ac:dyDescent="0.25">
      <c r="A96" s="187">
        <v>4203</v>
      </c>
      <c r="B96" s="187">
        <v>381</v>
      </c>
      <c r="C96" s="184" t="str">
        <f t="shared" si="2"/>
        <v>381-4203</v>
      </c>
      <c r="D96" s="244" t="s">
        <v>362</v>
      </c>
      <c r="E96" s="244" t="s">
        <v>49</v>
      </c>
      <c r="F96" s="244" t="s">
        <v>56</v>
      </c>
      <c r="G96" s="244" t="s">
        <v>59</v>
      </c>
      <c r="H96" s="187" t="s">
        <v>22</v>
      </c>
      <c r="I96" s="188">
        <v>25.2</v>
      </c>
      <c r="J96" s="188">
        <f>VLOOKUP(A96,CENIK!$A$2:$F$201,6,FALSE)</f>
        <v>0</v>
      </c>
      <c r="K96" s="188">
        <f t="shared" si="3"/>
        <v>0</v>
      </c>
    </row>
    <row r="97" spans="1:11" ht="60" x14ac:dyDescent="0.25">
      <c r="A97" s="187">
        <v>4204</v>
      </c>
      <c r="B97" s="187">
        <v>381</v>
      </c>
      <c r="C97" s="184" t="str">
        <f t="shared" si="2"/>
        <v>381-4204</v>
      </c>
      <c r="D97" s="244" t="s">
        <v>362</v>
      </c>
      <c r="E97" s="244" t="s">
        <v>49</v>
      </c>
      <c r="F97" s="244" t="s">
        <v>56</v>
      </c>
      <c r="G97" s="244" t="s">
        <v>60</v>
      </c>
      <c r="H97" s="187" t="s">
        <v>22</v>
      </c>
      <c r="I97" s="188">
        <v>132</v>
      </c>
      <c r="J97" s="188">
        <f>VLOOKUP(A97,CENIK!$A$2:$F$201,6,FALSE)</f>
        <v>0</v>
      </c>
      <c r="K97" s="188">
        <f t="shared" si="3"/>
        <v>0</v>
      </c>
    </row>
    <row r="98" spans="1:11" ht="60" x14ac:dyDescent="0.25">
      <c r="A98" s="187">
        <v>4207</v>
      </c>
      <c r="B98" s="187">
        <v>381</v>
      </c>
      <c r="C98" s="184" t="str">
        <f t="shared" si="2"/>
        <v>381-4207</v>
      </c>
      <c r="D98" s="244" t="s">
        <v>362</v>
      </c>
      <c r="E98" s="244" t="s">
        <v>49</v>
      </c>
      <c r="F98" s="244" t="s">
        <v>56</v>
      </c>
      <c r="G98" s="244" t="s">
        <v>262</v>
      </c>
      <c r="H98" s="187" t="s">
        <v>22</v>
      </c>
      <c r="I98" s="188">
        <v>640</v>
      </c>
      <c r="J98" s="188">
        <f>VLOOKUP(A98,CENIK!$A$2:$F$201,6,FALSE)</f>
        <v>0</v>
      </c>
      <c r="K98" s="188">
        <f t="shared" si="3"/>
        <v>0</v>
      </c>
    </row>
    <row r="99" spans="1:11" ht="165" x14ac:dyDescent="0.25">
      <c r="A99" s="187">
        <v>6101</v>
      </c>
      <c r="B99" s="187">
        <v>381</v>
      </c>
      <c r="C99" s="184" t="str">
        <f t="shared" si="2"/>
        <v>381-6101</v>
      </c>
      <c r="D99" s="244" t="s">
        <v>362</v>
      </c>
      <c r="E99" s="244" t="s">
        <v>74</v>
      </c>
      <c r="F99" s="244" t="s">
        <v>75</v>
      </c>
      <c r="G99" s="244" t="s">
        <v>76</v>
      </c>
      <c r="H99" s="187" t="s">
        <v>10</v>
      </c>
      <c r="I99" s="188">
        <v>147.9</v>
      </c>
      <c r="J99" s="188">
        <f>VLOOKUP(A99,CENIK!$A$2:$F$201,6,FALSE)</f>
        <v>0</v>
      </c>
      <c r="K99" s="188">
        <f t="shared" si="3"/>
        <v>0</v>
      </c>
    </row>
    <row r="100" spans="1:11" ht="120" x14ac:dyDescent="0.25">
      <c r="A100" s="187">
        <v>6204</v>
      </c>
      <c r="B100" s="187">
        <v>381</v>
      </c>
      <c r="C100" s="184" t="str">
        <f t="shared" si="2"/>
        <v>381-6204</v>
      </c>
      <c r="D100" s="244" t="s">
        <v>362</v>
      </c>
      <c r="E100" s="244" t="s">
        <v>74</v>
      </c>
      <c r="F100" s="244" t="s">
        <v>77</v>
      </c>
      <c r="G100" s="244" t="s">
        <v>265</v>
      </c>
      <c r="H100" s="187" t="s">
        <v>6</v>
      </c>
      <c r="I100" s="188">
        <v>5</v>
      </c>
      <c r="J100" s="188">
        <f>VLOOKUP(A100,CENIK!$A$2:$F$201,6,FALSE)</f>
        <v>0</v>
      </c>
      <c r="K100" s="188">
        <f t="shared" si="3"/>
        <v>0</v>
      </c>
    </row>
    <row r="101" spans="1:11" ht="45" x14ac:dyDescent="0.25">
      <c r="A101" s="187">
        <v>5307</v>
      </c>
      <c r="B101" s="187">
        <v>381</v>
      </c>
      <c r="C101" s="184" t="str">
        <f t="shared" si="2"/>
        <v>381-5307</v>
      </c>
      <c r="D101" s="244" t="s">
        <v>362</v>
      </c>
      <c r="E101" s="244" t="s">
        <v>74</v>
      </c>
      <c r="F101" s="244" t="s">
        <v>77</v>
      </c>
      <c r="G101" s="244" t="s">
        <v>558</v>
      </c>
      <c r="H101" s="187" t="s">
        <v>6</v>
      </c>
      <c r="I101" s="188">
        <v>5</v>
      </c>
      <c r="J101" s="188">
        <f>VLOOKUP(A101,CENIK!$A$2:$F$201,6,FALSE)</f>
        <v>0</v>
      </c>
      <c r="K101" s="188">
        <f t="shared" si="3"/>
        <v>0</v>
      </c>
    </row>
    <row r="102" spans="1:11" ht="120" x14ac:dyDescent="0.25">
      <c r="A102" s="187">
        <v>6253</v>
      </c>
      <c r="B102" s="187">
        <v>381</v>
      </c>
      <c r="C102" s="184" t="str">
        <f t="shared" si="2"/>
        <v>381-6253</v>
      </c>
      <c r="D102" s="244" t="s">
        <v>362</v>
      </c>
      <c r="E102" s="244" t="s">
        <v>74</v>
      </c>
      <c r="F102" s="244" t="s">
        <v>77</v>
      </c>
      <c r="G102" s="244" t="s">
        <v>269</v>
      </c>
      <c r="H102" s="187" t="s">
        <v>6</v>
      </c>
      <c r="I102" s="188">
        <v>5</v>
      </c>
      <c r="J102" s="188">
        <f>VLOOKUP(A102,CENIK!$A$2:$F$201,6,FALSE)</f>
        <v>0</v>
      </c>
      <c r="K102" s="188">
        <f t="shared" si="3"/>
        <v>0</v>
      </c>
    </row>
    <row r="103" spans="1:11" ht="120" x14ac:dyDescent="0.25">
      <c r="A103" s="187">
        <v>6305</v>
      </c>
      <c r="B103" s="187">
        <v>381</v>
      </c>
      <c r="C103" s="184" t="str">
        <f t="shared" si="2"/>
        <v>381-6305</v>
      </c>
      <c r="D103" s="244" t="s">
        <v>362</v>
      </c>
      <c r="E103" s="244" t="s">
        <v>74</v>
      </c>
      <c r="F103" s="244" t="s">
        <v>81</v>
      </c>
      <c r="G103" s="244" t="s">
        <v>84</v>
      </c>
      <c r="H103" s="187" t="s">
        <v>6</v>
      </c>
      <c r="I103" s="188">
        <v>5</v>
      </c>
      <c r="J103" s="188">
        <f>VLOOKUP(A103,CENIK!$A$2:$F$201,6,FALSE)</f>
        <v>0</v>
      </c>
      <c r="K103" s="188">
        <f t="shared" si="3"/>
        <v>0</v>
      </c>
    </row>
    <row r="104" spans="1:11" ht="345" x14ac:dyDescent="0.25">
      <c r="A104" s="187">
        <v>6301</v>
      </c>
      <c r="B104" s="187">
        <v>381</v>
      </c>
      <c r="C104" s="184" t="str">
        <f t="shared" si="2"/>
        <v>381-6301</v>
      </c>
      <c r="D104" s="244" t="s">
        <v>362</v>
      </c>
      <c r="E104" s="244" t="s">
        <v>74</v>
      </c>
      <c r="F104" s="244" t="s">
        <v>81</v>
      </c>
      <c r="G104" s="244" t="s">
        <v>270</v>
      </c>
      <c r="H104" s="187" t="s">
        <v>6</v>
      </c>
      <c r="I104" s="188">
        <v>5</v>
      </c>
      <c r="J104" s="188">
        <f>VLOOKUP(A104,CENIK!$A$2:$F$201,6,FALSE)</f>
        <v>0</v>
      </c>
      <c r="K104" s="188">
        <f t="shared" si="3"/>
        <v>0</v>
      </c>
    </row>
    <row r="105" spans="1:11" ht="60" x14ac:dyDescent="0.25">
      <c r="A105" s="187">
        <v>6405</v>
      </c>
      <c r="B105" s="187">
        <v>381</v>
      </c>
      <c r="C105" s="184" t="str">
        <f t="shared" ref="C105:C168" si="4">CONCATENATE(B105,$A$38,A105)</f>
        <v>381-6405</v>
      </c>
      <c r="D105" s="244" t="s">
        <v>362</v>
      </c>
      <c r="E105" s="244" t="s">
        <v>74</v>
      </c>
      <c r="F105" s="244" t="s">
        <v>85</v>
      </c>
      <c r="G105" s="244" t="s">
        <v>87</v>
      </c>
      <c r="H105" s="187" t="s">
        <v>10</v>
      </c>
      <c r="I105" s="188">
        <v>147.9</v>
      </c>
      <c r="J105" s="188">
        <f>VLOOKUP(A105,CENIK!$A$2:$F$201,6,FALSE)</f>
        <v>0</v>
      </c>
      <c r="K105" s="188">
        <f t="shared" ref="K105:K168" si="5">ROUND(I105*J105,2)</f>
        <v>0</v>
      </c>
    </row>
    <row r="106" spans="1:11" ht="30" x14ac:dyDescent="0.25">
      <c r="A106" s="187">
        <v>6401</v>
      </c>
      <c r="B106" s="187">
        <v>381</v>
      </c>
      <c r="C106" s="184" t="str">
        <f t="shared" si="4"/>
        <v>381-6401</v>
      </c>
      <c r="D106" s="244" t="s">
        <v>362</v>
      </c>
      <c r="E106" s="244" t="s">
        <v>74</v>
      </c>
      <c r="F106" s="244" t="s">
        <v>85</v>
      </c>
      <c r="G106" s="244" t="s">
        <v>86</v>
      </c>
      <c r="H106" s="187" t="s">
        <v>10</v>
      </c>
      <c r="I106" s="188">
        <v>147.9</v>
      </c>
      <c r="J106" s="188">
        <f>VLOOKUP(A106,CENIK!$A$2:$F$201,6,FALSE)</f>
        <v>0</v>
      </c>
      <c r="K106" s="188">
        <f t="shared" si="5"/>
        <v>0</v>
      </c>
    </row>
    <row r="107" spans="1:11" ht="30" x14ac:dyDescent="0.25">
      <c r="A107" s="187">
        <v>6402</v>
      </c>
      <c r="B107" s="187">
        <v>381</v>
      </c>
      <c r="C107" s="184" t="str">
        <f t="shared" si="4"/>
        <v>381-6402</v>
      </c>
      <c r="D107" s="244" t="s">
        <v>362</v>
      </c>
      <c r="E107" s="244" t="s">
        <v>74</v>
      </c>
      <c r="F107" s="244" t="s">
        <v>85</v>
      </c>
      <c r="G107" s="244" t="s">
        <v>122</v>
      </c>
      <c r="H107" s="187" t="s">
        <v>10</v>
      </c>
      <c r="I107" s="188">
        <v>147.9</v>
      </c>
      <c r="J107" s="188">
        <f>VLOOKUP(A107,CENIK!$A$2:$F$201,6,FALSE)</f>
        <v>0</v>
      </c>
      <c r="K107" s="188">
        <f t="shared" si="5"/>
        <v>0</v>
      </c>
    </row>
    <row r="108" spans="1:11" ht="45" x14ac:dyDescent="0.25">
      <c r="A108" s="187">
        <v>6504</v>
      </c>
      <c r="B108" s="187">
        <v>381</v>
      </c>
      <c r="C108" s="184" t="str">
        <f t="shared" si="4"/>
        <v>381-6504</v>
      </c>
      <c r="D108" s="244" t="s">
        <v>362</v>
      </c>
      <c r="E108" s="244" t="s">
        <v>74</v>
      </c>
      <c r="F108" s="244" t="s">
        <v>88</v>
      </c>
      <c r="G108" s="244" t="s">
        <v>274</v>
      </c>
      <c r="H108" s="187" t="s">
        <v>6</v>
      </c>
      <c r="I108" s="188">
        <v>1</v>
      </c>
      <c r="J108" s="188">
        <f>VLOOKUP(A108,CENIK!$A$2:$F$201,6,FALSE)</f>
        <v>0</v>
      </c>
      <c r="K108" s="188">
        <f t="shared" si="5"/>
        <v>0</v>
      </c>
    </row>
    <row r="109" spans="1:11" ht="60" x14ac:dyDescent="0.25">
      <c r="A109" s="187">
        <v>1201</v>
      </c>
      <c r="B109" s="187">
        <v>378</v>
      </c>
      <c r="C109" s="184" t="str">
        <f t="shared" si="4"/>
        <v>378-1201</v>
      </c>
      <c r="D109" s="244" t="s">
        <v>359</v>
      </c>
      <c r="E109" s="244" t="s">
        <v>7</v>
      </c>
      <c r="F109" s="244" t="s">
        <v>8</v>
      </c>
      <c r="G109" s="244" t="s">
        <v>9</v>
      </c>
      <c r="H109" s="187" t="s">
        <v>10</v>
      </c>
      <c r="I109" s="188">
        <v>73.2</v>
      </c>
      <c r="J109" s="188">
        <f>VLOOKUP(A109,CENIK!$A$2:$F$201,6,FALSE)</f>
        <v>0</v>
      </c>
      <c r="K109" s="188">
        <f t="shared" si="5"/>
        <v>0</v>
      </c>
    </row>
    <row r="110" spans="1:11" ht="45" x14ac:dyDescent="0.25">
      <c r="A110" s="187">
        <v>1202</v>
      </c>
      <c r="B110" s="187">
        <v>378</v>
      </c>
      <c r="C110" s="184" t="str">
        <f t="shared" si="4"/>
        <v>378-1202</v>
      </c>
      <c r="D110" s="244" t="s">
        <v>359</v>
      </c>
      <c r="E110" s="244" t="s">
        <v>7</v>
      </c>
      <c r="F110" s="244" t="s">
        <v>8</v>
      </c>
      <c r="G110" s="244" t="s">
        <v>11</v>
      </c>
      <c r="H110" s="187" t="s">
        <v>12</v>
      </c>
      <c r="I110" s="188">
        <v>3</v>
      </c>
      <c r="J110" s="188">
        <f>VLOOKUP(A110,CENIK!$A$2:$F$201,6,FALSE)</f>
        <v>0</v>
      </c>
      <c r="K110" s="188">
        <f t="shared" si="5"/>
        <v>0</v>
      </c>
    </row>
    <row r="111" spans="1:11" ht="75" x14ac:dyDescent="0.25">
      <c r="A111" s="187">
        <v>1207</v>
      </c>
      <c r="B111" s="187">
        <v>378</v>
      </c>
      <c r="C111" s="184" t="str">
        <f t="shared" si="4"/>
        <v>378-1207</v>
      </c>
      <c r="D111" s="244" t="s">
        <v>359</v>
      </c>
      <c r="E111" s="244" t="s">
        <v>7</v>
      </c>
      <c r="F111" s="244" t="s">
        <v>8</v>
      </c>
      <c r="G111" s="244" t="s">
        <v>239</v>
      </c>
      <c r="H111" s="187" t="s">
        <v>14</v>
      </c>
      <c r="I111" s="188">
        <v>5</v>
      </c>
      <c r="J111" s="188">
        <f>VLOOKUP(A111,CENIK!$A$2:$F$201,6,FALSE)</f>
        <v>0</v>
      </c>
      <c r="K111" s="188">
        <f t="shared" si="5"/>
        <v>0</v>
      </c>
    </row>
    <row r="112" spans="1:11" ht="45" x14ac:dyDescent="0.25">
      <c r="A112" s="187">
        <v>1301</v>
      </c>
      <c r="B112" s="187">
        <v>378</v>
      </c>
      <c r="C112" s="184" t="str">
        <f t="shared" si="4"/>
        <v>378-1301</v>
      </c>
      <c r="D112" s="244" t="s">
        <v>359</v>
      </c>
      <c r="E112" s="244" t="s">
        <v>7</v>
      </c>
      <c r="F112" s="244" t="s">
        <v>15</v>
      </c>
      <c r="G112" s="244" t="s">
        <v>16</v>
      </c>
      <c r="H112" s="187" t="s">
        <v>10</v>
      </c>
      <c r="I112" s="188">
        <v>73.2</v>
      </c>
      <c r="J112" s="188">
        <f>VLOOKUP(A112,CENIK!$A$2:$F$201,6,FALSE)</f>
        <v>0</v>
      </c>
      <c r="K112" s="188">
        <f t="shared" si="5"/>
        <v>0</v>
      </c>
    </row>
    <row r="113" spans="1:11" ht="150" x14ac:dyDescent="0.25">
      <c r="A113" s="187">
        <v>1302</v>
      </c>
      <c r="B113" s="187">
        <v>378</v>
      </c>
      <c r="C113" s="184" t="str">
        <f t="shared" si="4"/>
        <v>378-1302</v>
      </c>
      <c r="D113" s="244" t="s">
        <v>359</v>
      </c>
      <c r="E113" s="244" t="s">
        <v>7</v>
      </c>
      <c r="F113" s="244" t="s">
        <v>15</v>
      </c>
      <c r="G113" s="1201" t="s">
        <v>3252</v>
      </c>
      <c r="H113" s="187" t="s">
        <v>10</v>
      </c>
      <c r="I113" s="188">
        <v>73.2</v>
      </c>
      <c r="J113" s="188">
        <f>VLOOKUP(A113,CENIK!$A$2:$F$201,6,FALSE)</f>
        <v>0</v>
      </c>
      <c r="K113" s="188">
        <f t="shared" si="5"/>
        <v>0</v>
      </c>
    </row>
    <row r="114" spans="1:11" ht="60" x14ac:dyDescent="0.25">
      <c r="A114" s="187">
        <v>1307</v>
      </c>
      <c r="B114" s="187">
        <v>378</v>
      </c>
      <c r="C114" s="184" t="str">
        <f t="shared" si="4"/>
        <v>378-1307</v>
      </c>
      <c r="D114" s="244" t="s">
        <v>359</v>
      </c>
      <c r="E114" s="244" t="s">
        <v>7</v>
      </c>
      <c r="F114" s="244" t="s">
        <v>15</v>
      </c>
      <c r="G114" s="244" t="s">
        <v>18</v>
      </c>
      <c r="H114" s="187" t="s">
        <v>6</v>
      </c>
      <c r="I114" s="188">
        <v>1</v>
      </c>
      <c r="J114" s="188">
        <f>VLOOKUP(A114,CENIK!$A$2:$F$201,6,FALSE)</f>
        <v>0</v>
      </c>
      <c r="K114" s="188">
        <f t="shared" si="5"/>
        <v>0</v>
      </c>
    </row>
    <row r="115" spans="1:11" ht="45" x14ac:dyDescent="0.25">
      <c r="A115" s="187">
        <v>1311</v>
      </c>
      <c r="B115" s="187">
        <v>378</v>
      </c>
      <c r="C115" s="184" t="str">
        <f t="shared" si="4"/>
        <v>378-1311</v>
      </c>
      <c r="D115" s="244" t="s">
        <v>359</v>
      </c>
      <c r="E115" s="244" t="s">
        <v>7</v>
      </c>
      <c r="F115" s="244" t="s">
        <v>15</v>
      </c>
      <c r="G115" s="244" t="s">
        <v>23</v>
      </c>
      <c r="H115" s="187" t="s">
        <v>14</v>
      </c>
      <c r="I115" s="188">
        <v>1</v>
      </c>
      <c r="J115" s="188">
        <f>VLOOKUP(A115,CENIK!$A$2:$F$201,6,FALSE)</f>
        <v>0</v>
      </c>
      <c r="K115" s="188">
        <f t="shared" si="5"/>
        <v>0</v>
      </c>
    </row>
    <row r="116" spans="1:11" ht="30" x14ac:dyDescent="0.25">
      <c r="A116" s="187">
        <v>1401</v>
      </c>
      <c r="B116" s="187">
        <v>378</v>
      </c>
      <c r="C116" s="184" t="str">
        <f t="shared" si="4"/>
        <v>378-1401</v>
      </c>
      <c r="D116" s="244" t="s">
        <v>359</v>
      </c>
      <c r="E116" s="244" t="s">
        <v>7</v>
      </c>
      <c r="F116" s="244" t="s">
        <v>25</v>
      </c>
      <c r="G116" s="244" t="s">
        <v>247</v>
      </c>
      <c r="H116" s="187" t="s">
        <v>20</v>
      </c>
      <c r="I116" s="188">
        <v>10</v>
      </c>
      <c r="J116" s="188">
        <f>VLOOKUP(A116,CENIK!$A$2:$F$201,6,FALSE)</f>
        <v>0</v>
      </c>
      <c r="K116" s="188">
        <f t="shared" si="5"/>
        <v>0</v>
      </c>
    </row>
    <row r="117" spans="1:11" ht="30" x14ac:dyDescent="0.25">
      <c r="A117" s="187">
        <v>1402</v>
      </c>
      <c r="B117" s="187">
        <v>378</v>
      </c>
      <c r="C117" s="184" t="str">
        <f t="shared" si="4"/>
        <v>378-1402</v>
      </c>
      <c r="D117" s="244" t="s">
        <v>359</v>
      </c>
      <c r="E117" s="244" t="s">
        <v>7</v>
      </c>
      <c r="F117" s="244" t="s">
        <v>25</v>
      </c>
      <c r="G117" s="244" t="s">
        <v>248</v>
      </c>
      <c r="H117" s="187" t="s">
        <v>20</v>
      </c>
      <c r="I117" s="188">
        <v>5</v>
      </c>
      <c r="J117" s="188">
        <f>VLOOKUP(A117,CENIK!$A$2:$F$201,6,FALSE)</f>
        <v>0</v>
      </c>
      <c r="K117" s="188">
        <f t="shared" si="5"/>
        <v>0</v>
      </c>
    </row>
    <row r="118" spans="1:11" ht="30" x14ac:dyDescent="0.25">
      <c r="A118" s="187">
        <v>1403</v>
      </c>
      <c r="B118" s="187">
        <v>378</v>
      </c>
      <c r="C118" s="184" t="str">
        <f t="shared" si="4"/>
        <v>378-1403</v>
      </c>
      <c r="D118" s="244" t="s">
        <v>359</v>
      </c>
      <c r="E118" s="244" t="s">
        <v>7</v>
      </c>
      <c r="F118" s="244" t="s">
        <v>25</v>
      </c>
      <c r="G118" s="244" t="s">
        <v>249</v>
      </c>
      <c r="H118" s="187" t="s">
        <v>20</v>
      </c>
      <c r="I118" s="188">
        <v>5</v>
      </c>
      <c r="J118" s="188">
        <f>VLOOKUP(A118,CENIK!$A$2:$F$201,6,FALSE)</f>
        <v>0</v>
      </c>
      <c r="K118" s="188">
        <f t="shared" si="5"/>
        <v>0</v>
      </c>
    </row>
    <row r="119" spans="1:11" ht="60" x14ac:dyDescent="0.25">
      <c r="A119" s="187">
        <v>12324</v>
      </c>
      <c r="B119" s="187">
        <v>378</v>
      </c>
      <c r="C119" s="184" t="str">
        <f t="shared" si="4"/>
        <v>378-12324</v>
      </c>
      <c r="D119" s="244" t="s">
        <v>359</v>
      </c>
      <c r="E119" s="244" t="s">
        <v>26</v>
      </c>
      <c r="F119" s="244" t="s">
        <v>27</v>
      </c>
      <c r="G119" s="244" t="s">
        <v>556</v>
      </c>
      <c r="H119" s="187" t="s">
        <v>29</v>
      </c>
      <c r="I119" s="188">
        <v>6</v>
      </c>
      <c r="J119" s="188">
        <f>VLOOKUP(A119,CENIK!$A$2:$F$201,6,FALSE)</f>
        <v>0</v>
      </c>
      <c r="K119" s="188">
        <f t="shared" si="5"/>
        <v>0</v>
      </c>
    </row>
    <row r="120" spans="1:11" ht="45" x14ac:dyDescent="0.25">
      <c r="A120" s="187">
        <v>12308</v>
      </c>
      <c r="B120" s="187">
        <v>378</v>
      </c>
      <c r="C120" s="184" t="str">
        <f t="shared" si="4"/>
        <v>378-12308</v>
      </c>
      <c r="D120" s="244" t="s">
        <v>359</v>
      </c>
      <c r="E120" s="244" t="s">
        <v>26</v>
      </c>
      <c r="F120" s="244" t="s">
        <v>27</v>
      </c>
      <c r="G120" s="244" t="s">
        <v>28</v>
      </c>
      <c r="H120" s="187" t="s">
        <v>29</v>
      </c>
      <c r="I120" s="188">
        <v>130</v>
      </c>
      <c r="J120" s="188">
        <f>VLOOKUP(A120,CENIK!$A$2:$F$201,6,FALSE)</f>
        <v>0</v>
      </c>
      <c r="K120" s="188">
        <f t="shared" si="5"/>
        <v>0</v>
      </c>
    </row>
    <row r="121" spans="1:11" ht="30" x14ac:dyDescent="0.25">
      <c r="A121" s="187">
        <v>22102</v>
      </c>
      <c r="B121" s="187">
        <v>378</v>
      </c>
      <c r="C121" s="184" t="str">
        <f t="shared" si="4"/>
        <v>378-22102</v>
      </c>
      <c r="D121" s="244" t="s">
        <v>359</v>
      </c>
      <c r="E121" s="244" t="s">
        <v>26</v>
      </c>
      <c r="F121" s="244" t="s">
        <v>27</v>
      </c>
      <c r="G121" s="244" t="s">
        <v>35</v>
      </c>
      <c r="H121" s="187" t="s">
        <v>29</v>
      </c>
      <c r="I121" s="188">
        <v>130</v>
      </c>
      <c r="J121" s="188">
        <f>VLOOKUP(A121,CENIK!$A$2:$F$201,6,FALSE)</f>
        <v>0</v>
      </c>
      <c r="K121" s="188">
        <f t="shared" si="5"/>
        <v>0</v>
      </c>
    </row>
    <row r="122" spans="1:11" ht="30" x14ac:dyDescent="0.25">
      <c r="A122" s="187">
        <v>12327</v>
      </c>
      <c r="B122" s="187">
        <v>378</v>
      </c>
      <c r="C122" s="184" t="str">
        <f t="shared" si="4"/>
        <v>378-12327</v>
      </c>
      <c r="D122" s="244" t="s">
        <v>359</v>
      </c>
      <c r="E122" s="244" t="s">
        <v>26</v>
      </c>
      <c r="F122" s="244" t="s">
        <v>27</v>
      </c>
      <c r="G122" s="244" t="s">
        <v>31</v>
      </c>
      <c r="H122" s="187" t="s">
        <v>10</v>
      </c>
      <c r="I122" s="188">
        <v>150</v>
      </c>
      <c r="J122" s="188">
        <f>VLOOKUP(A122,CENIK!$A$2:$F$201,6,FALSE)</f>
        <v>0</v>
      </c>
      <c r="K122" s="188">
        <f t="shared" si="5"/>
        <v>0</v>
      </c>
    </row>
    <row r="123" spans="1:11" ht="45" x14ac:dyDescent="0.25">
      <c r="A123" s="187">
        <v>31302</v>
      </c>
      <c r="B123" s="187">
        <v>378</v>
      </c>
      <c r="C123" s="184" t="str">
        <f t="shared" si="4"/>
        <v>378-31302</v>
      </c>
      <c r="D123" s="244" t="s">
        <v>359</v>
      </c>
      <c r="E123" s="244" t="s">
        <v>26</v>
      </c>
      <c r="F123" s="244" t="s">
        <v>36</v>
      </c>
      <c r="G123" s="244" t="s">
        <v>639</v>
      </c>
      <c r="H123" s="187" t="s">
        <v>22</v>
      </c>
      <c r="I123" s="188">
        <v>50</v>
      </c>
      <c r="J123" s="188">
        <f>VLOOKUP(A123,CENIK!$A$2:$F$201,6,FALSE)</f>
        <v>0</v>
      </c>
      <c r="K123" s="188">
        <f t="shared" si="5"/>
        <v>0</v>
      </c>
    </row>
    <row r="124" spans="1:11" ht="75" x14ac:dyDescent="0.25">
      <c r="A124" s="187">
        <v>31602</v>
      </c>
      <c r="B124" s="187">
        <v>378</v>
      </c>
      <c r="C124" s="184" t="str">
        <f t="shared" si="4"/>
        <v>378-31602</v>
      </c>
      <c r="D124" s="244" t="s">
        <v>359</v>
      </c>
      <c r="E124" s="244" t="s">
        <v>26</v>
      </c>
      <c r="F124" s="244" t="s">
        <v>36</v>
      </c>
      <c r="G124" s="244" t="s">
        <v>640</v>
      </c>
      <c r="H124" s="187" t="s">
        <v>29</v>
      </c>
      <c r="I124" s="188">
        <v>130</v>
      </c>
      <c r="J124" s="188">
        <f>VLOOKUP(A124,CENIK!$A$2:$F$201,6,FALSE)</f>
        <v>0</v>
      </c>
      <c r="K124" s="188">
        <f t="shared" si="5"/>
        <v>0</v>
      </c>
    </row>
    <row r="125" spans="1:11" ht="45" x14ac:dyDescent="0.25">
      <c r="A125" s="187">
        <v>32311</v>
      </c>
      <c r="B125" s="187">
        <v>378</v>
      </c>
      <c r="C125" s="184" t="str">
        <f t="shared" si="4"/>
        <v>378-32311</v>
      </c>
      <c r="D125" s="244" t="s">
        <v>359</v>
      </c>
      <c r="E125" s="244" t="s">
        <v>26</v>
      </c>
      <c r="F125" s="244" t="s">
        <v>36</v>
      </c>
      <c r="G125" s="244" t="s">
        <v>255</v>
      </c>
      <c r="H125" s="187" t="s">
        <v>29</v>
      </c>
      <c r="I125" s="188">
        <v>130</v>
      </c>
      <c r="J125" s="188">
        <f>VLOOKUP(A125,CENIK!$A$2:$F$201,6,FALSE)</f>
        <v>0</v>
      </c>
      <c r="K125" s="188">
        <f t="shared" si="5"/>
        <v>0</v>
      </c>
    </row>
    <row r="126" spans="1:11" ht="30" x14ac:dyDescent="0.25">
      <c r="A126" s="187">
        <v>4124</v>
      </c>
      <c r="B126" s="187">
        <v>378</v>
      </c>
      <c r="C126" s="184" t="str">
        <f t="shared" si="4"/>
        <v>378-4124</v>
      </c>
      <c r="D126" s="244" t="s">
        <v>359</v>
      </c>
      <c r="E126" s="244" t="s">
        <v>49</v>
      </c>
      <c r="F126" s="244" t="s">
        <v>50</v>
      </c>
      <c r="G126" s="244" t="s">
        <v>55</v>
      </c>
      <c r="H126" s="187" t="s">
        <v>20</v>
      </c>
      <c r="I126" s="188">
        <v>10</v>
      </c>
      <c r="J126" s="188">
        <f>VLOOKUP(A126,CENIK!$A$2:$F$201,6,FALSE)</f>
        <v>0</v>
      </c>
      <c r="K126" s="188">
        <f t="shared" si="5"/>
        <v>0</v>
      </c>
    </row>
    <row r="127" spans="1:11" ht="60" x14ac:dyDescent="0.25">
      <c r="A127" s="187">
        <v>4102</v>
      </c>
      <c r="B127" s="187">
        <v>378</v>
      </c>
      <c r="C127" s="184" t="str">
        <f t="shared" si="4"/>
        <v>378-4102</v>
      </c>
      <c r="D127" s="244" t="s">
        <v>359</v>
      </c>
      <c r="E127" s="244" t="s">
        <v>49</v>
      </c>
      <c r="F127" s="244" t="s">
        <v>50</v>
      </c>
      <c r="G127" s="244" t="s">
        <v>235</v>
      </c>
      <c r="H127" s="187" t="s">
        <v>29</v>
      </c>
      <c r="I127" s="188">
        <v>225</v>
      </c>
      <c r="J127" s="188">
        <f>VLOOKUP(A127,CENIK!$A$2:$F$201,6,FALSE)</f>
        <v>0</v>
      </c>
      <c r="K127" s="188">
        <f t="shared" si="5"/>
        <v>0</v>
      </c>
    </row>
    <row r="128" spans="1:11" ht="60" x14ac:dyDescent="0.25">
      <c r="A128" s="187">
        <v>4105</v>
      </c>
      <c r="B128" s="187">
        <v>378</v>
      </c>
      <c r="C128" s="184" t="str">
        <f t="shared" si="4"/>
        <v>378-4105</v>
      </c>
      <c r="D128" s="244" t="s">
        <v>359</v>
      </c>
      <c r="E128" s="244" t="s">
        <v>49</v>
      </c>
      <c r="F128" s="244" t="s">
        <v>50</v>
      </c>
      <c r="G128" s="244" t="s">
        <v>257</v>
      </c>
      <c r="H128" s="187" t="s">
        <v>22</v>
      </c>
      <c r="I128" s="188">
        <v>185</v>
      </c>
      <c r="J128" s="188">
        <f>VLOOKUP(A128,CENIK!$A$2:$F$201,6,FALSE)</f>
        <v>0</v>
      </c>
      <c r="K128" s="188">
        <f t="shared" si="5"/>
        <v>0</v>
      </c>
    </row>
    <row r="129" spans="1:11" ht="45" x14ac:dyDescent="0.25">
      <c r="A129" s="187">
        <v>4113</v>
      </c>
      <c r="B129" s="187">
        <v>378</v>
      </c>
      <c r="C129" s="184" t="str">
        <f t="shared" si="4"/>
        <v>378-4113</v>
      </c>
      <c r="D129" s="244" t="s">
        <v>359</v>
      </c>
      <c r="E129" s="244" t="s">
        <v>49</v>
      </c>
      <c r="F129" s="244" t="s">
        <v>50</v>
      </c>
      <c r="G129" s="244" t="s">
        <v>557</v>
      </c>
      <c r="H129" s="187" t="s">
        <v>22</v>
      </c>
      <c r="I129" s="188">
        <v>115</v>
      </c>
      <c r="J129" s="188">
        <f>VLOOKUP(A129,CENIK!$A$2:$F$201,6,FALSE)</f>
        <v>0</v>
      </c>
      <c r="K129" s="188">
        <f t="shared" si="5"/>
        <v>0</v>
      </c>
    </row>
    <row r="130" spans="1:11" ht="45" x14ac:dyDescent="0.25">
      <c r="A130" s="187">
        <v>4117</v>
      </c>
      <c r="B130" s="187">
        <v>378</v>
      </c>
      <c r="C130" s="184" t="str">
        <f t="shared" si="4"/>
        <v>378-4117</v>
      </c>
      <c r="D130" s="244" t="s">
        <v>359</v>
      </c>
      <c r="E130" s="244" t="s">
        <v>49</v>
      </c>
      <c r="F130" s="244" t="s">
        <v>50</v>
      </c>
      <c r="G130" s="244" t="s">
        <v>52</v>
      </c>
      <c r="H130" s="187" t="s">
        <v>22</v>
      </c>
      <c r="I130" s="188">
        <v>30</v>
      </c>
      <c r="J130" s="188">
        <f>VLOOKUP(A130,CENIK!$A$2:$F$201,6,FALSE)</f>
        <v>0</v>
      </c>
      <c r="K130" s="188">
        <f t="shared" si="5"/>
        <v>0</v>
      </c>
    </row>
    <row r="131" spans="1:11" ht="45" x14ac:dyDescent="0.25">
      <c r="A131" s="187">
        <v>4122</v>
      </c>
      <c r="B131" s="187">
        <v>378</v>
      </c>
      <c r="C131" s="184" t="str">
        <f t="shared" si="4"/>
        <v>378-4122</v>
      </c>
      <c r="D131" s="244" t="s">
        <v>359</v>
      </c>
      <c r="E131" s="244" t="s">
        <v>49</v>
      </c>
      <c r="F131" s="244" t="s">
        <v>50</v>
      </c>
      <c r="G131" s="244" t="s">
        <v>261</v>
      </c>
      <c r="H131" s="187" t="s">
        <v>22</v>
      </c>
      <c r="I131" s="188">
        <v>30</v>
      </c>
      <c r="J131" s="188">
        <f>VLOOKUP(A131,CENIK!$A$2:$F$201,6,FALSE)</f>
        <v>0</v>
      </c>
      <c r="K131" s="188">
        <f t="shared" si="5"/>
        <v>0</v>
      </c>
    </row>
    <row r="132" spans="1:11" ht="30" x14ac:dyDescent="0.25">
      <c r="A132" s="187">
        <v>4202</v>
      </c>
      <c r="B132" s="187">
        <v>378</v>
      </c>
      <c r="C132" s="184" t="str">
        <f t="shared" si="4"/>
        <v>378-4202</v>
      </c>
      <c r="D132" s="244" t="s">
        <v>359</v>
      </c>
      <c r="E132" s="244" t="s">
        <v>49</v>
      </c>
      <c r="F132" s="244" t="s">
        <v>56</v>
      </c>
      <c r="G132" s="244" t="s">
        <v>58</v>
      </c>
      <c r="H132" s="187" t="s">
        <v>29</v>
      </c>
      <c r="I132" s="188">
        <v>130</v>
      </c>
      <c r="J132" s="188">
        <f>VLOOKUP(A132,CENIK!$A$2:$F$201,6,FALSE)</f>
        <v>0</v>
      </c>
      <c r="K132" s="188">
        <f t="shared" si="5"/>
        <v>0</v>
      </c>
    </row>
    <row r="133" spans="1:11" ht="75" x14ac:dyDescent="0.25">
      <c r="A133" s="187">
        <v>4203</v>
      </c>
      <c r="B133" s="187">
        <v>378</v>
      </c>
      <c r="C133" s="184" t="str">
        <f t="shared" si="4"/>
        <v>378-4203</v>
      </c>
      <c r="D133" s="244" t="s">
        <v>359</v>
      </c>
      <c r="E133" s="244" t="s">
        <v>49</v>
      </c>
      <c r="F133" s="244" t="s">
        <v>56</v>
      </c>
      <c r="G133" s="244" t="s">
        <v>59</v>
      </c>
      <c r="H133" s="187" t="s">
        <v>22</v>
      </c>
      <c r="I133" s="188">
        <v>13</v>
      </c>
      <c r="J133" s="188">
        <f>VLOOKUP(A133,CENIK!$A$2:$F$201,6,FALSE)</f>
        <v>0</v>
      </c>
      <c r="K133" s="188">
        <f t="shared" si="5"/>
        <v>0</v>
      </c>
    </row>
    <row r="134" spans="1:11" ht="60" x14ac:dyDescent="0.25">
      <c r="A134" s="187">
        <v>4204</v>
      </c>
      <c r="B134" s="187">
        <v>378</v>
      </c>
      <c r="C134" s="184" t="str">
        <f t="shared" si="4"/>
        <v>378-4204</v>
      </c>
      <c r="D134" s="244" t="s">
        <v>359</v>
      </c>
      <c r="E134" s="244" t="s">
        <v>49</v>
      </c>
      <c r="F134" s="244" t="s">
        <v>56</v>
      </c>
      <c r="G134" s="244" t="s">
        <v>60</v>
      </c>
      <c r="H134" s="187" t="s">
        <v>22</v>
      </c>
      <c r="I134" s="188">
        <v>65</v>
      </c>
      <c r="J134" s="188">
        <f>VLOOKUP(A134,CENIK!$A$2:$F$201,6,FALSE)</f>
        <v>0</v>
      </c>
      <c r="K134" s="188">
        <f t="shared" si="5"/>
        <v>0</v>
      </c>
    </row>
    <row r="135" spans="1:11" ht="60" x14ac:dyDescent="0.25">
      <c r="A135" s="187">
        <v>4207</v>
      </c>
      <c r="B135" s="187">
        <v>378</v>
      </c>
      <c r="C135" s="184" t="str">
        <f t="shared" si="4"/>
        <v>378-4207</v>
      </c>
      <c r="D135" s="244" t="s">
        <v>359</v>
      </c>
      <c r="E135" s="244" t="s">
        <v>49</v>
      </c>
      <c r="F135" s="244" t="s">
        <v>56</v>
      </c>
      <c r="G135" s="244" t="s">
        <v>262</v>
      </c>
      <c r="H135" s="187" t="s">
        <v>22</v>
      </c>
      <c r="I135" s="188">
        <v>220</v>
      </c>
      <c r="J135" s="188">
        <f>VLOOKUP(A135,CENIK!$A$2:$F$201,6,FALSE)</f>
        <v>0</v>
      </c>
      <c r="K135" s="188">
        <f t="shared" si="5"/>
        <v>0</v>
      </c>
    </row>
    <row r="136" spans="1:11" ht="165" x14ac:dyDescent="0.25">
      <c r="A136" s="187">
        <v>6101</v>
      </c>
      <c r="B136" s="187">
        <v>378</v>
      </c>
      <c r="C136" s="184" t="str">
        <f t="shared" si="4"/>
        <v>378-6101</v>
      </c>
      <c r="D136" s="244" t="s">
        <v>359</v>
      </c>
      <c r="E136" s="244" t="s">
        <v>74</v>
      </c>
      <c r="F136" s="244" t="s">
        <v>75</v>
      </c>
      <c r="G136" s="244" t="s">
        <v>76</v>
      </c>
      <c r="H136" s="187" t="s">
        <v>10</v>
      </c>
      <c r="I136" s="188">
        <v>73.2</v>
      </c>
      <c r="J136" s="188">
        <f>VLOOKUP(A136,CENIK!$A$2:$F$201,6,FALSE)</f>
        <v>0</v>
      </c>
      <c r="K136" s="188">
        <f t="shared" si="5"/>
        <v>0</v>
      </c>
    </row>
    <row r="137" spans="1:11" ht="45" x14ac:dyDescent="0.25">
      <c r="A137" s="187">
        <v>5307</v>
      </c>
      <c r="B137" s="187">
        <v>378</v>
      </c>
      <c r="C137" s="184" t="str">
        <f t="shared" si="4"/>
        <v>378-5307</v>
      </c>
      <c r="D137" s="244" t="s">
        <v>359</v>
      </c>
      <c r="E137" s="244" t="s">
        <v>74</v>
      </c>
      <c r="F137" s="244" t="s">
        <v>77</v>
      </c>
      <c r="G137" s="244" t="s">
        <v>558</v>
      </c>
      <c r="H137" s="187" t="s">
        <v>6</v>
      </c>
      <c r="I137" s="188">
        <v>3</v>
      </c>
      <c r="J137" s="188">
        <f>VLOOKUP(A137,CENIK!$A$2:$F$201,6,FALSE)</f>
        <v>0</v>
      </c>
      <c r="K137" s="188">
        <f t="shared" si="5"/>
        <v>0</v>
      </c>
    </row>
    <row r="138" spans="1:11" ht="120" x14ac:dyDescent="0.25">
      <c r="A138" s="187">
        <v>6253</v>
      </c>
      <c r="B138" s="187">
        <v>378</v>
      </c>
      <c r="C138" s="184" t="str">
        <f t="shared" si="4"/>
        <v>378-6253</v>
      </c>
      <c r="D138" s="244" t="s">
        <v>359</v>
      </c>
      <c r="E138" s="244" t="s">
        <v>74</v>
      </c>
      <c r="F138" s="244" t="s">
        <v>77</v>
      </c>
      <c r="G138" s="244" t="s">
        <v>269</v>
      </c>
      <c r="H138" s="187" t="s">
        <v>6</v>
      </c>
      <c r="I138" s="188">
        <v>3</v>
      </c>
      <c r="J138" s="188">
        <f>VLOOKUP(A138,CENIK!$A$2:$F$201,6,FALSE)</f>
        <v>0</v>
      </c>
      <c r="K138" s="188">
        <f t="shared" si="5"/>
        <v>0</v>
      </c>
    </row>
    <row r="139" spans="1:11" ht="120" x14ac:dyDescent="0.25">
      <c r="A139" s="187">
        <v>6305</v>
      </c>
      <c r="B139" s="187">
        <v>378</v>
      </c>
      <c r="C139" s="184" t="str">
        <f t="shared" si="4"/>
        <v>378-6305</v>
      </c>
      <c r="D139" s="244" t="s">
        <v>359</v>
      </c>
      <c r="E139" s="244" t="s">
        <v>74</v>
      </c>
      <c r="F139" s="244" t="s">
        <v>81</v>
      </c>
      <c r="G139" s="244" t="s">
        <v>84</v>
      </c>
      <c r="H139" s="187" t="s">
        <v>6</v>
      </c>
      <c r="I139" s="188">
        <v>2</v>
      </c>
      <c r="J139" s="188">
        <f>VLOOKUP(A139,CENIK!$A$2:$F$201,6,FALSE)</f>
        <v>0</v>
      </c>
      <c r="K139" s="188">
        <f t="shared" si="5"/>
        <v>0</v>
      </c>
    </row>
    <row r="140" spans="1:11" ht="345" x14ac:dyDescent="0.25">
      <c r="A140" s="187">
        <v>6301</v>
      </c>
      <c r="B140" s="187">
        <v>378</v>
      </c>
      <c r="C140" s="184" t="str">
        <f t="shared" si="4"/>
        <v>378-6301</v>
      </c>
      <c r="D140" s="244" t="s">
        <v>359</v>
      </c>
      <c r="E140" s="244" t="s">
        <v>74</v>
      </c>
      <c r="F140" s="244" t="s">
        <v>81</v>
      </c>
      <c r="G140" s="244" t="s">
        <v>270</v>
      </c>
      <c r="H140" s="187" t="s">
        <v>6</v>
      </c>
      <c r="I140" s="188">
        <v>2</v>
      </c>
      <c r="J140" s="188">
        <f>VLOOKUP(A140,CENIK!$A$2:$F$201,6,FALSE)</f>
        <v>0</v>
      </c>
      <c r="K140" s="188">
        <f t="shared" si="5"/>
        <v>0</v>
      </c>
    </row>
    <row r="141" spans="1:11" ht="60" x14ac:dyDescent="0.25">
      <c r="A141" s="187">
        <v>6405</v>
      </c>
      <c r="B141" s="187">
        <v>378</v>
      </c>
      <c r="C141" s="184" t="str">
        <f t="shared" si="4"/>
        <v>378-6405</v>
      </c>
      <c r="D141" s="244" t="s">
        <v>359</v>
      </c>
      <c r="E141" s="244" t="s">
        <v>74</v>
      </c>
      <c r="F141" s="244" t="s">
        <v>85</v>
      </c>
      <c r="G141" s="244" t="s">
        <v>87</v>
      </c>
      <c r="H141" s="187" t="s">
        <v>10</v>
      </c>
      <c r="I141" s="188">
        <v>73.2</v>
      </c>
      <c r="J141" s="188">
        <f>VLOOKUP(A141,CENIK!$A$2:$F$201,6,FALSE)</f>
        <v>0</v>
      </c>
      <c r="K141" s="188">
        <f t="shared" si="5"/>
        <v>0</v>
      </c>
    </row>
    <row r="142" spans="1:11" ht="30" x14ac:dyDescent="0.25">
      <c r="A142" s="187">
        <v>6401</v>
      </c>
      <c r="B142" s="187">
        <v>378</v>
      </c>
      <c r="C142" s="184" t="str">
        <f t="shared" si="4"/>
        <v>378-6401</v>
      </c>
      <c r="D142" s="244" t="s">
        <v>359</v>
      </c>
      <c r="E142" s="244" t="s">
        <v>74</v>
      </c>
      <c r="F142" s="244" t="s">
        <v>85</v>
      </c>
      <c r="G142" s="244" t="s">
        <v>86</v>
      </c>
      <c r="H142" s="187" t="s">
        <v>10</v>
      </c>
      <c r="I142" s="188">
        <v>73.2</v>
      </c>
      <c r="J142" s="188">
        <f>VLOOKUP(A142,CENIK!$A$2:$F$201,6,FALSE)</f>
        <v>0</v>
      </c>
      <c r="K142" s="188">
        <f t="shared" si="5"/>
        <v>0</v>
      </c>
    </row>
    <row r="143" spans="1:11" ht="30" x14ac:dyDescent="0.25">
      <c r="A143" s="187">
        <v>6402</v>
      </c>
      <c r="B143" s="187">
        <v>378</v>
      </c>
      <c r="C143" s="184" t="str">
        <f t="shared" si="4"/>
        <v>378-6402</v>
      </c>
      <c r="D143" s="244" t="s">
        <v>359</v>
      </c>
      <c r="E143" s="244" t="s">
        <v>74</v>
      </c>
      <c r="F143" s="244" t="s">
        <v>85</v>
      </c>
      <c r="G143" s="244" t="s">
        <v>122</v>
      </c>
      <c r="H143" s="187" t="s">
        <v>10</v>
      </c>
      <c r="I143" s="188">
        <v>73.2</v>
      </c>
      <c r="J143" s="188">
        <f>VLOOKUP(A143,CENIK!$A$2:$F$201,6,FALSE)</f>
        <v>0</v>
      </c>
      <c r="K143" s="188">
        <f t="shared" si="5"/>
        <v>0</v>
      </c>
    </row>
    <row r="144" spans="1:11" ht="45" x14ac:dyDescent="0.25">
      <c r="A144" s="187">
        <v>6504</v>
      </c>
      <c r="B144" s="187">
        <v>378</v>
      </c>
      <c r="C144" s="184" t="str">
        <f t="shared" si="4"/>
        <v>378-6504</v>
      </c>
      <c r="D144" s="244" t="s">
        <v>359</v>
      </c>
      <c r="E144" s="244" t="s">
        <v>74</v>
      </c>
      <c r="F144" s="244" t="s">
        <v>88</v>
      </c>
      <c r="G144" s="244" t="s">
        <v>274</v>
      </c>
      <c r="H144" s="187" t="s">
        <v>6</v>
      </c>
      <c r="I144" s="188">
        <v>5</v>
      </c>
      <c r="J144" s="188">
        <f>VLOOKUP(A144,CENIK!$A$2:$F$201,6,FALSE)</f>
        <v>0</v>
      </c>
      <c r="K144" s="188">
        <f t="shared" si="5"/>
        <v>0</v>
      </c>
    </row>
    <row r="145" spans="1:11" ht="60" x14ac:dyDescent="0.25">
      <c r="A145" s="187">
        <v>1201</v>
      </c>
      <c r="B145" s="187">
        <v>388</v>
      </c>
      <c r="C145" s="184" t="str">
        <f t="shared" si="4"/>
        <v>388-1201</v>
      </c>
      <c r="D145" s="244" t="s">
        <v>369</v>
      </c>
      <c r="E145" s="244" t="s">
        <v>7</v>
      </c>
      <c r="F145" s="244" t="s">
        <v>8</v>
      </c>
      <c r="G145" s="244" t="s">
        <v>9</v>
      </c>
      <c r="H145" s="187" t="s">
        <v>10</v>
      </c>
      <c r="I145" s="188">
        <v>659.6</v>
      </c>
      <c r="J145" s="188">
        <f>VLOOKUP(A145,CENIK!$A$2:$F$201,6,FALSE)</f>
        <v>0</v>
      </c>
      <c r="K145" s="188">
        <f t="shared" si="5"/>
        <v>0</v>
      </c>
    </row>
    <row r="146" spans="1:11" ht="45" x14ac:dyDescent="0.25">
      <c r="A146" s="187">
        <v>1202</v>
      </c>
      <c r="B146" s="187">
        <v>388</v>
      </c>
      <c r="C146" s="184" t="str">
        <f t="shared" si="4"/>
        <v>388-1202</v>
      </c>
      <c r="D146" s="244" t="s">
        <v>369</v>
      </c>
      <c r="E146" s="244" t="s">
        <v>7</v>
      </c>
      <c r="F146" s="244" t="s">
        <v>8</v>
      </c>
      <c r="G146" s="244" t="s">
        <v>11</v>
      </c>
      <c r="H146" s="187" t="s">
        <v>12</v>
      </c>
      <c r="I146" s="188">
        <v>29</v>
      </c>
      <c r="J146" s="188">
        <f>VLOOKUP(A146,CENIK!$A$2:$F$201,6,FALSE)</f>
        <v>0</v>
      </c>
      <c r="K146" s="188">
        <f t="shared" si="5"/>
        <v>0</v>
      </c>
    </row>
    <row r="147" spans="1:11" ht="75" x14ac:dyDescent="0.25">
      <c r="A147" s="187">
        <v>1207</v>
      </c>
      <c r="B147" s="187">
        <v>388</v>
      </c>
      <c r="C147" s="184" t="str">
        <f t="shared" si="4"/>
        <v>388-1207</v>
      </c>
      <c r="D147" s="244" t="s">
        <v>369</v>
      </c>
      <c r="E147" s="244" t="s">
        <v>7</v>
      </c>
      <c r="F147" s="244" t="s">
        <v>8</v>
      </c>
      <c r="G147" s="244" t="s">
        <v>239</v>
      </c>
      <c r="H147" s="187" t="s">
        <v>14</v>
      </c>
      <c r="I147" s="188">
        <v>18</v>
      </c>
      <c r="J147" s="188">
        <f>VLOOKUP(A147,CENIK!$A$2:$F$201,6,FALSE)</f>
        <v>0</v>
      </c>
      <c r="K147" s="188">
        <f t="shared" si="5"/>
        <v>0</v>
      </c>
    </row>
    <row r="148" spans="1:11" ht="45" x14ac:dyDescent="0.25">
      <c r="A148" s="187">
        <v>1301</v>
      </c>
      <c r="B148" s="187">
        <v>388</v>
      </c>
      <c r="C148" s="184" t="str">
        <f t="shared" si="4"/>
        <v>388-1301</v>
      </c>
      <c r="D148" s="244" t="s">
        <v>369</v>
      </c>
      <c r="E148" s="244" t="s">
        <v>7</v>
      </c>
      <c r="F148" s="244" t="s">
        <v>15</v>
      </c>
      <c r="G148" s="244" t="s">
        <v>16</v>
      </c>
      <c r="H148" s="187" t="s">
        <v>10</v>
      </c>
      <c r="I148" s="188">
        <v>659.6</v>
      </c>
      <c r="J148" s="188">
        <f>VLOOKUP(A148,CENIK!$A$2:$F$201,6,FALSE)</f>
        <v>0</v>
      </c>
      <c r="K148" s="188">
        <f t="shared" si="5"/>
        <v>0</v>
      </c>
    </row>
    <row r="149" spans="1:11" ht="150" x14ac:dyDescent="0.25">
      <c r="A149" s="187">
        <v>1302</v>
      </c>
      <c r="B149" s="187">
        <v>388</v>
      </c>
      <c r="C149" s="184" t="str">
        <f t="shared" si="4"/>
        <v>388-1302</v>
      </c>
      <c r="D149" s="244" t="s">
        <v>369</v>
      </c>
      <c r="E149" s="244" t="s">
        <v>7</v>
      </c>
      <c r="F149" s="244" t="s">
        <v>15</v>
      </c>
      <c r="G149" s="1201" t="s">
        <v>3252</v>
      </c>
      <c r="H149" s="187" t="s">
        <v>10</v>
      </c>
      <c r="I149" s="188">
        <v>517.79999999999995</v>
      </c>
      <c r="J149" s="188">
        <f>VLOOKUP(A149,CENIK!$A$2:$F$201,6,FALSE)</f>
        <v>0</v>
      </c>
      <c r="K149" s="188">
        <f t="shared" si="5"/>
        <v>0</v>
      </c>
    </row>
    <row r="150" spans="1:11" ht="135" x14ac:dyDescent="0.25">
      <c r="A150" s="187">
        <v>1303</v>
      </c>
      <c r="B150" s="187">
        <v>388</v>
      </c>
      <c r="C150" s="184" t="str">
        <f t="shared" si="4"/>
        <v>388-1303</v>
      </c>
      <c r="D150" s="244" t="s">
        <v>369</v>
      </c>
      <c r="E150" s="244" t="s">
        <v>7</v>
      </c>
      <c r="F150" s="244" t="s">
        <v>15</v>
      </c>
      <c r="G150" s="244" t="s">
        <v>17</v>
      </c>
      <c r="H150" s="187" t="s">
        <v>10</v>
      </c>
      <c r="I150" s="188">
        <v>141.80000000000001</v>
      </c>
      <c r="J150" s="188">
        <f>VLOOKUP(A150,CENIK!$A$2:$F$201,6,FALSE)</f>
        <v>0</v>
      </c>
      <c r="K150" s="188">
        <f t="shared" si="5"/>
        <v>0</v>
      </c>
    </row>
    <row r="151" spans="1:11" ht="60" x14ac:dyDescent="0.25">
      <c r="A151" s="187">
        <v>1307</v>
      </c>
      <c r="B151" s="187">
        <v>388</v>
      </c>
      <c r="C151" s="184" t="str">
        <f t="shared" si="4"/>
        <v>388-1307</v>
      </c>
      <c r="D151" s="244" t="s">
        <v>369</v>
      </c>
      <c r="E151" s="244" t="s">
        <v>7</v>
      </c>
      <c r="F151" s="244" t="s">
        <v>15</v>
      </c>
      <c r="G151" s="244" t="s">
        <v>18</v>
      </c>
      <c r="H151" s="187" t="s">
        <v>6</v>
      </c>
      <c r="I151" s="188">
        <v>12</v>
      </c>
      <c r="J151" s="188">
        <f>VLOOKUP(A151,CENIK!$A$2:$F$201,6,FALSE)</f>
        <v>0</v>
      </c>
      <c r="K151" s="188">
        <f t="shared" si="5"/>
        <v>0</v>
      </c>
    </row>
    <row r="152" spans="1:11" ht="45" x14ac:dyDescent="0.25">
      <c r="A152" s="187">
        <v>1311</v>
      </c>
      <c r="B152" s="187">
        <v>388</v>
      </c>
      <c r="C152" s="184" t="str">
        <f t="shared" si="4"/>
        <v>388-1311</v>
      </c>
      <c r="D152" s="244" t="s">
        <v>369</v>
      </c>
      <c r="E152" s="244" t="s">
        <v>7</v>
      </c>
      <c r="F152" s="244" t="s">
        <v>15</v>
      </c>
      <c r="G152" s="244" t="s">
        <v>23</v>
      </c>
      <c r="H152" s="187" t="s">
        <v>14</v>
      </c>
      <c r="I152" s="188">
        <v>1</v>
      </c>
      <c r="J152" s="188">
        <f>VLOOKUP(A152,CENIK!$A$2:$F$201,6,FALSE)</f>
        <v>0</v>
      </c>
      <c r="K152" s="188">
        <f t="shared" si="5"/>
        <v>0</v>
      </c>
    </row>
    <row r="153" spans="1:11" ht="30" x14ac:dyDescent="0.25">
      <c r="A153" s="187">
        <v>1401</v>
      </c>
      <c r="B153" s="187">
        <v>388</v>
      </c>
      <c r="C153" s="184" t="str">
        <f t="shared" si="4"/>
        <v>388-1401</v>
      </c>
      <c r="D153" s="244" t="s">
        <v>369</v>
      </c>
      <c r="E153" s="244" t="s">
        <v>7</v>
      </c>
      <c r="F153" s="244" t="s">
        <v>25</v>
      </c>
      <c r="G153" s="244" t="s">
        <v>247</v>
      </c>
      <c r="H153" s="187" t="s">
        <v>20</v>
      </c>
      <c r="I153" s="188">
        <v>60</v>
      </c>
      <c r="J153" s="188">
        <f>VLOOKUP(A153,CENIK!$A$2:$F$201,6,FALSE)</f>
        <v>0</v>
      </c>
      <c r="K153" s="188">
        <f t="shared" si="5"/>
        <v>0</v>
      </c>
    </row>
    <row r="154" spans="1:11" ht="30" x14ac:dyDescent="0.25">
      <c r="A154" s="187">
        <v>1402</v>
      </c>
      <c r="B154" s="187">
        <v>388</v>
      </c>
      <c r="C154" s="184" t="str">
        <f t="shared" si="4"/>
        <v>388-1402</v>
      </c>
      <c r="D154" s="244" t="s">
        <v>369</v>
      </c>
      <c r="E154" s="244" t="s">
        <v>7</v>
      </c>
      <c r="F154" s="244" t="s">
        <v>25</v>
      </c>
      <c r="G154" s="244" t="s">
        <v>248</v>
      </c>
      <c r="H154" s="187" t="s">
        <v>20</v>
      </c>
      <c r="I154" s="188">
        <v>30</v>
      </c>
      <c r="J154" s="188">
        <f>VLOOKUP(A154,CENIK!$A$2:$F$201,6,FALSE)</f>
        <v>0</v>
      </c>
      <c r="K154" s="188">
        <f t="shared" si="5"/>
        <v>0</v>
      </c>
    </row>
    <row r="155" spans="1:11" ht="30" x14ac:dyDescent="0.25">
      <c r="A155" s="187">
        <v>1403</v>
      </c>
      <c r="B155" s="187">
        <v>388</v>
      </c>
      <c r="C155" s="184" t="str">
        <f t="shared" si="4"/>
        <v>388-1403</v>
      </c>
      <c r="D155" s="244" t="s">
        <v>369</v>
      </c>
      <c r="E155" s="244" t="s">
        <v>7</v>
      </c>
      <c r="F155" s="244" t="s">
        <v>25</v>
      </c>
      <c r="G155" s="244" t="s">
        <v>249</v>
      </c>
      <c r="H155" s="187" t="s">
        <v>20</v>
      </c>
      <c r="I155" s="188">
        <v>30</v>
      </c>
      <c r="J155" s="188">
        <f>VLOOKUP(A155,CENIK!$A$2:$F$201,6,FALSE)</f>
        <v>0</v>
      </c>
      <c r="K155" s="188">
        <f t="shared" si="5"/>
        <v>0</v>
      </c>
    </row>
    <row r="156" spans="1:11" ht="60" x14ac:dyDescent="0.25">
      <c r="A156" s="187">
        <v>12324</v>
      </c>
      <c r="B156" s="187">
        <v>388</v>
      </c>
      <c r="C156" s="184" t="str">
        <f t="shared" si="4"/>
        <v>388-12324</v>
      </c>
      <c r="D156" s="244" t="s">
        <v>369</v>
      </c>
      <c r="E156" s="244" t="s">
        <v>26</v>
      </c>
      <c r="F156" s="244" t="s">
        <v>27</v>
      </c>
      <c r="G156" s="244" t="s">
        <v>556</v>
      </c>
      <c r="H156" s="187" t="s">
        <v>29</v>
      </c>
      <c r="I156" s="188">
        <v>53</v>
      </c>
      <c r="J156" s="188">
        <f>VLOOKUP(A156,CENIK!$A$2:$F$201,6,FALSE)</f>
        <v>0</v>
      </c>
      <c r="K156" s="188">
        <f t="shared" si="5"/>
        <v>0</v>
      </c>
    </row>
    <row r="157" spans="1:11" ht="45" x14ac:dyDescent="0.25">
      <c r="A157" s="187">
        <v>12308</v>
      </c>
      <c r="B157" s="187">
        <v>388</v>
      </c>
      <c r="C157" s="184" t="str">
        <f t="shared" si="4"/>
        <v>388-12308</v>
      </c>
      <c r="D157" s="244" t="s">
        <v>369</v>
      </c>
      <c r="E157" s="244" t="s">
        <v>26</v>
      </c>
      <c r="F157" s="244" t="s">
        <v>27</v>
      </c>
      <c r="G157" s="244" t="s">
        <v>28</v>
      </c>
      <c r="H157" s="187" t="s">
        <v>29</v>
      </c>
      <c r="I157" s="188">
        <v>1200</v>
      </c>
      <c r="J157" s="188">
        <f>VLOOKUP(A157,CENIK!$A$2:$F$201,6,FALSE)</f>
        <v>0</v>
      </c>
      <c r="K157" s="188">
        <f t="shared" si="5"/>
        <v>0</v>
      </c>
    </row>
    <row r="158" spans="1:11" ht="30" x14ac:dyDescent="0.25">
      <c r="A158" s="187">
        <v>22102</v>
      </c>
      <c r="B158" s="187">
        <v>388</v>
      </c>
      <c r="C158" s="184" t="str">
        <f t="shared" si="4"/>
        <v>388-22102</v>
      </c>
      <c r="D158" s="244" t="s">
        <v>369</v>
      </c>
      <c r="E158" s="244" t="s">
        <v>26</v>
      </c>
      <c r="F158" s="244" t="s">
        <v>27</v>
      </c>
      <c r="G158" s="244" t="s">
        <v>35</v>
      </c>
      <c r="H158" s="187" t="s">
        <v>29</v>
      </c>
      <c r="I158" s="188">
        <v>1200</v>
      </c>
      <c r="J158" s="188">
        <f>VLOOKUP(A158,CENIK!$A$2:$F$201,6,FALSE)</f>
        <v>0</v>
      </c>
      <c r="K158" s="188">
        <f t="shared" si="5"/>
        <v>0</v>
      </c>
    </row>
    <row r="159" spans="1:11" ht="30" x14ac:dyDescent="0.25">
      <c r="A159" s="187">
        <v>12327</v>
      </c>
      <c r="B159" s="187">
        <v>388</v>
      </c>
      <c r="C159" s="184" t="str">
        <f t="shared" si="4"/>
        <v>388-12327</v>
      </c>
      <c r="D159" s="244" t="s">
        <v>369</v>
      </c>
      <c r="E159" s="244" t="s">
        <v>26</v>
      </c>
      <c r="F159" s="244" t="s">
        <v>27</v>
      </c>
      <c r="G159" s="244" t="s">
        <v>31</v>
      </c>
      <c r="H159" s="187" t="s">
        <v>10</v>
      </c>
      <c r="I159" s="188">
        <v>1320</v>
      </c>
      <c r="J159" s="188">
        <f>VLOOKUP(A159,CENIK!$A$2:$F$201,6,FALSE)</f>
        <v>0</v>
      </c>
      <c r="K159" s="188">
        <f t="shared" si="5"/>
        <v>0</v>
      </c>
    </row>
    <row r="160" spans="1:11" ht="45" x14ac:dyDescent="0.25">
      <c r="A160" s="187">
        <v>31302</v>
      </c>
      <c r="B160" s="187">
        <v>388</v>
      </c>
      <c r="C160" s="184" t="str">
        <f t="shared" si="4"/>
        <v>388-31302</v>
      </c>
      <c r="D160" s="244" t="s">
        <v>369</v>
      </c>
      <c r="E160" s="244" t="s">
        <v>26</v>
      </c>
      <c r="F160" s="244" t="s">
        <v>36</v>
      </c>
      <c r="G160" s="244" t="s">
        <v>639</v>
      </c>
      <c r="H160" s="187" t="s">
        <v>22</v>
      </c>
      <c r="I160" s="188">
        <v>480</v>
      </c>
      <c r="J160" s="188">
        <f>VLOOKUP(A160,CENIK!$A$2:$F$201,6,FALSE)</f>
        <v>0</v>
      </c>
      <c r="K160" s="188">
        <f t="shared" si="5"/>
        <v>0</v>
      </c>
    </row>
    <row r="161" spans="1:11" ht="75" x14ac:dyDescent="0.25">
      <c r="A161" s="187">
        <v>31602</v>
      </c>
      <c r="B161" s="187">
        <v>388</v>
      </c>
      <c r="C161" s="184" t="str">
        <f t="shared" si="4"/>
        <v>388-31602</v>
      </c>
      <c r="D161" s="244" t="s">
        <v>369</v>
      </c>
      <c r="E161" s="244" t="s">
        <v>26</v>
      </c>
      <c r="F161" s="244" t="s">
        <v>36</v>
      </c>
      <c r="G161" s="244" t="s">
        <v>640</v>
      </c>
      <c r="H161" s="187" t="s">
        <v>29</v>
      </c>
      <c r="I161" s="188">
        <v>1200</v>
      </c>
      <c r="J161" s="188">
        <f>VLOOKUP(A161,CENIK!$A$2:$F$201,6,FALSE)</f>
        <v>0</v>
      </c>
      <c r="K161" s="188">
        <f t="shared" si="5"/>
        <v>0</v>
      </c>
    </row>
    <row r="162" spans="1:11" ht="45" x14ac:dyDescent="0.25">
      <c r="A162" s="187">
        <v>32311</v>
      </c>
      <c r="B162" s="187">
        <v>388</v>
      </c>
      <c r="C162" s="184" t="str">
        <f t="shared" si="4"/>
        <v>388-32311</v>
      </c>
      <c r="D162" s="244" t="s">
        <v>369</v>
      </c>
      <c r="E162" s="244" t="s">
        <v>26</v>
      </c>
      <c r="F162" s="244" t="s">
        <v>36</v>
      </c>
      <c r="G162" s="244" t="s">
        <v>255</v>
      </c>
      <c r="H162" s="187" t="s">
        <v>29</v>
      </c>
      <c r="I162" s="188">
        <v>1200</v>
      </c>
      <c r="J162" s="188">
        <f>VLOOKUP(A162,CENIK!$A$2:$F$201,6,FALSE)</f>
        <v>0</v>
      </c>
      <c r="K162" s="188">
        <f t="shared" si="5"/>
        <v>0</v>
      </c>
    </row>
    <row r="163" spans="1:11" ht="30" x14ac:dyDescent="0.25">
      <c r="A163" s="187">
        <v>4124</v>
      </c>
      <c r="B163" s="187">
        <v>388</v>
      </c>
      <c r="C163" s="184" t="str">
        <f t="shared" si="4"/>
        <v>388-4124</v>
      </c>
      <c r="D163" s="244" t="s">
        <v>369</v>
      </c>
      <c r="E163" s="244" t="s">
        <v>49</v>
      </c>
      <c r="F163" s="244" t="s">
        <v>50</v>
      </c>
      <c r="G163" s="244" t="s">
        <v>55</v>
      </c>
      <c r="H163" s="187" t="s">
        <v>20</v>
      </c>
      <c r="I163" s="188">
        <v>60</v>
      </c>
      <c r="J163" s="188">
        <f>VLOOKUP(A163,CENIK!$A$2:$F$201,6,FALSE)</f>
        <v>0</v>
      </c>
      <c r="K163" s="188">
        <f t="shared" si="5"/>
        <v>0</v>
      </c>
    </row>
    <row r="164" spans="1:11" ht="60" x14ac:dyDescent="0.25">
      <c r="A164" s="187">
        <v>4102</v>
      </c>
      <c r="B164" s="187">
        <v>388</v>
      </c>
      <c r="C164" s="184" t="str">
        <f t="shared" si="4"/>
        <v>388-4102</v>
      </c>
      <c r="D164" s="244" t="s">
        <v>369</v>
      </c>
      <c r="E164" s="244" t="s">
        <v>49</v>
      </c>
      <c r="F164" s="244" t="s">
        <v>50</v>
      </c>
      <c r="G164" s="244" t="s">
        <v>235</v>
      </c>
      <c r="H164" s="187" t="s">
        <v>29</v>
      </c>
      <c r="I164" s="188">
        <v>1980</v>
      </c>
      <c r="J164" s="188">
        <f>VLOOKUP(A164,CENIK!$A$2:$F$201,6,FALSE)</f>
        <v>0</v>
      </c>
      <c r="K164" s="188">
        <f t="shared" si="5"/>
        <v>0</v>
      </c>
    </row>
    <row r="165" spans="1:11" ht="60" x14ac:dyDescent="0.25">
      <c r="A165" s="187">
        <v>4107</v>
      </c>
      <c r="B165" s="187">
        <v>388</v>
      </c>
      <c r="C165" s="184" t="str">
        <f t="shared" si="4"/>
        <v>388-4107</v>
      </c>
      <c r="D165" s="244" t="s">
        <v>369</v>
      </c>
      <c r="E165" s="244" t="s">
        <v>49</v>
      </c>
      <c r="F165" s="244" t="s">
        <v>50</v>
      </c>
      <c r="G165" s="244" t="s">
        <v>258</v>
      </c>
      <c r="H165" s="187" t="s">
        <v>22</v>
      </c>
      <c r="I165" s="188">
        <v>1700</v>
      </c>
      <c r="J165" s="188">
        <f>VLOOKUP(A165,CENIK!$A$2:$F$201,6,FALSE)</f>
        <v>0</v>
      </c>
      <c r="K165" s="188">
        <f t="shared" si="5"/>
        <v>0</v>
      </c>
    </row>
    <row r="166" spans="1:11" ht="45" x14ac:dyDescent="0.25">
      <c r="A166" s="187">
        <v>4114</v>
      </c>
      <c r="B166" s="187">
        <v>388</v>
      </c>
      <c r="C166" s="184" t="str">
        <f t="shared" si="4"/>
        <v>388-4114</v>
      </c>
      <c r="D166" s="244" t="s">
        <v>369</v>
      </c>
      <c r="E166" s="244" t="s">
        <v>49</v>
      </c>
      <c r="F166" s="244" t="s">
        <v>50</v>
      </c>
      <c r="G166" s="244" t="s">
        <v>560</v>
      </c>
      <c r="H166" s="187" t="s">
        <v>22</v>
      </c>
      <c r="I166" s="188">
        <v>1100</v>
      </c>
      <c r="J166" s="188">
        <f>VLOOKUP(A166,CENIK!$A$2:$F$201,6,FALSE)</f>
        <v>0</v>
      </c>
      <c r="K166" s="188">
        <f t="shared" si="5"/>
        <v>0</v>
      </c>
    </row>
    <row r="167" spans="1:11" ht="45" x14ac:dyDescent="0.25">
      <c r="A167" s="187">
        <v>4117</v>
      </c>
      <c r="B167" s="187">
        <v>388</v>
      </c>
      <c r="C167" s="184" t="str">
        <f t="shared" si="4"/>
        <v>388-4117</v>
      </c>
      <c r="D167" s="244" t="s">
        <v>369</v>
      </c>
      <c r="E167" s="244" t="s">
        <v>49</v>
      </c>
      <c r="F167" s="244" t="s">
        <v>50</v>
      </c>
      <c r="G167" s="244" t="s">
        <v>52</v>
      </c>
      <c r="H167" s="187" t="s">
        <v>22</v>
      </c>
      <c r="I167" s="188">
        <v>390</v>
      </c>
      <c r="J167" s="188">
        <f>VLOOKUP(A167,CENIK!$A$2:$F$201,6,FALSE)</f>
        <v>0</v>
      </c>
      <c r="K167" s="188">
        <f t="shared" si="5"/>
        <v>0</v>
      </c>
    </row>
    <row r="168" spans="1:11" ht="45" x14ac:dyDescent="0.25">
      <c r="A168" s="187">
        <v>4122</v>
      </c>
      <c r="B168" s="187">
        <v>388</v>
      </c>
      <c r="C168" s="184" t="str">
        <f t="shared" si="4"/>
        <v>388-4122</v>
      </c>
      <c r="D168" s="244" t="s">
        <v>369</v>
      </c>
      <c r="E168" s="244" t="s">
        <v>49</v>
      </c>
      <c r="F168" s="244" t="s">
        <v>50</v>
      </c>
      <c r="G168" s="244" t="s">
        <v>261</v>
      </c>
      <c r="H168" s="187" t="s">
        <v>22</v>
      </c>
      <c r="I168" s="188">
        <v>390</v>
      </c>
      <c r="J168" s="188">
        <f>VLOOKUP(A168,CENIK!$A$2:$F$201,6,FALSE)</f>
        <v>0</v>
      </c>
      <c r="K168" s="188">
        <f t="shared" si="5"/>
        <v>0</v>
      </c>
    </row>
    <row r="169" spans="1:11" ht="30" x14ac:dyDescent="0.25">
      <c r="A169" s="187">
        <v>4202</v>
      </c>
      <c r="B169" s="187">
        <v>388</v>
      </c>
      <c r="C169" s="184" t="str">
        <f t="shared" ref="C169:C232" si="6">CONCATENATE(B169,$A$38,A169)</f>
        <v>388-4202</v>
      </c>
      <c r="D169" s="244" t="s">
        <v>369</v>
      </c>
      <c r="E169" s="244" t="s">
        <v>49</v>
      </c>
      <c r="F169" s="244" t="s">
        <v>56</v>
      </c>
      <c r="G169" s="244" t="s">
        <v>58</v>
      </c>
      <c r="H169" s="187" t="s">
        <v>29</v>
      </c>
      <c r="I169" s="188">
        <v>1200</v>
      </c>
      <c r="J169" s="188">
        <f>VLOOKUP(A169,CENIK!$A$2:$F$201,6,FALSE)</f>
        <v>0</v>
      </c>
      <c r="K169" s="188">
        <f t="shared" ref="K169:K232" si="7">ROUND(I169*J169,2)</f>
        <v>0</v>
      </c>
    </row>
    <row r="170" spans="1:11" ht="75" x14ac:dyDescent="0.25">
      <c r="A170" s="187">
        <v>4203</v>
      </c>
      <c r="B170" s="187">
        <v>388</v>
      </c>
      <c r="C170" s="184" t="str">
        <f t="shared" si="6"/>
        <v>388-4203</v>
      </c>
      <c r="D170" s="244" t="s">
        <v>369</v>
      </c>
      <c r="E170" s="244" t="s">
        <v>49</v>
      </c>
      <c r="F170" s="244" t="s">
        <v>56</v>
      </c>
      <c r="G170" s="244" t="s">
        <v>59</v>
      </c>
      <c r="H170" s="187" t="s">
        <v>22</v>
      </c>
      <c r="I170" s="188">
        <v>120</v>
      </c>
      <c r="J170" s="188">
        <f>VLOOKUP(A170,CENIK!$A$2:$F$201,6,FALSE)</f>
        <v>0</v>
      </c>
      <c r="K170" s="188">
        <f t="shared" si="7"/>
        <v>0</v>
      </c>
    </row>
    <row r="171" spans="1:11" ht="60" x14ac:dyDescent="0.25">
      <c r="A171" s="187">
        <v>4204</v>
      </c>
      <c r="B171" s="187">
        <v>388</v>
      </c>
      <c r="C171" s="184" t="str">
        <f t="shared" si="6"/>
        <v>388-4204</v>
      </c>
      <c r="D171" s="244" t="s">
        <v>369</v>
      </c>
      <c r="E171" s="244" t="s">
        <v>49</v>
      </c>
      <c r="F171" s="244" t="s">
        <v>56</v>
      </c>
      <c r="G171" s="244" t="s">
        <v>60</v>
      </c>
      <c r="H171" s="187" t="s">
        <v>22</v>
      </c>
      <c r="I171" s="188">
        <v>585</v>
      </c>
      <c r="J171" s="188">
        <f>VLOOKUP(A171,CENIK!$A$2:$F$201,6,FALSE)</f>
        <v>0</v>
      </c>
      <c r="K171" s="188">
        <f t="shared" si="7"/>
        <v>0</v>
      </c>
    </row>
    <row r="172" spans="1:11" ht="60" x14ac:dyDescent="0.25">
      <c r="A172" s="187">
        <v>4207</v>
      </c>
      <c r="B172" s="187">
        <v>388</v>
      </c>
      <c r="C172" s="184" t="str">
        <f t="shared" si="6"/>
        <v>388-4207</v>
      </c>
      <c r="D172" s="244" t="s">
        <v>369</v>
      </c>
      <c r="E172" s="244" t="s">
        <v>49</v>
      </c>
      <c r="F172" s="244" t="s">
        <v>56</v>
      </c>
      <c r="G172" s="244" t="s">
        <v>262</v>
      </c>
      <c r="H172" s="187" t="s">
        <v>22</v>
      </c>
      <c r="I172" s="188">
        <v>3190</v>
      </c>
      <c r="J172" s="188">
        <f>VLOOKUP(A172,CENIK!$A$2:$F$201,6,FALSE)</f>
        <v>0</v>
      </c>
      <c r="K172" s="188">
        <f t="shared" si="7"/>
        <v>0</v>
      </c>
    </row>
    <row r="173" spans="1:11" ht="75" x14ac:dyDescent="0.25">
      <c r="A173" s="187">
        <v>5106</v>
      </c>
      <c r="B173" s="187">
        <v>388</v>
      </c>
      <c r="C173" s="184" t="str">
        <f t="shared" si="6"/>
        <v>388-5106</v>
      </c>
      <c r="D173" s="244" t="s">
        <v>369</v>
      </c>
      <c r="E173" s="244" t="s">
        <v>63</v>
      </c>
      <c r="F173" s="244" t="s">
        <v>64</v>
      </c>
      <c r="G173" s="244" t="s">
        <v>67</v>
      </c>
      <c r="H173" s="187" t="s">
        <v>6</v>
      </c>
      <c r="I173" s="188">
        <v>1</v>
      </c>
      <c r="J173" s="188">
        <f>VLOOKUP(A173,CENIK!$A$2:$F$201,6,FALSE)</f>
        <v>0</v>
      </c>
      <c r="K173" s="188">
        <f t="shared" si="7"/>
        <v>0</v>
      </c>
    </row>
    <row r="174" spans="1:11" ht="165" x14ac:dyDescent="0.25">
      <c r="A174" s="187">
        <v>6101</v>
      </c>
      <c r="B174" s="187">
        <v>388</v>
      </c>
      <c r="C174" s="184" t="str">
        <f t="shared" si="6"/>
        <v>388-6101</v>
      </c>
      <c r="D174" s="244" t="s">
        <v>369</v>
      </c>
      <c r="E174" s="244" t="s">
        <v>74</v>
      </c>
      <c r="F174" s="244" t="s">
        <v>75</v>
      </c>
      <c r="G174" s="244" t="s">
        <v>76</v>
      </c>
      <c r="H174" s="187" t="s">
        <v>10</v>
      </c>
      <c r="I174" s="188">
        <v>659.6</v>
      </c>
      <c r="J174" s="188">
        <f>VLOOKUP(A174,CENIK!$A$2:$F$201,6,FALSE)</f>
        <v>0</v>
      </c>
      <c r="K174" s="188">
        <f t="shared" si="7"/>
        <v>0</v>
      </c>
    </row>
    <row r="175" spans="1:11" ht="120" x14ac:dyDescent="0.25">
      <c r="A175" s="187">
        <v>6204</v>
      </c>
      <c r="B175" s="187">
        <v>388</v>
      </c>
      <c r="C175" s="184" t="str">
        <f t="shared" si="6"/>
        <v>388-6204</v>
      </c>
      <c r="D175" s="244" t="s">
        <v>369</v>
      </c>
      <c r="E175" s="244" t="s">
        <v>74</v>
      </c>
      <c r="F175" s="244" t="s">
        <v>77</v>
      </c>
      <c r="G175" s="244" t="s">
        <v>265</v>
      </c>
      <c r="H175" s="187" t="s">
        <v>6</v>
      </c>
      <c r="I175" s="188">
        <v>20</v>
      </c>
      <c r="J175" s="188">
        <f>VLOOKUP(A175,CENIK!$A$2:$F$201,6,FALSE)</f>
        <v>0</v>
      </c>
      <c r="K175" s="188">
        <f t="shared" si="7"/>
        <v>0</v>
      </c>
    </row>
    <row r="176" spans="1:11" ht="120" x14ac:dyDescent="0.25">
      <c r="A176" s="187">
        <v>6206</v>
      </c>
      <c r="B176" s="187">
        <v>388</v>
      </c>
      <c r="C176" s="184" t="str">
        <f t="shared" si="6"/>
        <v>388-6206</v>
      </c>
      <c r="D176" s="244" t="s">
        <v>369</v>
      </c>
      <c r="E176" s="244" t="s">
        <v>74</v>
      </c>
      <c r="F176" s="244" t="s">
        <v>77</v>
      </c>
      <c r="G176" s="244" t="s">
        <v>266</v>
      </c>
      <c r="H176" s="187" t="s">
        <v>6</v>
      </c>
      <c r="I176" s="188">
        <v>9</v>
      </c>
      <c r="J176" s="188">
        <f>VLOOKUP(A176,CENIK!$A$2:$F$201,6,FALSE)</f>
        <v>0</v>
      </c>
      <c r="K176" s="188">
        <f t="shared" si="7"/>
        <v>0</v>
      </c>
    </row>
    <row r="177" spans="1:11" ht="45" x14ac:dyDescent="0.25">
      <c r="A177" s="187">
        <v>5307</v>
      </c>
      <c r="B177" s="187">
        <v>388</v>
      </c>
      <c r="C177" s="184" t="str">
        <f t="shared" si="6"/>
        <v>388-5307</v>
      </c>
      <c r="D177" s="244" t="s">
        <v>369</v>
      </c>
      <c r="E177" s="244" t="s">
        <v>74</v>
      </c>
      <c r="F177" s="244" t="s">
        <v>77</v>
      </c>
      <c r="G177" s="244" t="s">
        <v>558</v>
      </c>
      <c r="H177" s="187" t="s">
        <v>6</v>
      </c>
      <c r="I177" s="188">
        <v>29</v>
      </c>
      <c r="J177" s="188">
        <f>VLOOKUP(A177,CENIK!$A$2:$F$201,6,FALSE)</f>
        <v>0</v>
      </c>
      <c r="K177" s="188">
        <f t="shared" si="7"/>
        <v>0</v>
      </c>
    </row>
    <row r="178" spans="1:11" ht="30" x14ac:dyDescent="0.25">
      <c r="A178" s="187">
        <v>6257</v>
      </c>
      <c r="B178" s="187">
        <v>388</v>
      </c>
      <c r="C178" s="184" t="str">
        <f t="shared" si="6"/>
        <v>388-6257</v>
      </c>
      <c r="D178" s="244" t="s">
        <v>369</v>
      </c>
      <c r="E178" s="244" t="s">
        <v>74</v>
      </c>
      <c r="F178" s="244" t="s">
        <v>77</v>
      </c>
      <c r="G178" s="244" t="s">
        <v>79</v>
      </c>
      <c r="H178" s="187" t="s">
        <v>6</v>
      </c>
      <c r="I178" s="188">
        <v>1</v>
      </c>
      <c r="J178" s="188">
        <f>VLOOKUP(A178,CENIK!$A$2:$F$201,6,FALSE)</f>
        <v>0</v>
      </c>
      <c r="K178" s="188">
        <f t="shared" si="7"/>
        <v>0</v>
      </c>
    </row>
    <row r="179" spans="1:11" ht="120" x14ac:dyDescent="0.25">
      <c r="A179" s="187">
        <v>6253</v>
      </c>
      <c r="B179" s="187">
        <v>388</v>
      </c>
      <c r="C179" s="184" t="str">
        <f t="shared" si="6"/>
        <v>388-6253</v>
      </c>
      <c r="D179" s="244" t="s">
        <v>369</v>
      </c>
      <c r="E179" s="244" t="s">
        <v>74</v>
      </c>
      <c r="F179" s="244" t="s">
        <v>77</v>
      </c>
      <c r="G179" s="244" t="s">
        <v>269</v>
      </c>
      <c r="H179" s="187" t="s">
        <v>6</v>
      </c>
      <c r="I179" s="188">
        <v>29</v>
      </c>
      <c r="J179" s="188">
        <f>VLOOKUP(A179,CENIK!$A$2:$F$201,6,FALSE)</f>
        <v>0</v>
      </c>
      <c r="K179" s="188">
        <f t="shared" si="7"/>
        <v>0</v>
      </c>
    </row>
    <row r="180" spans="1:11" ht="120" x14ac:dyDescent="0.25">
      <c r="A180" s="187">
        <v>6305</v>
      </c>
      <c r="B180" s="187">
        <v>388</v>
      </c>
      <c r="C180" s="184" t="str">
        <f t="shared" si="6"/>
        <v>388-6305</v>
      </c>
      <c r="D180" s="244" t="s">
        <v>369</v>
      </c>
      <c r="E180" s="244" t="s">
        <v>74</v>
      </c>
      <c r="F180" s="244" t="s">
        <v>81</v>
      </c>
      <c r="G180" s="244" t="s">
        <v>84</v>
      </c>
      <c r="H180" s="187" t="s">
        <v>6</v>
      </c>
      <c r="I180" s="188">
        <v>19</v>
      </c>
      <c r="J180" s="188">
        <f>VLOOKUP(A180,CENIK!$A$2:$F$201,6,FALSE)</f>
        <v>0</v>
      </c>
      <c r="K180" s="188">
        <f t="shared" si="7"/>
        <v>0</v>
      </c>
    </row>
    <row r="181" spans="1:11" ht="345" x14ac:dyDescent="0.25">
      <c r="A181" s="187">
        <v>6301</v>
      </c>
      <c r="B181" s="187">
        <v>388</v>
      </c>
      <c r="C181" s="184" t="str">
        <f t="shared" si="6"/>
        <v>388-6301</v>
      </c>
      <c r="D181" s="244" t="s">
        <v>369</v>
      </c>
      <c r="E181" s="244" t="s">
        <v>74</v>
      </c>
      <c r="F181" s="244" t="s">
        <v>81</v>
      </c>
      <c r="G181" s="244" t="s">
        <v>270</v>
      </c>
      <c r="H181" s="187" t="s">
        <v>6</v>
      </c>
      <c r="I181" s="188">
        <v>19</v>
      </c>
      <c r="J181" s="188">
        <f>VLOOKUP(A181,CENIK!$A$2:$F$201,6,FALSE)</f>
        <v>0</v>
      </c>
      <c r="K181" s="188">
        <f t="shared" si="7"/>
        <v>0</v>
      </c>
    </row>
    <row r="182" spans="1:11" ht="60" x14ac:dyDescent="0.25">
      <c r="A182" s="187">
        <v>6405</v>
      </c>
      <c r="B182" s="187">
        <v>388</v>
      </c>
      <c r="C182" s="184" t="str">
        <f t="shared" si="6"/>
        <v>388-6405</v>
      </c>
      <c r="D182" s="244" t="s">
        <v>369</v>
      </c>
      <c r="E182" s="244" t="s">
        <v>74</v>
      </c>
      <c r="F182" s="244" t="s">
        <v>85</v>
      </c>
      <c r="G182" s="244" t="s">
        <v>87</v>
      </c>
      <c r="H182" s="187" t="s">
        <v>10</v>
      </c>
      <c r="I182" s="188">
        <v>659.6</v>
      </c>
      <c r="J182" s="188">
        <f>VLOOKUP(A182,CENIK!$A$2:$F$201,6,FALSE)</f>
        <v>0</v>
      </c>
      <c r="K182" s="188">
        <f t="shared" si="7"/>
        <v>0</v>
      </c>
    </row>
    <row r="183" spans="1:11" ht="30" x14ac:dyDescent="0.25">
      <c r="A183" s="187">
        <v>6401</v>
      </c>
      <c r="B183" s="187">
        <v>388</v>
      </c>
      <c r="C183" s="184" t="str">
        <f t="shared" si="6"/>
        <v>388-6401</v>
      </c>
      <c r="D183" s="244" t="s">
        <v>369</v>
      </c>
      <c r="E183" s="244" t="s">
        <v>74</v>
      </c>
      <c r="F183" s="244" t="s">
        <v>85</v>
      </c>
      <c r="G183" s="244" t="s">
        <v>86</v>
      </c>
      <c r="H183" s="187" t="s">
        <v>10</v>
      </c>
      <c r="I183" s="188">
        <v>659.6</v>
      </c>
      <c r="J183" s="188">
        <f>VLOOKUP(A183,CENIK!$A$2:$F$201,6,FALSE)</f>
        <v>0</v>
      </c>
      <c r="K183" s="188">
        <f t="shared" si="7"/>
        <v>0</v>
      </c>
    </row>
    <row r="184" spans="1:11" ht="30" x14ac:dyDescent="0.25">
      <c r="A184" s="187">
        <v>6402</v>
      </c>
      <c r="B184" s="187">
        <v>388</v>
      </c>
      <c r="C184" s="184" t="str">
        <f t="shared" si="6"/>
        <v>388-6402</v>
      </c>
      <c r="D184" s="244" t="s">
        <v>369</v>
      </c>
      <c r="E184" s="244" t="s">
        <v>74</v>
      </c>
      <c r="F184" s="244" t="s">
        <v>85</v>
      </c>
      <c r="G184" s="244" t="s">
        <v>122</v>
      </c>
      <c r="H184" s="187" t="s">
        <v>10</v>
      </c>
      <c r="I184" s="188">
        <v>659.6</v>
      </c>
      <c r="J184" s="188">
        <f>VLOOKUP(A184,CENIK!$A$2:$F$201,6,FALSE)</f>
        <v>0</v>
      </c>
      <c r="K184" s="188">
        <f t="shared" si="7"/>
        <v>0</v>
      </c>
    </row>
    <row r="185" spans="1:11" ht="45" x14ac:dyDescent="0.25">
      <c r="A185" s="187">
        <v>6504</v>
      </c>
      <c r="B185" s="187">
        <v>388</v>
      </c>
      <c r="C185" s="184" t="str">
        <f t="shared" si="6"/>
        <v>388-6504</v>
      </c>
      <c r="D185" s="244" t="s">
        <v>369</v>
      </c>
      <c r="E185" s="244" t="s">
        <v>74</v>
      </c>
      <c r="F185" s="244" t="s">
        <v>88</v>
      </c>
      <c r="G185" s="244" t="s">
        <v>274</v>
      </c>
      <c r="H185" s="187" t="s">
        <v>6</v>
      </c>
      <c r="I185" s="188">
        <v>18</v>
      </c>
      <c r="J185" s="188">
        <f>VLOOKUP(A185,CENIK!$A$2:$F$201,6,FALSE)</f>
        <v>0</v>
      </c>
      <c r="K185" s="188">
        <f t="shared" si="7"/>
        <v>0</v>
      </c>
    </row>
    <row r="186" spans="1:11" ht="60" x14ac:dyDescent="0.25">
      <c r="A186" s="187">
        <v>1201</v>
      </c>
      <c r="B186" s="187">
        <v>383</v>
      </c>
      <c r="C186" s="184" t="str">
        <f t="shared" si="6"/>
        <v>383-1201</v>
      </c>
      <c r="D186" s="244" t="s">
        <v>364</v>
      </c>
      <c r="E186" s="244" t="s">
        <v>7</v>
      </c>
      <c r="F186" s="244" t="s">
        <v>8</v>
      </c>
      <c r="G186" s="244" t="s">
        <v>9</v>
      </c>
      <c r="H186" s="187" t="s">
        <v>10</v>
      </c>
      <c r="I186" s="188">
        <v>210.3</v>
      </c>
      <c r="J186" s="188">
        <f>VLOOKUP(A186,CENIK!$A$2:$F$201,6,FALSE)</f>
        <v>0</v>
      </c>
      <c r="K186" s="188">
        <f t="shared" si="7"/>
        <v>0</v>
      </c>
    </row>
    <row r="187" spans="1:11" ht="45" x14ac:dyDescent="0.25">
      <c r="A187" s="187">
        <v>1202</v>
      </c>
      <c r="B187" s="187">
        <v>383</v>
      </c>
      <c r="C187" s="184" t="str">
        <f t="shared" si="6"/>
        <v>383-1202</v>
      </c>
      <c r="D187" s="244" t="s">
        <v>364</v>
      </c>
      <c r="E187" s="244" t="s">
        <v>7</v>
      </c>
      <c r="F187" s="244" t="s">
        <v>8</v>
      </c>
      <c r="G187" s="244" t="s">
        <v>11</v>
      </c>
      <c r="H187" s="187" t="s">
        <v>12</v>
      </c>
      <c r="I187" s="188">
        <v>10</v>
      </c>
      <c r="J187" s="188">
        <f>VLOOKUP(A187,CENIK!$A$2:$F$201,6,FALSE)</f>
        <v>0</v>
      </c>
      <c r="K187" s="188">
        <f t="shared" si="7"/>
        <v>0</v>
      </c>
    </row>
    <row r="188" spans="1:11" ht="75" x14ac:dyDescent="0.25">
      <c r="A188" s="187">
        <v>1207</v>
      </c>
      <c r="B188" s="187">
        <v>383</v>
      </c>
      <c r="C188" s="184" t="str">
        <f t="shared" si="6"/>
        <v>383-1207</v>
      </c>
      <c r="D188" s="244" t="s">
        <v>364</v>
      </c>
      <c r="E188" s="244" t="s">
        <v>7</v>
      </c>
      <c r="F188" s="244" t="s">
        <v>8</v>
      </c>
      <c r="G188" s="244" t="s">
        <v>239</v>
      </c>
      <c r="H188" s="187" t="s">
        <v>14</v>
      </c>
      <c r="I188" s="188">
        <v>10</v>
      </c>
      <c r="J188" s="188">
        <f>VLOOKUP(A188,CENIK!$A$2:$F$201,6,FALSE)</f>
        <v>0</v>
      </c>
      <c r="K188" s="188">
        <f t="shared" si="7"/>
        <v>0</v>
      </c>
    </row>
    <row r="189" spans="1:11" ht="45" x14ac:dyDescent="0.25">
      <c r="A189" s="187">
        <v>1301</v>
      </c>
      <c r="B189" s="187">
        <v>383</v>
      </c>
      <c r="C189" s="184" t="str">
        <f t="shared" si="6"/>
        <v>383-1301</v>
      </c>
      <c r="D189" s="244" t="s">
        <v>364</v>
      </c>
      <c r="E189" s="244" t="s">
        <v>7</v>
      </c>
      <c r="F189" s="244" t="s">
        <v>15</v>
      </c>
      <c r="G189" s="244" t="s">
        <v>16</v>
      </c>
      <c r="H189" s="187" t="s">
        <v>10</v>
      </c>
      <c r="I189" s="188">
        <v>210.3</v>
      </c>
      <c r="J189" s="188">
        <f>VLOOKUP(A189,CENIK!$A$2:$F$201,6,FALSE)</f>
        <v>0</v>
      </c>
      <c r="K189" s="188">
        <f t="shared" si="7"/>
        <v>0</v>
      </c>
    </row>
    <row r="190" spans="1:11" ht="150" x14ac:dyDescent="0.25">
      <c r="A190" s="187">
        <v>1302</v>
      </c>
      <c r="B190" s="187">
        <v>383</v>
      </c>
      <c r="C190" s="184" t="str">
        <f t="shared" si="6"/>
        <v>383-1302</v>
      </c>
      <c r="D190" s="244" t="s">
        <v>364</v>
      </c>
      <c r="E190" s="244" t="s">
        <v>7</v>
      </c>
      <c r="F190" s="244" t="s">
        <v>15</v>
      </c>
      <c r="G190" s="1201" t="s">
        <v>3252</v>
      </c>
      <c r="H190" s="187" t="s">
        <v>10</v>
      </c>
      <c r="I190" s="188">
        <v>210.3</v>
      </c>
      <c r="J190" s="188">
        <f>VLOOKUP(A190,CENIK!$A$2:$F$201,6,FALSE)</f>
        <v>0</v>
      </c>
      <c r="K190" s="188">
        <f t="shared" si="7"/>
        <v>0</v>
      </c>
    </row>
    <row r="191" spans="1:11" ht="60" x14ac:dyDescent="0.25">
      <c r="A191" s="187">
        <v>1307</v>
      </c>
      <c r="B191" s="187">
        <v>383</v>
      </c>
      <c r="C191" s="184" t="str">
        <f t="shared" si="6"/>
        <v>383-1307</v>
      </c>
      <c r="D191" s="244" t="s">
        <v>364</v>
      </c>
      <c r="E191" s="244" t="s">
        <v>7</v>
      </c>
      <c r="F191" s="244" t="s">
        <v>15</v>
      </c>
      <c r="G191" s="244" t="s">
        <v>18</v>
      </c>
      <c r="H191" s="187" t="s">
        <v>6</v>
      </c>
      <c r="I191" s="188">
        <v>7</v>
      </c>
      <c r="J191" s="188">
        <f>VLOOKUP(A191,CENIK!$A$2:$F$201,6,FALSE)</f>
        <v>0</v>
      </c>
      <c r="K191" s="188">
        <f t="shared" si="7"/>
        <v>0</v>
      </c>
    </row>
    <row r="192" spans="1:11" ht="45" x14ac:dyDescent="0.25">
      <c r="A192" s="187">
        <v>1311</v>
      </c>
      <c r="B192" s="187">
        <v>383</v>
      </c>
      <c r="C192" s="184" t="str">
        <f t="shared" si="6"/>
        <v>383-1311</v>
      </c>
      <c r="D192" s="244" t="s">
        <v>364</v>
      </c>
      <c r="E192" s="244" t="s">
        <v>7</v>
      </c>
      <c r="F192" s="244" t="s">
        <v>15</v>
      </c>
      <c r="G192" s="244" t="s">
        <v>23</v>
      </c>
      <c r="H192" s="187" t="s">
        <v>14</v>
      </c>
      <c r="I192" s="188">
        <v>1</v>
      </c>
      <c r="J192" s="188">
        <f>VLOOKUP(A192,CENIK!$A$2:$F$201,6,FALSE)</f>
        <v>0</v>
      </c>
      <c r="K192" s="188">
        <f t="shared" si="7"/>
        <v>0</v>
      </c>
    </row>
    <row r="193" spans="1:11" ht="30" x14ac:dyDescent="0.25">
      <c r="A193" s="187">
        <v>1401</v>
      </c>
      <c r="B193" s="187">
        <v>383</v>
      </c>
      <c r="C193" s="184" t="str">
        <f t="shared" si="6"/>
        <v>383-1401</v>
      </c>
      <c r="D193" s="244" t="s">
        <v>364</v>
      </c>
      <c r="E193" s="244" t="s">
        <v>7</v>
      </c>
      <c r="F193" s="244" t="s">
        <v>25</v>
      </c>
      <c r="G193" s="244" t="s">
        <v>247</v>
      </c>
      <c r="H193" s="187" t="s">
        <v>20</v>
      </c>
      <c r="I193" s="188">
        <v>20</v>
      </c>
      <c r="J193" s="188">
        <f>VLOOKUP(A193,CENIK!$A$2:$F$201,6,FALSE)</f>
        <v>0</v>
      </c>
      <c r="K193" s="188">
        <f t="shared" si="7"/>
        <v>0</v>
      </c>
    </row>
    <row r="194" spans="1:11" ht="30" x14ac:dyDescent="0.25">
      <c r="A194" s="187">
        <v>1402</v>
      </c>
      <c r="B194" s="187">
        <v>383</v>
      </c>
      <c r="C194" s="184" t="str">
        <f t="shared" si="6"/>
        <v>383-1402</v>
      </c>
      <c r="D194" s="244" t="s">
        <v>364</v>
      </c>
      <c r="E194" s="244" t="s">
        <v>7</v>
      </c>
      <c r="F194" s="244" t="s">
        <v>25</v>
      </c>
      <c r="G194" s="244" t="s">
        <v>248</v>
      </c>
      <c r="H194" s="187" t="s">
        <v>20</v>
      </c>
      <c r="I194" s="188">
        <v>10</v>
      </c>
      <c r="J194" s="188">
        <f>VLOOKUP(A194,CENIK!$A$2:$F$201,6,FALSE)</f>
        <v>0</v>
      </c>
      <c r="K194" s="188">
        <f t="shared" si="7"/>
        <v>0</v>
      </c>
    </row>
    <row r="195" spans="1:11" ht="30" x14ac:dyDescent="0.25">
      <c r="A195" s="187">
        <v>1403</v>
      </c>
      <c r="B195" s="187">
        <v>383</v>
      </c>
      <c r="C195" s="184" t="str">
        <f t="shared" si="6"/>
        <v>383-1403</v>
      </c>
      <c r="D195" s="244" t="s">
        <v>364</v>
      </c>
      <c r="E195" s="244" t="s">
        <v>7</v>
      </c>
      <c r="F195" s="244" t="s">
        <v>25</v>
      </c>
      <c r="G195" s="244" t="s">
        <v>249</v>
      </c>
      <c r="H195" s="187" t="s">
        <v>20</v>
      </c>
      <c r="I195" s="188">
        <v>10</v>
      </c>
      <c r="J195" s="188">
        <f>VLOOKUP(A195,CENIK!$A$2:$F$201,6,FALSE)</f>
        <v>0</v>
      </c>
      <c r="K195" s="188">
        <f t="shared" si="7"/>
        <v>0</v>
      </c>
    </row>
    <row r="196" spans="1:11" ht="60" x14ac:dyDescent="0.25">
      <c r="A196" s="187">
        <v>12324</v>
      </c>
      <c r="B196" s="187">
        <v>383</v>
      </c>
      <c r="C196" s="184" t="str">
        <f t="shared" si="6"/>
        <v>383-12324</v>
      </c>
      <c r="D196" s="244" t="s">
        <v>364</v>
      </c>
      <c r="E196" s="244" t="s">
        <v>26</v>
      </c>
      <c r="F196" s="244" t="s">
        <v>27</v>
      </c>
      <c r="G196" s="244" t="s">
        <v>556</v>
      </c>
      <c r="H196" s="187" t="s">
        <v>29</v>
      </c>
      <c r="I196" s="188">
        <v>17</v>
      </c>
      <c r="J196" s="188">
        <f>VLOOKUP(A196,CENIK!$A$2:$F$201,6,FALSE)</f>
        <v>0</v>
      </c>
      <c r="K196" s="188">
        <f t="shared" si="7"/>
        <v>0</v>
      </c>
    </row>
    <row r="197" spans="1:11" ht="45" x14ac:dyDescent="0.25">
      <c r="A197" s="187">
        <v>12308</v>
      </c>
      <c r="B197" s="187">
        <v>383</v>
      </c>
      <c r="C197" s="184" t="str">
        <f t="shared" si="6"/>
        <v>383-12308</v>
      </c>
      <c r="D197" s="244" t="s">
        <v>364</v>
      </c>
      <c r="E197" s="244" t="s">
        <v>26</v>
      </c>
      <c r="F197" s="244" t="s">
        <v>27</v>
      </c>
      <c r="G197" s="244" t="s">
        <v>28</v>
      </c>
      <c r="H197" s="187" t="s">
        <v>29</v>
      </c>
      <c r="I197" s="188">
        <v>360</v>
      </c>
      <c r="J197" s="188">
        <f>VLOOKUP(A197,CENIK!$A$2:$F$201,6,FALSE)</f>
        <v>0</v>
      </c>
      <c r="K197" s="188">
        <f t="shared" si="7"/>
        <v>0</v>
      </c>
    </row>
    <row r="198" spans="1:11" ht="30" x14ac:dyDescent="0.25">
      <c r="A198" s="187">
        <v>22102</v>
      </c>
      <c r="B198" s="187">
        <v>383</v>
      </c>
      <c r="C198" s="184" t="str">
        <f t="shared" si="6"/>
        <v>383-22102</v>
      </c>
      <c r="D198" s="244" t="s">
        <v>364</v>
      </c>
      <c r="E198" s="244" t="s">
        <v>26</v>
      </c>
      <c r="F198" s="244" t="s">
        <v>27</v>
      </c>
      <c r="G198" s="244" t="s">
        <v>35</v>
      </c>
      <c r="H198" s="187" t="s">
        <v>29</v>
      </c>
      <c r="I198" s="188">
        <v>360</v>
      </c>
      <c r="J198" s="188">
        <f>VLOOKUP(A198,CENIK!$A$2:$F$201,6,FALSE)</f>
        <v>0</v>
      </c>
      <c r="K198" s="188">
        <f t="shared" si="7"/>
        <v>0</v>
      </c>
    </row>
    <row r="199" spans="1:11" ht="30" x14ac:dyDescent="0.25">
      <c r="A199" s="187">
        <v>12327</v>
      </c>
      <c r="B199" s="187">
        <v>383</v>
      </c>
      <c r="C199" s="184" t="str">
        <f t="shared" si="6"/>
        <v>383-12327</v>
      </c>
      <c r="D199" s="244" t="s">
        <v>364</v>
      </c>
      <c r="E199" s="244" t="s">
        <v>26</v>
      </c>
      <c r="F199" s="244" t="s">
        <v>27</v>
      </c>
      <c r="G199" s="244" t="s">
        <v>31</v>
      </c>
      <c r="H199" s="187" t="s">
        <v>10</v>
      </c>
      <c r="I199" s="188">
        <v>420</v>
      </c>
      <c r="J199" s="188">
        <f>VLOOKUP(A199,CENIK!$A$2:$F$201,6,FALSE)</f>
        <v>0</v>
      </c>
      <c r="K199" s="188">
        <f t="shared" si="7"/>
        <v>0</v>
      </c>
    </row>
    <row r="200" spans="1:11" ht="45" x14ac:dyDescent="0.25">
      <c r="A200" s="187">
        <v>31302</v>
      </c>
      <c r="B200" s="187">
        <v>383</v>
      </c>
      <c r="C200" s="184" t="str">
        <f t="shared" si="6"/>
        <v>383-31302</v>
      </c>
      <c r="D200" s="244" t="s">
        <v>364</v>
      </c>
      <c r="E200" s="244" t="s">
        <v>26</v>
      </c>
      <c r="F200" s="244" t="s">
        <v>36</v>
      </c>
      <c r="G200" s="244" t="s">
        <v>639</v>
      </c>
      <c r="H200" s="187" t="s">
        <v>22</v>
      </c>
      <c r="I200" s="188">
        <v>145</v>
      </c>
      <c r="J200" s="188">
        <f>VLOOKUP(A200,CENIK!$A$2:$F$201,6,FALSE)</f>
        <v>0</v>
      </c>
      <c r="K200" s="188">
        <f t="shared" si="7"/>
        <v>0</v>
      </c>
    </row>
    <row r="201" spans="1:11" ht="75" x14ac:dyDescent="0.25">
      <c r="A201" s="187">
        <v>31602</v>
      </c>
      <c r="B201" s="187">
        <v>383</v>
      </c>
      <c r="C201" s="184" t="str">
        <f t="shared" si="6"/>
        <v>383-31602</v>
      </c>
      <c r="D201" s="244" t="s">
        <v>364</v>
      </c>
      <c r="E201" s="244" t="s">
        <v>26</v>
      </c>
      <c r="F201" s="244" t="s">
        <v>36</v>
      </c>
      <c r="G201" s="244" t="s">
        <v>640</v>
      </c>
      <c r="H201" s="187" t="s">
        <v>29</v>
      </c>
      <c r="I201" s="188">
        <v>360</v>
      </c>
      <c r="J201" s="188">
        <f>VLOOKUP(A201,CENIK!$A$2:$F$201,6,FALSE)</f>
        <v>0</v>
      </c>
      <c r="K201" s="188">
        <f t="shared" si="7"/>
        <v>0</v>
      </c>
    </row>
    <row r="202" spans="1:11" ht="45" x14ac:dyDescent="0.25">
      <c r="A202" s="187">
        <v>32311</v>
      </c>
      <c r="B202" s="187">
        <v>383</v>
      </c>
      <c r="C202" s="184" t="str">
        <f t="shared" si="6"/>
        <v>383-32311</v>
      </c>
      <c r="D202" s="244" t="s">
        <v>364</v>
      </c>
      <c r="E202" s="244" t="s">
        <v>26</v>
      </c>
      <c r="F202" s="244" t="s">
        <v>36</v>
      </c>
      <c r="G202" s="244" t="s">
        <v>255</v>
      </c>
      <c r="H202" s="187" t="s">
        <v>29</v>
      </c>
      <c r="I202" s="188">
        <v>360</v>
      </c>
      <c r="J202" s="188">
        <f>VLOOKUP(A202,CENIK!$A$2:$F$201,6,FALSE)</f>
        <v>0</v>
      </c>
      <c r="K202" s="188">
        <f t="shared" si="7"/>
        <v>0</v>
      </c>
    </row>
    <row r="203" spans="1:11" ht="30" x14ac:dyDescent="0.25">
      <c r="A203" s="187">
        <v>4124</v>
      </c>
      <c r="B203" s="187">
        <v>383</v>
      </c>
      <c r="C203" s="184" t="str">
        <f t="shared" si="6"/>
        <v>383-4124</v>
      </c>
      <c r="D203" s="244" t="s">
        <v>364</v>
      </c>
      <c r="E203" s="244" t="s">
        <v>49</v>
      </c>
      <c r="F203" s="244" t="s">
        <v>50</v>
      </c>
      <c r="G203" s="244" t="s">
        <v>55</v>
      </c>
      <c r="H203" s="187" t="s">
        <v>20</v>
      </c>
      <c r="I203" s="188">
        <v>20</v>
      </c>
      <c r="J203" s="188">
        <f>VLOOKUP(A203,CENIK!$A$2:$F$201,6,FALSE)</f>
        <v>0</v>
      </c>
      <c r="K203" s="188">
        <f t="shared" si="7"/>
        <v>0</v>
      </c>
    </row>
    <row r="204" spans="1:11" ht="60" x14ac:dyDescent="0.25">
      <c r="A204" s="187">
        <v>4102</v>
      </c>
      <c r="B204" s="187">
        <v>383</v>
      </c>
      <c r="C204" s="184" t="str">
        <f t="shared" si="6"/>
        <v>383-4102</v>
      </c>
      <c r="D204" s="244" t="s">
        <v>364</v>
      </c>
      <c r="E204" s="244" t="s">
        <v>49</v>
      </c>
      <c r="F204" s="244" t="s">
        <v>50</v>
      </c>
      <c r="G204" s="244" t="s">
        <v>235</v>
      </c>
      <c r="H204" s="187" t="s">
        <v>29</v>
      </c>
      <c r="I204" s="188">
        <v>950</v>
      </c>
      <c r="J204" s="188">
        <f>VLOOKUP(A204,CENIK!$A$2:$F$201,6,FALSE)</f>
        <v>0</v>
      </c>
      <c r="K204" s="188">
        <f t="shared" si="7"/>
        <v>0</v>
      </c>
    </row>
    <row r="205" spans="1:11" ht="60" x14ac:dyDescent="0.25">
      <c r="A205" s="187">
        <v>4107</v>
      </c>
      <c r="B205" s="187">
        <v>383</v>
      </c>
      <c r="C205" s="184" t="str">
        <f t="shared" si="6"/>
        <v>383-4107</v>
      </c>
      <c r="D205" s="244" t="s">
        <v>364</v>
      </c>
      <c r="E205" s="244" t="s">
        <v>49</v>
      </c>
      <c r="F205" s="244" t="s">
        <v>50</v>
      </c>
      <c r="G205" s="244" t="s">
        <v>258</v>
      </c>
      <c r="H205" s="187" t="s">
        <v>22</v>
      </c>
      <c r="I205" s="188">
        <v>1145</v>
      </c>
      <c r="J205" s="188">
        <f>VLOOKUP(A205,CENIK!$A$2:$F$201,6,FALSE)</f>
        <v>0</v>
      </c>
      <c r="K205" s="188">
        <f t="shared" si="7"/>
        <v>0</v>
      </c>
    </row>
    <row r="206" spans="1:11" ht="45" x14ac:dyDescent="0.25">
      <c r="A206" s="187">
        <v>4114</v>
      </c>
      <c r="B206" s="187">
        <v>383</v>
      </c>
      <c r="C206" s="184" t="str">
        <f t="shared" si="6"/>
        <v>383-4114</v>
      </c>
      <c r="D206" s="244" t="s">
        <v>364</v>
      </c>
      <c r="E206" s="244" t="s">
        <v>49</v>
      </c>
      <c r="F206" s="244" t="s">
        <v>50</v>
      </c>
      <c r="G206" s="244" t="s">
        <v>560</v>
      </c>
      <c r="H206" s="187" t="s">
        <v>22</v>
      </c>
      <c r="I206" s="188">
        <v>305</v>
      </c>
      <c r="J206" s="188">
        <f>VLOOKUP(A206,CENIK!$A$2:$F$201,6,FALSE)</f>
        <v>0</v>
      </c>
      <c r="K206" s="188">
        <f t="shared" si="7"/>
        <v>0</v>
      </c>
    </row>
    <row r="207" spans="1:11" ht="45" x14ac:dyDescent="0.25">
      <c r="A207" s="187">
        <v>4118</v>
      </c>
      <c r="B207" s="187">
        <v>383</v>
      </c>
      <c r="C207" s="184" t="str">
        <f t="shared" si="6"/>
        <v>383-4118</v>
      </c>
      <c r="D207" s="244" t="s">
        <v>364</v>
      </c>
      <c r="E207" s="244" t="s">
        <v>49</v>
      </c>
      <c r="F207" s="244" t="s">
        <v>50</v>
      </c>
      <c r="G207" s="244" t="s">
        <v>53</v>
      </c>
      <c r="H207" s="187" t="s">
        <v>22</v>
      </c>
      <c r="I207" s="188">
        <v>145</v>
      </c>
      <c r="J207" s="188">
        <f>VLOOKUP(A207,CENIK!$A$2:$F$201,6,FALSE)</f>
        <v>0</v>
      </c>
      <c r="K207" s="188">
        <f t="shared" si="7"/>
        <v>0</v>
      </c>
    </row>
    <row r="208" spans="1:11" ht="45" x14ac:dyDescent="0.25">
      <c r="A208" s="187">
        <v>4122</v>
      </c>
      <c r="B208" s="187">
        <v>383</v>
      </c>
      <c r="C208" s="184" t="str">
        <f t="shared" si="6"/>
        <v>383-4122</v>
      </c>
      <c r="D208" s="244" t="s">
        <v>364</v>
      </c>
      <c r="E208" s="244" t="s">
        <v>49</v>
      </c>
      <c r="F208" s="244" t="s">
        <v>50</v>
      </c>
      <c r="G208" s="244" t="s">
        <v>261</v>
      </c>
      <c r="H208" s="187" t="s">
        <v>22</v>
      </c>
      <c r="I208" s="188">
        <v>145</v>
      </c>
      <c r="J208" s="188">
        <f>VLOOKUP(A208,CENIK!$A$2:$F$201,6,FALSE)</f>
        <v>0</v>
      </c>
      <c r="K208" s="188">
        <f t="shared" si="7"/>
        <v>0</v>
      </c>
    </row>
    <row r="209" spans="1:11" ht="30" x14ac:dyDescent="0.25">
      <c r="A209" s="187">
        <v>4202</v>
      </c>
      <c r="B209" s="187">
        <v>383</v>
      </c>
      <c r="C209" s="184" t="str">
        <f t="shared" si="6"/>
        <v>383-4202</v>
      </c>
      <c r="D209" s="244" t="s">
        <v>364</v>
      </c>
      <c r="E209" s="244" t="s">
        <v>49</v>
      </c>
      <c r="F209" s="244" t="s">
        <v>56</v>
      </c>
      <c r="G209" s="244" t="s">
        <v>58</v>
      </c>
      <c r="H209" s="187" t="s">
        <v>29</v>
      </c>
      <c r="I209" s="188">
        <v>360</v>
      </c>
      <c r="J209" s="188">
        <f>VLOOKUP(A209,CENIK!$A$2:$F$201,6,FALSE)</f>
        <v>0</v>
      </c>
      <c r="K209" s="188">
        <f t="shared" si="7"/>
        <v>0</v>
      </c>
    </row>
    <row r="210" spans="1:11" ht="75" x14ac:dyDescent="0.25">
      <c r="A210" s="187">
        <v>4203</v>
      </c>
      <c r="B210" s="187">
        <v>383</v>
      </c>
      <c r="C210" s="184" t="str">
        <f t="shared" si="6"/>
        <v>383-4203</v>
      </c>
      <c r="D210" s="244" t="s">
        <v>364</v>
      </c>
      <c r="E210" s="244" t="s">
        <v>49</v>
      </c>
      <c r="F210" s="244" t="s">
        <v>56</v>
      </c>
      <c r="G210" s="244" t="s">
        <v>59</v>
      </c>
      <c r="H210" s="187" t="s">
        <v>22</v>
      </c>
      <c r="I210" s="188">
        <v>36</v>
      </c>
      <c r="J210" s="188">
        <f>VLOOKUP(A210,CENIK!$A$2:$F$201,6,FALSE)</f>
        <v>0</v>
      </c>
      <c r="K210" s="188">
        <f t="shared" si="7"/>
        <v>0</v>
      </c>
    </row>
    <row r="211" spans="1:11" ht="60" x14ac:dyDescent="0.25">
      <c r="A211" s="187">
        <v>4204</v>
      </c>
      <c r="B211" s="187">
        <v>383</v>
      </c>
      <c r="C211" s="184" t="str">
        <f t="shared" si="6"/>
        <v>383-4204</v>
      </c>
      <c r="D211" s="244" t="s">
        <v>364</v>
      </c>
      <c r="E211" s="244" t="s">
        <v>49</v>
      </c>
      <c r="F211" s="244" t="s">
        <v>56</v>
      </c>
      <c r="G211" s="244" t="s">
        <v>60</v>
      </c>
      <c r="H211" s="187" t="s">
        <v>22</v>
      </c>
      <c r="I211" s="188">
        <v>190</v>
      </c>
      <c r="J211" s="188">
        <f>VLOOKUP(A211,CENIK!$A$2:$F$201,6,FALSE)</f>
        <v>0</v>
      </c>
      <c r="K211" s="188">
        <f t="shared" si="7"/>
        <v>0</v>
      </c>
    </row>
    <row r="212" spans="1:11" ht="60" x14ac:dyDescent="0.25">
      <c r="A212" s="187">
        <v>4207</v>
      </c>
      <c r="B212" s="187">
        <v>383</v>
      </c>
      <c r="C212" s="184" t="str">
        <f t="shared" si="6"/>
        <v>383-4207</v>
      </c>
      <c r="D212" s="244" t="s">
        <v>364</v>
      </c>
      <c r="E212" s="244" t="s">
        <v>49</v>
      </c>
      <c r="F212" s="244" t="s">
        <v>56</v>
      </c>
      <c r="G212" s="244" t="s">
        <v>262</v>
      </c>
      <c r="H212" s="187" t="s">
        <v>22</v>
      </c>
      <c r="I212" s="188">
        <v>1300</v>
      </c>
      <c r="J212" s="188">
        <f>VLOOKUP(A212,CENIK!$A$2:$F$201,6,FALSE)</f>
        <v>0</v>
      </c>
      <c r="K212" s="188">
        <f t="shared" si="7"/>
        <v>0</v>
      </c>
    </row>
    <row r="213" spans="1:11" ht="75" x14ac:dyDescent="0.25">
      <c r="A213" s="187">
        <v>5106</v>
      </c>
      <c r="B213" s="187">
        <v>383</v>
      </c>
      <c r="C213" s="184" t="str">
        <f t="shared" si="6"/>
        <v>383-5106</v>
      </c>
      <c r="D213" s="244" t="s">
        <v>364</v>
      </c>
      <c r="E213" s="244" t="s">
        <v>63</v>
      </c>
      <c r="F213" s="244" t="s">
        <v>64</v>
      </c>
      <c r="G213" s="244" t="s">
        <v>67</v>
      </c>
      <c r="H213" s="187" t="s">
        <v>6</v>
      </c>
      <c r="I213" s="188">
        <v>1</v>
      </c>
      <c r="J213" s="188">
        <f>VLOOKUP(A213,CENIK!$A$2:$F$201,6,FALSE)</f>
        <v>0</v>
      </c>
      <c r="K213" s="188">
        <f t="shared" si="7"/>
        <v>0</v>
      </c>
    </row>
    <row r="214" spans="1:11" ht="165" x14ac:dyDescent="0.25">
      <c r="A214" s="187">
        <v>6101</v>
      </c>
      <c r="B214" s="187">
        <v>383</v>
      </c>
      <c r="C214" s="184" t="str">
        <f t="shared" si="6"/>
        <v>383-6101</v>
      </c>
      <c r="D214" s="244" t="s">
        <v>364</v>
      </c>
      <c r="E214" s="244" t="s">
        <v>74</v>
      </c>
      <c r="F214" s="244" t="s">
        <v>75</v>
      </c>
      <c r="G214" s="244" t="s">
        <v>76</v>
      </c>
      <c r="H214" s="187" t="s">
        <v>10</v>
      </c>
      <c r="I214" s="188">
        <v>210.3</v>
      </c>
      <c r="J214" s="188">
        <f>VLOOKUP(A214,CENIK!$A$2:$F$201,6,FALSE)</f>
        <v>0</v>
      </c>
      <c r="K214" s="188">
        <f t="shared" si="7"/>
        <v>0</v>
      </c>
    </row>
    <row r="215" spans="1:11" ht="120" x14ac:dyDescent="0.25">
      <c r="A215" s="187">
        <v>6204</v>
      </c>
      <c r="B215" s="187">
        <v>383</v>
      </c>
      <c r="C215" s="184" t="str">
        <f t="shared" si="6"/>
        <v>383-6204</v>
      </c>
      <c r="D215" s="244" t="s">
        <v>364</v>
      </c>
      <c r="E215" s="244" t="s">
        <v>74</v>
      </c>
      <c r="F215" s="244" t="s">
        <v>77</v>
      </c>
      <c r="G215" s="244" t="s">
        <v>265</v>
      </c>
      <c r="H215" s="187" t="s">
        <v>6</v>
      </c>
      <c r="I215" s="188">
        <v>3</v>
      </c>
      <c r="J215" s="188">
        <f>VLOOKUP(A215,CENIK!$A$2:$F$201,6,FALSE)</f>
        <v>0</v>
      </c>
      <c r="K215" s="188">
        <f t="shared" si="7"/>
        <v>0</v>
      </c>
    </row>
    <row r="216" spans="1:11" ht="120" x14ac:dyDescent="0.25">
      <c r="A216" s="187">
        <v>6206</v>
      </c>
      <c r="B216" s="187">
        <v>383</v>
      </c>
      <c r="C216" s="184" t="str">
        <f t="shared" si="6"/>
        <v>383-6206</v>
      </c>
      <c r="D216" s="244" t="s">
        <v>364</v>
      </c>
      <c r="E216" s="244" t="s">
        <v>74</v>
      </c>
      <c r="F216" s="244" t="s">
        <v>77</v>
      </c>
      <c r="G216" s="244" t="s">
        <v>266</v>
      </c>
      <c r="H216" s="187" t="s">
        <v>6</v>
      </c>
      <c r="I216" s="188">
        <v>1</v>
      </c>
      <c r="J216" s="188">
        <f>VLOOKUP(A216,CENIK!$A$2:$F$201,6,FALSE)</f>
        <v>0</v>
      </c>
      <c r="K216" s="188">
        <f t="shared" si="7"/>
        <v>0</v>
      </c>
    </row>
    <row r="217" spans="1:11" ht="120" x14ac:dyDescent="0.25">
      <c r="A217" s="187">
        <v>6208</v>
      </c>
      <c r="B217" s="187">
        <v>383</v>
      </c>
      <c r="C217" s="184" t="str">
        <f t="shared" si="6"/>
        <v>383-6208</v>
      </c>
      <c r="D217" s="244" t="s">
        <v>364</v>
      </c>
      <c r="E217" s="244" t="s">
        <v>74</v>
      </c>
      <c r="F217" s="244" t="s">
        <v>77</v>
      </c>
      <c r="G217" s="244" t="s">
        <v>267</v>
      </c>
      <c r="H217" s="187" t="s">
        <v>6</v>
      </c>
      <c r="I217" s="188">
        <v>5</v>
      </c>
      <c r="J217" s="188">
        <f>VLOOKUP(A217,CENIK!$A$2:$F$201,6,FALSE)</f>
        <v>0</v>
      </c>
      <c r="K217" s="188">
        <f t="shared" si="7"/>
        <v>0</v>
      </c>
    </row>
    <row r="218" spans="1:11" ht="45" x14ac:dyDescent="0.25">
      <c r="A218" s="187">
        <v>5307</v>
      </c>
      <c r="B218" s="187">
        <v>383</v>
      </c>
      <c r="C218" s="184" t="str">
        <f t="shared" si="6"/>
        <v>383-5307</v>
      </c>
      <c r="D218" s="244" t="s">
        <v>364</v>
      </c>
      <c r="E218" s="244" t="s">
        <v>74</v>
      </c>
      <c r="F218" s="244" t="s">
        <v>77</v>
      </c>
      <c r="G218" s="244" t="s">
        <v>558</v>
      </c>
      <c r="H218" s="187" t="s">
        <v>6</v>
      </c>
      <c r="I218" s="188">
        <v>9</v>
      </c>
      <c r="J218" s="188">
        <f>VLOOKUP(A218,CENIK!$A$2:$F$201,6,FALSE)</f>
        <v>0</v>
      </c>
      <c r="K218" s="188">
        <f t="shared" si="7"/>
        <v>0</v>
      </c>
    </row>
    <row r="219" spans="1:11" ht="30" x14ac:dyDescent="0.25">
      <c r="A219" s="187">
        <v>6257</v>
      </c>
      <c r="B219" s="187">
        <v>383</v>
      </c>
      <c r="C219" s="184" t="str">
        <f t="shared" si="6"/>
        <v>383-6257</v>
      </c>
      <c r="D219" s="244" t="s">
        <v>364</v>
      </c>
      <c r="E219" s="244" t="s">
        <v>74</v>
      </c>
      <c r="F219" s="244" t="s">
        <v>77</v>
      </c>
      <c r="G219" s="244" t="s">
        <v>79</v>
      </c>
      <c r="H219" s="187" t="s">
        <v>6</v>
      </c>
      <c r="I219" s="188">
        <v>1</v>
      </c>
      <c r="J219" s="188">
        <f>VLOOKUP(A219,CENIK!$A$2:$F$201,6,FALSE)</f>
        <v>0</v>
      </c>
      <c r="K219" s="188">
        <f t="shared" si="7"/>
        <v>0</v>
      </c>
    </row>
    <row r="220" spans="1:11" ht="120" x14ac:dyDescent="0.25">
      <c r="A220" s="187">
        <v>6253</v>
      </c>
      <c r="B220" s="187">
        <v>383</v>
      </c>
      <c r="C220" s="184" t="str">
        <f t="shared" si="6"/>
        <v>383-6253</v>
      </c>
      <c r="D220" s="244" t="s">
        <v>364</v>
      </c>
      <c r="E220" s="244" t="s">
        <v>74</v>
      </c>
      <c r="F220" s="244" t="s">
        <v>77</v>
      </c>
      <c r="G220" s="244" t="s">
        <v>269</v>
      </c>
      <c r="H220" s="187" t="s">
        <v>6</v>
      </c>
      <c r="I220" s="188">
        <v>9</v>
      </c>
      <c r="J220" s="188">
        <f>VLOOKUP(A220,CENIK!$A$2:$F$201,6,FALSE)</f>
        <v>0</v>
      </c>
      <c r="K220" s="188">
        <f t="shared" si="7"/>
        <v>0</v>
      </c>
    </row>
    <row r="221" spans="1:11" ht="120" x14ac:dyDescent="0.25">
      <c r="A221" s="187">
        <v>6305</v>
      </c>
      <c r="B221" s="187">
        <v>383</v>
      </c>
      <c r="C221" s="184" t="str">
        <f t="shared" si="6"/>
        <v>383-6305</v>
      </c>
      <c r="D221" s="244" t="s">
        <v>364</v>
      </c>
      <c r="E221" s="244" t="s">
        <v>74</v>
      </c>
      <c r="F221" s="244" t="s">
        <v>81</v>
      </c>
      <c r="G221" s="244" t="s">
        <v>84</v>
      </c>
      <c r="H221" s="187" t="s">
        <v>6</v>
      </c>
      <c r="I221" s="188">
        <v>8</v>
      </c>
      <c r="J221" s="188">
        <f>VLOOKUP(A221,CENIK!$A$2:$F$201,6,FALSE)</f>
        <v>0</v>
      </c>
      <c r="K221" s="188">
        <f t="shared" si="7"/>
        <v>0</v>
      </c>
    </row>
    <row r="222" spans="1:11" ht="345" x14ac:dyDescent="0.25">
      <c r="A222" s="187">
        <v>6301</v>
      </c>
      <c r="B222" s="187">
        <v>383</v>
      </c>
      <c r="C222" s="184" t="str">
        <f t="shared" si="6"/>
        <v>383-6301</v>
      </c>
      <c r="D222" s="244" t="s">
        <v>364</v>
      </c>
      <c r="E222" s="244" t="s">
        <v>74</v>
      </c>
      <c r="F222" s="244" t="s">
        <v>81</v>
      </c>
      <c r="G222" s="244" t="s">
        <v>270</v>
      </c>
      <c r="H222" s="187" t="s">
        <v>6</v>
      </c>
      <c r="I222" s="188">
        <v>8</v>
      </c>
      <c r="J222" s="188">
        <f>VLOOKUP(A222,CENIK!$A$2:$F$201,6,FALSE)</f>
        <v>0</v>
      </c>
      <c r="K222" s="188">
        <f t="shared" si="7"/>
        <v>0</v>
      </c>
    </row>
    <row r="223" spans="1:11" ht="60" x14ac:dyDescent="0.25">
      <c r="A223" s="187">
        <v>6405</v>
      </c>
      <c r="B223" s="187">
        <v>383</v>
      </c>
      <c r="C223" s="184" t="str">
        <f t="shared" si="6"/>
        <v>383-6405</v>
      </c>
      <c r="D223" s="244" t="s">
        <v>364</v>
      </c>
      <c r="E223" s="244" t="s">
        <v>74</v>
      </c>
      <c r="F223" s="244" t="s">
        <v>85</v>
      </c>
      <c r="G223" s="244" t="s">
        <v>87</v>
      </c>
      <c r="H223" s="187" t="s">
        <v>10</v>
      </c>
      <c r="I223" s="188">
        <v>210.3</v>
      </c>
      <c r="J223" s="188">
        <f>VLOOKUP(A223,CENIK!$A$2:$F$201,6,FALSE)</f>
        <v>0</v>
      </c>
      <c r="K223" s="188">
        <f t="shared" si="7"/>
        <v>0</v>
      </c>
    </row>
    <row r="224" spans="1:11" ht="30" x14ac:dyDescent="0.25">
      <c r="A224" s="187">
        <v>6401</v>
      </c>
      <c r="B224" s="187">
        <v>383</v>
      </c>
      <c r="C224" s="184" t="str">
        <f t="shared" si="6"/>
        <v>383-6401</v>
      </c>
      <c r="D224" s="244" t="s">
        <v>364</v>
      </c>
      <c r="E224" s="244" t="s">
        <v>74</v>
      </c>
      <c r="F224" s="244" t="s">
        <v>85</v>
      </c>
      <c r="G224" s="244" t="s">
        <v>86</v>
      </c>
      <c r="H224" s="187" t="s">
        <v>10</v>
      </c>
      <c r="I224" s="188">
        <v>210.3</v>
      </c>
      <c r="J224" s="188">
        <f>VLOOKUP(A224,CENIK!$A$2:$F$201,6,FALSE)</f>
        <v>0</v>
      </c>
      <c r="K224" s="188">
        <f t="shared" si="7"/>
        <v>0</v>
      </c>
    </row>
    <row r="225" spans="1:11" ht="30" x14ac:dyDescent="0.25">
      <c r="A225" s="187">
        <v>6402</v>
      </c>
      <c r="B225" s="187">
        <v>383</v>
      </c>
      <c r="C225" s="184" t="str">
        <f t="shared" si="6"/>
        <v>383-6402</v>
      </c>
      <c r="D225" s="244" t="s">
        <v>364</v>
      </c>
      <c r="E225" s="244" t="s">
        <v>74</v>
      </c>
      <c r="F225" s="244" t="s">
        <v>85</v>
      </c>
      <c r="G225" s="244" t="s">
        <v>122</v>
      </c>
      <c r="H225" s="187" t="s">
        <v>10</v>
      </c>
      <c r="I225" s="188">
        <v>210.3</v>
      </c>
      <c r="J225" s="188">
        <f>VLOOKUP(A225,CENIK!$A$2:$F$201,6,FALSE)</f>
        <v>0</v>
      </c>
      <c r="K225" s="188">
        <f t="shared" si="7"/>
        <v>0</v>
      </c>
    </row>
    <row r="226" spans="1:11" ht="45" x14ac:dyDescent="0.25">
      <c r="A226" s="187">
        <v>6504</v>
      </c>
      <c r="B226" s="187">
        <v>383</v>
      </c>
      <c r="C226" s="184" t="str">
        <f t="shared" si="6"/>
        <v>383-6504</v>
      </c>
      <c r="D226" s="244" t="s">
        <v>364</v>
      </c>
      <c r="E226" s="244" t="s">
        <v>74</v>
      </c>
      <c r="F226" s="244" t="s">
        <v>88</v>
      </c>
      <c r="G226" s="244" t="s">
        <v>274</v>
      </c>
      <c r="H226" s="187" t="s">
        <v>6</v>
      </c>
      <c r="I226" s="188">
        <v>10</v>
      </c>
      <c r="J226" s="188">
        <f>VLOOKUP(A226,CENIK!$A$2:$F$201,6,FALSE)</f>
        <v>0</v>
      </c>
      <c r="K226" s="188">
        <f t="shared" si="7"/>
        <v>0</v>
      </c>
    </row>
    <row r="227" spans="1:11" ht="60" x14ac:dyDescent="0.25">
      <c r="A227" s="187">
        <v>1201</v>
      </c>
      <c r="B227" s="187">
        <v>374</v>
      </c>
      <c r="C227" s="184" t="str">
        <f t="shared" si="6"/>
        <v>374-1201</v>
      </c>
      <c r="D227" s="244" t="s">
        <v>356</v>
      </c>
      <c r="E227" s="244" t="s">
        <v>7</v>
      </c>
      <c r="F227" s="244" t="s">
        <v>8</v>
      </c>
      <c r="G227" s="244" t="s">
        <v>9</v>
      </c>
      <c r="H227" s="187" t="s">
        <v>10</v>
      </c>
      <c r="I227" s="188">
        <v>526.70000000000005</v>
      </c>
      <c r="J227" s="188">
        <f>VLOOKUP(A227,CENIK!$A$2:$F$201,6,FALSE)</f>
        <v>0</v>
      </c>
      <c r="K227" s="188">
        <f t="shared" si="7"/>
        <v>0</v>
      </c>
    </row>
    <row r="228" spans="1:11" ht="45" x14ac:dyDescent="0.25">
      <c r="A228" s="187">
        <v>1202</v>
      </c>
      <c r="B228" s="187">
        <v>374</v>
      </c>
      <c r="C228" s="184" t="str">
        <f t="shared" si="6"/>
        <v>374-1202</v>
      </c>
      <c r="D228" s="244" t="s">
        <v>356</v>
      </c>
      <c r="E228" s="244" t="s">
        <v>7</v>
      </c>
      <c r="F228" s="244" t="s">
        <v>8</v>
      </c>
      <c r="G228" s="244" t="s">
        <v>11</v>
      </c>
      <c r="H228" s="187" t="s">
        <v>12</v>
      </c>
      <c r="I228" s="188">
        <v>17</v>
      </c>
      <c r="J228" s="188">
        <f>VLOOKUP(A228,CENIK!$A$2:$F$201,6,FALSE)</f>
        <v>0</v>
      </c>
      <c r="K228" s="188">
        <f t="shared" si="7"/>
        <v>0</v>
      </c>
    </row>
    <row r="229" spans="1:11" ht="75" x14ac:dyDescent="0.25">
      <c r="A229" s="187">
        <v>1207</v>
      </c>
      <c r="B229" s="187">
        <v>374</v>
      </c>
      <c r="C229" s="184" t="str">
        <f t="shared" si="6"/>
        <v>374-1207</v>
      </c>
      <c r="D229" s="244" t="s">
        <v>356</v>
      </c>
      <c r="E229" s="244" t="s">
        <v>7</v>
      </c>
      <c r="F229" s="244" t="s">
        <v>8</v>
      </c>
      <c r="G229" s="244" t="s">
        <v>239</v>
      </c>
      <c r="H229" s="187" t="s">
        <v>14</v>
      </c>
      <c r="I229" s="188">
        <v>8</v>
      </c>
      <c r="J229" s="188">
        <f>VLOOKUP(A229,CENIK!$A$2:$F$201,6,FALSE)</f>
        <v>0</v>
      </c>
      <c r="K229" s="188">
        <f t="shared" si="7"/>
        <v>0</v>
      </c>
    </row>
    <row r="230" spans="1:11" ht="45" x14ac:dyDescent="0.25">
      <c r="A230" s="187">
        <v>1301</v>
      </c>
      <c r="B230" s="187">
        <v>374</v>
      </c>
      <c r="C230" s="184" t="str">
        <f t="shared" si="6"/>
        <v>374-1301</v>
      </c>
      <c r="D230" s="244" t="s">
        <v>356</v>
      </c>
      <c r="E230" s="244" t="s">
        <v>7</v>
      </c>
      <c r="F230" s="244" t="s">
        <v>15</v>
      </c>
      <c r="G230" s="244" t="s">
        <v>16</v>
      </c>
      <c r="H230" s="187" t="s">
        <v>10</v>
      </c>
      <c r="I230" s="188">
        <v>526.70000000000005</v>
      </c>
      <c r="J230" s="188">
        <f>VLOOKUP(A230,CENIK!$A$2:$F$201,6,FALSE)</f>
        <v>0</v>
      </c>
      <c r="K230" s="188">
        <f t="shared" si="7"/>
        <v>0</v>
      </c>
    </row>
    <row r="231" spans="1:11" ht="150" x14ac:dyDescent="0.25">
      <c r="A231" s="187">
        <v>1302</v>
      </c>
      <c r="B231" s="187">
        <v>374</v>
      </c>
      <c r="C231" s="184" t="str">
        <f t="shared" si="6"/>
        <v>374-1302</v>
      </c>
      <c r="D231" s="244" t="s">
        <v>356</v>
      </c>
      <c r="E231" s="244" t="s">
        <v>7</v>
      </c>
      <c r="F231" s="244" t="s">
        <v>15</v>
      </c>
      <c r="G231" s="1201" t="s">
        <v>3252</v>
      </c>
      <c r="H231" s="187" t="s">
        <v>10</v>
      </c>
      <c r="I231" s="188">
        <v>526.70000000000005</v>
      </c>
      <c r="J231" s="188">
        <f>VLOOKUP(A231,CENIK!$A$2:$F$201,6,FALSE)</f>
        <v>0</v>
      </c>
      <c r="K231" s="188">
        <f t="shared" si="7"/>
        <v>0</v>
      </c>
    </row>
    <row r="232" spans="1:11" ht="60" x14ac:dyDescent="0.25">
      <c r="A232" s="187">
        <v>1307</v>
      </c>
      <c r="B232" s="187">
        <v>374</v>
      </c>
      <c r="C232" s="184" t="str">
        <f t="shared" si="6"/>
        <v>374-1307</v>
      </c>
      <c r="D232" s="244" t="s">
        <v>356</v>
      </c>
      <c r="E232" s="244" t="s">
        <v>7</v>
      </c>
      <c r="F232" s="244" t="s">
        <v>15</v>
      </c>
      <c r="G232" s="244" t="s">
        <v>18</v>
      </c>
      <c r="H232" s="187" t="s">
        <v>6</v>
      </c>
      <c r="I232" s="188">
        <v>10</v>
      </c>
      <c r="J232" s="188">
        <f>VLOOKUP(A232,CENIK!$A$2:$F$201,6,FALSE)</f>
        <v>0</v>
      </c>
      <c r="K232" s="188">
        <f t="shared" si="7"/>
        <v>0</v>
      </c>
    </row>
    <row r="233" spans="1:11" ht="45" x14ac:dyDescent="0.25">
      <c r="A233" s="187">
        <v>1311</v>
      </c>
      <c r="B233" s="187">
        <v>374</v>
      </c>
      <c r="C233" s="184" t="str">
        <f t="shared" ref="C233:C296" si="8">CONCATENATE(B233,$A$38,A233)</f>
        <v>374-1311</v>
      </c>
      <c r="D233" s="244" t="s">
        <v>356</v>
      </c>
      <c r="E233" s="244" t="s">
        <v>7</v>
      </c>
      <c r="F233" s="244" t="s">
        <v>15</v>
      </c>
      <c r="G233" s="244" t="s">
        <v>23</v>
      </c>
      <c r="H233" s="187" t="s">
        <v>14</v>
      </c>
      <c r="I233" s="188">
        <v>1</v>
      </c>
      <c r="J233" s="188">
        <f>VLOOKUP(A233,CENIK!$A$2:$F$201,6,FALSE)</f>
        <v>0</v>
      </c>
      <c r="K233" s="188">
        <f t="shared" ref="K233:K296" si="9">ROUND(I233*J233,2)</f>
        <v>0</v>
      </c>
    </row>
    <row r="234" spans="1:11" ht="30" x14ac:dyDescent="0.25">
      <c r="A234" s="187">
        <v>1401</v>
      </c>
      <c r="B234" s="187">
        <v>374</v>
      </c>
      <c r="C234" s="184" t="str">
        <f t="shared" si="8"/>
        <v>374-1401</v>
      </c>
      <c r="D234" s="244" t="s">
        <v>356</v>
      </c>
      <c r="E234" s="244" t="s">
        <v>7</v>
      </c>
      <c r="F234" s="244" t="s">
        <v>25</v>
      </c>
      <c r="G234" s="244" t="s">
        <v>247</v>
      </c>
      <c r="H234" s="187" t="s">
        <v>20</v>
      </c>
      <c r="I234" s="188">
        <v>50</v>
      </c>
      <c r="J234" s="188">
        <f>VLOOKUP(A234,CENIK!$A$2:$F$201,6,FALSE)</f>
        <v>0</v>
      </c>
      <c r="K234" s="188">
        <f t="shared" si="9"/>
        <v>0</v>
      </c>
    </row>
    <row r="235" spans="1:11" ht="30" x14ac:dyDescent="0.25">
      <c r="A235" s="187">
        <v>1402</v>
      </c>
      <c r="B235" s="187">
        <v>374</v>
      </c>
      <c r="C235" s="184" t="str">
        <f t="shared" si="8"/>
        <v>374-1402</v>
      </c>
      <c r="D235" s="244" t="s">
        <v>356</v>
      </c>
      <c r="E235" s="244" t="s">
        <v>7</v>
      </c>
      <c r="F235" s="244" t="s">
        <v>25</v>
      </c>
      <c r="G235" s="244" t="s">
        <v>248</v>
      </c>
      <c r="H235" s="187" t="s">
        <v>20</v>
      </c>
      <c r="I235" s="188">
        <v>25</v>
      </c>
      <c r="J235" s="188">
        <f>VLOOKUP(A235,CENIK!$A$2:$F$201,6,FALSE)</f>
        <v>0</v>
      </c>
      <c r="K235" s="188">
        <f t="shared" si="9"/>
        <v>0</v>
      </c>
    </row>
    <row r="236" spans="1:11" ht="30" x14ac:dyDescent="0.25">
      <c r="A236" s="187">
        <v>1403</v>
      </c>
      <c r="B236" s="187">
        <v>374</v>
      </c>
      <c r="C236" s="184" t="str">
        <f t="shared" si="8"/>
        <v>374-1403</v>
      </c>
      <c r="D236" s="244" t="s">
        <v>356</v>
      </c>
      <c r="E236" s="244" t="s">
        <v>7</v>
      </c>
      <c r="F236" s="244" t="s">
        <v>25</v>
      </c>
      <c r="G236" s="244" t="s">
        <v>249</v>
      </c>
      <c r="H236" s="187" t="s">
        <v>20</v>
      </c>
      <c r="I236" s="188">
        <v>25</v>
      </c>
      <c r="J236" s="188">
        <f>VLOOKUP(A236,CENIK!$A$2:$F$201,6,FALSE)</f>
        <v>0</v>
      </c>
      <c r="K236" s="188">
        <f t="shared" si="9"/>
        <v>0</v>
      </c>
    </row>
    <row r="237" spans="1:11" ht="60" x14ac:dyDescent="0.25">
      <c r="A237" s="187">
        <v>12324</v>
      </c>
      <c r="B237" s="187">
        <v>374</v>
      </c>
      <c r="C237" s="184" t="str">
        <f t="shared" si="8"/>
        <v>374-12324</v>
      </c>
      <c r="D237" s="244" t="s">
        <v>356</v>
      </c>
      <c r="E237" s="244" t="s">
        <v>26</v>
      </c>
      <c r="F237" s="244" t="s">
        <v>27</v>
      </c>
      <c r="G237" s="244" t="s">
        <v>556</v>
      </c>
      <c r="H237" s="187" t="s">
        <v>29</v>
      </c>
      <c r="I237" s="188">
        <v>43</v>
      </c>
      <c r="J237" s="188">
        <f>VLOOKUP(A237,CENIK!$A$2:$F$201,6,FALSE)</f>
        <v>0</v>
      </c>
      <c r="K237" s="188">
        <f t="shared" si="9"/>
        <v>0</v>
      </c>
    </row>
    <row r="238" spans="1:11" ht="45" x14ac:dyDescent="0.25">
      <c r="A238" s="187">
        <v>12308</v>
      </c>
      <c r="B238" s="187">
        <v>374</v>
      </c>
      <c r="C238" s="184" t="str">
        <f t="shared" si="8"/>
        <v>374-12308</v>
      </c>
      <c r="D238" s="244" t="s">
        <v>356</v>
      </c>
      <c r="E238" s="244" t="s">
        <v>26</v>
      </c>
      <c r="F238" s="244" t="s">
        <v>27</v>
      </c>
      <c r="G238" s="244" t="s">
        <v>28</v>
      </c>
      <c r="H238" s="187" t="s">
        <v>29</v>
      </c>
      <c r="I238" s="188">
        <v>900</v>
      </c>
      <c r="J238" s="188">
        <f>VLOOKUP(A238,CENIK!$A$2:$F$201,6,FALSE)</f>
        <v>0</v>
      </c>
      <c r="K238" s="188">
        <f t="shared" si="9"/>
        <v>0</v>
      </c>
    </row>
    <row r="239" spans="1:11" ht="30" x14ac:dyDescent="0.25">
      <c r="A239" s="187">
        <v>22102</v>
      </c>
      <c r="B239" s="187">
        <v>374</v>
      </c>
      <c r="C239" s="184" t="str">
        <f t="shared" si="8"/>
        <v>374-22102</v>
      </c>
      <c r="D239" s="244" t="s">
        <v>356</v>
      </c>
      <c r="E239" s="244" t="s">
        <v>26</v>
      </c>
      <c r="F239" s="244" t="s">
        <v>27</v>
      </c>
      <c r="G239" s="244" t="s">
        <v>35</v>
      </c>
      <c r="H239" s="187" t="s">
        <v>29</v>
      </c>
      <c r="I239" s="188">
        <v>900</v>
      </c>
      <c r="J239" s="188">
        <f>VLOOKUP(A239,CENIK!$A$2:$F$201,6,FALSE)</f>
        <v>0</v>
      </c>
      <c r="K239" s="188">
        <f t="shared" si="9"/>
        <v>0</v>
      </c>
    </row>
    <row r="240" spans="1:11" ht="30" x14ac:dyDescent="0.25">
      <c r="A240" s="187">
        <v>12327</v>
      </c>
      <c r="B240" s="187">
        <v>374</v>
      </c>
      <c r="C240" s="184" t="str">
        <f t="shared" si="8"/>
        <v>374-12327</v>
      </c>
      <c r="D240" s="244" t="s">
        <v>356</v>
      </c>
      <c r="E240" s="244" t="s">
        <v>26</v>
      </c>
      <c r="F240" s="244" t="s">
        <v>27</v>
      </c>
      <c r="G240" s="244" t="s">
        <v>31</v>
      </c>
      <c r="H240" s="187" t="s">
        <v>10</v>
      </c>
      <c r="I240" s="188">
        <v>1055</v>
      </c>
      <c r="J240" s="188">
        <f>VLOOKUP(A240,CENIK!$A$2:$F$201,6,FALSE)</f>
        <v>0</v>
      </c>
      <c r="K240" s="188">
        <f t="shared" si="9"/>
        <v>0</v>
      </c>
    </row>
    <row r="241" spans="1:11" ht="45" x14ac:dyDescent="0.25">
      <c r="A241" s="187">
        <v>31302</v>
      </c>
      <c r="B241" s="187">
        <v>374</v>
      </c>
      <c r="C241" s="184" t="str">
        <f t="shared" si="8"/>
        <v>374-31302</v>
      </c>
      <c r="D241" s="244" t="s">
        <v>356</v>
      </c>
      <c r="E241" s="244" t="s">
        <v>26</v>
      </c>
      <c r="F241" s="244" t="s">
        <v>36</v>
      </c>
      <c r="G241" s="244" t="s">
        <v>639</v>
      </c>
      <c r="H241" s="187" t="s">
        <v>22</v>
      </c>
      <c r="I241" s="188">
        <v>360</v>
      </c>
      <c r="J241" s="188">
        <f>VLOOKUP(A241,CENIK!$A$2:$F$201,6,FALSE)</f>
        <v>0</v>
      </c>
      <c r="K241" s="188">
        <f t="shared" si="9"/>
        <v>0</v>
      </c>
    </row>
    <row r="242" spans="1:11" ht="75" x14ac:dyDescent="0.25">
      <c r="A242" s="187">
        <v>31704</v>
      </c>
      <c r="B242" s="187">
        <v>374</v>
      </c>
      <c r="C242" s="184" t="str">
        <f t="shared" si="8"/>
        <v>374-31704</v>
      </c>
      <c r="D242" s="1137" t="s">
        <v>356</v>
      </c>
      <c r="E242" s="1137" t="s">
        <v>26</v>
      </c>
      <c r="F242" s="1137" t="s">
        <v>36</v>
      </c>
      <c r="G242" s="1137" t="s">
        <v>3115</v>
      </c>
      <c r="H242" s="187" t="s">
        <v>29</v>
      </c>
      <c r="I242" s="188">
        <v>900</v>
      </c>
      <c r="J242" s="188">
        <f>VLOOKUP(A242,CENIK!$A$2:$F$201,6,FALSE)</f>
        <v>0</v>
      </c>
      <c r="K242" s="188">
        <f t="shared" si="9"/>
        <v>0</v>
      </c>
    </row>
    <row r="243" spans="1:11" ht="45" x14ac:dyDescent="0.25">
      <c r="A243" s="187">
        <v>32307</v>
      </c>
      <c r="B243" s="187">
        <v>374</v>
      </c>
      <c r="C243" s="184" t="str">
        <f t="shared" si="8"/>
        <v>374-32307</v>
      </c>
      <c r="D243" s="1137" t="s">
        <v>356</v>
      </c>
      <c r="E243" s="1137" t="s">
        <v>26</v>
      </c>
      <c r="F243" s="1137" t="s">
        <v>36</v>
      </c>
      <c r="G243" s="1137" t="s">
        <v>3205</v>
      </c>
      <c r="H243" s="187" t="s">
        <v>29</v>
      </c>
      <c r="I243" s="188">
        <v>900</v>
      </c>
      <c r="J243" s="188">
        <f>VLOOKUP(A243,CENIK!$A$2:$F$201,6,FALSE)</f>
        <v>0</v>
      </c>
      <c r="K243" s="188">
        <f t="shared" si="9"/>
        <v>0</v>
      </c>
    </row>
    <row r="244" spans="1:11" ht="30" x14ac:dyDescent="0.25">
      <c r="A244" s="187">
        <v>4124</v>
      </c>
      <c r="B244" s="187">
        <v>374</v>
      </c>
      <c r="C244" s="184" t="str">
        <f t="shared" si="8"/>
        <v>374-4124</v>
      </c>
      <c r="D244" s="244" t="s">
        <v>356</v>
      </c>
      <c r="E244" s="244" t="s">
        <v>49</v>
      </c>
      <c r="F244" s="244" t="s">
        <v>50</v>
      </c>
      <c r="G244" s="244" t="s">
        <v>55</v>
      </c>
      <c r="H244" s="187" t="s">
        <v>20</v>
      </c>
      <c r="I244" s="188">
        <v>50</v>
      </c>
      <c r="J244" s="188">
        <f>VLOOKUP(A244,CENIK!$A$2:$F$201,6,FALSE)</f>
        <v>0</v>
      </c>
      <c r="K244" s="188">
        <f t="shared" si="9"/>
        <v>0</v>
      </c>
    </row>
    <row r="245" spans="1:11" ht="60" x14ac:dyDescent="0.25">
      <c r="A245" s="187">
        <v>4102</v>
      </c>
      <c r="B245" s="187">
        <v>374</v>
      </c>
      <c r="C245" s="184" t="str">
        <f t="shared" si="8"/>
        <v>374-4102</v>
      </c>
      <c r="D245" s="244" t="s">
        <v>356</v>
      </c>
      <c r="E245" s="244" t="s">
        <v>49</v>
      </c>
      <c r="F245" s="244" t="s">
        <v>50</v>
      </c>
      <c r="G245" s="244" t="s">
        <v>235</v>
      </c>
      <c r="H245" s="187" t="s">
        <v>29</v>
      </c>
      <c r="I245" s="188">
        <v>1580</v>
      </c>
      <c r="J245" s="188">
        <f>VLOOKUP(A245,CENIK!$A$2:$F$201,6,FALSE)</f>
        <v>0</v>
      </c>
      <c r="K245" s="188">
        <f t="shared" si="9"/>
        <v>0</v>
      </c>
    </row>
    <row r="246" spans="1:11" ht="60" x14ac:dyDescent="0.25">
      <c r="A246" s="187">
        <v>4107</v>
      </c>
      <c r="B246" s="187">
        <v>374</v>
      </c>
      <c r="C246" s="184" t="str">
        <f t="shared" si="8"/>
        <v>374-4107</v>
      </c>
      <c r="D246" s="244" t="s">
        <v>356</v>
      </c>
      <c r="E246" s="244" t="s">
        <v>49</v>
      </c>
      <c r="F246" s="244" t="s">
        <v>50</v>
      </c>
      <c r="G246" s="244" t="s">
        <v>258</v>
      </c>
      <c r="H246" s="187" t="s">
        <v>22</v>
      </c>
      <c r="I246" s="188">
        <v>2480</v>
      </c>
      <c r="J246" s="188">
        <f>VLOOKUP(A246,CENIK!$A$2:$F$201,6,FALSE)</f>
        <v>0</v>
      </c>
      <c r="K246" s="188">
        <f t="shared" si="9"/>
        <v>0</v>
      </c>
    </row>
    <row r="247" spans="1:11" ht="45" x14ac:dyDescent="0.25">
      <c r="A247" s="187">
        <v>4114</v>
      </c>
      <c r="B247" s="187">
        <v>374</v>
      </c>
      <c r="C247" s="184" t="str">
        <f t="shared" si="8"/>
        <v>374-4114</v>
      </c>
      <c r="D247" s="244" t="s">
        <v>356</v>
      </c>
      <c r="E247" s="244" t="s">
        <v>49</v>
      </c>
      <c r="F247" s="244" t="s">
        <v>50</v>
      </c>
      <c r="G247" s="244" t="s">
        <v>560</v>
      </c>
      <c r="H247" s="187" t="s">
        <v>22</v>
      </c>
      <c r="I247" s="188">
        <v>720</v>
      </c>
      <c r="J247" s="188">
        <f>VLOOKUP(A247,CENIK!$A$2:$F$201,6,FALSE)</f>
        <v>0</v>
      </c>
      <c r="K247" s="188">
        <f t="shared" si="9"/>
        <v>0</v>
      </c>
    </row>
    <row r="248" spans="1:11" ht="45" x14ac:dyDescent="0.25">
      <c r="A248" s="187">
        <v>4117</v>
      </c>
      <c r="B248" s="187">
        <v>374</v>
      </c>
      <c r="C248" s="184" t="str">
        <f t="shared" si="8"/>
        <v>374-4117</v>
      </c>
      <c r="D248" s="244" t="s">
        <v>356</v>
      </c>
      <c r="E248" s="244" t="s">
        <v>49</v>
      </c>
      <c r="F248" s="244" t="s">
        <v>50</v>
      </c>
      <c r="G248" s="244" t="s">
        <v>52</v>
      </c>
      <c r="H248" s="187" t="s">
        <v>22</v>
      </c>
      <c r="I248" s="188">
        <v>320</v>
      </c>
      <c r="J248" s="188">
        <f>VLOOKUP(A248,CENIK!$A$2:$F$201,6,FALSE)</f>
        <v>0</v>
      </c>
      <c r="K248" s="188">
        <f t="shared" si="9"/>
        <v>0</v>
      </c>
    </row>
    <row r="249" spans="1:11" ht="45" x14ac:dyDescent="0.25">
      <c r="A249" s="187">
        <v>4122</v>
      </c>
      <c r="B249" s="187">
        <v>374</v>
      </c>
      <c r="C249" s="184" t="str">
        <f t="shared" si="8"/>
        <v>374-4122</v>
      </c>
      <c r="D249" s="244" t="s">
        <v>356</v>
      </c>
      <c r="E249" s="244" t="s">
        <v>49</v>
      </c>
      <c r="F249" s="244" t="s">
        <v>50</v>
      </c>
      <c r="G249" s="244" t="s">
        <v>261</v>
      </c>
      <c r="H249" s="187" t="s">
        <v>22</v>
      </c>
      <c r="I249" s="188">
        <v>320</v>
      </c>
      <c r="J249" s="188">
        <f>VLOOKUP(A249,CENIK!$A$2:$F$201,6,FALSE)</f>
        <v>0</v>
      </c>
      <c r="K249" s="188">
        <f t="shared" si="9"/>
        <v>0</v>
      </c>
    </row>
    <row r="250" spans="1:11" ht="30" x14ac:dyDescent="0.25">
      <c r="A250" s="187">
        <v>4202</v>
      </c>
      <c r="B250" s="187">
        <v>374</v>
      </c>
      <c r="C250" s="184" t="str">
        <f t="shared" si="8"/>
        <v>374-4202</v>
      </c>
      <c r="D250" s="244" t="s">
        <v>356</v>
      </c>
      <c r="E250" s="244" t="s">
        <v>49</v>
      </c>
      <c r="F250" s="244" t="s">
        <v>56</v>
      </c>
      <c r="G250" s="244" t="s">
        <v>58</v>
      </c>
      <c r="H250" s="187" t="s">
        <v>29</v>
      </c>
      <c r="I250" s="188">
        <v>900</v>
      </c>
      <c r="J250" s="188">
        <f>VLOOKUP(A250,CENIK!$A$2:$F$201,6,FALSE)</f>
        <v>0</v>
      </c>
      <c r="K250" s="188">
        <f t="shared" si="9"/>
        <v>0</v>
      </c>
    </row>
    <row r="251" spans="1:11" ht="75" x14ac:dyDescent="0.25">
      <c r="A251" s="187">
        <v>4203</v>
      </c>
      <c r="B251" s="187">
        <v>374</v>
      </c>
      <c r="C251" s="184" t="str">
        <f t="shared" si="8"/>
        <v>374-4203</v>
      </c>
      <c r="D251" s="244" t="s">
        <v>356</v>
      </c>
      <c r="E251" s="244" t="s">
        <v>49</v>
      </c>
      <c r="F251" s="244" t="s">
        <v>56</v>
      </c>
      <c r="G251" s="244" t="s">
        <v>59</v>
      </c>
      <c r="H251" s="187" t="s">
        <v>22</v>
      </c>
      <c r="I251" s="188">
        <v>90</v>
      </c>
      <c r="J251" s="188">
        <f>VLOOKUP(A251,CENIK!$A$2:$F$201,6,FALSE)</f>
        <v>0</v>
      </c>
      <c r="K251" s="188">
        <f t="shared" si="9"/>
        <v>0</v>
      </c>
    </row>
    <row r="252" spans="1:11" ht="60" x14ac:dyDescent="0.25">
      <c r="A252" s="187">
        <v>4204</v>
      </c>
      <c r="B252" s="187">
        <v>374</v>
      </c>
      <c r="C252" s="184" t="str">
        <f t="shared" si="8"/>
        <v>374-4204</v>
      </c>
      <c r="D252" s="244" t="s">
        <v>356</v>
      </c>
      <c r="E252" s="244" t="s">
        <v>49</v>
      </c>
      <c r="F252" s="244" t="s">
        <v>56</v>
      </c>
      <c r="G252" s="244" t="s">
        <v>60</v>
      </c>
      <c r="H252" s="187" t="s">
        <v>22</v>
      </c>
      <c r="I252" s="188">
        <v>470</v>
      </c>
      <c r="J252" s="188">
        <f>VLOOKUP(A252,CENIK!$A$2:$F$201,6,FALSE)</f>
        <v>0</v>
      </c>
      <c r="K252" s="188">
        <f t="shared" si="9"/>
        <v>0</v>
      </c>
    </row>
    <row r="253" spans="1:11" ht="60" x14ac:dyDescent="0.25">
      <c r="A253" s="187">
        <v>4207</v>
      </c>
      <c r="B253" s="187">
        <v>374</v>
      </c>
      <c r="C253" s="184" t="str">
        <f t="shared" si="8"/>
        <v>374-4207</v>
      </c>
      <c r="D253" s="244" t="s">
        <v>356</v>
      </c>
      <c r="E253" s="244" t="s">
        <v>49</v>
      </c>
      <c r="F253" s="244" t="s">
        <v>56</v>
      </c>
      <c r="G253" s="244" t="s">
        <v>262</v>
      </c>
      <c r="H253" s="187" t="s">
        <v>22</v>
      </c>
      <c r="I253" s="188">
        <v>2800</v>
      </c>
      <c r="J253" s="188">
        <f>VLOOKUP(A253,CENIK!$A$2:$F$201,6,FALSE)</f>
        <v>0</v>
      </c>
      <c r="K253" s="188">
        <f t="shared" si="9"/>
        <v>0</v>
      </c>
    </row>
    <row r="254" spans="1:11" ht="165" x14ac:dyDescent="0.25">
      <c r="A254" s="187">
        <v>6101</v>
      </c>
      <c r="B254" s="187">
        <v>374</v>
      </c>
      <c r="C254" s="184" t="str">
        <f t="shared" si="8"/>
        <v>374-6101</v>
      </c>
      <c r="D254" s="244" t="s">
        <v>356</v>
      </c>
      <c r="E254" s="244" t="s">
        <v>74</v>
      </c>
      <c r="F254" s="244" t="s">
        <v>75</v>
      </c>
      <c r="G254" s="244" t="s">
        <v>76</v>
      </c>
      <c r="H254" s="187" t="s">
        <v>10</v>
      </c>
      <c r="I254" s="188">
        <v>526.70000000000005</v>
      </c>
      <c r="J254" s="188">
        <f>VLOOKUP(A254,CENIK!$A$2:$F$201,6,FALSE)</f>
        <v>0</v>
      </c>
      <c r="K254" s="188">
        <f t="shared" si="9"/>
        <v>0</v>
      </c>
    </row>
    <row r="255" spans="1:11" ht="120" x14ac:dyDescent="0.25">
      <c r="A255" s="187">
        <v>6204</v>
      </c>
      <c r="B255" s="187">
        <v>374</v>
      </c>
      <c r="C255" s="184" t="str">
        <f t="shared" si="8"/>
        <v>374-6204</v>
      </c>
      <c r="D255" s="244" t="s">
        <v>356</v>
      </c>
      <c r="E255" s="244" t="s">
        <v>74</v>
      </c>
      <c r="F255" s="244" t="s">
        <v>77</v>
      </c>
      <c r="G255" s="244" t="s">
        <v>265</v>
      </c>
      <c r="H255" s="187" t="s">
        <v>6</v>
      </c>
      <c r="I255" s="188">
        <v>10</v>
      </c>
      <c r="J255" s="188">
        <f>VLOOKUP(A255,CENIK!$A$2:$F$201,6,FALSE)</f>
        <v>0</v>
      </c>
      <c r="K255" s="188">
        <f t="shared" si="9"/>
        <v>0</v>
      </c>
    </row>
    <row r="256" spans="1:11" ht="120" x14ac:dyDescent="0.25">
      <c r="A256" s="187">
        <v>6206</v>
      </c>
      <c r="B256" s="187">
        <v>374</v>
      </c>
      <c r="C256" s="184" t="str">
        <f t="shared" si="8"/>
        <v>374-6206</v>
      </c>
      <c r="D256" s="244" t="s">
        <v>356</v>
      </c>
      <c r="E256" s="244" t="s">
        <v>74</v>
      </c>
      <c r="F256" s="244" t="s">
        <v>77</v>
      </c>
      <c r="G256" s="244" t="s">
        <v>266</v>
      </c>
      <c r="H256" s="187" t="s">
        <v>6</v>
      </c>
      <c r="I256" s="188">
        <v>6</v>
      </c>
      <c r="J256" s="188">
        <f>VLOOKUP(A256,CENIK!$A$2:$F$201,6,FALSE)</f>
        <v>0</v>
      </c>
      <c r="K256" s="188">
        <f t="shared" si="9"/>
        <v>0</v>
      </c>
    </row>
    <row r="257" spans="1:11" ht="45" x14ac:dyDescent="0.25">
      <c r="A257" s="187">
        <v>5307</v>
      </c>
      <c r="B257" s="187">
        <v>374</v>
      </c>
      <c r="C257" s="184" t="str">
        <f t="shared" si="8"/>
        <v>374-5307</v>
      </c>
      <c r="D257" s="244" t="s">
        <v>356</v>
      </c>
      <c r="E257" s="244" t="s">
        <v>74</v>
      </c>
      <c r="F257" s="244" t="s">
        <v>77</v>
      </c>
      <c r="G257" s="244" t="s">
        <v>558</v>
      </c>
      <c r="H257" s="187" t="s">
        <v>6</v>
      </c>
      <c r="I257" s="188">
        <v>16</v>
      </c>
      <c r="J257" s="188">
        <f>VLOOKUP(A257,CENIK!$A$2:$F$201,6,FALSE)</f>
        <v>0</v>
      </c>
      <c r="K257" s="188">
        <f t="shared" si="9"/>
        <v>0</v>
      </c>
    </row>
    <row r="258" spans="1:11" ht="120" x14ac:dyDescent="0.25">
      <c r="A258" s="187">
        <v>6253</v>
      </c>
      <c r="B258" s="187">
        <v>374</v>
      </c>
      <c r="C258" s="184" t="str">
        <f t="shared" si="8"/>
        <v>374-6253</v>
      </c>
      <c r="D258" s="244" t="s">
        <v>356</v>
      </c>
      <c r="E258" s="244" t="s">
        <v>74</v>
      </c>
      <c r="F258" s="244" t="s">
        <v>77</v>
      </c>
      <c r="G258" s="244" t="s">
        <v>269</v>
      </c>
      <c r="H258" s="187" t="s">
        <v>6</v>
      </c>
      <c r="I258" s="188">
        <v>16</v>
      </c>
      <c r="J258" s="188">
        <f>VLOOKUP(A258,CENIK!$A$2:$F$201,6,FALSE)</f>
        <v>0</v>
      </c>
      <c r="K258" s="188">
        <f t="shared" si="9"/>
        <v>0</v>
      </c>
    </row>
    <row r="259" spans="1:11" ht="120" x14ac:dyDescent="0.25">
      <c r="A259" s="187">
        <v>6305</v>
      </c>
      <c r="B259" s="187">
        <v>374</v>
      </c>
      <c r="C259" s="184" t="str">
        <f t="shared" si="8"/>
        <v>374-6305</v>
      </c>
      <c r="D259" s="244" t="s">
        <v>356</v>
      </c>
      <c r="E259" s="244" t="s">
        <v>74</v>
      </c>
      <c r="F259" s="244" t="s">
        <v>81</v>
      </c>
      <c r="G259" s="244" t="s">
        <v>84</v>
      </c>
      <c r="H259" s="187" t="s">
        <v>6</v>
      </c>
      <c r="I259" s="188">
        <v>9</v>
      </c>
      <c r="J259" s="188">
        <f>VLOOKUP(A259,CENIK!$A$2:$F$201,6,FALSE)</f>
        <v>0</v>
      </c>
      <c r="K259" s="188">
        <f t="shared" si="9"/>
        <v>0</v>
      </c>
    </row>
    <row r="260" spans="1:11" ht="345" x14ac:dyDescent="0.25">
      <c r="A260" s="187">
        <v>6301</v>
      </c>
      <c r="B260" s="187">
        <v>374</v>
      </c>
      <c r="C260" s="184" t="str">
        <f t="shared" si="8"/>
        <v>374-6301</v>
      </c>
      <c r="D260" s="244" t="s">
        <v>356</v>
      </c>
      <c r="E260" s="244" t="s">
        <v>74</v>
      </c>
      <c r="F260" s="244" t="s">
        <v>81</v>
      </c>
      <c r="G260" s="244" t="s">
        <v>270</v>
      </c>
      <c r="H260" s="187" t="s">
        <v>6</v>
      </c>
      <c r="I260" s="188">
        <v>9</v>
      </c>
      <c r="J260" s="188">
        <f>VLOOKUP(A260,CENIK!$A$2:$F$201,6,FALSE)</f>
        <v>0</v>
      </c>
      <c r="K260" s="188">
        <f t="shared" si="9"/>
        <v>0</v>
      </c>
    </row>
    <row r="261" spans="1:11" ht="60" x14ac:dyDescent="0.25">
      <c r="A261" s="187">
        <v>6405</v>
      </c>
      <c r="B261" s="187">
        <v>374</v>
      </c>
      <c r="C261" s="184" t="str">
        <f t="shared" si="8"/>
        <v>374-6405</v>
      </c>
      <c r="D261" s="244" t="s">
        <v>356</v>
      </c>
      <c r="E261" s="244" t="s">
        <v>74</v>
      </c>
      <c r="F261" s="244" t="s">
        <v>85</v>
      </c>
      <c r="G261" s="244" t="s">
        <v>87</v>
      </c>
      <c r="H261" s="187" t="s">
        <v>10</v>
      </c>
      <c r="I261" s="188">
        <v>526.70000000000005</v>
      </c>
      <c r="J261" s="188">
        <f>VLOOKUP(A261,CENIK!$A$2:$F$201,6,FALSE)</f>
        <v>0</v>
      </c>
      <c r="K261" s="188">
        <f t="shared" si="9"/>
        <v>0</v>
      </c>
    </row>
    <row r="262" spans="1:11" ht="30" x14ac:dyDescent="0.25">
      <c r="A262" s="187">
        <v>6401</v>
      </c>
      <c r="B262" s="187">
        <v>374</v>
      </c>
      <c r="C262" s="184" t="str">
        <f t="shared" si="8"/>
        <v>374-6401</v>
      </c>
      <c r="D262" s="244" t="s">
        <v>356</v>
      </c>
      <c r="E262" s="244" t="s">
        <v>74</v>
      </c>
      <c r="F262" s="244" t="s">
        <v>85</v>
      </c>
      <c r="G262" s="244" t="s">
        <v>86</v>
      </c>
      <c r="H262" s="187" t="s">
        <v>10</v>
      </c>
      <c r="I262" s="188">
        <v>526.70000000000005</v>
      </c>
      <c r="J262" s="188">
        <f>VLOOKUP(A262,CENIK!$A$2:$F$201,6,FALSE)</f>
        <v>0</v>
      </c>
      <c r="K262" s="188">
        <f t="shared" si="9"/>
        <v>0</v>
      </c>
    </row>
    <row r="263" spans="1:11" ht="30" x14ac:dyDescent="0.25">
      <c r="A263" s="187">
        <v>6402</v>
      </c>
      <c r="B263" s="187">
        <v>374</v>
      </c>
      <c r="C263" s="184" t="str">
        <f t="shared" si="8"/>
        <v>374-6402</v>
      </c>
      <c r="D263" s="244" t="s">
        <v>356</v>
      </c>
      <c r="E263" s="244" t="s">
        <v>74</v>
      </c>
      <c r="F263" s="244" t="s">
        <v>85</v>
      </c>
      <c r="G263" s="244" t="s">
        <v>122</v>
      </c>
      <c r="H263" s="187" t="s">
        <v>10</v>
      </c>
      <c r="I263" s="188">
        <v>526.70000000000005</v>
      </c>
      <c r="J263" s="188">
        <f>VLOOKUP(A263,CENIK!$A$2:$F$201,6,FALSE)</f>
        <v>0</v>
      </c>
      <c r="K263" s="188">
        <f t="shared" si="9"/>
        <v>0</v>
      </c>
    </row>
    <row r="264" spans="1:11" ht="45" x14ac:dyDescent="0.25">
      <c r="A264" s="187">
        <v>6504</v>
      </c>
      <c r="B264" s="187">
        <v>374</v>
      </c>
      <c r="C264" s="184" t="str">
        <f t="shared" si="8"/>
        <v>374-6504</v>
      </c>
      <c r="D264" s="244" t="s">
        <v>356</v>
      </c>
      <c r="E264" s="244" t="s">
        <v>74</v>
      </c>
      <c r="F264" s="244" t="s">
        <v>88</v>
      </c>
      <c r="G264" s="244" t="s">
        <v>274</v>
      </c>
      <c r="H264" s="187" t="s">
        <v>6</v>
      </c>
      <c r="I264" s="188">
        <v>8</v>
      </c>
      <c r="J264" s="188">
        <f>VLOOKUP(A264,CENIK!$A$2:$F$201,6,FALSE)</f>
        <v>0</v>
      </c>
      <c r="K264" s="188">
        <f t="shared" si="9"/>
        <v>0</v>
      </c>
    </row>
    <row r="265" spans="1:11" ht="60" x14ac:dyDescent="0.25">
      <c r="A265" s="187">
        <v>1201</v>
      </c>
      <c r="B265" s="187">
        <v>387</v>
      </c>
      <c r="C265" s="184" t="str">
        <f t="shared" si="8"/>
        <v>387-1201</v>
      </c>
      <c r="D265" s="244" t="s">
        <v>368</v>
      </c>
      <c r="E265" s="244" t="s">
        <v>7</v>
      </c>
      <c r="F265" s="244" t="s">
        <v>8</v>
      </c>
      <c r="G265" s="244" t="s">
        <v>9</v>
      </c>
      <c r="H265" s="187" t="s">
        <v>10</v>
      </c>
      <c r="I265" s="188">
        <v>96.4</v>
      </c>
      <c r="J265" s="188">
        <f>VLOOKUP(A265,CENIK!$A$2:$F$201,6,FALSE)</f>
        <v>0</v>
      </c>
      <c r="K265" s="188">
        <f t="shared" si="9"/>
        <v>0</v>
      </c>
    </row>
    <row r="266" spans="1:11" ht="45" x14ac:dyDescent="0.25">
      <c r="A266" s="187">
        <v>1202</v>
      </c>
      <c r="B266" s="187">
        <v>387</v>
      </c>
      <c r="C266" s="184" t="str">
        <f t="shared" si="8"/>
        <v>387-1202</v>
      </c>
      <c r="D266" s="244" t="s">
        <v>368</v>
      </c>
      <c r="E266" s="244" t="s">
        <v>7</v>
      </c>
      <c r="F266" s="244" t="s">
        <v>8</v>
      </c>
      <c r="G266" s="244" t="s">
        <v>11</v>
      </c>
      <c r="H266" s="187" t="s">
        <v>12</v>
      </c>
      <c r="I266" s="188">
        <v>5</v>
      </c>
      <c r="J266" s="188">
        <f>VLOOKUP(A266,CENIK!$A$2:$F$201,6,FALSE)</f>
        <v>0</v>
      </c>
      <c r="K266" s="188">
        <f t="shared" si="9"/>
        <v>0</v>
      </c>
    </row>
    <row r="267" spans="1:11" ht="75" x14ac:dyDescent="0.25">
      <c r="A267" s="187">
        <v>1207</v>
      </c>
      <c r="B267" s="187">
        <v>387</v>
      </c>
      <c r="C267" s="184" t="str">
        <f t="shared" si="8"/>
        <v>387-1207</v>
      </c>
      <c r="D267" s="244" t="s">
        <v>368</v>
      </c>
      <c r="E267" s="244" t="s">
        <v>7</v>
      </c>
      <c r="F267" s="244" t="s">
        <v>8</v>
      </c>
      <c r="G267" s="244" t="s">
        <v>239</v>
      </c>
      <c r="H267" s="187" t="s">
        <v>14</v>
      </c>
      <c r="I267" s="188">
        <v>5</v>
      </c>
      <c r="J267" s="188">
        <f>VLOOKUP(A267,CENIK!$A$2:$F$201,6,FALSE)</f>
        <v>0</v>
      </c>
      <c r="K267" s="188">
        <f t="shared" si="9"/>
        <v>0</v>
      </c>
    </row>
    <row r="268" spans="1:11" ht="45" x14ac:dyDescent="0.25">
      <c r="A268" s="187">
        <v>1301</v>
      </c>
      <c r="B268" s="187">
        <v>387</v>
      </c>
      <c r="C268" s="184" t="str">
        <f t="shared" si="8"/>
        <v>387-1301</v>
      </c>
      <c r="D268" s="244" t="s">
        <v>368</v>
      </c>
      <c r="E268" s="244" t="s">
        <v>7</v>
      </c>
      <c r="F268" s="244" t="s">
        <v>15</v>
      </c>
      <c r="G268" s="244" t="s">
        <v>16</v>
      </c>
      <c r="H268" s="187" t="s">
        <v>10</v>
      </c>
      <c r="I268" s="188">
        <v>96.4</v>
      </c>
      <c r="J268" s="188">
        <f>VLOOKUP(A268,CENIK!$A$2:$F$201,6,FALSE)</f>
        <v>0</v>
      </c>
      <c r="K268" s="188">
        <f t="shared" si="9"/>
        <v>0</v>
      </c>
    </row>
    <row r="269" spans="1:11" ht="150" x14ac:dyDescent="0.25">
      <c r="A269" s="187">
        <v>1302</v>
      </c>
      <c r="B269" s="187">
        <v>387</v>
      </c>
      <c r="C269" s="184" t="str">
        <f t="shared" si="8"/>
        <v>387-1302</v>
      </c>
      <c r="D269" s="244" t="s">
        <v>368</v>
      </c>
      <c r="E269" s="244" t="s">
        <v>7</v>
      </c>
      <c r="F269" s="244" t="s">
        <v>15</v>
      </c>
      <c r="G269" s="1201" t="s">
        <v>3252</v>
      </c>
      <c r="H269" s="187" t="s">
        <v>10</v>
      </c>
      <c r="I269" s="188">
        <v>96.4</v>
      </c>
      <c r="J269" s="188">
        <f>VLOOKUP(A269,CENIK!$A$2:$F$201,6,FALSE)</f>
        <v>0</v>
      </c>
      <c r="K269" s="188">
        <f t="shared" si="9"/>
        <v>0</v>
      </c>
    </row>
    <row r="270" spans="1:11" ht="60" x14ac:dyDescent="0.25">
      <c r="A270" s="187">
        <v>1307</v>
      </c>
      <c r="B270" s="187">
        <v>387</v>
      </c>
      <c r="C270" s="184" t="str">
        <f t="shared" si="8"/>
        <v>387-1307</v>
      </c>
      <c r="D270" s="244" t="s">
        <v>368</v>
      </c>
      <c r="E270" s="244" t="s">
        <v>7</v>
      </c>
      <c r="F270" s="244" t="s">
        <v>15</v>
      </c>
      <c r="G270" s="244" t="s">
        <v>18</v>
      </c>
      <c r="H270" s="187" t="s">
        <v>6</v>
      </c>
      <c r="I270" s="188">
        <v>2</v>
      </c>
      <c r="J270" s="188">
        <f>VLOOKUP(A270,CENIK!$A$2:$F$201,6,FALSE)</f>
        <v>0</v>
      </c>
      <c r="K270" s="188">
        <f t="shared" si="9"/>
        <v>0</v>
      </c>
    </row>
    <row r="271" spans="1:11" ht="45" x14ac:dyDescent="0.25">
      <c r="A271" s="187">
        <v>1311</v>
      </c>
      <c r="B271" s="187">
        <v>387</v>
      </c>
      <c r="C271" s="184" t="str">
        <f t="shared" si="8"/>
        <v>387-1311</v>
      </c>
      <c r="D271" s="244" t="s">
        <v>368</v>
      </c>
      <c r="E271" s="244" t="s">
        <v>7</v>
      </c>
      <c r="F271" s="244" t="s">
        <v>15</v>
      </c>
      <c r="G271" s="244" t="s">
        <v>23</v>
      </c>
      <c r="H271" s="187" t="s">
        <v>14</v>
      </c>
      <c r="I271" s="188">
        <v>1</v>
      </c>
      <c r="J271" s="188">
        <f>VLOOKUP(A271,CENIK!$A$2:$F$201,6,FALSE)</f>
        <v>0</v>
      </c>
      <c r="K271" s="188">
        <f t="shared" si="9"/>
        <v>0</v>
      </c>
    </row>
    <row r="272" spans="1:11" ht="30" x14ac:dyDescent="0.25">
      <c r="A272" s="187">
        <v>1401</v>
      </c>
      <c r="B272" s="187">
        <v>387</v>
      </c>
      <c r="C272" s="184" t="str">
        <f t="shared" si="8"/>
        <v>387-1401</v>
      </c>
      <c r="D272" s="244" t="s">
        <v>368</v>
      </c>
      <c r="E272" s="244" t="s">
        <v>7</v>
      </c>
      <c r="F272" s="244" t="s">
        <v>25</v>
      </c>
      <c r="G272" s="244" t="s">
        <v>247</v>
      </c>
      <c r="H272" s="187" t="s">
        <v>20</v>
      </c>
      <c r="I272" s="188">
        <v>10</v>
      </c>
      <c r="J272" s="188">
        <f>VLOOKUP(A272,CENIK!$A$2:$F$201,6,FALSE)</f>
        <v>0</v>
      </c>
      <c r="K272" s="188">
        <f t="shared" si="9"/>
        <v>0</v>
      </c>
    </row>
    <row r="273" spans="1:11" ht="30" x14ac:dyDescent="0.25">
      <c r="A273" s="187">
        <v>1402</v>
      </c>
      <c r="B273" s="187">
        <v>387</v>
      </c>
      <c r="C273" s="184" t="str">
        <f t="shared" si="8"/>
        <v>387-1402</v>
      </c>
      <c r="D273" s="244" t="s">
        <v>368</v>
      </c>
      <c r="E273" s="244" t="s">
        <v>7</v>
      </c>
      <c r="F273" s="244" t="s">
        <v>25</v>
      </c>
      <c r="G273" s="244" t="s">
        <v>248</v>
      </c>
      <c r="H273" s="187" t="s">
        <v>20</v>
      </c>
      <c r="I273" s="188">
        <v>5</v>
      </c>
      <c r="J273" s="188">
        <f>VLOOKUP(A273,CENIK!$A$2:$F$201,6,FALSE)</f>
        <v>0</v>
      </c>
      <c r="K273" s="188">
        <f t="shared" si="9"/>
        <v>0</v>
      </c>
    </row>
    <row r="274" spans="1:11" ht="30" x14ac:dyDescent="0.25">
      <c r="A274" s="187">
        <v>1403</v>
      </c>
      <c r="B274" s="187">
        <v>387</v>
      </c>
      <c r="C274" s="184" t="str">
        <f t="shared" si="8"/>
        <v>387-1403</v>
      </c>
      <c r="D274" s="244" t="s">
        <v>368</v>
      </c>
      <c r="E274" s="244" t="s">
        <v>7</v>
      </c>
      <c r="F274" s="244" t="s">
        <v>25</v>
      </c>
      <c r="G274" s="244" t="s">
        <v>249</v>
      </c>
      <c r="H274" s="187" t="s">
        <v>20</v>
      </c>
      <c r="I274" s="188">
        <v>5</v>
      </c>
      <c r="J274" s="188">
        <f>VLOOKUP(A274,CENIK!$A$2:$F$201,6,FALSE)</f>
        <v>0</v>
      </c>
      <c r="K274" s="188">
        <f t="shared" si="9"/>
        <v>0</v>
      </c>
    </row>
    <row r="275" spans="1:11" ht="60" x14ac:dyDescent="0.25">
      <c r="A275" s="187">
        <v>12324</v>
      </c>
      <c r="B275" s="187">
        <v>387</v>
      </c>
      <c r="C275" s="184" t="str">
        <f t="shared" si="8"/>
        <v>387-12324</v>
      </c>
      <c r="D275" s="244" t="s">
        <v>368</v>
      </c>
      <c r="E275" s="244" t="s">
        <v>26</v>
      </c>
      <c r="F275" s="244" t="s">
        <v>27</v>
      </c>
      <c r="G275" s="244" t="s">
        <v>556</v>
      </c>
      <c r="H275" s="187" t="s">
        <v>29</v>
      </c>
      <c r="I275" s="188">
        <v>7.7</v>
      </c>
      <c r="J275" s="188">
        <f>VLOOKUP(A275,CENIK!$A$2:$F$201,6,FALSE)</f>
        <v>0</v>
      </c>
      <c r="K275" s="188">
        <f t="shared" si="9"/>
        <v>0</v>
      </c>
    </row>
    <row r="276" spans="1:11" ht="45" x14ac:dyDescent="0.25">
      <c r="A276" s="187">
        <v>12308</v>
      </c>
      <c r="B276" s="187">
        <v>387</v>
      </c>
      <c r="C276" s="184" t="str">
        <f t="shared" si="8"/>
        <v>387-12308</v>
      </c>
      <c r="D276" s="244" t="s">
        <v>368</v>
      </c>
      <c r="E276" s="244" t="s">
        <v>26</v>
      </c>
      <c r="F276" s="244" t="s">
        <v>27</v>
      </c>
      <c r="G276" s="244" t="s">
        <v>28</v>
      </c>
      <c r="H276" s="187" t="s">
        <v>29</v>
      </c>
      <c r="I276" s="188">
        <v>165</v>
      </c>
      <c r="J276" s="188">
        <f>VLOOKUP(A276,CENIK!$A$2:$F$201,6,FALSE)</f>
        <v>0</v>
      </c>
      <c r="K276" s="188">
        <f t="shared" si="9"/>
        <v>0</v>
      </c>
    </row>
    <row r="277" spans="1:11" ht="30" x14ac:dyDescent="0.25">
      <c r="A277" s="187">
        <v>22102</v>
      </c>
      <c r="B277" s="187">
        <v>387</v>
      </c>
      <c r="C277" s="184" t="str">
        <f t="shared" si="8"/>
        <v>387-22102</v>
      </c>
      <c r="D277" s="244" t="s">
        <v>368</v>
      </c>
      <c r="E277" s="244" t="s">
        <v>26</v>
      </c>
      <c r="F277" s="244" t="s">
        <v>27</v>
      </c>
      <c r="G277" s="244" t="s">
        <v>35</v>
      </c>
      <c r="H277" s="187" t="s">
        <v>29</v>
      </c>
      <c r="I277" s="188">
        <v>165</v>
      </c>
      <c r="J277" s="188">
        <f>VLOOKUP(A277,CENIK!$A$2:$F$201,6,FALSE)</f>
        <v>0</v>
      </c>
      <c r="K277" s="188">
        <f t="shared" si="9"/>
        <v>0</v>
      </c>
    </row>
    <row r="278" spans="1:11" ht="30" x14ac:dyDescent="0.25">
      <c r="A278" s="187">
        <v>12327</v>
      </c>
      <c r="B278" s="187">
        <v>387</v>
      </c>
      <c r="C278" s="184" t="str">
        <f t="shared" si="8"/>
        <v>387-12327</v>
      </c>
      <c r="D278" s="244" t="s">
        <v>368</v>
      </c>
      <c r="E278" s="244" t="s">
        <v>26</v>
      </c>
      <c r="F278" s="244" t="s">
        <v>27</v>
      </c>
      <c r="G278" s="244" t="s">
        <v>31</v>
      </c>
      <c r="H278" s="187" t="s">
        <v>10</v>
      </c>
      <c r="I278" s="188">
        <v>193</v>
      </c>
      <c r="J278" s="188">
        <f>VLOOKUP(A278,CENIK!$A$2:$F$201,6,FALSE)</f>
        <v>0</v>
      </c>
      <c r="K278" s="188">
        <f t="shared" si="9"/>
        <v>0</v>
      </c>
    </row>
    <row r="279" spans="1:11" ht="45" x14ac:dyDescent="0.25">
      <c r="A279" s="187">
        <v>31302</v>
      </c>
      <c r="B279" s="187">
        <v>387</v>
      </c>
      <c r="C279" s="184" t="str">
        <f t="shared" si="8"/>
        <v>387-31302</v>
      </c>
      <c r="D279" s="244" t="s">
        <v>368</v>
      </c>
      <c r="E279" s="244" t="s">
        <v>26</v>
      </c>
      <c r="F279" s="244" t="s">
        <v>36</v>
      </c>
      <c r="G279" s="244" t="s">
        <v>639</v>
      </c>
      <c r="H279" s="187" t="s">
        <v>22</v>
      </c>
      <c r="I279" s="188">
        <v>66</v>
      </c>
      <c r="J279" s="188">
        <f>VLOOKUP(A279,CENIK!$A$2:$F$201,6,FALSE)</f>
        <v>0</v>
      </c>
      <c r="K279" s="188">
        <f t="shared" si="9"/>
        <v>0</v>
      </c>
    </row>
    <row r="280" spans="1:11" ht="75" x14ac:dyDescent="0.25">
      <c r="A280" s="187">
        <v>31602</v>
      </c>
      <c r="B280" s="187">
        <v>387</v>
      </c>
      <c r="C280" s="184" t="str">
        <f t="shared" si="8"/>
        <v>387-31602</v>
      </c>
      <c r="D280" s="244" t="s">
        <v>368</v>
      </c>
      <c r="E280" s="244" t="s">
        <v>26</v>
      </c>
      <c r="F280" s="244" t="s">
        <v>36</v>
      </c>
      <c r="G280" s="244" t="s">
        <v>640</v>
      </c>
      <c r="H280" s="187" t="s">
        <v>29</v>
      </c>
      <c r="I280" s="188">
        <v>165</v>
      </c>
      <c r="J280" s="188">
        <f>VLOOKUP(A280,CENIK!$A$2:$F$201,6,FALSE)</f>
        <v>0</v>
      </c>
      <c r="K280" s="188">
        <f t="shared" si="9"/>
        <v>0</v>
      </c>
    </row>
    <row r="281" spans="1:11" ht="45" x14ac:dyDescent="0.25">
      <c r="A281" s="187">
        <v>32311</v>
      </c>
      <c r="B281" s="187">
        <v>387</v>
      </c>
      <c r="C281" s="184" t="str">
        <f t="shared" si="8"/>
        <v>387-32311</v>
      </c>
      <c r="D281" s="244" t="s">
        <v>368</v>
      </c>
      <c r="E281" s="244" t="s">
        <v>26</v>
      </c>
      <c r="F281" s="244" t="s">
        <v>36</v>
      </c>
      <c r="G281" s="244" t="s">
        <v>255</v>
      </c>
      <c r="H281" s="187" t="s">
        <v>29</v>
      </c>
      <c r="I281" s="188">
        <v>165</v>
      </c>
      <c r="J281" s="188">
        <f>VLOOKUP(A281,CENIK!$A$2:$F$201,6,FALSE)</f>
        <v>0</v>
      </c>
      <c r="K281" s="188">
        <f t="shared" si="9"/>
        <v>0</v>
      </c>
    </row>
    <row r="282" spans="1:11" ht="30" x14ac:dyDescent="0.25">
      <c r="A282" s="187">
        <v>4124</v>
      </c>
      <c r="B282" s="187">
        <v>387</v>
      </c>
      <c r="C282" s="184" t="str">
        <f t="shared" si="8"/>
        <v>387-4124</v>
      </c>
      <c r="D282" s="244" t="s">
        <v>368</v>
      </c>
      <c r="E282" s="244" t="s">
        <v>49</v>
      </c>
      <c r="F282" s="244" t="s">
        <v>50</v>
      </c>
      <c r="G282" s="244" t="s">
        <v>55</v>
      </c>
      <c r="H282" s="187" t="s">
        <v>20</v>
      </c>
      <c r="I282" s="188">
        <v>10</v>
      </c>
      <c r="J282" s="188">
        <f>VLOOKUP(A282,CENIK!$A$2:$F$201,6,FALSE)</f>
        <v>0</v>
      </c>
      <c r="K282" s="188">
        <f t="shared" si="9"/>
        <v>0</v>
      </c>
    </row>
    <row r="283" spans="1:11" ht="60" x14ac:dyDescent="0.25">
      <c r="A283" s="187">
        <v>4102</v>
      </c>
      <c r="B283" s="187">
        <v>387</v>
      </c>
      <c r="C283" s="184" t="str">
        <f t="shared" si="8"/>
        <v>387-4102</v>
      </c>
      <c r="D283" s="244" t="s">
        <v>368</v>
      </c>
      <c r="E283" s="244" t="s">
        <v>49</v>
      </c>
      <c r="F283" s="244" t="s">
        <v>50</v>
      </c>
      <c r="G283" s="244" t="s">
        <v>235</v>
      </c>
      <c r="H283" s="187" t="s">
        <v>29</v>
      </c>
      <c r="I283" s="188">
        <v>200</v>
      </c>
      <c r="J283" s="188">
        <f>VLOOKUP(A283,CENIK!$A$2:$F$201,6,FALSE)</f>
        <v>0</v>
      </c>
      <c r="K283" s="188">
        <f t="shared" si="9"/>
        <v>0</v>
      </c>
    </row>
    <row r="284" spans="1:11" ht="60" x14ac:dyDescent="0.25">
      <c r="A284" s="187">
        <v>4105</v>
      </c>
      <c r="B284" s="187">
        <v>387</v>
      </c>
      <c r="C284" s="184" t="str">
        <f t="shared" si="8"/>
        <v>387-4105</v>
      </c>
      <c r="D284" s="244" t="s">
        <v>368</v>
      </c>
      <c r="E284" s="244" t="s">
        <v>49</v>
      </c>
      <c r="F284" s="244" t="s">
        <v>50</v>
      </c>
      <c r="G284" s="244" t="s">
        <v>257</v>
      </c>
      <c r="H284" s="187" t="s">
        <v>22</v>
      </c>
      <c r="I284" s="188">
        <v>329</v>
      </c>
      <c r="J284" s="188">
        <f>VLOOKUP(A284,CENIK!$A$2:$F$201,6,FALSE)</f>
        <v>0</v>
      </c>
      <c r="K284" s="188">
        <f t="shared" si="9"/>
        <v>0</v>
      </c>
    </row>
    <row r="285" spans="1:11" ht="45" x14ac:dyDescent="0.25">
      <c r="A285" s="187">
        <v>4113</v>
      </c>
      <c r="B285" s="187">
        <v>387</v>
      </c>
      <c r="C285" s="184" t="str">
        <f t="shared" si="8"/>
        <v>387-4113</v>
      </c>
      <c r="D285" s="244" t="s">
        <v>368</v>
      </c>
      <c r="E285" s="244" t="s">
        <v>49</v>
      </c>
      <c r="F285" s="244" t="s">
        <v>50</v>
      </c>
      <c r="G285" s="244" t="s">
        <v>557</v>
      </c>
      <c r="H285" s="187" t="s">
        <v>22</v>
      </c>
      <c r="I285" s="188">
        <v>81</v>
      </c>
      <c r="J285" s="188">
        <f>VLOOKUP(A285,CENIK!$A$2:$F$201,6,FALSE)</f>
        <v>0</v>
      </c>
      <c r="K285" s="188">
        <f t="shared" si="9"/>
        <v>0</v>
      </c>
    </row>
    <row r="286" spans="1:11" ht="45" x14ac:dyDescent="0.25">
      <c r="A286" s="187">
        <v>4117</v>
      </c>
      <c r="B286" s="187">
        <v>387</v>
      </c>
      <c r="C286" s="184" t="str">
        <f t="shared" si="8"/>
        <v>387-4117</v>
      </c>
      <c r="D286" s="244" t="s">
        <v>368</v>
      </c>
      <c r="E286" s="244" t="s">
        <v>49</v>
      </c>
      <c r="F286" s="244" t="s">
        <v>50</v>
      </c>
      <c r="G286" s="244" t="s">
        <v>52</v>
      </c>
      <c r="H286" s="187" t="s">
        <v>22</v>
      </c>
      <c r="I286" s="188">
        <v>41</v>
      </c>
      <c r="J286" s="188">
        <f>VLOOKUP(A286,CENIK!$A$2:$F$201,6,FALSE)</f>
        <v>0</v>
      </c>
      <c r="K286" s="188">
        <f t="shared" si="9"/>
        <v>0</v>
      </c>
    </row>
    <row r="287" spans="1:11" ht="45" x14ac:dyDescent="0.25">
      <c r="A287" s="187">
        <v>4122</v>
      </c>
      <c r="B287" s="187">
        <v>387</v>
      </c>
      <c r="C287" s="184" t="str">
        <f t="shared" si="8"/>
        <v>387-4122</v>
      </c>
      <c r="D287" s="244" t="s">
        <v>368</v>
      </c>
      <c r="E287" s="244" t="s">
        <v>49</v>
      </c>
      <c r="F287" s="244" t="s">
        <v>50</v>
      </c>
      <c r="G287" s="244" t="s">
        <v>261</v>
      </c>
      <c r="H287" s="187" t="s">
        <v>22</v>
      </c>
      <c r="I287" s="188">
        <v>41</v>
      </c>
      <c r="J287" s="188">
        <f>VLOOKUP(A287,CENIK!$A$2:$F$201,6,FALSE)</f>
        <v>0</v>
      </c>
      <c r="K287" s="188">
        <f t="shared" si="9"/>
        <v>0</v>
      </c>
    </row>
    <row r="288" spans="1:11" ht="30" x14ac:dyDescent="0.25">
      <c r="A288" s="187">
        <v>4202</v>
      </c>
      <c r="B288" s="187">
        <v>387</v>
      </c>
      <c r="C288" s="184" t="str">
        <f t="shared" si="8"/>
        <v>387-4202</v>
      </c>
      <c r="D288" s="244" t="s">
        <v>368</v>
      </c>
      <c r="E288" s="244" t="s">
        <v>49</v>
      </c>
      <c r="F288" s="244" t="s">
        <v>56</v>
      </c>
      <c r="G288" s="244" t="s">
        <v>58</v>
      </c>
      <c r="H288" s="187" t="s">
        <v>29</v>
      </c>
      <c r="I288" s="188">
        <v>165</v>
      </c>
      <c r="J288" s="188">
        <f>VLOOKUP(A288,CENIK!$A$2:$F$201,6,FALSE)</f>
        <v>0</v>
      </c>
      <c r="K288" s="188">
        <f t="shared" si="9"/>
        <v>0</v>
      </c>
    </row>
    <row r="289" spans="1:11" ht="75" x14ac:dyDescent="0.25">
      <c r="A289" s="187">
        <v>4203</v>
      </c>
      <c r="B289" s="187">
        <v>387</v>
      </c>
      <c r="C289" s="184" t="str">
        <f t="shared" si="8"/>
        <v>387-4203</v>
      </c>
      <c r="D289" s="244" t="s">
        <v>368</v>
      </c>
      <c r="E289" s="244" t="s">
        <v>49</v>
      </c>
      <c r="F289" s="244" t="s">
        <v>56</v>
      </c>
      <c r="G289" s="244" t="s">
        <v>59</v>
      </c>
      <c r="H289" s="187" t="s">
        <v>22</v>
      </c>
      <c r="I289" s="188">
        <v>16.5</v>
      </c>
      <c r="J289" s="188">
        <f>VLOOKUP(A289,CENIK!$A$2:$F$201,6,FALSE)</f>
        <v>0</v>
      </c>
      <c r="K289" s="188">
        <f t="shared" si="9"/>
        <v>0</v>
      </c>
    </row>
    <row r="290" spans="1:11" ht="60" x14ac:dyDescent="0.25">
      <c r="A290" s="187">
        <v>4204</v>
      </c>
      <c r="B290" s="187">
        <v>387</v>
      </c>
      <c r="C290" s="184" t="str">
        <f t="shared" si="8"/>
        <v>387-4204</v>
      </c>
      <c r="D290" s="244" t="s">
        <v>368</v>
      </c>
      <c r="E290" s="244" t="s">
        <v>49</v>
      </c>
      <c r="F290" s="244" t="s">
        <v>56</v>
      </c>
      <c r="G290" s="244" t="s">
        <v>60</v>
      </c>
      <c r="H290" s="187" t="s">
        <v>22</v>
      </c>
      <c r="I290" s="188">
        <v>85</v>
      </c>
      <c r="J290" s="188">
        <f>VLOOKUP(A290,CENIK!$A$2:$F$201,6,FALSE)</f>
        <v>0</v>
      </c>
      <c r="K290" s="188">
        <f t="shared" si="9"/>
        <v>0</v>
      </c>
    </row>
    <row r="291" spans="1:11" ht="60" x14ac:dyDescent="0.25">
      <c r="A291" s="187">
        <v>4207</v>
      </c>
      <c r="B291" s="187">
        <v>387</v>
      </c>
      <c r="C291" s="184" t="str">
        <f t="shared" si="8"/>
        <v>387-4207</v>
      </c>
      <c r="D291" s="244" t="s">
        <v>368</v>
      </c>
      <c r="E291" s="244" t="s">
        <v>49</v>
      </c>
      <c r="F291" s="244" t="s">
        <v>56</v>
      </c>
      <c r="G291" s="244" t="s">
        <v>262</v>
      </c>
      <c r="H291" s="187" t="s">
        <v>22</v>
      </c>
      <c r="I291" s="188">
        <v>370</v>
      </c>
      <c r="J291" s="188">
        <f>VLOOKUP(A291,CENIK!$A$2:$F$201,6,FALSE)</f>
        <v>0</v>
      </c>
      <c r="K291" s="188">
        <f t="shared" si="9"/>
        <v>0</v>
      </c>
    </row>
    <row r="292" spans="1:11" ht="75" x14ac:dyDescent="0.25">
      <c r="A292" s="187">
        <v>5106</v>
      </c>
      <c r="B292" s="187">
        <v>387</v>
      </c>
      <c r="C292" s="184" t="str">
        <f t="shared" si="8"/>
        <v>387-5106</v>
      </c>
      <c r="D292" s="244" t="s">
        <v>368</v>
      </c>
      <c r="E292" s="244" t="s">
        <v>63</v>
      </c>
      <c r="F292" s="244" t="s">
        <v>64</v>
      </c>
      <c r="G292" s="244" t="s">
        <v>67</v>
      </c>
      <c r="H292" s="187" t="s">
        <v>6</v>
      </c>
      <c r="I292" s="188">
        <v>1</v>
      </c>
      <c r="J292" s="188">
        <f>VLOOKUP(A292,CENIK!$A$2:$F$201,6,FALSE)</f>
        <v>0</v>
      </c>
      <c r="K292" s="188">
        <f t="shared" si="9"/>
        <v>0</v>
      </c>
    </row>
    <row r="293" spans="1:11" ht="165" x14ac:dyDescent="0.25">
      <c r="A293" s="187">
        <v>6101</v>
      </c>
      <c r="B293" s="187">
        <v>387</v>
      </c>
      <c r="C293" s="184" t="str">
        <f t="shared" si="8"/>
        <v>387-6101</v>
      </c>
      <c r="D293" s="244" t="s">
        <v>368</v>
      </c>
      <c r="E293" s="244" t="s">
        <v>74</v>
      </c>
      <c r="F293" s="244" t="s">
        <v>75</v>
      </c>
      <c r="G293" s="244" t="s">
        <v>76</v>
      </c>
      <c r="H293" s="187" t="s">
        <v>10</v>
      </c>
      <c r="I293" s="188">
        <v>96.4</v>
      </c>
      <c r="J293" s="188">
        <f>VLOOKUP(A293,CENIK!$A$2:$F$201,6,FALSE)</f>
        <v>0</v>
      </c>
      <c r="K293" s="188">
        <f t="shared" si="9"/>
        <v>0</v>
      </c>
    </row>
    <row r="294" spans="1:11" ht="120" x14ac:dyDescent="0.25">
      <c r="A294" s="187">
        <v>6204</v>
      </c>
      <c r="B294" s="187">
        <v>387</v>
      </c>
      <c r="C294" s="184" t="str">
        <f t="shared" si="8"/>
        <v>387-6204</v>
      </c>
      <c r="D294" s="244" t="s">
        <v>368</v>
      </c>
      <c r="E294" s="244" t="s">
        <v>74</v>
      </c>
      <c r="F294" s="244" t="s">
        <v>77</v>
      </c>
      <c r="G294" s="244" t="s">
        <v>265</v>
      </c>
      <c r="H294" s="187" t="s">
        <v>6</v>
      </c>
      <c r="I294" s="188">
        <v>3</v>
      </c>
      <c r="J294" s="188">
        <f>VLOOKUP(A294,CENIK!$A$2:$F$201,6,FALSE)</f>
        <v>0</v>
      </c>
      <c r="K294" s="188">
        <f t="shared" si="9"/>
        <v>0</v>
      </c>
    </row>
    <row r="295" spans="1:11" ht="45" x14ac:dyDescent="0.25">
      <c r="A295" s="187">
        <v>5307</v>
      </c>
      <c r="B295" s="187">
        <v>387</v>
      </c>
      <c r="C295" s="184" t="str">
        <f t="shared" si="8"/>
        <v>387-5307</v>
      </c>
      <c r="D295" s="244" t="s">
        <v>368</v>
      </c>
      <c r="E295" s="244" t="s">
        <v>74</v>
      </c>
      <c r="F295" s="244" t="s">
        <v>77</v>
      </c>
      <c r="G295" s="244" t="s">
        <v>558</v>
      </c>
      <c r="H295" s="187" t="s">
        <v>6</v>
      </c>
      <c r="I295" s="188">
        <v>3</v>
      </c>
      <c r="J295" s="188">
        <f>VLOOKUP(A295,CENIK!$A$2:$F$201,6,FALSE)</f>
        <v>0</v>
      </c>
      <c r="K295" s="188">
        <f t="shared" si="9"/>
        <v>0</v>
      </c>
    </row>
    <row r="296" spans="1:11" ht="30" x14ac:dyDescent="0.25">
      <c r="A296" s="187">
        <v>6257</v>
      </c>
      <c r="B296" s="187">
        <v>387</v>
      </c>
      <c r="C296" s="184" t="str">
        <f t="shared" si="8"/>
        <v>387-6257</v>
      </c>
      <c r="D296" s="244" t="s">
        <v>368</v>
      </c>
      <c r="E296" s="244" t="s">
        <v>74</v>
      </c>
      <c r="F296" s="244" t="s">
        <v>77</v>
      </c>
      <c r="G296" s="244" t="s">
        <v>79</v>
      </c>
      <c r="H296" s="187" t="s">
        <v>6</v>
      </c>
      <c r="I296" s="188">
        <v>1</v>
      </c>
      <c r="J296" s="188">
        <f>VLOOKUP(A296,CENIK!$A$2:$F$201,6,FALSE)</f>
        <v>0</v>
      </c>
      <c r="K296" s="188">
        <f t="shared" si="9"/>
        <v>0</v>
      </c>
    </row>
    <row r="297" spans="1:11" ht="120" x14ac:dyDescent="0.25">
      <c r="A297" s="187">
        <v>6253</v>
      </c>
      <c r="B297" s="187">
        <v>387</v>
      </c>
      <c r="C297" s="184" t="str">
        <f t="shared" ref="C297:C360" si="10">CONCATENATE(B297,$A$38,A297)</f>
        <v>387-6253</v>
      </c>
      <c r="D297" s="244" t="s">
        <v>368</v>
      </c>
      <c r="E297" s="244" t="s">
        <v>74</v>
      </c>
      <c r="F297" s="244" t="s">
        <v>77</v>
      </c>
      <c r="G297" s="244" t="s">
        <v>269</v>
      </c>
      <c r="H297" s="187" t="s">
        <v>6</v>
      </c>
      <c r="I297" s="188">
        <v>3</v>
      </c>
      <c r="J297" s="188">
        <f>VLOOKUP(A297,CENIK!$A$2:$F$201,6,FALSE)</f>
        <v>0</v>
      </c>
      <c r="K297" s="188">
        <f t="shared" ref="K297:K360" si="11">ROUND(I297*J297,2)</f>
        <v>0</v>
      </c>
    </row>
    <row r="298" spans="1:11" ht="120" x14ac:dyDescent="0.25">
      <c r="A298" s="187">
        <v>6305</v>
      </c>
      <c r="B298" s="187">
        <v>387</v>
      </c>
      <c r="C298" s="184" t="str">
        <f t="shared" si="10"/>
        <v>387-6305</v>
      </c>
      <c r="D298" s="244" t="s">
        <v>368</v>
      </c>
      <c r="E298" s="244" t="s">
        <v>74</v>
      </c>
      <c r="F298" s="244" t="s">
        <v>81</v>
      </c>
      <c r="G298" s="244" t="s">
        <v>84</v>
      </c>
      <c r="H298" s="187" t="s">
        <v>6</v>
      </c>
      <c r="I298" s="188">
        <v>2</v>
      </c>
      <c r="J298" s="188">
        <f>VLOOKUP(A298,CENIK!$A$2:$F$201,6,FALSE)</f>
        <v>0</v>
      </c>
      <c r="K298" s="188">
        <f t="shared" si="11"/>
        <v>0</v>
      </c>
    </row>
    <row r="299" spans="1:11" ht="345" x14ac:dyDescent="0.25">
      <c r="A299" s="187">
        <v>6301</v>
      </c>
      <c r="B299" s="187">
        <v>387</v>
      </c>
      <c r="C299" s="184" t="str">
        <f t="shared" si="10"/>
        <v>387-6301</v>
      </c>
      <c r="D299" s="244" t="s">
        <v>368</v>
      </c>
      <c r="E299" s="244" t="s">
        <v>74</v>
      </c>
      <c r="F299" s="244" t="s">
        <v>81</v>
      </c>
      <c r="G299" s="244" t="s">
        <v>270</v>
      </c>
      <c r="H299" s="187" t="s">
        <v>6</v>
      </c>
      <c r="I299" s="188">
        <v>2</v>
      </c>
      <c r="J299" s="188">
        <f>VLOOKUP(A299,CENIK!$A$2:$F$201,6,FALSE)</f>
        <v>0</v>
      </c>
      <c r="K299" s="188">
        <f t="shared" si="11"/>
        <v>0</v>
      </c>
    </row>
    <row r="300" spans="1:11" ht="60" x14ac:dyDescent="0.25">
      <c r="A300" s="187">
        <v>6405</v>
      </c>
      <c r="B300" s="187">
        <v>387</v>
      </c>
      <c r="C300" s="184" t="str">
        <f t="shared" si="10"/>
        <v>387-6405</v>
      </c>
      <c r="D300" s="244" t="s">
        <v>368</v>
      </c>
      <c r="E300" s="244" t="s">
        <v>74</v>
      </c>
      <c r="F300" s="244" t="s">
        <v>85</v>
      </c>
      <c r="G300" s="244" t="s">
        <v>87</v>
      </c>
      <c r="H300" s="187" t="s">
        <v>10</v>
      </c>
      <c r="I300" s="188">
        <v>96.4</v>
      </c>
      <c r="J300" s="188">
        <f>VLOOKUP(A300,CENIK!$A$2:$F$201,6,FALSE)</f>
        <v>0</v>
      </c>
      <c r="K300" s="188">
        <f t="shared" si="11"/>
        <v>0</v>
      </c>
    </row>
    <row r="301" spans="1:11" ht="30" x14ac:dyDescent="0.25">
      <c r="A301" s="187">
        <v>6401</v>
      </c>
      <c r="B301" s="187">
        <v>387</v>
      </c>
      <c r="C301" s="184" t="str">
        <f t="shared" si="10"/>
        <v>387-6401</v>
      </c>
      <c r="D301" s="244" t="s">
        <v>368</v>
      </c>
      <c r="E301" s="244" t="s">
        <v>74</v>
      </c>
      <c r="F301" s="244" t="s">
        <v>85</v>
      </c>
      <c r="G301" s="244" t="s">
        <v>86</v>
      </c>
      <c r="H301" s="187" t="s">
        <v>10</v>
      </c>
      <c r="I301" s="188">
        <v>96.4</v>
      </c>
      <c r="J301" s="188">
        <f>VLOOKUP(A301,CENIK!$A$2:$F$201,6,FALSE)</f>
        <v>0</v>
      </c>
      <c r="K301" s="188">
        <f t="shared" si="11"/>
        <v>0</v>
      </c>
    </row>
    <row r="302" spans="1:11" ht="30" x14ac:dyDescent="0.25">
      <c r="A302" s="187">
        <v>6402</v>
      </c>
      <c r="B302" s="187">
        <v>387</v>
      </c>
      <c r="C302" s="184" t="str">
        <f t="shared" si="10"/>
        <v>387-6402</v>
      </c>
      <c r="D302" s="244" t="s">
        <v>368</v>
      </c>
      <c r="E302" s="244" t="s">
        <v>74</v>
      </c>
      <c r="F302" s="244" t="s">
        <v>85</v>
      </c>
      <c r="G302" s="244" t="s">
        <v>122</v>
      </c>
      <c r="H302" s="187" t="s">
        <v>10</v>
      </c>
      <c r="I302" s="188">
        <v>96.4</v>
      </c>
      <c r="J302" s="188">
        <f>VLOOKUP(A302,CENIK!$A$2:$F$201,6,FALSE)</f>
        <v>0</v>
      </c>
      <c r="K302" s="188">
        <f t="shared" si="11"/>
        <v>0</v>
      </c>
    </row>
    <row r="303" spans="1:11" ht="45" x14ac:dyDescent="0.25">
      <c r="A303" s="187">
        <v>6504</v>
      </c>
      <c r="B303" s="187">
        <v>387</v>
      </c>
      <c r="C303" s="184" t="str">
        <f t="shared" si="10"/>
        <v>387-6504</v>
      </c>
      <c r="D303" s="244" t="s">
        <v>368</v>
      </c>
      <c r="E303" s="244" t="s">
        <v>74</v>
      </c>
      <c r="F303" s="244" t="s">
        <v>88</v>
      </c>
      <c r="G303" s="244" t="s">
        <v>274</v>
      </c>
      <c r="H303" s="187" t="s">
        <v>6</v>
      </c>
      <c r="I303" s="188">
        <v>5</v>
      </c>
      <c r="J303" s="188">
        <f>VLOOKUP(A303,CENIK!$A$2:$F$201,6,FALSE)</f>
        <v>0</v>
      </c>
      <c r="K303" s="188">
        <f t="shared" si="11"/>
        <v>0</v>
      </c>
    </row>
    <row r="304" spans="1:11" ht="60" x14ac:dyDescent="0.25">
      <c r="A304" s="187">
        <v>1201</v>
      </c>
      <c r="B304" s="187">
        <v>385</v>
      </c>
      <c r="C304" s="184" t="str">
        <f t="shared" si="10"/>
        <v>385-1201</v>
      </c>
      <c r="D304" s="244" t="s">
        <v>366</v>
      </c>
      <c r="E304" s="244" t="s">
        <v>7</v>
      </c>
      <c r="F304" s="244" t="s">
        <v>8</v>
      </c>
      <c r="G304" s="244" t="s">
        <v>9</v>
      </c>
      <c r="H304" s="187" t="s">
        <v>10</v>
      </c>
      <c r="I304" s="188">
        <v>50.6</v>
      </c>
      <c r="J304" s="188">
        <f>VLOOKUP(A304,CENIK!$A$2:$F$201,6,FALSE)</f>
        <v>0</v>
      </c>
      <c r="K304" s="188">
        <f t="shared" si="11"/>
        <v>0</v>
      </c>
    </row>
    <row r="305" spans="1:11" ht="45" x14ac:dyDescent="0.25">
      <c r="A305" s="187">
        <v>1202</v>
      </c>
      <c r="B305" s="187">
        <v>385</v>
      </c>
      <c r="C305" s="184" t="str">
        <f t="shared" si="10"/>
        <v>385-1202</v>
      </c>
      <c r="D305" s="244" t="s">
        <v>366</v>
      </c>
      <c r="E305" s="244" t="s">
        <v>7</v>
      </c>
      <c r="F305" s="244" t="s">
        <v>8</v>
      </c>
      <c r="G305" s="244" t="s">
        <v>11</v>
      </c>
      <c r="H305" s="187" t="s">
        <v>12</v>
      </c>
      <c r="I305" s="188">
        <v>4</v>
      </c>
      <c r="J305" s="188">
        <f>VLOOKUP(A305,CENIK!$A$2:$F$201,6,FALSE)</f>
        <v>0</v>
      </c>
      <c r="K305" s="188">
        <f t="shared" si="11"/>
        <v>0</v>
      </c>
    </row>
    <row r="306" spans="1:11" ht="45" x14ac:dyDescent="0.25">
      <c r="A306" s="187">
        <v>1301</v>
      </c>
      <c r="B306" s="187">
        <v>385</v>
      </c>
      <c r="C306" s="184" t="str">
        <f t="shared" si="10"/>
        <v>385-1301</v>
      </c>
      <c r="D306" s="244" t="s">
        <v>366</v>
      </c>
      <c r="E306" s="244" t="s">
        <v>7</v>
      </c>
      <c r="F306" s="244" t="s">
        <v>15</v>
      </c>
      <c r="G306" s="244" t="s">
        <v>16</v>
      </c>
      <c r="H306" s="187" t="s">
        <v>10</v>
      </c>
      <c r="I306" s="188">
        <v>50.6</v>
      </c>
      <c r="J306" s="188">
        <f>VLOOKUP(A306,CENIK!$A$2:$F$201,6,FALSE)</f>
        <v>0</v>
      </c>
      <c r="K306" s="188">
        <f t="shared" si="11"/>
        <v>0</v>
      </c>
    </row>
    <row r="307" spans="1:11" ht="150" x14ac:dyDescent="0.25">
      <c r="A307" s="187">
        <v>1302</v>
      </c>
      <c r="B307" s="187">
        <v>385</v>
      </c>
      <c r="C307" s="184" t="str">
        <f t="shared" si="10"/>
        <v>385-1302</v>
      </c>
      <c r="D307" s="244" t="s">
        <v>366</v>
      </c>
      <c r="E307" s="244" t="s">
        <v>7</v>
      </c>
      <c r="F307" s="244" t="s">
        <v>15</v>
      </c>
      <c r="G307" s="1201" t="s">
        <v>3252</v>
      </c>
      <c r="H307" s="187" t="s">
        <v>10</v>
      </c>
      <c r="I307" s="188">
        <v>50.6</v>
      </c>
      <c r="J307" s="188">
        <f>VLOOKUP(A307,CENIK!$A$2:$F$201,6,FALSE)</f>
        <v>0</v>
      </c>
      <c r="K307" s="188">
        <f t="shared" si="11"/>
        <v>0</v>
      </c>
    </row>
    <row r="308" spans="1:11" ht="60" x14ac:dyDescent="0.25">
      <c r="A308" s="187">
        <v>1307</v>
      </c>
      <c r="B308" s="187">
        <v>385</v>
      </c>
      <c r="C308" s="184" t="str">
        <f t="shared" si="10"/>
        <v>385-1307</v>
      </c>
      <c r="D308" s="244" t="s">
        <v>366</v>
      </c>
      <c r="E308" s="244" t="s">
        <v>7</v>
      </c>
      <c r="F308" s="244" t="s">
        <v>15</v>
      </c>
      <c r="G308" s="244" t="s">
        <v>18</v>
      </c>
      <c r="H308" s="187" t="s">
        <v>6</v>
      </c>
      <c r="I308" s="188">
        <v>2</v>
      </c>
      <c r="J308" s="188">
        <f>VLOOKUP(A308,CENIK!$A$2:$F$201,6,FALSE)</f>
        <v>0</v>
      </c>
      <c r="K308" s="188">
        <f t="shared" si="11"/>
        <v>0</v>
      </c>
    </row>
    <row r="309" spans="1:11" ht="45" x14ac:dyDescent="0.25">
      <c r="A309" s="187">
        <v>1311</v>
      </c>
      <c r="B309" s="187">
        <v>385</v>
      </c>
      <c r="C309" s="184" t="str">
        <f t="shared" si="10"/>
        <v>385-1311</v>
      </c>
      <c r="D309" s="244" t="s">
        <v>366</v>
      </c>
      <c r="E309" s="244" t="s">
        <v>7</v>
      </c>
      <c r="F309" s="244" t="s">
        <v>15</v>
      </c>
      <c r="G309" s="244" t="s">
        <v>23</v>
      </c>
      <c r="H309" s="187" t="s">
        <v>14</v>
      </c>
      <c r="I309" s="188">
        <v>1</v>
      </c>
      <c r="J309" s="188">
        <f>VLOOKUP(A309,CENIK!$A$2:$F$201,6,FALSE)</f>
        <v>0</v>
      </c>
      <c r="K309" s="188">
        <f t="shared" si="11"/>
        <v>0</v>
      </c>
    </row>
    <row r="310" spans="1:11" ht="30" x14ac:dyDescent="0.25">
      <c r="A310" s="187">
        <v>1401</v>
      </c>
      <c r="B310" s="187">
        <v>385</v>
      </c>
      <c r="C310" s="184" t="str">
        <f t="shared" si="10"/>
        <v>385-1401</v>
      </c>
      <c r="D310" s="244" t="s">
        <v>366</v>
      </c>
      <c r="E310" s="244" t="s">
        <v>7</v>
      </c>
      <c r="F310" s="244" t="s">
        <v>25</v>
      </c>
      <c r="G310" s="244" t="s">
        <v>247</v>
      </c>
      <c r="H310" s="187" t="s">
        <v>20</v>
      </c>
      <c r="I310" s="188">
        <v>5</v>
      </c>
      <c r="J310" s="188">
        <f>VLOOKUP(A310,CENIK!$A$2:$F$201,6,FALSE)</f>
        <v>0</v>
      </c>
      <c r="K310" s="188">
        <f t="shared" si="11"/>
        <v>0</v>
      </c>
    </row>
    <row r="311" spans="1:11" ht="30" x14ac:dyDescent="0.25">
      <c r="A311" s="187">
        <v>1402</v>
      </c>
      <c r="B311" s="187">
        <v>385</v>
      </c>
      <c r="C311" s="184" t="str">
        <f t="shared" si="10"/>
        <v>385-1402</v>
      </c>
      <c r="D311" s="244" t="s">
        <v>366</v>
      </c>
      <c r="E311" s="244" t="s">
        <v>7</v>
      </c>
      <c r="F311" s="244" t="s">
        <v>25</v>
      </c>
      <c r="G311" s="244" t="s">
        <v>248</v>
      </c>
      <c r="H311" s="187" t="s">
        <v>20</v>
      </c>
      <c r="I311" s="188">
        <v>2.5</v>
      </c>
      <c r="J311" s="188">
        <f>VLOOKUP(A311,CENIK!$A$2:$F$201,6,FALSE)</f>
        <v>0</v>
      </c>
      <c r="K311" s="188">
        <f t="shared" si="11"/>
        <v>0</v>
      </c>
    </row>
    <row r="312" spans="1:11" ht="30" x14ac:dyDescent="0.25">
      <c r="A312" s="187">
        <v>1403</v>
      </c>
      <c r="B312" s="187">
        <v>385</v>
      </c>
      <c r="C312" s="184" t="str">
        <f t="shared" si="10"/>
        <v>385-1403</v>
      </c>
      <c r="D312" s="244" t="s">
        <v>366</v>
      </c>
      <c r="E312" s="244" t="s">
        <v>7</v>
      </c>
      <c r="F312" s="244" t="s">
        <v>25</v>
      </c>
      <c r="G312" s="244" t="s">
        <v>249</v>
      </c>
      <c r="H312" s="187" t="s">
        <v>20</v>
      </c>
      <c r="I312" s="188">
        <v>2.5</v>
      </c>
      <c r="J312" s="188">
        <f>VLOOKUP(A312,CENIK!$A$2:$F$201,6,FALSE)</f>
        <v>0</v>
      </c>
      <c r="K312" s="188">
        <f t="shared" si="11"/>
        <v>0</v>
      </c>
    </row>
    <row r="313" spans="1:11" ht="60" x14ac:dyDescent="0.25">
      <c r="A313" s="187">
        <v>12324</v>
      </c>
      <c r="B313" s="187">
        <v>385</v>
      </c>
      <c r="C313" s="184" t="str">
        <f t="shared" si="10"/>
        <v>385-12324</v>
      </c>
      <c r="D313" s="244" t="s">
        <v>366</v>
      </c>
      <c r="E313" s="244" t="s">
        <v>26</v>
      </c>
      <c r="F313" s="244" t="s">
        <v>27</v>
      </c>
      <c r="G313" s="244" t="s">
        <v>556</v>
      </c>
      <c r="H313" s="187" t="s">
        <v>29</v>
      </c>
      <c r="I313" s="188">
        <v>4.0999999999999996</v>
      </c>
      <c r="J313" s="188">
        <f>VLOOKUP(A313,CENIK!$A$2:$F$201,6,FALSE)</f>
        <v>0</v>
      </c>
      <c r="K313" s="188">
        <f t="shared" si="11"/>
        <v>0</v>
      </c>
    </row>
    <row r="314" spans="1:11" ht="45" x14ac:dyDescent="0.25">
      <c r="A314" s="187">
        <v>12308</v>
      </c>
      <c r="B314" s="187">
        <v>385</v>
      </c>
      <c r="C314" s="184" t="str">
        <f t="shared" si="10"/>
        <v>385-12308</v>
      </c>
      <c r="D314" s="244" t="s">
        <v>366</v>
      </c>
      <c r="E314" s="244" t="s">
        <v>26</v>
      </c>
      <c r="F314" s="244" t="s">
        <v>27</v>
      </c>
      <c r="G314" s="244" t="s">
        <v>28</v>
      </c>
      <c r="H314" s="187" t="s">
        <v>29</v>
      </c>
      <c r="I314" s="188">
        <v>90</v>
      </c>
      <c r="J314" s="188">
        <f>VLOOKUP(A314,CENIK!$A$2:$F$201,6,FALSE)</f>
        <v>0</v>
      </c>
      <c r="K314" s="188">
        <f t="shared" si="11"/>
        <v>0</v>
      </c>
    </row>
    <row r="315" spans="1:11" ht="30" x14ac:dyDescent="0.25">
      <c r="A315" s="187">
        <v>22102</v>
      </c>
      <c r="B315" s="187">
        <v>385</v>
      </c>
      <c r="C315" s="184" t="str">
        <f t="shared" si="10"/>
        <v>385-22102</v>
      </c>
      <c r="D315" s="244" t="s">
        <v>366</v>
      </c>
      <c r="E315" s="244" t="s">
        <v>26</v>
      </c>
      <c r="F315" s="244" t="s">
        <v>27</v>
      </c>
      <c r="G315" s="244" t="s">
        <v>35</v>
      </c>
      <c r="H315" s="187" t="s">
        <v>29</v>
      </c>
      <c r="I315" s="188">
        <v>90</v>
      </c>
      <c r="J315" s="188">
        <f>VLOOKUP(A315,CENIK!$A$2:$F$201,6,FALSE)</f>
        <v>0</v>
      </c>
      <c r="K315" s="188">
        <f t="shared" si="11"/>
        <v>0</v>
      </c>
    </row>
    <row r="316" spans="1:11" ht="30" x14ac:dyDescent="0.25">
      <c r="A316" s="187">
        <v>12327</v>
      </c>
      <c r="B316" s="187">
        <v>385</v>
      </c>
      <c r="C316" s="184" t="str">
        <f t="shared" si="10"/>
        <v>385-12327</v>
      </c>
      <c r="D316" s="244" t="s">
        <v>366</v>
      </c>
      <c r="E316" s="244" t="s">
        <v>26</v>
      </c>
      <c r="F316" s="244" t="s">
        <v>27</v>
      </c>
      <c r="G316" s="244" t="s">
        <v>31</v>
      </c>
      <c r="H316" s="187" t="s">
        <v>10</v>
      </c>
      <c r="I316" s="188">
        <v>101</v>
      </c>
      <c r="J316" s="188">
        <f>VLOOKUP(A316,CENIK!$A$2:$F$201,6,FALSE)</f>
        <v>0</v>
      </c>
      <c r="K316" s="188">
        <f t="shared" si="11"/>
        <v>0</v>
      </c>
    </row>
    <row r="317" spans="1:11" ht="45" x14ac:dyDescent="0.25">
      <c r="A317" s="187">
        <v>31302</v>
      </c>
      <c r="B317" s="187">
        <v>385</v>
      </c>
      <c r="C317" s="184" t="str">
        <f t="shared" si="10"/>
        <v>385-31302</v>
      </c>
      <c r="D317" s="244" t="s">
        <v>366</v>
      </c>
      <c r="E317" s="244" t="s">
        <v>26</v>
      </c>
      <c r="F317" s="244" t="s">
        <v>36</v>
      </c>
      <c r="G317" s="244" t="s">
        <v>639</v>
      </c>
      <c r="H317" s="187" t="s">
        <v>22</v>
      </c>
      <c r="I317" s="188">
        <v>36</v>
      </c>
      <c r="J317" s="188">
        <f>VLOOKUP(A317,CENIK!$A$2:$F$201,6,FALSE)</f>
        <v>0</v>
      </c>
      <c r="K317" s="188">
        <f t="shared" si="11"/>
        <v>0</v>
      </c>
    </row>
    <row r="318" spans="1:11" ht="75" x14ac:dyDescent="0.25">
      <c r="A318" s="187">
        <v>31602</v>
      </c>
      <c r="B318" s="187">
        <v>385</v>
      </c>
      <c r="C318" s="184" t="str">
        <f t="shared" si="10"/>
        <v>385-31602</v>
      </c>
      <c r="D318" s="244" t="s">
        <v>366</v>
      </c>
      <c r="E318" s="244" t="s">
        <v>26</v>
      </c>
      <c r="F318" s="244" t="s">
        <v>36</v>
      </c>
      <c r="G318" s="244" t="s">
        <v>640</v>
      </c>
      <c r="H318" s="187" t="s">
        <v>29</v>
      </c>
      <c r="I318" s="188">
        <v>90</v>
      </c>
      <c r="J318" s="188">
        <f>VLOOKUP(A318,CENIK!$A$2:$F$201,6,FALSE)</f>
        <v>0</v>
      </c>
      <c r="K318" s="188">
        <f t="shared" si="11"/>
        <v>0</v>
      </c>
    </row>
    <row r="319" spans="1:11" ht="45" x14ac:dyDescent="0.25">
      <c r="A319" s="187">
        <v>32311</v>
      </c>
      <c r="B319" s="187">
        <v>385</v>
      </c>
      <c r="C319" s="184" t="str">
        <f t="shared" si="10"/>
        <v>385-32311</v>
      </c>
      <c r="D319" s="244" t="s">
        <v>366</v>
      </c>
      <c r="E319" s="244" t="s">
        <v>26</v>
      </c>
      <c r="F319" s="244" t="s">
        <v>36</v>
      </c>
      <c r="G319" s="244" t="s">
        <v>255</v>
      </c>
      <c r="H319" s="187" t="s">
        <v>29</v>
      </c>
      <c r="I319" s="188">
        <v>90</v>
      </c>
      <c r="J319" s="188">
        <f>VLOOKUP(A319,CENIK!$A$2:$F$201,6,FALSE)</f>
        <v>0</v>
      </c>
      <c r="K319" s="188">
        <f t="shared" si="11"/>
        <v>0</v>
      </c>
    </row>
    <row r="320" spans="1:11" ht="30" x14ac:dyDescent="0.25">
      <c r="A320" s="187">
        <v>4124</v>
      </c>
      <c r="B320" s="187">
        <v>385</v>
      </c>
      <c r="C320" s="184" t="str">
        <f t="shared" si="10"/>
        <v>385-4124</v>
      </c>
      <c r="D320" s="244" t="s">
        <v>366</v>
      </c>
      <c r="E320" s="244" t="s">
        <v>49</v>
      </c>
      <c r="F320" s="244" t="s">
        <v>50</v>
      </c>
      <c r="G320" s="244" t="s">
        <v>55</v>
      </c>
      <c r="H320" s="187" t="s">
        <v>20</v>
      </c>
      <c r="I320" s="188">
        <v>5</v>
      </c>
      <c r="J320" s="188">
        <f>VLOOKUP(A320,CENIK!$A$2:$F$201,6,FALSE)</f>
        <v>0</v>
      </c>
      <c r="K320" s="188">
        <f t="shared" si="11"/>
        <v>0</v>
      </c>
    </row>
    <row r="321" spans="1:11" ht="60" x14ac:dyDescent="0.25">
      <c r="A321" s="187">
        <v>4102</v>
      </c>
      <c r="B321" s="187">
        <v>385</v>
      </c>
      <c r="C321" s="184" t="str">
        <f t="shared" si="10"/>
        <v>385-4102</v>
      </c>
      <c r="D321" s="244" t="s">
        <v>366</v>
      </c>
      <c r="E321" s="244" t="s">
        <v>49</v>
      </c>
      <c r="F321" s="244" t="s">
        <v>50</v>
      </c>
      <c r="G321" s="244" t="s">
        <v>235</v>
      </c>
      <c r="H321" s="187" t="s">
        <v>29</v>
      </c>
      <c r="I321" s="188">
        <v>101.2</v>
      </c>
      <c r="J321" s="188">
        <f>VLOOKUP(A321,CENIK!$A$2:$F$201,6,FALSE)</f>
        <v>0</v>
      </c>
      <c r="K321" s="188">
        <f t="shared" si="11"/>
        <v>0</v>
      </c>
    </row>
    <row r="322" spans="1:11" ht="60" x14ac:dyDescent="0.25">
      <c r="A322" s="187">
        <v>4105</v>
      </c>
      <c r="B322" s="187">
        <v>385</v>
      </c>
      <c r="C322" s="184" t="str">
        <f t="shared" si="10"/>
        <v>385-4105</v>
      </c>
      <c r="D322" s="244" t="s">
        <v>366</v>
      </c>
      <c r="E322" s="244" t="s">
        <v>49</v>
      </c>
      <c r="F322" s="244" t="s">
        <v>50</v>
      </c>
      <c r="G322" s="244" t="s">
        <v>257</v>
      </c>
      <c r="H322" s="187" t="s">
        <v>22</v>
      </c>
      <c r="I322" s="188">
        <v>170</v>
      </c>
      <c r="J322" s="188">
        <f>VLOOKUP(A322,CENIK!$A$2:$F$201,6,FALSE)</f>
        <v>0</v>
      </c>
      <c r="K322" s="188">
        <f t="shared" si="11"/>
        <v>0</v>
      </c>
    </row>
    <row r="323" spans="1:11" ht="45" x14ac:dyDescent="0.25">
      <c r="A323" s="187">
        <v>4113</v>
      </c>
      <c r="B323" s="187">
        <v>385</v>
      </c>
      <c r="C323" s="184" t="str">
        <f t="shared" si="10"/>
        <v>385-4113</v>
      </c>
      <c r="D323" s="244" t="s">
        <v>366</v>
      </c>
      <c r="E323" s="244" t="s">
        <v>49</v>
      </c>
      <c r="F323" s="244" t="s">
        <v>50</v>
      </c>
      <c r="G323" s="244" t="s">
        <v>557</v>
      </c>
      <c r="H323" s="187" t="s">
        <v>22</v>
      </c>
      <c r="I323" s="188">
        <v>80</v>
      </c>
      <c r="J323" s="188">
        <f>VLOOKUP(A323,CENIK!$A$2:$F$201,6,FALSE)</f>
        <v>0</v>
      </c>
      <c r="K323" s="188">
        <f t="shared" si="11"/>
        <v>0</v>
      </c>
    </row>
    <row r="324" spans="1:11" ht="45" x14ac:dyDescent="0.25">
      <c r="A324" s="187">
        <v>4117</v>
      </c>
      <c r="B324" s="187">
        <v>385</v>
      </c>
      <c r="C324" s="184" t="str">
        <f t="shared" si="10"/>
        <v>385-4117</v>
      </c>
      <c r="D324" s="244" t="s">
        <v>366</v>
      </c>
      <c r="E324" s="244" t="s">
        <v>49</v>
      </c>
      <c r="F324" s="244" t="s">
        <v>50</v>
      </c>
      <c r="G324" s="244" t="s">
        <v>52</v>
      </c>
      <c r="H324" s="187" t="s">
        <v>22</v>
      </c>
      <c r="I324" s="188">
        <v>25</v>
      </c>
      <c r="J324" s="188">
        <f>VLOOKUP(A324,CENIK!$A$2:$F$201,6,FALSE)</f>
        <v>0</v>
      </c>
      <c r="K324" s="188">
        <f t="shared" si="11"/>
        <v>0</v>
      </c>
    </row>
    <row r="325" spans="1:11" ht="45" x14ac:dyDescent="0.25">
      <c r="A325" s="187">
        <v>4122</v>
      </c>
      <c r="B325" s="187">
        <v>385</v>
      </c>
      <c r="C325" s="184" t="str">
        <f t="shared" si="10"/>
        <v>385-4122</v>
      </c>
      <c r="D325" s="244" t="s">
        <v>366</v>
      </c>
      <c r="E325" s="244" t="s">
        <v>49</v>
      </c>
      <c r="F325" s="244" t="s">
        <v>50</v>
      </c>
      <c r="G325" s="244" t="s">
        <v>261</v>
      </c>
      <c r="H325" s="187" t="s">
        <v>22</v>
      </c>
      <c r="I325" s="188">
        <v>25</v>
      </c>
      <c r="J325" s="188">
        <f>VLOOKUP(A325,CENIK!$A$2:$F$201,6,FALSE)</f>
        <v>0</v>
      </c>
      <c r="K325" s="188">
        <f t="shared" si="11"/>
        <v>0</v>
      </c>
    </row>
    <row r="326" spans="1:11" ht="30" x14ac:dyDescent="0.25">
      <c r="A326" s="187">
        <v>4202</v>
      </c>
      <c r="B326" s="187">
        <v>385</v>
      </c>
      <c r="C326" s="184" t="str">
        <f t="shared" si="10"/>
        <v>385-4202</v>
      </c>
      <c r="D326" s="244" t="s">
        <v>366</v>
      </c>
      <c r="E326" s="244" t="s">
        <v>49</v>
      </c>
      <c r="F326" s="244" t="s">
        <v>56</v>
      </c>
      <c r="G326" s="244" t="s">
        <v>58</v>
      </c>
      <c r="H326" s="187" t="s">
        <v>29</v>
      </c>
      <c r="I326" s="188">
        <v>90</v>
      </c>
      <c r="J326" s="188">
        <f>VLOOKUP(A326,CENIK!$A$2:$F$201,6,FALSE)</f>
        <v>0</v>
      </c>
      <c r="K326" s="188">
        <f t="shared" si="11"/>
        <v>0</v>
      </c>
    </row>
    <row r="327" spans="1:11" ht="75" x14ac:dyDescent="0.25">
      <c r="A327" s="187">
        <v>4203</v>
      </c>
      <c r="B327" s="187">
        <v>385</v>
      </c>
      <c r="C327" s="184" t="str">
        <f t="shared" si="10"/>
        <v>385-4203</v>
      </c>
      <c r="D327" s="244" t="s">
        <v>366</v>
      </c>
      <c r="E327" s="244" t="s">
        <v>49</v>
      </c>
      <c r="F327" s="244" t="s">
        <v>56</v>
      </c>
      <c r="G327" s="244" t="s">
        <v>59</v>
      </c>
      <c r="H327" s="187" t="s">
        <v>22</v>
      </c>
      <c r="I327" s="188">
        <v>9</v>
      </c>
      <c r="J327" s="188">
        <f>VLOOKUP(A327,CENIK!$A$2:$F$201,6,FALSE)</f>
        <v>0</v>
      </c>
      <c r="K327" s="188">
        <f t="shared" si="11"/>
        <v>0</v>
      </c>
    </row>
    <row r="328" spans="1:11" ht="60" x14ac:dyDescent="0.25">
      <c r="A328" s="187">
        <v>4204</v>
      </c>
      <c r="B328" s="187">
        <v>385</v>
      </c>
      <c r="C328" s="184" t="str">
        <f t="shared" si="10"/>
        <v>385-4204</v>
      </c>
      <c r="D328" s="244" t="s">
        <v>366</v>
      </c>
      <c r="E328" s="244" t="s">
        <v>49</v>
      </c>
      <c r="F328" s="244" t="s">
        <v>56</v>
      </c>
      <c r="G328" s="244" t="s">
        <v>60</v>
      </c>
      <c r="H328" s="187" t="s">
        <v>22</v>
      </c>
      <c r="I328" s="188">
        <v>45</v>
      </c>
      <c r="J328" s="188">
        <f>VLOOKUP(A328,CENIK!$A$2:$F$201,6,FALSE)</f>
        <v>0</v>
      </c>
      <c r="K328" s="188">
        <f t="shared" si="11"/>
        <v>0</v>
      </c>
    </row>
    <row r="329" spans="1:11" ht="60" x14ac:dyDescent="0.25">
      <c r="A329" s="187">
        <v>4207</v>
      </c>
      <c r="B329" s="187">
        <v>385</v>
      </c>
      <c r="C329" s="184" t="str">
        <f t="shared" si="10"/>
        <v>385-4207</v>
      </c>
      <c r="D329" s="244" t="s">
        <v>366</v>
      </c>
      <c r="E329" s="244" t="s">
        <v>49</v>
      </c>
      <c r="F329" s="244" t="s">
        <v>56</v>
      </c>
      <c r="G329" s="244" t="s">
        <v>262</v>
      </c>
      <c r="H329" s="187" t="s">
        <v>22</v>
      </c>
      <c r="I329" s="188">
        <v>195</v>
      </c>
      <c r="J329" s="188">
        <f>VLOOKUP(A329,CENIK!$A$2:$F$201,6,FALSE)</f>
        <v>0</v>
      </c>
      <c r="K329" s="188">
        <f t="shared" si="11"/>
        <v>0</v>
      </c>
    </row>
    <row r="330" spans="1:11" ht="165" x14ac:dyDescent="0.25">
      <c r="A330" s="187">
        <v>6101</v>
      </c>
      <c r="B330" s="187">
        <v>385</v>
      </c>
      <c r="C330" s="184" t="str">
        <f t="shared" si="10"/>
        <v>385-6101</v>
      </c>
      <c r="D330" s="244" t="s">
        <v>366</v>
      </c>
      <c r="E330" s="244" t="s">
        <v>74</v>
      </c>
      <c r="F330" s="244" t="s">
        <v>75</v>
      </c>
      <c r="G330" s="244" t="s">
        <v>76</v>
      </c>
      <c r="H330" s="187" t="s">
        <v>10</v>
      </c>
      <c r="I330" s="188">
        <v>50.6</v>
      </c>
      <c r="J330" s="188">
        <f>VLOOKUP(A330,CENIK!$A$2:$F$201,6,FALSE)</f>
        <v>0</v>
      </c>
      <c r="K330" s="188">
        <f t="shared" si="11"/>
        <v>0</v>
      </c>
    </row>
    <row r="331" spans="1:11" ht="120" x14ac:dyDescent="0.25">
      <c r="A331" s="187">
        <v>6204</v>
      </c>
      <c r="B331" s="187">
        <v>385</v>
      </c>
      <c r="C331" s="184" t="str">
        <f t="shared" si="10"/>
        <v>385-6204</v>
      </c>
      <c r="D331" s="244" t="s">
        <v>366</v>
      </c>
      <c r="E331" s="244" t="s">
        <v>74</v>
      </c>
      <c r="F331" s="244" t="s">
        <v>77</v>
      </c>
      <c r="G331" s="244" t="s">
        <v>265</v>
      </c>
      <c r="H331" s="187" t="s">
        <v>6</v>
      </c>
      <c r="I331" s="188">
        <v>2</v>
      </c>
      <c r="J331" s="188">
        <f>VLOOKUP(A331,CENIK!$A$2:$F$201,6,FALSE)</f>
        <v>0</v>
      </c>
      <c r="K331" s="188">
        <f t="shared" si="11"/>
        <v>0</v>
      </c>
    </row>
    <row r="332" spans="1:11" ht="120" x14ac:dyDescent="0.25">
      <c r="A332" s="187">
        <v>6206</v>
      </c>
      <c r="B332" s="187">
        <v>385</v>
      </c>
      <c r="C332" s="184" t="str">
        <f t="shared" si="10"/>
        <v>385-6206</v>
      </c>
      <c r="D332" s="244" t="s">
        <v>366</v>
      </c>
      <c r="E332" s="244" t="s">
        <v>74</v>
      </c>
      <c r="F332" s="244" t="s">
        <v>77</v>
      </c>
      <c r="G332" s="244" t="s">
        <v>266</v>
      </c>
      <c r="H332" s="187" t="s">
        <v>6</v>
      </c>
      <c r="I332" s="188">
        <v>1</v>
      </c>
      <c r="J332" s="188">
        <f>VLOOKUP(A332,CENIK!$A$2:$F$201,6,FALSE)</f>
        <v>0</v>
      </c>
      <c r="K332" s="188">
        <f t="shared" si="11"/>
        <v>0</v>
      </c>
    </row>
    <row r="333" spans="1:11" ht="45" x14ac:dyDescent="0.25">
      <c r="A333" s="187">
        <v>5307</v>
      </c>
      <c r="B333" s="187">
        <v>385</v>
      </c>
      <c r="C333" s="184" t="str">
        <f t="shared" si="10"/>
        <v>385-5307</v>
      </c>
      <c r="D333" s="244" t="s">
        <v>366</v>
      </c>
      <c r="E333" s="244" t="s">
        <v>74</v>
      </c>
      <c r="F333" s="244" t="s">
        <v>77</v>
      </c>
      <c r="G333" s="244" t="s">
        <v>558</v>
      </c>
      <c r="H333" s="187" t="s">
        <v>6</v>
      </c>
      <c r="I333" s="188">
        <v>3</v>
      </c>
      <c r="J333" s="188">
        <f>VLOOKUP(A333,CENIK!$A$2:$F$201,6,FALSE)</f>
        <v>0</v>
      </c>
      <c r="K333" s="188">
        <f t="shared" si="11"/>
        <v>0</v>
      </c>
    </row>
    <row r="334" spans="1:11" ht="120" x14ac:dyDescent="0.25">
      <c r="A334" s="187">
        <v>6253</v>
      </c>
      <c r="B334" s="187">
        <v>385</v>
      </c>
      <c r="C334" s="184" t="str">
        <f t="shared" si="10"/>
        <v>385-6253</v>
      </c>
      <c r="D334" s="244" t="s">
        <v>366</v>
      </c>
      <c r="E334" s="244" t="s">
        <v>74</v>
      </c>
      <c r="F334" s="244" t="s">
        <v>77</v>
      </c>
      <c r="G334" s="244" t="s">
        <v>269</v>
      </c>
      <c r="H334" s="187" t="s">
        <v>6</v>
      </c>
      <c r="I334" s="188">
        <v>3</v>
      </c>
      <c r="J334" s="188">
        <f>VLOOKUP(A334,CENIK!$A$2:$F$201,6,FALSE)</f>
        <v>0</v>
      </c>
      <c r="K334" s="188">
        <f t="shared" si="11"/>
        <v>0</v>
      </c>
    </row>
    <row r="335" spans="1:11" ht="120" x14ac:dyDescent="0.25">
      <c r="A335" s="187">
        <v>6305</v>
      </c>
      <c r="B335" s="187">
        <v>385</v>
      </c>
      <c r="C335" s="184" t="str">
        <f t="shared" si="10"/>
        <v>385-6305</v>
      </c>
      <c r="D335" s="244" t="s">
        <v>366</v>
      </c>
      <c r="E335" s="244" t="s">
        <v>74</v>
      </c>
      <c r="F335" s="244" t="s">
        <v>81</v>
      </c>
      <c r="G335" s="244" t="s">
        <v>84</v>
      </c>
      <c r="H335" s="187" t="s">
        <v>6</v>
      </c>
      <c r="I335" s="188">
        <v>2</v>
      </c>
      <c r="J335" s="188">
        <f>VLOOKUP(A335,CENIK!$A$2:$F$201,6,FALSE)</f>
        <v>0</v>
      </c>
      <c r="K335" s="188">
        <f t="shared" si="11"/>
        <v>0</v>
      </c>
    </row>
    <row r="336" spans="1:11" ht="345" x14ac:dyDescent="0.25">
      <c r="A336" s="187">
        <v>6301</v>
      </c>
      <c r="B336" s="187">
        <v>385</v>
      </c>
      <c r="C336" s="184" t="str">
        <f t="shared" si="10"/>
        <v>385-6301</v>
      </c>
      <c r="D336" s="244" t="s">
        <v>366</v>
      </c>
      <c r="E336" s="244" t="s">
        <v>74</v>
      </c>
      <c r="F336" s="244" t="s">
        <v>81</v>
      </c>
      <c r="G336" s="244" t="s">
        <v>270</v>
      </c>
      <c r="H336" s="187" t="s">
        <v>6</v>
      </c>
      <c r="I336" s="188">
        <v>2</v>
      </c>
      <c r="J336" s="188">
        <f>VLOOKUP(A336,CENIK!$A$2:$F$201,6,FALSE)</f>
        <v>0</v>
      </c>
      <c r="K336" s="188">
        <f t="shared" si="11"/>
        <v>0</v>
      </c>
    </row>
    <row r="337" spans="1:11" ht="60" x14ac:dyDescent="0.25">
      <c r="A337" s="187">
        <v>6405</v>
      </c>
      <c r="B337" s="187">
        <v>385</v>
      </c>
      <c r="C337" s="184" t="str">
        <f t="shared" si="10"/>
        <v>385-6405</v>
      </c>
      <c r="D337" s="244" t="s">
        <v>366</v>
      </c>
      <c r="E337" s="244" t="s">
        <v>74</v>
      </c>
      <c r="F337" s="244" t="s">
        <v>85</v>
      </c>
      <c r="G337" s="244" t="s">
        <v>87</v>
      </c>
      <c r="H337" s="187" t="s">
        <v>10</v>
      </c>
      <c r="I337" s="188">
        <v>90</v>
      </c>
      <c r="J337" s="188">
        <f>VLOOKUP(A337,CENIK!$A$2:$F$201,6,FALSE)</f>
        <v>0</v>
      </c>
      <c r="K337" s="188">
        <f t="shared" si="11"/>
        <v>0</v>
      </c>
    </row>
    <row r="338" spans="1:11" ht="30" x14ac:dyDescent="0.25">
      <c r="A338" s="187">
        <v>6401</v>
      </c>
      <c r="B338" s="187">
        <v>385</v>
      </c>
      <c r="C338" s="184" t="str">
        <f t="shared" si="10"/>
        <v>385-6401</v>
      </c>
      <c r="D338" s="244" t="s">
        <v>366</v>
      </c>
      <c r="E338" s="244" t="s">
        <v>74</v>
      </c>
      <c r="F338" s="244" t="s">
        <v>85</v>
      </c>
      <c r="G338" s="244" t="s">
        <v>86</v>
      </c>
      <c r="H338" s="187" t="s">
        <v>10</v>
      </c>
      <c r="I338" s="188">
        <v>90</v>
      </c>
      <c r="J338" s="188">
        <f>VLOOKUP(A338,CENIK!$A$2:$F$201,6,FALSE)</f>
        <v>0</v>
      </c>
      <c r="K338" s="188">
        <f t="shared" si="11"/>
        <v>0</v>
      </c>
    </row>
    <row r="339" spans="1:11" ht="30" x14ac:dyDescent="0.25">
      <c r="A339" s="187">
        <v>6402</v>
      </c>
      <c r="B339" s="187">
        <v>385</v>
      </c>
      <c r="C339" s="184" t="str">
        <f t="shared" si="10"/>
        <v>385-6402</v>
      </c>
      <c r="D339" s="244" t="s">
        <v>366</v>
      </c>
      <c r="E339" s="244" t="s">
        <v>74</v>
      </c>
      <c r="F339" s="244" t="s">
        <v>85</v>
      </c>
      <c r="G339" s="244" t="s">
        <v>122</v>
      </c>
      <c r="H339" s="187" t="s">
        <v>10</v>
      </c>
      <c r="I339" s="188">
        <v>90</v>
      </c>
      <c r="J339" s="188">
        <f>VLOOKUP(A339,CENIK!$A$2:$F$201,6,FALSE)</f>
        <v>0</v>
      </c>
      <c r="K339" s="188">
        <f t="shared" si="11"/>
        <v>0</v>
      </c>
    </row>
    <row r="340" spans="1:11" ht="60" x14ac:dyDescent="0.25">
      <c r="A340" s="187">
        <v>1201</v>
      </c>
      <c r="B340" s="187">
        <v>386</v>
      </c>
      <c r="C340" s="184" t="str">
        <f t="shared" si="10"/>
        <v>386-1201</v>
      </c>
      <c r="D340" s="244" t="s">
        <v>367</v>
      </c>
      <c r="E340" s="244" t="s">
        <v>7</v>
      </c>
      <c r="F340" s="244" t="s">
        <v>8</v>
      </c>
      <c r="G340" s="244" t="s">
        <v>9</v>
      </c>
      <c r="H340" s="187" t="s">
        <v>10</v>
      </c>
      <c r="I340" s="188">
        <v>59.5</v>
      </c>
      <c r="J340" s="188">
        <f>VLOOKUP(A340,CENIK!$A$2:$F$201,6,FALSE)</f>
        <v>0</v>
      </c>
      <c r="K340" s="188">
        <f t="shared" si="11"/>
        <v>0</v>
      </c>
    </row>
    <row r="341" spans="1:11" ht="45" x14ac:dyDescent="0.25">
      <c r="A341" s="187">
        <v>1202</v>
      </c>
      <c r="B341" s="187">
        <v>386</v>
      </c>
      <c r="C341" s="184" t="str">
        <f t="shared" si="10"/>
        <v>386-1202</v>
      </c>
      <c r="D341" s="244" t="s">
        <v>367</v>
      </c>
      <c r="E341" s="244" t="s">
        <v>7</v>
      </c>
      <c r="F341" s="244" t="s">
        <v>8</v>
      </c>
      <c r="G341" s="244" t="s">
        <v>11</v>
      </c>
      <c r="H341" s="187" t="s">
        <v>12</v>
      </c>
      <c r="I341" s="188">
        <v>4</v>
      </c>
      <c r="J341" s="188">
        <f>VLOOKUP(A341,CENIK!$A$2:$F$201,6,FALSE)</f>
        <v>0</v>
      </c>
      <c r="K341" s="188">
        <f t="shared" si="11"/>
        <v>0</v>
      </c>
    </row>
    <row r="342" spans="1:11" ht="75" x14ac:dyDescent="0.25">
      <c r="A342" s="187">
        <v>1207</v>
      </c>
      <c r="B342" s="187">
        <v>386</v>
      </c>
      <c r="C342" s="184" t="str">
        <f t="shared" si="10"/>
        <v>386-1207</v>
      </c>
      <c r="D342" s="244" t="s">
        <v>367</v>
      </c>
      <c r="E342" s="244" t="s">
        <v>7</v>
      </c>
      <c r="F342" s="244" t="s">
        <v>8</v>
      </c>
      <c r="G342" s="244" t="s">
        <v>239</v>
      </c>
      <c r="H342" s="187" t="s">
        <v>14</v>
      </c>
      <c r="I342" s="188">
        <v>1</v>
      </c>
      <c r="J342" s="188">
        <f>VLOOKUP(A342,CENIK!$A$2:$F$201,6,FALSE)</f>
        <v>0</v>
      </c>
      <c r="K342" s="188">
        <f t="shared" si="11"/>
        <v>0</v>
      </c>
    </row>
    <row r="343" spans="1:11" ht="45" x14ac:dyDescent="0.25">
      <c r="A343" s="187">
        <v>1301</v>
      </c>
      <c r="B343" s="187">
        <v>386</v>
      </c>
      <c r="C343" s="184" t="str">
        <f t="shared" si="10"/>
        <v>386-1301</v>
      </c>
      <c r="D343" s="244" t="s">
        <v>367</v>
      </c>
      <c r="E343" s="244" t="s">
        <v>7</v>
      </c>
      <c r="F343" s="244" t="s">
        <v>15</v>
      </c>
      <c r="G343" s="244" t="s">
        <v>16</v>
      </c>
      <c r="H343" s="187" t="s">
        <v>10</v>
      </c>
      <c r="I343" s="188">
        <v>59.5</v>
      </c>
      <c r="J343" s="188">
        <f>VLOOKUP(A343,CENIK!$A$2:$F$201,6,FALSE)</f>
        <v>0</v>
      </c>
      <c r="K343" s="188">
        <f t="shared" si="11"/>
        <v>0</v>
      </c>
    </row>
    <row r="344" spans="1:11" ht="150" x14ac:dyDescent="0.25">
      <c r="A344" s="187">
        <v>1302</v>
      </c>
      <c r="B344" s="187">
        <v>386</v>
      </c>
      <c r="C344" s="184" t="str">
        <f t="shared" si="10"/>
        <v>386-1302</v>
      </c>
      <c r="D344" s="244" t="s">
        <v>367</v>
      </c>
      <c r="E344" s="244" t="s">
        <v>7</v>
      </c>
      <c r="F344" s="244" t="s">
        <v>15</v>
      </c>
      <c r="G344" s="1201" t="s">
        <v>3252</v>
      </c>
      <c r="H344" s="187" t="s">
        <v>10</v>
      </c>
      <c r="I344" s="188">
        <v>59.5</v>
      </c>
      <c r="J344" s="188">
        <f>VLOOKUP(A344,CENIK!$A$2:$F$201,6,FALSE)</f>
        <v>0</v>
      </c>
      <c r="K344" s="188">
        <f t="shared" si="11"/>
        <v>0</v>
      </c>
    </row>
    <row r="345" spans="1:11" ht="60" x14ac:dyDescent="0.25">
      <c r="A345" s="187">
        <v>1307</v>
      </c>
      <c r="B345" s="187">
        <v>386</v>
      </c>
      <c r="C345" s="184" t="str">
        <f t="shared" si="10"/>
        <v>386-1307</v>
      </c>
      <c r="D345" s="244" t="s">
        <v>367</v>
      </c>
      <c r="E345" s="244" t="s">
        <v>7</v>
      </c>
      <c r="F345" s="244" t="s">
        <v>15</v>
      </c>
      <c r="G345" s="244" t="s">
        <v>18</v>
      </c>
      <c r="H345" s="187" t="s">
        <v>6</v>
      </c>
      <c r="I345" s="188">
        <v>2</v>
      </c>
      <c r="J345" s="188">
        <f>VLOOKUP(A345,CENIK!$A$2:$F$201,6,FALSE)</f>
        <v>0</v>
      </c>
      <c r="K345" s="188">
        <f t="shared" si="11"/>
        <v>0</v>
      </c>
    </row>
    <row r="346" spans="1:11" ht="45" x14ac:dyDescent="0.25">
      <c r="A346" s="187">
        <v>1311</v>
      </c>
      <c r="B346" s="187">
        <v>386</v>
      </c>
      <c r="C346" s="184" t="str">
        <f t="shared" si="10"/>
        <v>386-1311</v>
      </c>
      <c r="D346" s="244" t="s">
        <v>367</v>
      </c>
      <c r="E346" s="244" t="s">
        <v>7</v>
      </c>
      <c r="F346" s="244" t="s">
        <v>15</v>
      </c>
      <c r="G346" s="244" t="s">
        <v>23</v>
      </c>
      <c r="H346" s="187" t="s">
        <v>14</v>
      </c>
      <c r="I346" s="188">
        <v>1</v>
      </c>
      <c r="J346" s="188">
        <f>VLOOKUP(A346,CENIK!$A$2:$F$201,6,FALSE)</f>
        <v>0</v>
      </c>
      <c r="K346" s="188">
        <f t="shared" si="11"/>
        <v>0</v>
      </c>
    </row>
    <row r="347" spans="1:11" ht="30" x14ac:dyDescent="0.25">
      <c r="A347" s="187">
        <v>1401</v>
      </c>
      <c r="B347" s="187">
        <v>386</v>
      </c>
      <c r="C347" s="184" t="str">
        <f t="shared" si="10"/>
        <v>386-1401</v>
      </c>
      <c r="D347" s="244" t="s">
        <v>367</v>
      </c>
      <c r="E347" s="244" t="s">
        <v>7</v>
      </c>
      <c r="F347" s="244" t="s">
        <v>25</v>
      </c>
      <c r="G347" s="244" t="s">
        <v>247</v>
      </c>
      <c r="H347" s="187" t="s">
        <v>20</v>
      </c>
      <c r="I347" s="188">
        <v>5</v>
      </c>
      <c r="J347" s="188">
        <f>VLOOKUP(A347,CENIK!$A$2:$F$201,6,FALSE)</f>
        <v>0</v>
      </c>
      <c r="K347" s="188">
        <f t="shared" si="11"/>
        <v>0</v>
      </c>
    </row>
    <row r="348" spans="1:11" ht="30" x14ac:dyDescent="0.25">
      <c r="A348" s="187">
        <v>1402</v>
      </c>
      <c r="B348" s="187">
        <v>386</v>
      </c>
      <c r="C348" s="184" t="str">
        <f t="shared" si="10"/>
        <v>386-1402</v>
      </c>
      <c r="D348" s="244" t="s">
        <v>367</v>
      </c>
      <c r="E348" s="244" t="s">
        <v>7</v>
      </c>
      <c r="F348" s="244" t="s">
        <v>25</v>
      </c>
      <c r="G348" s="244" t="s">
        <v>248</v>
      </c>
      <c r="H348" s="187" t="s">
        <v>20</v>
      </c>
      <c r="I348" s="188">
        <v>2</v>
      </c>
      <c r="J348" s="188">
        <f>VLOOKUP(A348,CENIK!$A$2:$F$201,6,FALSE)</f>
        <v>0</v>
      </c>
      <c r="K348" s="188">
        <f t="shared" si="11"/>
        <v>0</v>
      </c>
    </row>
    <row r="349" spans="1:11" ht="30" x14ac:dyDescent="0.25">
      <c r="A349" s="187">
        <v>1403</v>
      </c>
      <c r="B349" s="187">
        <v>386</v>
      </c>
      <c r="C349" s="184" t="str">
        <f t="shared" si="10"/>
        <v>386-1403</v>
      </c>
      <c r="D349" s="244" t="s">
        <v>367</v>
      </c>
      <c r="E349" s="244" t="s">
        <v>7</v>
      </c>
      <c r="F349" s="244" t="s">
        <v>25</v>
      </c>
      <c r="G349" s="244" t="s">
        <v>249</v>
      </c>
      <c r="H349" s="187" t="s">
        <v>20</v>
      </c>
      <c r="I349" s="188">
        <v>2</v>
      </c>
      <c r="J349" s="188">
        <f>VLOOKUP(A349,CENIK!$A$2:$F$201,6,FALSE)</f>
        <v>0</v>
      </c>
      <c r="K349" s="188">
        <f t="shared" si="11"/>
        <v>0</v>
      </c>
    </row>
    <row r="350" spans="1:11" ht="60" x14ac:dyDescent="0.25">
      <c r="A350" s="187">
        <v>12324</v>
      </c>
      <c r="B350" s="187">
        <v>386</v>
      </c>
      <c r="C350" s="184" t="str">
        <f t="shared" si="10"/>
        <v>386-12324</v>
      </c>
      <c r="D350" s="244" t="s">
        <v>367</v>
      </c>
      <c r="E350" s="244" t="s">
        <v>26</v>
      </c>
      <c r="F350" s="244" t="s">
        <v>27</v>
      </c>
      <c r="G350" s="244" t="s">
        <v>556</v>
      </c>
      <c r="H350" s="187" t="s">
        <v>29</v>
      </c>
      <c r="I350" s="188">
        <v>4.8</v>
      </c>
      <c r="J350" s="188">
        <f>VLOOKUP(A350,CENIK!$A$2:$F$201,6,FALSE)</f>
        <v>0</v>
      </c>
      <c r="K350" s="188">
        <f t="shared" si="11"/>
        <v>0</v>
      </c>
    </row>
    <row r="351" spans="1:11" ht="45" x14ac:dyDescent="0.25">
      <c r="A351" s="187">
        <v>12308</v>
      </c>
      <c r="B351" s="187">
        <v>386</v>
      </c>
      <c r="C351" s="184" t="str">
        <f t="shared" si="10"/>
        <v>386-12308</v>
      </c>
      <c r="D351" s="244" t="s">
        <v>367</v>
      </c>
      <c r="E351" s="244" t="s">
        <v>26</v>
      </c>
      <c r="F351" s="244" t="s">
        <v>27</v>
      </c>
      <c r="G351" s="244" t="s">
        <v>28</v>
      </c>
      <c r="H351" s="187" t="s">
        <v>29</v>
      </c>
      <c r="I351" s="188">
        <v>110</v>
      </c>
      <c r="J351" s="188">
        <f>VLOOKUP(A351,CENIK!$A$2:$F$201,6,FALSE)</f>
        <v>0</v>
      </c>
      <c r="K351" s="188">
        <f t="shared" si="11"/>
        <v>0</v>
      </c>
    </row>
    <row r="352" spans="1:11" ht="30" x14ac:dyDescent="0.25">
      <c r="A352" s="187">
        <v>22102</v>
      </c>
      <c r="B352" s="187">
        <v>386</v>
      </c>
      <c r="C352" s="184" t="str">
        <f t="shared" si="10"/>
        <v>386-22102</v>
      </c>
      <c r="D352" s="244" t="s">
        <v>367</v>
      </c>
      <c r="E352" s="244" t="s">
        <v>26</v>
      </c>
      <c r="F352" s="244" t="s">
        <v>27</v>
      </c>
      <c r="G352" s="244" t="s">
        <v>35</v>
      </c>
      <c r="H352" s="187" t="s">
        <v>29</v>
      </c>
      <c r="I352" s="188">
        <v>110</v>
      </c>
      <c r="J352" s="188">
        <f>VLOOKUP(A352,CENIK!$A$2:$F$201,6,FALSE)</f>
        <v>0</v>
      </c>
      <c r="K352" s="188">
        <f t="shared" si="11"/>
        <v>0</v>
      </c>
    </row>
    <row r="353" spans="1:11" ht="30" x14ac:dyDescent="0.25">
      <c r="A353" s="187">
        <v>12327</v>
      </c>
      <c r="B353" s="187">
        <v>386</v>
      </c>
      <c r="C353" s="184" t="str">
        <f t="shared" si="10"/>
        <v>386-12327</v>
      </c>
      <c r="D353" s="244" t="s">
        <v>367</v>
      </c>
      <c r="E353" s="244" t="s">
        <v>26</v>
      </c>
      <c r="F353" s="244" t="s">
        <v>27</v>
      </c>
      <c r="G353" s="244" t="s">
        <v>31</v>
      </c>
      <c r="H353" s="187" t="s">
        <v>10</v>
      </c>
      <c r="I353" s="188">
        <v>110</v>
      </c>
      <c r="J353" s="188">
        <f>VLOOKUP(A353,CENIK!$A$2:$F$201,6,FALSE)</f>
        <v>0</v>
      </c>
      <c r="K353" s="188">
        <f t="shared" si="11"/>
        <v>0</v>
      </c>
    </row>
    <row r="354" spans="1:11" ht="45" x14ac:dyDescent="0.25">
      <c r="A354" s="187">
        <v>31302</v>
      </c>
      <c r="B354" s="187">
        <v>386</v>
      </c>
      <c r="C354" s="184" t="str">
        <f t="shared" si="10"/>
        <v>386-31302</v>
      </c>
      <c r="D354" s="244" t="s">
        <v>367</v>
      </c>
      <c r="E354" s="244" t="s">
        <v>26</v>
      </c>
      <c r="F354" s="244" t="s">
        <v>36</v>
      </c>
      <c r="G354" s="244" t="s">
        <v>639</v>
      </c>
      <c r="H354" s="187" t="s">
        <v>22</v>
      </c>
      <c r="I354" s="188">
        <v>44</v>
      </c>
      <c r="J354" s="188">
        <f>VLOOKUP(A354,CENIK!$A$2:$F$201,6,FALSE)</f>
        <v>0</v>
      </c>
      <c r="K354" s="188">
        <f t="shared" si="11"/>
        <v>0</v>
      </c>
    </row>
    <row r="355" spans="1:11" ht="75" x14ac:dyDescent="0.25">
      <c r="A355" s="187">
        <v>31602</v>
      </c>
      <c r="B355" s="187">
        <v>386</v>
      </c>
      <c r="C355" s="184" t="str">
        <f t="shared" si="10"/>
        <v>386-31602</v>
      </c>
      <c r="D355" s="244" t="s">
        <v>367</v>
      </c>
      <c r="E355" s="244" t="s">
        <v>26</v>
      </c>
      <c r="F355" s="244" t="s">
        <v>36</v>
      </c>
      <c r="G355" s="244" t="s">
        <v>640</v>
      </c>
      <c r="H355" s="187" t="s">
        <v>29</v>
      </c>
      <c r="I355" s="188">
        <v>110</v>
      </c>
      <c r="J355" s="188">
        <f>VLOOKUP(A355,CENIK!$A$2:$F$201,6,FALSE)</f>
        <v>0</v>
      </c>
      <c r="K355" s="188">
        <f t="shared" si="11"/>
        <v>0</v>
      </c>
    </row>
    <row r="356" spans="1:11" ht="45" x14ac:dyDescent="0.25">
      <c r="A356" s="187">
        <v>32311</v>
      </c>
      <c r="B356" s="187">
        <v>386</v>
      </c>
      <c r="C356" s="184" t="str">
        <f t="shared" si="10"/>
        <v>386-32311</v>
      </c>
      <c r="D356" s="244" t="s">
        <v>367</v>
      </c>
      <c r="E356" s="244" t="s">
        <v>26</v>
      </c>
      <c r="F356" s="244" t="s">
        <v>36</v>
      </c>
      <c r="G356" s="244" t="s">
        <v>255</v>
      </c>
      <c r="H356" s="187" t="s">
        <v>29</v>
      </c>
      <c r="I356" s="188">
        <v>110</v>
      </c>
      <c r="J356" s="188">
        <f>VLOOKUP(A356,CENIK!$A$2:$F$201,6,FALSE)</f>
        <v>0</v>
      </c>
      <c r="K356" s="188">
        <f t="shared" si="11"/>
        <v>0</v>
      </c>
    </row>
    <row r="357" spans="1:11" ht="30" x14ac:dyDescent="0.25">
      <c r="A357" s="187">
        <v>4124</v>
      </c>
      <c r="B357" s="187">
        <v>386</v>
      </c>
      <c r="C357" s="184" t="str">
        <f t="shared" si="10"/>
        <v>386-4124</v>
      </c>
      <c r="D357" s="244" t="s">
        <v>367</v>
      </c>
      <c r="E357" s="244" t="s">
        <v>49</v>
      </c>
      <c r="F357" s="244" t="s">
        <v>50</v>
      </c>
      <c r="G357" s="244" t="s">
        <v>55</v>
      </c>
      <c r="H357" s="187" t="s">
        <v>20</v>
      </c>
      <c r="I357" s="188">
        <v>5</v>
      </c>
      <c r="J357" s="188">
        <f>VLOOKUP(A357,CENIK!$A$2:$F$201,6,FALSE)</f>
        <v>0</v>
      </c>
      <c r="K357" s="188">
        <f t="shared" si="11"/>
        <v>0</v>
      </c>
    </row>
    <row r="358" spans="1:11" ht="60" x14ac:dyDescent="0.25">
      <c r="A358" s="187">
        <v>4102</v>
      </c>
      <c r="B358" s="187">
        <v>386</v>
      </c>
      <c r="C358" s="184" t="str">
        <f t="shared" si="10"/>
        <v>386-4102</v>
      </c>
      <c r="D358" s="244" t="s">
        <v>367</v>
      </c>
      <c r="E358" s="244" t="s">
        <v>49</v>
      </c>
      <c r="F358" s="244" t="s">
        <v>50</v>
      </c>
      <c r="G358" s="244" t="s">
        <v>235</v>
      </c>
      <c r="H358" s="187" t="s">
        <v>29</v>
      </c>
      <c r="I358" s="188">
        <v>180</v>
      </c>
      <c r="J358" s="188">
        <f>VLOOKUP(A358,CENIK!$A$2:$F$201,6,FALSE)</f>
        <v>0</v>
      </c>
      <c r="K358" s="188">
        <f t="shared" si="11"/>
        <v>0</v>
      </c>
    </row>
    <row r="359" spans="1:11" ht="60" x14ac:dyDescent="0.25">
      <c r="A359" s="187">
        <v>4105</v>
      </c>
      <c r="B359" s="187">
        <v>386</v>
      </c>
      <c r="C359" s="184" t="str">
        <f t="shared" si="10"/>
        <v>386-4105</v>
      </c>
      <c r="D359" s="244" t="s">
        <v>367</v>
      </c>
      <c r="E359" s="244" t="s">
        <v>49</v>
      </c>
      <c r="F359" s="244" t="s">
        <v>50</v>
      </c>
      <c r="G359" s="244" t="s">
        <v>257</v>
      </c>
      <c r="H359" s="187" t="s">
        <v>22</v>
      </c>
      <c r="I359" s="188">
        <v>200</v>
      </c>
      <c r="J359" s="188">
        <f>VLOOKUP(A359,CENIK!$A$2:$F$201,6,FALSE)</f>
        <v>0</v>
      </c>
      <c r="K359" s="188">
        <f t="shared" si="11"/>
        <v>0</v>
      </c>
    </row>
    <row r="360" spans="1:11" ht="45" x14ac:dyDescent="0.25">
      <c r="A360" s="187">
        <v>4113</v>
      </c>
      <c r="B360" s="187">
        <v>386</v>
      </c>
      <c r="C360" s="184" t="str">
        <f t="shared" si="10"/>
        <v>386-4113</v>
      </c>
      <c r="D360" s="244" t="s">
        <v>367</v>
      </c>
      <c r="E360" s="244" t="s">
        <v>49</v>
      </c>
      <c r="F360" s="244" t="s">
        <v>50</v>
      </c>
      <c r="G360" s="244" t="s">
        <v>557</v>
      </c>
      <c r="H360" s="187" t="s">
        <v>22</v>
      </c>
      <c r="I360" s="188">
        <v>100</v>
      </c>
      <c r="J360" s="188">
        <f>VLOOKUP(A360,CENIK!$A$2:$F$201,6,FALSE)</f>
        <v>0</v>
      </c>
      <c r="K360" s="188">
        <f t="shared" si="11"/>
        <v>0</v>
      </c>
    </row>
    <row r="361" spans="1:11" ht="45" x14ac:dyDescent="0.25">
      <c r="A361" s="187">
        <v>4117</v>
      </c>
      <c r="B361" s="187">
        <v>386</v>
      </c>
      <c r="C361" s="184" t="str">
        <f t="shared" ref="C361:C424" si="12">CONCATENATE(B361,$A$38,A361)</f>
        <v>386-4117</v>
      </c>
      <c r="D361" s="244" t="s">
        <v>367</v>
      </c>
      <c r="E361" s="244" t="s">
        <v>49</v>
      </c>
      <c r="F361" s="244" t="s">
        <v>50</v>
      </c>
      <c r="G361" s="244" t="s">
        <v>52</v>
      </c>
      <c r="H361" s="187" t="s">
        <v>22</v>
      </c>
      <c r="I361" s="188">
        <v>30</v>
      </c>
      <c r="J361" s="188">
        <f>VLOOKUP(A361,CENIK!$A$2:$F$201,6,FALSE)</f>
        <v>0</v>
      </c>
      <c r="K361" s="188">
        <f t="shared" ref="K361:K424" si="13">ROUND(I361*J361,2)</f>
        <v>0</v>
      </c>
    </row>
    <row r="362" spans="1:11" ht="45" x14ac:dyDescent="0.25">
      <c r="A362" s="187">
        <v>4122</v>
      </c>
      <c r="B362" s="187">
        <v>386</v>
      </c>
      <c r="C362" s="184" t="str">
        <f t="shared" si="12"/>
        <v>386-4122</v>
      </c>
      <c r="D362" s="244" t="s">
        <v>367</v>
      </c>
      <c r="E362" s="244" t="s">
        <v>49</v>
      </c>
      <c r="F362" s="244" t="s">
        <v>50</v>
      </c>
      <c r="G362" s="244" t="s">
        <v>261</v>
      </c>
      <c r="H362" s="187" t="s">
        <v>22</v>
      </c>
      <c r="I362" s="188">
        <v>30</v>
      </c>
      <c r="J362" s="188">
        <f>VLOOKUP(A362,CENIK!$A$2:$F$201,6,FALSE)</f>
        <v>0</v>
      </c>
      <c r="K362" s="188">
        <f t="shared" si="13"/>
        <v>0</v>
      </c>
    </row>
    <row r="363" spans="1:11" ht="30" x14ac:dyDescent="0.25">
      <c r="A363" s="187">
        <v>4202</v>
      </c>
      <c r="B363" s="187">
        <v>386</v>
      </c>
      <c r="C363" s="184" t="str">
        <f t="shared" si="12"/>
        <v>386-4202</v>
      </c>
      <c r="D363" s="244" t="s">
        <v>367</v>
      </c>
      <c r="E363" s="244" t="s">
        <v>49</v>
      </c>
      <c r="F363" s="244" t="s">
        <v>56</v>
      </c>
      <c r="G363" s="244" t="s">
        <v>58</v>
      </c>
      <c r="H363" s="187" t="s">
        <v>29</v>
      </c>
      <c r="I363" s="188">
        <v>110</v>
      </c>
      <c r="J363" s="188">
        <f>VLOOKUP(A363,CENIK!$A$2:$F$201,6,FALSE)</f>
        <v>0</v>
      </c>
      <c r="K363" s="188">
        <f t="shared" si="13"/>
        <v>0</v>
      </c>
    </row>
    <row r="364" spans="1:11" ht="75" x14ac:dyDescent="0.25">
      <c r="A364" s="187">
        <v>4203</v>
      </c>
      <c r="B364" s="187">
        <v>386</v>
      </c>
      <c r="C364" s="184" t="str">
        <f t="shared" si="12"/>
        <v>386-4203</v>
      </c>
      <c r="D364" s="244" t="s">
        <v>367</v>
      </c>
      <c r="E364" s="244" t="s">
        <v>49</v>
      </c>
      <c r="F364" s="244" t="s">
        <v>56</v>
      </c>
      <c r="G364" s="244" t="s">
        <v>59</v>
      </c>
      <c r="H364" s="187" t="s">
        <v>22</v>
      </c>
      <c r="I364" s="188">
        <v>11</v>
      </c>
      <c r="J364" s="188">
        <f>VLOOKUP(A364,CENIK!$A$2:$F$201,6,FALSE)</f>
        <v>0</v>
      </c>
      <c r="K364" s="188">
        <f t="shared" si="13"/>
        <v>0</v>
      </c>
    </row>
    <row r="365" spans="1:11" ht="60" x14ac:dyDescent="0.25">
      <c r="A365" s="187">
        <v>4204</v>
      </c>
      <c r="B365" s="187">
        <v>386</v>
      </c>
      <c r="C365" s="184" t="str">
        <f t="shared" si="12"/>
        <v>386-4204</v>
      </c>
      <c r="D365" s="244" t="s">
        <v>367</v>
      </c>
      <c r="E365" s="244" t="s">
        <v>49</v>
      </c>
      <c r="F365" s="244" t="s">
        <v>56</v>
      </c>
      <c r="G365" s="244" t="s">
        <v>60</v>
      </c>
      <c r="H365" s="187" t="s">
        <v>22</v>
      </c>
      <c r="I365" s="188">
        <v>53</v>
      </c>
      <c r="J365" s="188">
        <f>VLOOKUP(A365,CENIK!$A$2:$F$201,6,FALSE)</f>
        <v>0</v>
      </c>
      <c r="K365" s="188">
        <f t="shared" si="13"/>
        <v>0</v>
      </c>
    </row>
    <row r="366" spans="1:11" ht="60" x14ac:dyDescent="0.25">
      <c r="A366" s="187">
        <v>4207</v>
      </c>
      <c r="B366" s="187">
        <v>386</v>
      </c>
      <c r="C366" s="184" t="str">
        <f t="shared" si="12"/>
        <v>386-4207</v>
      </c>
      <c r="D366" s="244" t="s">
        <v>367</v>
      </c>
      <c r="E366" s="244" t="s">
        <v>49</v>
      </c>
      <c r="F366" s="244" t="s">
        <v>56</v>
      </c>
      <c r="G366" s="244" t="s">
        <v>262</v>
      </c>
      <c r="H366" s="187" t="s">
        <v>22</v>
      </c>
      <c r="I366" s="188">
        <v>230</v>
      </c>
      <c r="J366" s="188">
        <f>VLOOKUP(A366,CENIK!$A$2:$F$201,6,FALSE)</f>
        <v>0</v>
      </c>
      <c r="K366" s="188">
        <f t="shared" si="13"/>
        <v>0</v>
      </c>
    </row>
    <row r="367" spans="1:11" ht="165" x14ac:dyDescent="0.25">
      <c r="A367" s="187">
        <v>6101</v>
      </c>
      <c r="B367" s="187">
        <v>386</v>
      </c>
      <c r="C367" s="184" t="str">
        <f t="shared" si="12"/>
        <v>386-6101</v>
      </c>
      <c r="D367" s="244" t="s">
        <v>367</v>
      </c>
      <c r="E367" s="244" t="s">
        <v>74</v>
      </c>
      <c r="F367" s="244" t="s">
        <v>75</v>
      </c>
      <c r="G367" s="244" t="s">
        <v>76</v>
      </c>
      <c r="H367" s="187" t="s">
        <v>10</v>
      </c>
      <c r="I367" s="188">
        <v>60</v>
      </c>
      <c r="J367" s="188">
        <f>VLOOKUP(A367,CENIK!$A$2:$F$201,6,FALSE)</f>
        <v>0</v>
      </c>
      <c r="K367" s="188">
        <f t="shared" si="13"/>
        <v>0</v>
      </c>
    </row>
    <row r="368" spans="1:11" ht="120" x14ac:dyDescent="0.25">
      <c r="A368" s="187">
        <v>6204</v>
      </c>
      <c r="B368" s="187">
        <v>386</v>
      </c>
      <c r="C368" s="184" t="str">
        <f t="shared" si="12"/>
        <v>386-6204</v>
      </c>
      <c r="D368" s="244" t="s">
        <v>367</v>
      </c>
      <c r="E368" s="244" t="s">
        <v>74</v>
      </c>
      <c r="F368" s="244" t="s">
        <v>77</v>
      </c>
      <c r="G368" s="244" t="s">
        <v>265</v>
      </c>
      <c r="H368" s="187" t="s">
        <v>6</v>
      </c>
      <c r="I368" s="188">
        <v>3</v>
      </c>
      <c r="J368" s="188">
        <f>VLOOKUP(A368,CENIK!$A$2:$F$201,6,FALSE)</f>
        <v>0</v>
      </c>
      <c r="K368" s="188">
        <f t="shared" si="13"/>
        <v>0</v>
      </c>
    </row>
    <row r="369" spans="1:11" ht="45" x14ac:dyDescent="0.25">
      <c r="A369" s="187">
        <v>5307</v>
      </c>
      <c r="B369" s="187">
        <v>386</v>
      </c>
      <c r="C369" s="184" t="str">
        <f t="shared" si="12"/>
        <v>386-5307</v>
      </c>
      <c r="D369" s="244" t="s">
        <v>367</v>
      </c>
      <c r="E369" s="244" t="s">
        <v>74</v>
      </c>
      <c r="F369" s="244" t="s">
        <v>77</v>
      </c>
      <c r="G369" s="244" t="s">
        <v>558</v>
      </c>
      <c r="H369" s="187" t="s">
        <v>6</v>
      </c>
      <c r="I369" s="188">
        <v>3</v>
      </c>
      <c r="J369" s="188">
        <f>VLOOKUP(A369,CENIK!$A$2:$F$201,6,FALSE)</f>
        <v>0</v>
      </c>
      <c r="K369" s="188">
        <f t="shared" si="13"/>
        <v>0</v>
      </c>
    </row>
    <row r="370" spans="1:11" ht="120" x14ac:dyDescent="0.25">
      <c r="A370" s="187">
        <v>6253</v>
      </c>
      <c r="B370" s="187">
        <v>386</v>
      </c>
      <c r="C370" s="184" t="str">
        <f t="shared" si="12"/>
        <v>386-6253</v>
      </c>
      <c r="D370" s="244" t="s">
        <v>367</v>
      </c>
      <c r="E370" s="244" t="s">
        <v>74</v>
      </c>
      <c r="F370" s="244" t="s">
        <v>77</v>
      </c>
      <c r="G370" s="244" t="s">
        <v>269</v>
      </c>
      <c r="H370" s="187" t="s">
        <v>6</v>
      </c>
      <c r="I370" s="188">
        <v>3</v>
      </c>
      <c r="J370" s="188">
        <f>VLOOKUP(A370,CENIK!$A$2:$F$201,6,FALSE)</f>
        <v>0</v>
      </c>
      <c r="K370" s="188">
        <f t="shared" si="13"/>
        <v>0</v>
      </c>
    </row>
    <row r="371" spans="1:11" ht="120" x14ac:dyDescent="0.25">
      <c r="A371" s="187">
        <v>6305</v>
      </c>
      <c r="B371" s="187">
        <v>386</v>
      </c>
      <c r="C371" s="184" t="str">
        <f t="shared" si="12"/>
        <v>386-6305</v>
      </c>
      <c r="D371" s="244" t="s">
        <v>367</v>
      </c>
      <c r="E371" s="244" t="s">
        <v>74</v>
      </c>
      <c r="F371" s="244" t="s">
        <v>81</v>
      </c>
      <c r="G371" s="244" t="s">
        <v>84</v>
      </c>
      <c r="H371" s="187" t="s">
        <v>6</v>
      </c>
      <c r="I371" s="188">
        <v>2</v>
      </c>
      <c r="J371" s="188">
        <f>VLOOKUP(A371,CENIK!$A$2:$F$201,6,FALSE)</f>
        <v>0</v>
      </c>
      <c r="K371" s="188">
        <f t="shared" si="13"/>
        <v>0</v>
      </c>
    </row>
    <row r="372" spans="1:11" ht="345" x14ac:dyDescent="0.25">
      <c r="A372" s="187">
        <v>6301</v>
      </c>
      <c r="B372" s="187">
        <v>386</v>
      </c>
      <c r="C372" s="184" t="str">
        <f t="shared" si="12"/>
        <v>386-6301</v>
      </c>
      <c r="D372" s="244" t="s">
        <v>367</v>
      </c>
      <c r="E372" s="244" t="s">
        <v>74</v>
      </c>
      <c r="F372" s="244" t="s">
        <v>81</v>
      </c>
      <c r="G372" s="244" t="s">
        <v>270</v>
      </c>
      <c r="H372" s="187" t="s">
        <v>6</v>
      </c>
      <c r="I372" s="188">
        <v>2</v>
      </c>
      <c r="J372" s="188">
        <f>VLOOKUP(A372,CENIK!$A$2:$F$201,6,FALSE)</f>
        <v>0</v>
      </c>
      <c r="K372" s="188">
        <f t="shared" si="13"/>
        <v>0</v>
      </c>
    </row>
    <row r="373" spans="1:11" ht="60" x14ac:dyDescent="0.25">
      <c r="A373" s="187">
        <v>6405</v>
      </c>
      <c r="B373" s="187">
        <v>386</v>
      </c>
      <c r="C373" s="184" t="str">
        <f t="shared" si="12"/>
        <v>386-6405</v>
      </c>
      <c r="D373" s="244" t="s">
        <v>367</v>
      </c>
      <c r="E373" s="244" t="s">
        <v>74</v>
      </c>
      <c r="F373" s="244" t="s">
        <v>85</v>
      </c>
      <c r="G373" s="244" t="s">
        <v>87</v>
      </c>
      <c r="H373" s="187" t="s">
        <v>10</v>
      </c>
      <c r="I373" s="188">
        <v>60</v>
      </c>
      <c r="J373" s="188">
        <f>VLOOKUP(A373,CENIK!$A$2:$F$201,6,FALSE)</f>
        <v>0</v>
      </c>
      <c r="K373" s="188">
        <f t="shared" si="13"/>
        <v>0</v>
      </c>
    </row>
    <row r="374" spans="1:11" ht="30" x14ac:dyDescent="0.25">
      <c r="A374" s="187">
        <v>6401</v>
      </c>
      <c r="B374" s="187">
        <v>386</v>
      </c>
      <c r="C374" s="184" t="str">
        <f t="shared" si="12"/>
        <v>386-6401</v>
      </c>
      <c r="D374" s="244" t="s">
        <v>367</v>
      </c>
      <c r="E374" s="244" t="s">
        <v>74</v>
      </c>
      <c r="F374" s="244" t="s">
        <v>85</v>
      </c>
      <c r="G374" s="244" t="s">
        <v>86</v>
      </c>
      <c r="H374" s="187" t="s">
        <v>10</v>
      </c>
      <c r="I374" s="188">
        <v>60</v>
      </c>
      <c r="J374" s="188">
        <f>VLOOKUP(A374,CENIK!$A$2:$F$201,6,FALSE)</f>
        <v>0</v>
      </c>
      <c r="K374" s="188">
        <f t="shared" si="13"/>
        <v>0</v>
      </c>
    </row>
    <row r="375" spans="1:11" ht="30" x14ac:dyDescent="0.25">
      <c r="A375" s="187">
        <v>6402</v>
      </c>
      <c r="B375" s="187">
        <v>386</v>
      </c>
      <c r="C375" s="184" t="str">
        <f t="shared" si="12"/>
        <v>386-6402</v>
      </c>
      <c r="D375" s="244" t="s">
        <v>367</v>
      </c>
      <c r="E375" s="244" t="s">
        <v>74</v>
      </c>
      <c r="F375" s="244" t="s">
        <v>85</v>
      </c>
      <c r="G375" s="244" t="s">
        <v>122</v>
      </c>
      <c r="H375" s="187" t="s">
        <v>10</v>
      </c>
      <c r="I375" s="188">
        <v>60</v>
      </c>
      <c r="J375" s="188">
        <f>VLOOKUP(A375,CENIK!$A$2:$F$201,6,FALSE)</f>
        <v>0</v>
      </c>
      <c r="K375" s="188">
        <f t="shared" si="13"/>
        <v>0</v>
      </c>
    </row>
    <row r="376" spans="1:11" ht="45" x14ac:dyDescent="0.25">
      <c r="A376" s="187">
        <v>6504</v>
      </c>
      <c r="B376" s="187">
        <v>386</v>
      </c>
      <c r="C376" s="184" t="str">
        <f t="shared" si="12"/>
        <v>386-6504</v>
      </c>
      <c r="D376" s="244" t="s">
        <v>367</v>
      </c>
      <c r="E376" s="244" t="s">
        <v>74</v>
      </c>
      <c r="F376" s="244" t="s">
        <v>88</v>
      </c>
      <c r="G376" s="244" t="s">
        <v>274</v>
      </c>
      <c r="H376" s="187" t="s">
        <v>6</v>
      </c>
      <c r="I376" s="188">
        <v>1</v>
      </c>
      <c r="J376" s="188">
        <f>VLOOKUP(A376,CENIK!$A$2:$F$201,6,FALSE)</f>
        <v>0</v>
      </c>
      <c r="K376" s="188">
        <f t="shared" si="13"/>
        <v>0</v>
      </c>
    </row>
    <row r="377" spans="1:11" ht="60" x14ac:dyDescent="0.25">
      <c r="A377" s="187">
        <v>1201</v>
      </c>
      <c r="B377" s="187">
        <v>180</v>
      </c>
      <c r="C377" s="184" t="str">
        <f t="shared" si="12"/>
        <v>180-1201</v>
      </c>
      <c r="D377" s="244" t="s">
        <v>354</v>
      </c>
      <c r="E377" s="244" t="s">
        <v>7</v>
      </c>
      <c r="F377" s="244" t="s">
        <v>8</v>
      </c>
      <c r="G377" s="244" t="s">
        <v>9</v>
      </c>
      <c r="H377" s="187" t="s">
        <v>10</v>
      </c>
      <c r="I377" s="188">
        <v>92</v>
      </c>
      <c r="J377" s="188">
        <f>VLOOKUP(A377,CENIK!$A$2:$F$201,6,FALSE)</f>
        <v>0</v>
      </c>
      <c r="K377" s="188">
        <f t="shared" si="13"/>
        <v>0</v>
      </c>
    </row>
    <row r="378" spans="1:11" ht="45" x14ac:dyDescent="0.25">
      <c r="A378" s="187">
        <v>1202</v>
      </c>
      <c r="B378" s="187">
        <v>180</v>
      </c>
      <c r="C378" s="184" t="str">
        <f t="shared" si="12"/>
        <v>180-1202</v>
      </c>
      <c r="D378" s="244" t="s">
        <v>354</v>
      </c>
      <c r="E378" s="244" t="s">
        <v>7</v>
      </c>
      <c r="F378" s="244" t="s">
        <v>8</v>
      </c>
      <c r="G378" s="244" t="s">
        <v>11</v>
      </c>
      <c r="H378" s="187" t="s">
        <v>12</v>
      </c>
      <c r="I378" s="188">
        <v>5</v>
      </c>
      <c r="J378" s="188">
        <f>VLOOKUP(A378,CENIK!$A$2:$F$201,6,FALSE)</f>
        <v>0</v>
      </c>
      <c r="K378" s="188">
        <f t="shared" si="13"/>
        <v>0</v>
      </c>
    </row>
    <row r="379" spans="1:11" ht="75" x14ac:dyDescent="0.25">
      <c r="A379" s="187">
        <v>1207</v>
      </c>
      <c r="B379" s="187">
        <v>180</v>
      </c>
      <c r="C379" s="184" t="str">
        <f t="shared" si="12"/>
        <v>180-1207</v>
      </c>
      <c r="D379" s="244" t="s">
        <v>354</v>
      </c>
      <c r="E379" s="244" t="s">
        <v>7</v>
      </c>
      <c r="F379" s="244" t="s">
        <v>8</v>
      </c>
      <c r="G379" s="244" t="s">
        <v>239</v>
      </c>
      <c r="H379" s="187" t="s">
        <v>14</v>
      </c>
      <c r="I379" s="188">
        <v>4</v>
      </c>
      <c r="J379" s="188">
        <f>VLOOKUP(A379,CENIK!$A$2:$F$201,6,FALSE)</f>
        <v>0</v>
      </c>
      <c r="K379" s="188">
        <f t="shared" si="13"/>
        <v>0</v>
      </c>
    </row>
    <row r="380" spans="1:11" ht="45" x14ac:dyDescent="0.25">
      <c r="A380" s="187">
        <v>1301</v>
      </c>
      <c r="B380" s="187">
        <v>180</v>
      </c>
      <c r="C380" s="184" t="str">
        <f t="shared" si="12"/>
        <v>180-1301</v>
      </c>
      <c r="D380" s="244" t="s">
        <v>354</v>
      </c>
      <c r="E380" s="244" t="s">
        <v>7</v>
      </c>
      <c r="F380" s="244" t="s">
        <v>15</v>
      </c>
      <c r="G380" s="244" t="s">
        <v>16</v>
      </c>
      <c r="H380" s="187" t="s">
        <v>10</v>
      </c>
      <c r="I380" s="188">
        <v>92</v>
      </c>
      <c r="J380" s="188">
        <f>VLOOKUP(A380,CENIK!$A$2:$F$201,6,FALSE)</f>
        <v>0</v>
      </c>
      <c r="K380" s="188">
        <f t="shared" si="13"/>
        <v>0</v>
      </c>
    </row>
    <row r="381" spans="1:11" ht="150" x14ac:dyDescent="0.25">
      <c r="A381" s="187">
        <v>1302</v>
      </c>
      <c r="B381" s="187">
        <v>180</v>
      </c>
      <c r="C381" s="184" t="str">
        <f t="shared" si="12"/>
        <v>180-1302</v>
      </c>
      <c r="D381" s="244" t="s">
        <v>354</v>
      </c>
      <c r="E381" s="244" t="s">
        <v>7</v>
      </c>
      <c r="F381" s="244" t="s">
        <v>15</v>
      </c>
      <c r="G381" s="1201" t="s">
        <v>3252</v>
      </c>
      <c r="H381" s="187" t="s">
        <v>10</v>
      </c>
      <c r="I381" s="188">
        <v>92</v>
      </c>
      <c r="J381" s="188">
        <f>VLOOKUP(A381,CENIK!$A$2:$F$201,6,FALSE)</f>
        <v>0</v>
      </c>
      <c r="K381" s="188">
        <f t="shared" si="13"/>
        <v>0</v>
      </c>
    </row>
    <row r="382" spans="1:11" ht="60" x14ac:dyDescent="0.25">
      <c r="A382" s="187">
        <v>1307</v>
      </c>
      <c r="B382" s="187">
        <v>180</v>
      </c>
      <c r="C382" s="184" t="str">
        <f t="shared" si="12"/>
        <v>180-1307</v>
      </c>
      <c r="D382" s="244" t="s">
        <v>354</v>
      </c>
      <c r="E382" s="244" t="s">
        <v>7</v>
      </c>
      <c r="F382" s="244" t="s">
        <v>15</v>
      </c>
      <c r="G382" s="244" t="s">
        <v>18</v>
      </c>
      <c r="H382" s="187" t="s">
        <v>6</v>
      </c>
      <c r="I382" s="188">
        <v>1</v>
      </c>
      <c r="J382" s="188">
        <f>VLOOKUP(A382,CENIK!$A$2:$F$201,6,FALSE)</f>
        <v>0</v>
      </c>
      <c r="K382" s="188">
        <f t="shared" si="13"/>
        <v>0</v>
      </c>
    </row>
    <row r="383" spans="1:11" ht="45" x14ac:dyDescent="0.25">
      <c r="A383" s="187">
        <v>1311</v>
      </c>
      <c r="B383" s="187">
        <v>180</v>
      </c>
      <c r="C383" s="184" t="str">
        <f t="shared" si="12"/>
        <v>180-1311</v>
      </c>
      <c r="D383" s="244" t="s">
        <v>354</v>
      </c>
      <c r="E383" s="244" t="s">
        <v>7</v>
      </c>
      <c r="F383" s="244" t="s">
        <v>15</v>
      </c>
      <c r="G383" s="244" t="s">
        <v>23</v>
      </c>
      <c r="H383" s="187" t="s">
        <v>14</v>
      </c>
      <c r="I383" s="188">
        <v>1</v>
      </c>
      <c r="J383" s="188">
        <f>VLOOKUP(A383,CENIK!$A$2:$F$201,6,FALSE)</f>
        <v>0</v>
      </c>
      <c r="K383" s="188">
        <f t="shared" si="13"/>
        <v>0</v>
      </c>
    </row>
    <row r="384" spans="1:11" ht="30" x14ac:dyDescent="0.25">
      <c r="A384" s="187">
        <v>1401</v>
      </c>
      <c r="B384" s="187">
        <v>180</v>
      </c>
      <c r="C384" s="184" t="str">
        <f t="shared" si="12"/>
        <v>180-1401</v>
      </c>
      <c r="D384" s="244" t="s">
        <v>354</v>
      </c>
      <c r="E384" s="244" t="s">
        <v>7</v>
      </c>
      <c r="F384" s="244" t="s">
        <v>25</v>
      </c>
      <c r="G384" s="244" t="s">
        <v>247</v>
      </c>
      <c r="H384" s="187" t="s">
        <v>20</v>
      </c>
      <c r="I384" s="188">
        <v>10</v>
      </c>
      <c r="J384" s="188">
        <f>VLOOKUP(A384,CENIK!$A$2:$F$201,6,FALSE)</f>
        <v>0</v>
      </c>
      <c r="K384" s="188">
        <f t="shared" si="13"/>
        <v>0</v>
      </c>
    </row>
    <row r="385" spans="1:11" ht="30" x14ac:dyDescent="0.25">
      <c r="A385" s="187">
        <v>1402</v>
      </c>
      <c r="B385" s="187">
        <v>180</v>
      </c>
      <c r="C385" s="184" t="str">
        <f t="shared" si="12"/>
        <v>180-1402</v>
      </c>
      <c r="D385" s="244" t="s">
        <v>354</v>
      </c>
      <c r="E385" s="244" t="s">
        <v>7</v>
      </c>
      <c r="F385" s="244" t="s">
        <v>25</v>
      </c>
      <c r="G385" s="244" t="s">
        <v>248</v>
      </c>
      <c r="H385" s="187" t="s">
        <v>20</v>
      </c>
      <c r="I385" s="188">
        <v>5</v>
      </c>
      <c r="J385" s="188">
        <f>VLOOKUP(A385,CENIK!$A$2:$F$201,6,FALSE)</f>
        <v>0</v>
      </c>
      <c r="K385" s="188">
        <f t="shared" si="13"/>
        <v>0</v>
      </c>
    </row>
    <row r="386" spans="1:11" ht="30" x14ac:dyDescent="0.25">
      <c r="A386" s="187">
        <v>1403</v>
      </c>
      <c r="B386" s="187">
        <v>180</v>
      </c>
      <c r="C386" s="184" t="str">
        <f t="shared" si="12"/>
        <v>180-1403</v>
      </c>
      <c r="D386" s="244" t="s">
        <v>354</v>
      </c>
      <c r="E386" s="244" t="s">
        <v>7</v>
      </c>
      <c r="F386" s="244" t="s">
        <v>25</v>
      </c>
      <c r="G386" s="244" t="s">
        <v>249</v>
      </c>
      <c r="H386" s="187" t="s">
        <v>20</v>
      </c>
      <c r="I386" s="188">
        <v>5</v>
      </c>
      <c r="J386" s="188">
        <f>VLOOKUP(A386,CENIK!$A$2:$F$201,6,FALSE)</f>
        <v>0</v>
      </c>
      <c r="K386" s="188">
        <f t="shared" si="13"/>
        <v>0</v>
      </c>
    </row>
    <row r="387" spans="1:11" ht="60" x14ac:dyDescent="0.25">
      <c r="A387" s="187">
        <v>12324</v>
      </c>
      <c r="B387" s="187">
        <v>180</v>
      </c>
      <c r="C387" s="184" t="str">
        <f t="shared" si="12"/>
        <v>180-12324</v>
      </c>
      <c r="D387" s="244" t="s">
        <v>354</v>
      </c>
      <c r="E387" s="244" t="s">
        <v>26</v>
      </c>
      <c r="F387" s="244" t="s">
        <v>27</v>
      </c>
      <c r="G387" s="244" t="s">
        <v>556</v>
      </c>
      <c r="H387" s="187" t="s">
        <v>29</v>
      </c>
      <c r="I387" s="188">
        <v>8</v>
      </c>
      <c r="J387" s="188">
        <f>VLOOKUP(A387,CENIK!$A$2:$F$201,6,FALSE)</f>
        <v>0</v>
      </c>
      <c r="K387" s="188">
        <f t="shared" si="13"/>
        <v>0</v>
      </c>
    </row>
    <row r="388" spans="1:11" ht="45" x14ac:dyDescent="0.25">
      <c r="A388" s="187">
        <v>12308</v>
      </c>
      <c r="B388" s="187">
        <v>180</v>
      </c>
      <c r="C388" s="184" t="str">
        <f t="shared" si="12"/>
        <v>180-12308</v>
      </c>
      <c r="D388" s="244" t="s">
        <v>354</v>
      </c>
      <c r="E388" s="244" t="s">
        <v>26</v>
      </c>
      <c r="F388" s="244" t="s">
        <v>27</v>
      </c>
      <c r="G388" s="244" t="s">
        <v>28</v>
      </c>
      <c r="H388" s="187" t="s">
        <v>29</v>
      </c>
      <c r="I388" s="188">
        <v>160</v>
      </c>
      <c r="J388" s="188">
        <f>VLOOKUP(A388,CENIK!$A$2:$F$201,6,FALSE)</f>
        <v>0</v>
      </c>
      <c r="K388" s="188">
        <f t="shared" si="13"/>
        <v>0</v>
      </c>
    </row>
    <row r="389" spans="1:11" ht="30" x14ac:dyDescent="0.25">
      <c r="A389" s="187">
        <v>22102</v>
      </c>
      <c r="B389" s="187">
        <v>180</v>
      </c>
      <c r="C389" s="184" t="str">
        <f t="shared" si="12"/>
        <v>180-22102</v>
      </c>
      <c r="D389" s="244" t="s">
        <v>354</v>
      </c>
      <c r="E389" s="244" t="s">
        <v>26</v>
      </c>
      <c r="F389" s="244" t="s">
        <v>27</v>
      </c>
      <c r="G389" s="244" t="s">
        <v>35</v>
      </c>
      <c r="H389" s="187" t="s">
        <v>29</v>
      </c>
      <c r="I389" s="188">
        <v>160</v>
      </c>
      <c r="J389" s="188">
        <f>VLOOKUP(A389,CENIK!$A$2:$F$201,6,FALSE)</f>
        <v>0</v>
      </c>
      <c r="K389" s="188">
        <f t="shared" si="13"/>
        <v>0</v>
      </c>
    </row>
    <row r="390" spans="1:11" ht="30" x14ac:dyDescent="0.25">
      <c r="A390" s="187">
        <v>12327</v>
      </c>
      <c r="B390" s="187">
        <v>180</v>
      </c>
      <c r="C390" s="184" t="str">
        <f t="shared" si="12"/>
        <v>180-12327</v>
      </c>
      <c r="D390" s="244" t="s">
        <v>354</v>
      </c>
      <c r="E390" s="244" t="s">
        <v>26</v>
      </c>
      <c r="F390" s="244" t="s">
        <v>27</v>
      </c>
      <c r="G390" s="244" t="s">
        <v>31</v>
      </c>
      <c r="H390" s="187" t="s">
        <v>10</v>
      </c>
      <c r="I390" s="188">
        <v>184</v>
      </c>
      <c r="J390" s="188">
        <f>VLOOKUP(A390,CENIK!$A$2:$F$201,6,FALSE)</f>
        <v>0</v>
      </c>
      <c r="K390" s="188">
        <f t="shared" si="13"/>
        <v>0</v>
      </c>
    </row>
    <row r="391" spans="1:11" ht="45" x14ac:dyDescent="0.25">
      <c r="A391" s="187">
        <v>31302</v>
      </c>
      <c r="B391" s="187">
        <v>180</v>
      </c>
      <c r="C391" s="184" t="str">
        <f t="shared" si="12"/>
        <v>180-31302</v>
      </c>
      <c r="D391" s="244" t="s">
        <v>354</v>
      </c>
      <c r="E391" s="244" t="s">
        <v>26</v>
      </c>
      <c r="F391" s="244" t="s">
        <v>36</v>
      </c>
      <c r="G391" s="244" t="s">
        <v>639</v>
      </c>
      <c r="H391" s="187" t="s">
        <v>22</v>
      </c>
      <c r="I391" s="188">
        <v>65</v>
      </c>
      <c r="J391" s="188">
        <f>VLOOKUP(A391,CENIK!$A$2:$F$201,6,FALSE)</f>
        <v>0</v>
      </c>
      <c r="K391" s="188">
        <f t="shared" si="13"/>
        <v>0</v>
      </c>
    </row>
    <row r="392" spans="1:11" ht="75" x14ac:dyDescent="0.25">
      <c r="A392" s="187">
        <v>31602</v>
      </c>
      <c r="B392" s="187">
        <v>180</v>
      </c>
      <c r="C392" s="184" t="str">
        <f t="shared" si="12"/>
        <v>180-31602</v>
      </c>
      <c r="D392" s="244" t="s">
        <v>354</v>
      </c>
      <c r="E392" s="244" t="s">
        <v>26</v>
      </c>
      <c r="F392" s="244" t="s">
        <v>36</v>
      </c>
      <c r="G392" s="244" t="s">
        <v>640</v>
      </c>
      <c r="H392" s="187" t="s">
        <v>29</v>
      </c>
      <c r="I392" s="188">
        <v>160</v>
      </c>
      <c r="J392" s="188">
        <f>VLOOKUP(A392,CENIK!$A$2:$F$201,6,FALSE)</f>
        <v>0</v>
      </c>
      <c r="K392" s="188">
        <f t="shared" si="13"/>
        <v>0</v>
      </c>
    </row>
    <row r="393" spans="1:11" ht="45" x14ac:dyDescent="0.25">
      <c r="A393" s="187">
        <v>32311</v>
      </c>
      <c r="B393" s="187">
        <v>180</v>
      </c>
      <c r="C393" s="184" t="str">
        <f t="shared" si="12"/>
        <v>180-32311</v>
      </c>
      <c r="D393" s="244" t="s">
        <v>354</v>
      </c>
      <c r="E393" s="244" t="s">
        <v>26</v>
      </c>
      <c r="F393" s="244" t="s">
        <v>36</v>
      </c>
      <c r="G393" s="244" t="s">
        <v>255</v>
      </c>
      <c r="H393" s="187" t="s">
        <v>29</v>
      </c>
      <c r="I393" s="188">
        <v>160</v>
      </c>
      <c r="J393" s="188">
        <f>VLOOKUP(A393,CENIK!$A$2:$F$201,6,FALSE)</f>
        <v>0</v>
      </c>
      <c r="K393" s="188">
        <f t="shared" si="13"/>
        <v>0</v>
      </c>
    </row>
    <row r="394" spans="1:11" ht="30" x14ac:dyDescent="0.25">
      <c r="A394" s="187">
        <v>4124</v>
      </c>
      <c r="B394" s="187">
        <v>180</v>
      </c>
      <c r="C394" s="184" t="str">
        <f t="shared" si="12"/>
        <v>180-4124</v>
      </c>
      <c r="D394" s="244" t="s">
        <v>354</v>
      </c>
      <c r="E394" s="244" t="s">
        <v>49</v>
      </c>
      <c r="F394" s="244" t="s">
        <v>50</v>
      </c>
      <c r="G394" s="244" t="s">
        <v>55</v>
      </c>
      <c r="H394" s="187" t="s">
        <v>20</v>
      </c>
      <c r="I394" s="188">
        <v>10</v>
      </c>
      <c r="J394" s="188">
        <f>VLOOKUP(A394,CENIK!$A$2:$F$201,6,FALSE)</f>
        <v>0</v>
      </c>
      <c r="K394" s="188">
        <f t="shared" si="13"/>
        <v>0</v>
      </c>
    </row>
    <row r="395" spans="1:11" ht="60" x14ac:dyDescent="0.25">
      <c r="A395" s="187">
        <v>4102</v>
      </c>
      <c r="B395" s="187">
        <v>180</v>
      </c>
      <c r="C395" s="184" t="str">
        <f t="shared" si="12"/>
        <v>180-4102</v>
      </c>
      <c r="D395" s="244" t="s">
        <v>354</v>
      </c>
      <c r="E395" s="244" t="s">
        <v>49</v>
      </c>
      <c r="F395" s="244" t="s">
        <v>50</v>
      </c>
      <c r="G395" s="244" t="s">
        <v>235</v>
      </c>
      <c r="H395" s="187" t="s">
        <v>29</v>
      </c>
      <c r="I395" s="188">
        <v>276</v>
      </c>
      <c r="J395" s="188">
        <f>VLOOKUP(A395,CENIK!$A$2:$F$201,6,FALSE)</f>
        <v>0</v>
      </c>
      <c r="K395" s="188">
        <f t="shared" si="13"/>
        <v>0</v>
      </c>
    </row>
    <row r="396" spans="1:11" ht="60" x14ac:dyDescent="0.25">
      <c r="A396" s="187">
        <v>4105</v>
      </c>
      <c r="B396" s="187">
        <v>180</v>
      </c>
      <c r="C396" s="184" t="str">
        <f t="shared" si="12"/>
        <v>180-4105</v>
      </c>
      <c r="D396" s="244" t="s">
        <v>354</v>
      </c>
      <c r="E396" s="244" t="s">
        <v>49</v>
      </c>
      <c r="F396" s="244" t="s">
        <v>50</v>
      </c>
      <c r="G396" s="244" t="s">
        <v>257</v>
      </c>
      <c r="H396" s="187" t="s">
        <v>22</v>
      </c>
      <c r="I396" s="188">
        <v>132</v>
      </c>
      <c r="J396" s="188">
        <f>VLOOKUP(A396,CENIK!$A$2:$F$201,6,FALSE)</f>
        <v>0</v>
      </c>
      <c r="K396" s="188">
        <f t="shared" si="13"/>
        <v>0</v>
      </c>
    </row>
    <row r="397" spans="1:11" ht="45" x14ac:dyDescent="0.25">
      <c r="A397" s="187">
        <v>4113</v>
      </c>
      <c r="B397" s="187">
        <v>180</v>
      </c>
      <c r="C397" s="184" t="str">
        <f t="shared" si="12"/>
        <v>180-4113</v>
      </c>
      <c r="D397" s="244" t="s">
        <v>354</v>
      </c>
      <c r="E397" s="244" t="s">
        <v>49</v>
      </c>
      <c r="F397" s="244" t="s">
        <v>50</v>
      </c>
      <c r="G397" s="244" t="s">
        <v>557</v>
      </c>
      <c r="H397" s="187" t="s">
        <v>22</v>
      </c>
      <c r="I397" s="188">
        <v>238</v>
      </c>
      <c r="J397" s="188">
        <f>VLOOKUP(A397,CENIK!$A$2:$F$201,6,FALSE)</f>
        <v>0</v>
      </c>
      <c r="K397" s="188">
        <f t="shared" si="13"/>
        <v>0</v>
      </c>
    </row>
    <row r="398" spans="1:11" ht="45" x14ac:dyDescent="0.25">
      <c r="A398" s="187">
        <v>4117</v>
      </c>
      <c r="B398" s="187">
        <v>180</v>
      </c>
      <c r="C398" s="184" t="str">
        <f t="shared" si="12"/>
        <v>180-4117</v>
      </c>
      <c r="D398" s="244" t="s">
        <v>354</v>
      </c>
      <c r="E398" s="244" t="s">
        <v>49</v>
      </c>
      <c r="F398" s="244" t="s">
        <v>50</v>
      </c>
      <c r="G398" s="244" t="s">
        <v>52</v>
      </c>
      <c r="H398" s="187" t="s">
        <v>22</v>
      </c>
      <c r="I398" s="188">
        <v>37</v>
      </c>
      <c r="J398" s="188">
        <f>VLOOKUP(A398,CENIK!$A$2:$F$201,6,FALSE)</f>
        <v>0</v>
      </c>
      <c r="K398" s="188">
        <f t="shared" si="13"/>
        <v>0</v>
      </c>
    </row>
    <row r="399" spans="1:11" ht="45" x14ac:dyDescent="0.25">
      <c r="A399" s="187">
        <v>4122</v>
      </c>
      <c r="B399" s="187">
        <v>180</v>
      </c>
      <c r="C399" s="184" t="str">
        <f t="shared" si="12"/>
        <v>180-4122</v>
      </c>
      <c r="D399" s="244" t="s">
        <v>354</v>
      </c>
      <c r="E399" s="244" t="s">
        <v>49</v>
      </c>
      <c r="F399" s="244" t="s">
        <v>50</v>
      </c>
      <c r="G399" s="244" t="s">
        <v>261</v>
      </c>
      <c r="H399" s="187" t="s">
        <v>22</v>
      </c>
      <c r="I399" s="188">
        <v>37</v>
      </c>
      <c r="J399" s="188">
        <f>VLOOKUP(A399,CENIK!$A$2:$F$201,6,FALSE)</f>
        <v>0</v>
      </c>
      <c r="K399" s="188">
        <f t="shared" si="13"/>
        <v>0</v>
      </c>
    </row>
    <row r="400" spans="1:11" ht="30" x14ac:dyDescent="0.25">
      <c r="A400" s="187">
        <v>4202</v>
      </c>
      <c r="B400" s="187">
        <v>180</v>
      </c>
      <c r="C400" s="184" t="str">
        <f t="shared" si="12"/>
        <v>180-4202</v>
      </c>
      <c r="D400" s="244" t="s">
        <v>354</v>
      </c>
      <c r="E400" s="244" t="s">
        <v>49</v>
      </c>
      <c r="F400" s="244" t="s">
        <v>56</v>
      </c>
      <c r="G400" s="244" t="s">
        <v>58</v>
      </c>
      <c r="H400" s="187" t="s">
        <v>29</v>
      </c>
      <c r="I400" s="188">
        <v>160</v>
      </c>
      <c r="J400" s="188">
        <f>VLOOKUP(A400,CENIK!$A$2:$F$201,6,FALSE)</f>
        <v>0</v>
      </c>
      <c r="K400" s="188">
        <f t="shared" si="13"/>
        <v>0</v>
      </c>
    </row>
    <row r="401" spans="1:11" ht="75" x14ac:dyDescent="0.25">
      <c r="A401" s="187">
        <v>4203</v>
      </c>
      <c r="B401" s="187">
        <v>180</v>
      </c>
      <c r="C401" s="184" t="str">
        <f t="shared" si="12"/>
        <v>180-4203</v>
      </c>
      <c r="D401" s="244" t="s">
        <v>354</v>
      </c>
      <c r="E401" s="244" t="s">
        <v>49</v>
      </c>
      <c r="F401" s="244" t="s">
        <v>56</v>
      </c>
      <c r="G401" s="244" t="s">
        <v>59</v>
      </c>
      <c r="H401" s="187" t="s">
        <v>22</v>
      </c>
      <c r="I401" s="188">
        <v>16</v>
      </c>
      <c r="J401" s="188">
        <f>VLOOKUP(A401,CENIK!$A$2:$F$201,6,FALSE)</f>
        <v>0</v>
      </c>
      <c r="K401" s="188">
        <f t="shared" si="13"/>
        <v>0</v>
      </c>
    </row>
    <row r="402" spans="1:11" ht="60" x14ac:dyDescent="0.25">
      <c r="A402" s="187">
        <v>4204</v>
      </c>
      <c r="B402" s="187">
        <v>180</v>
      </c>
      <c r="C402" s="184" t="str">
        <f t="shared" si="12"/>
        <v>180-4204</v>
      </c>
      <c r="D402" s="244" t="s">
        <v>354</v>
      </c>
      <c r="E402" s="244" t="s">
        <v>49</v>
      </c>
      <c r="F402" s="244" t="s">
        <v>56</v>
      </c>
      <c r="G402" s="244" t="s">
        <v>60</v>
      </c>
      <c r="H402" s="187" t="s">
        <v>22</v>
      </c>
      <c r="I402" s="188">
        <v>82</v>
      </c>
      <c r="J402" s="188">
        <f>VLOOKUP(A402,CENIK!$A$2:$F$201,6,FALSE)</f>
        <v>0</v>
      </c>
      <c r="K402" s="188">
        <f t="shared" si="13"/>
        <v>0</v>
      </c>
    </row>
    <row r="403" spans="1:11" ht="60" x14ac:dyDescent="0.25">
      <c r="A403" s="187">
        <v>4207</v>
      </c>
      <c r="B403" s="187">
        <v>180</v>
      </c>
      <c r="C403" s="184" t="str">
        <f t="shared" si="12"/>
        <v>180-4207</v>
      </c>
      <c r="D403" s="244" t="s">
        <v>354</v>
      </c>
      <c r="E403" s="244" t="s">
        <v>49</v>
      </c>
      <c r="F403" s="244" t="s">
        <v>56</v>
      </c>
      <c r="G403" s="244" t="s">
        <v>262</v>
      </c>
      <c r="H403" s="187" t="s">
        <v>22</v>
      </c>
      <c r="I403" s="188">
        <v>170</v>
      </c>
      <c r="J403" s="188">
        <f>VLOOKUP(A403,CENIK!$A$2:$F$201,6,FALSE)</f>
        <v>0</v>
      </c>
      <c r="K403" s="188">
        <f t="shared" si="13"/>
        <v>0</v>
      </c>
    </row>
    <row r="404" spans="1:11" ht="165" x14ac:dyDescent="0.25">
      <c r="A404" s="187">
        <v>6101</v>
      </c>
      <c r="B404" s="187">
        <v>180</v>
      </c>
      <c r="C404" s="184" t="str">
        <f t="shared" si="12"/>
        <v>180-6101</v>
      </c>
      <c r="D404" s="244" t="s">
        <v>354</v>
      </c>
      <c r="E404" s="244" t="s">
        <v>74</v>
      </c>
      <c r="F404" s="244" t="s">
        <v>75</v>
      </c>
      <c r="G404" s="244" t="s">
        <v>76</v>
      </c>
      <c r="H404" s="187" t="s">
        <v>10</v>
      </c>
      <c r="I404" s="188">
        <v>92</v>
      </c>
      <c r="J404" s="188">
        <f>VLOOKUP(A404,CENIK!$A$2:$F$201,6,FALSE)</f>
        <v>0</v>
      </c>
      <c r="K404" s="188">
        <f t="shared" si="13"/>
        <v>0</v>
      </c>
    </row>
    <row r="405" spans="1:11" ht="120" x14ac:dyDescent="0.25">
      <c r="A405" s="187">
        <v>6204</v>
      </c>
      <c r="B405" s="187">
        <v>180</v>
      </c>
      <c r="C405" s="184" t="str">
        <f t="shared" si="12"/>
        <v>180-6204</v>
      </c>
      <c r="D405" s="244" t="s">
        <v>354</v>
      </c>
      <c r="E405" s="244" t="s">
        <v>74</v>
      </c>
      <c r="F405" s="244" t="s">
        <v>77</v>
      </c>
      <c r="G405" s="244" t="s">
        <v>265</v>
      </c>
      <c r="H405" s="187" t="s">
        <v>6</v>
      </c>
      <c r="I405" s="188">
        <v>5</v>
      </c>
      <c r="J405" s="188">
        <f>VLOOKUP(A405,CENIK!$A$2:$F$201,6,FALSE)</f>
        <v>0</v>
      </c>
      <c r="K405" s="188">
        <f t="shared" si="13"/>
        <v>0</v>
      </c>
    </row>
    <row r="406" spans="1:11" ht="45" x14ac:dyDescent="0.25">
      <c r="A406" s="187">
        <v>5307</v>
      </c>
      <c r="B406" s="187">
        <v>180</v>
      </c>
      <c r="C406" s="184" t="str">
        <f t="shared" si="12"/>
        <v>180-5307</v>
      </c>
      <c r="D406" s="244" t="s">
        <v>354</v>
      </c>
      <c r="E406" s="244" t="s">
        <v>74</v>
      </c>
      <c r="F406" s="244" t="s">
        <v>77</v>
      </c>
      <c r="G406" s="244" t="s">
        <v>558</v>
      </c>
      <c r="H406" s="187" t="s">
        <v>6</v>
      </c>
      <c r="I406" s="188">
        <v>5</v>
      </c>
      <c r="J406" s="188">
        <f>VLOOKUP(A406,CENIK!$A$2:$F$201,6,FALSE)</f>
        <v>0</v>
      </c>
      <c r="K406" s="188">
        <f t="shared" si="13"/>
        <v>0</v>
      </c>
    </row>
    <row r="407" spans="1:11" ht="120" x14ac:dyDescent="0.25">
      <c r="A407" s="187">
        <v>6253</v>
      </c>
      <c r="B407" s="187">
        <v>180</v>
      </c>
      <c r="C407" s="184" t="str">
        <f t="shared" si="12"/>
        <v>180-6253</v>
      </c>
      <c r="D407" s="244" t="s">
        <v>354</v>
      </c>
      <c r="E407" s="244" t="s">
        <v>74</v>
      </c>
      <c r="F407" s="244" t="s">
        <v>77</v>
      </c>
      <c r="G407" s="244" t="s">
        <v>269</v>
      </c>
      <c r="H407" s="187" t="s">
        <v>6</v>
      </c>
      <c r="I407" s="188">
        <v>5</v>
      </c>
      <c r="J407" s="188">
        <f>VLOOKUP(A407,CENIK!$A$2:$F$201,6,FALSE)</f>
        <v>0</v>
      </c>
      <c r="K407" s="188">
        <f t="shared" si="13"/>
        <v>0</v>
      </c>
    </row>
    <row r="408" spans="1:11" ht="120" x14ac:dyDescent="0.25">
      <c r="A408" s="187">
        <v>6305</v>
      </c>
      <c r="B408" s="187">
        <v>180</v>
      </c>
      <c r="C408" s="184" t="str">
        <f t="shared" si="12"/>
        <v>180-6305</v>
      </c>
      <c r="D408" s="244" t="s">
        <v>354</v>
      </c>
      <c r="E408" s="244" t="s">
        <v>74</v>
      </c>
      <c r="F408" s="244" t="s">
        <v>81</v>
      </c>
      <c r="G408" s="244" t="s">
        <v>84</v>
      </c>
      <c r="H408" s="187" t="s">
        <v>6</v>
      </c>
      <c r="I408" s="188">
        <v>5</v>
      </c>
      <c r="J408" s="188">
        <f>VLOOKUP(A408,CENIK!$A$2:$F$201,6,FALSE)</f>
        <v>0</v>
      </c>
      <c r="K408" s="188">
        <f t="shared" si="13"/>
        <v>0</v>
      </c>
    </row>
    <row r="409" spans="1:11" ht="345" x14ac:dyDescent="0.25">
      <c r="A409" s="187">
        <v>6301</v>
      </c>
      <c r="B409" s="187">
        <v>180</v>
      </c>
      <c r="C409" s="184" t="str">
        <f t="shared" si="12"/>
        <v>180-6301</v>
      </c>
      <c r="D409" s="244" t="s">
        <v>354</v>
      </c>
      <c r="E409" s="244" t="s">
        <v>74</v>
      </c>
      <c r="F409" s="244" t="s">
        <v>81</v>
      </c>
      <c r="G409" s="244" t="s">
        <v>270</v>
      </c>
      <c r="H409" s="187" t="s">
        <v>6</v>
      </c>
      <c r="I409" s="188">
        <v>5</v>
      </c>
      <c r="J409" s="188">
        <f>VLOOKUP(A409,CENIK!$A$2:$F$201,6,FALSE)</f>
        <v>0</v>
      </c>
      <c r="K409" s="188">
        <f t="shared" si="13"/>
        <v>0</v>
      </c>
    </row>
    <row r="410" spans="1:11" ht="60" x14ac:dyDescent="0.25">
      <c r="A410" s="187">
        <v>6405</v>
      </c>
      <c r="B410" s="187">
        <v>180</v>
      </c>
      <c r="C410" s="184" t="str">
        <f t="shared" si="12"/>
        <v>180-6405</v>
      </c>
      <c r="D410" s="244" t="s">
        <v>354</v>
      </c>
      <c r="E410" s="244" t="s">
        <v>74</v>
      </c>
      <c r="F410" s="244" t="s">
        <v>85</v>
      </c>
      <c r="G410" s="244" t="s">
        <v>87</v>
      </c>
      <c r="H410" s="187" t="s">
        <v>10</v>
      </c>
      <c r="I410" s="188">
        <v>92</v>
      </c>
      <c r="J410" s="188">
        <f>VLOOKUP(A410,CENIK!$A$2:$F$201,6,FALSE)</f>
        <v>0</v>
      </c>
      <c r="K410" s="188">
        <f t="shared" si="13"/>
        <v>0</v>
      </c>
    </row>
    <row r="411" spans="1:11" ht="30" x14ac:dyDescent="0.25">
      <c r="A411" s="187">
        <v>6401</v>
      </c>
      <c r="B411" s="187">
        <v>180</v>
      </c>
      <c r="C411" s="184" t="str">
        <f t="shared" si="12"/>
        <v>180-6401</v>
      </c>
      <c r="D411" s="244" t="s">
        <v>354</v>
      </c>
      <c r="E411" s="244" t="s">
        <v>74</v>
      </c>
      <c r="F411" s="244" t="s">
        <v>85</v>
      </c>
      <c r="G411" s="244" t="s">
        <v>86</v>
      </c>
      <c r="H411" s="187" t="s">
        <v>10</v>
      </c>
      <c r="I411" s="188">
        <v>92</v>
      </c>
      <c r="J411" s="188">
        <f>VLOOKUP(A411,CENIK!$A$2:$F$201,6,FALSE)</f>
        <v>0</v>
      </c>
      <c r="K411" s="188">
        <f t="shared" si="13"/>
        <v>0</v>
      </c>
    </row>
    <row r="412" spans="1:11" ht="30" x14ac:dyDescent="0.25">
      <c r="A412" s="187">
        <v>6402</v>
      </c>
      <c r="B412" s="187">
        <v>180</v>
      </c>
      <c r="C412" s="184" t="str">
        <f t="shared" si="12"/>
        <v>180-6402</v>
      </c>
      <c r="D412" s="244" t="s">
        <v>354</v>
      </c>
      <c r="E412" s="244" t="s">
        <v>74</v>
      </c>
      <c r="F412" s="244" t="s">
        <v>85</v>
      </c>
      <c r="G412" s="244" t="s">
        <v>122</v>
      </c>
      <c r="H412" s="187" t="s">
        <v>10</v>
      </c>
      <c r="I412" s="188">
        <v>92</v>
      </c>
      <c r="J412" s="188">
        <f>VLOOKUP(A412,CENIK!$A$2:$F$201,6,FALSE)</f>
        <v>0</v>
      </c>
      <c r="K412" s="188">
        <f t="shared" si="13"/>
        <v>0</v>
      </c>
    </row>
    <row r="413" spans="1:11" ht="45" x14ac:dyDescent="0.25">
      <c r="A413" s="187">
        <v>6504</v>
      </c>
      <c r="B413" s="187">
        <v>180</v>
      </c>
      <c r="C413" s="184" t="str">
        <f t="shared" si="12"/>
        <v>180-6504</v>
      </c>
      <c r="D413" s="244" t="s">
        <v>354</v>
      </c>
      <c r="E413" s="244" t="s">
        <v>74</v>
      </c>
      <c r="F413" s="244" t="s">
        <v>88</v>
      </c>
      <c r="G413" s="244" t="s">
        <v>274</v>
      </c>
      <c r="H413" s="187" t="s">
        <v>6</v>
      </c>
      <c r="I413" s="188">
        <v>4</v>
      </c>
      <c r="J413" s="188">
        <f>VLOOKUP(A413,CENIK!$A$2:$F$201,6,FALSE)</f>
        <v>0</v>
      </c>
      <c r="K413" s="188">
        <f t="shared" si="13"/>
        <v>0</v>
      </c>
    </row>
    <row r="414" spans="1:11" ht="60" x14ac:dyDescent="0.25">
      <c r="A414" s="187">
        <v>1201</v>
      </c>
      <c r="B414" s="187">
        <v>384</v>
      </c>
      <c r="C414" s="184" t="str">
        <f t="shared" si="12"/>
        <v>384-1201</v>
      </c>
      <c r="D414" s="244" t="s">
        <v>365</v>
      </c>
      <c r="E414" s="244" t="s">
        <v>7</v>
      </c>
      <c r="F414" s="244" t="s">
        <v>8</v>
      </c>
      <c r="G414" s="244" t="s">
        <v>9</v>
      </c>
      <c r="H414" s="187" t="s">
        <v>10</v>
      </c>
      <c r="I414" s="188">
        <v>79.400000000000006</v>
      </c>
      <c r="J414" s="188">
        <f>VLOOKUP(A414,CENIK!$A$2:$F$201,6,FALSE)</f>
        <v>0</v>
      </c>
      <c r="K414" s="188">
        <f t="shared" si="13"/>
        <v>0</v>
      </c>
    </row>
    <row r="415" spans="1:11" ht="45" x14ac:dyDescent="0.25">
      <c r="A415" s="187">
        <v>1202</v>
      </c>
      <c r="B415" s="187">
        <v>384</v>
      </c>
      <c r="C415" s="184" t="str">
        <f t="shared" si="12"/>
        <v>384-1202</v>
      </c>
      <c r="D415" s="244" t="s">
        <v>365</v>
      </c>
      <c r="E415" s="244" t="s">
        <v>7</v>
      </c>
      <c r="F415" s="244" t="s">
        <v>8</v>
      </c>
      <c r="G415" s="244" t="s">
        <v>11</v>
      </c>
      <c r="H415" s="187" t="s">
        <v>12</v>
      </c>
      <c r="I415" s="188">
        <v>4</v>
      </c>
      <c r="J415" s="188">
        <f>VLOOKUP(A415,CENIK!$A$2:$F$201,6,FALSE)</f>
        <v>0</v>
      </c>
      <c r="K415" s="188">
        <f t="shared" si="13"/>
        <v>0</v>
      </c>
    </row>
    <row r="416" spans="1:11" ht="75" x14ac:dyDescent="0.25">
      <c r="A416" s="187">
        <v>1207</v>
      </c>
      <c r="B416" s="187">
        <v>384</v>
      </c>
      <c r="C416" s="184" t="str">
        <f t="shared" si="12"/>
        <v>384-1207</v>
      </c>
      <c r="D416" s="244" t="s">
        <v>365</v>
      </c>
      <c r="E416" s="244" t="s">
        <v>7</v>
      </c>
      <c r="F416" s="244" t="s">
        <v>8</v>
      </c>
      <c r="G416" s="244" t="s">
        <v>239</v>
      </c>
      <c r="H416" s="187" t="s">
        <v>14</v>
      </c>
      <c r="I416" s="188">
        <v>4</v>
      </c>
      <c r="J416" s="188">
        <f>VLOOKUP(A416,CENIK!$A$2:$F$201,6,FALSE)</f>
        <v>0</v>
      </c>
      <c r="K416" s="188">
        <f t="shared" si="13"/>
        <v>0</v>
      </c>
    </row>
    <row r="417" spans="1:11" ht="45" x14ac:dyDescent="0.25">
      <c r="A417" s="187">
        <v>1301</v>
      </c>
      <c r="B417" s="187">
        <v>384</v>
      </c>
      <c r="C417" s="184" t="str">
        <f t="shared" si="12"/>
        <v>384-1301</v>
      </c>
      <c r="D417" s="244" t="s">
        <v>365</v>
      </c>
      <c r="E417" s="244" t="s">
        <v>7</v>
      </c>
      <c r="F417" s="244" t="s">
        <v>15</v>
      </c>
      <c r="G417" s="244" t="s">
        <v>16</v>
      </c>
      <c r="H417" s="187" t="s">
        <v>10</v>
      </c>
      <c r="I417" s="188">
        <v>79</v>
      </c>
      <c r="J417" s="188">
        <f>VLOOKUP(A417,CENIK!$A$2:$F$201,6,FALSE)</f>
        <v>0</v>
      </c>
      <c r="K417" s="188">
        <f t="shared" si="13"/>
        <v>0</v>
      </c>
    </row>
    <row r="418" spans="1:11" ht="150" x14ac:dyDescent="0.25">
      <c r="A418" s="187">
        <v>1302</v>
      </c>
      <c r="B418" s="187">
        <v>384</v>
      </c>
      <c r="C418" s="184" t="str">
        <f t="shared" si="12"/>
        <v>384-1302</v>
      </c>
      <c r="D418" s="244" t="s">
        <v>365</v>
      </c>
      <c r="E418" s="244" t="s">
        <v>7</v>
      </c>
      <c r="F418" s="244" t="s">
        <v>15</v>
      </c>
      <c r="G418" s="1201" t="s">
        <v>3252</v>
      </c>
      <c r="H418" s="187" t="s">
        <v>10</v>
      </c>
      <c r="I418" s="188">
        <v>79</v>
      </c>
      <c r="J418" s="188">
        <f>VLOOKUP(A418,CENIK!$A$2:$F$201,6,FALSE)</f>
        <v>0</v>
      </c>
      <c r="K418" s="188">
        <f t="shared" si="13"/>
        <v>0</v>
      </c>
    </row>
    <row r="419" spans="1:11" ht="60" x14ac:dyDescent="0.25">
      <c r="A419" s="187">
        <v>1307</v>
      </c>
      <c r="B419" s="187">
        <v>384</v>
      </c>
      <c r="C419" s="184" t="str">
        <f t="shared" si="12"/>
        <v>384-1307</v>
      </c>
      <c r="D419" s="244" t="s">
        <v>365</v>
      </c>
      <c r="E419" s="244" t="s">
        <v>7</v>
      </c>
      <c r="F419" s="244" t="s">
        <v>15</v>
      </c>
      <c r="G419" s="244" t="s">
        <v>18</v>
      </c>
      <c r="H419" s="187" t="s">
        <v>6</v>
      </c>
      <c r="I419" s="188">
        <v>3</v>
      </c>
      <c r="J419" s="188">
        <f>VLOOKUP(A419,CENIK!$A$2:$F$201,6,FALSE)</f>
        <v>0</v>
      </c>
      <c r="K419" s="188">
        <f t="shared" si="13"/>
        <v>0</v>
      </c>
    </row>
    <row r="420" spans="1:11" ht="45" x14ac:dyDescent="0.25">
      <c r="A420" s="187">
        <v>1311</v>
      </c>
      <c r="B420" s="187">
        <v>384</v>
      </c>
      <c r="C420" s="184" t="str">
        <f t="shared" si="12"/>
        <v>384-1311</v>
      </c>
      <c r="D420" s="244" t="s">
        <v>365</v>
      </c>
      <c r="E420" s="244" t="s">
        <v>7</v>
      </c>
      <c r="F420" s="244" t="s">
        <v>15</v>
      </c>
      <c r="G420" s="244" t="s">
        <v>23</v>
      </c>
      <c r="H420" s="187" t="s">
        <v>14</v>
      </c>
      <c r="I420" s="188">
        <v>1</v>
      </c>
      <c r="J420" s="188">
        <f>VLOOKUP(A420,CENIK!$A$2:$F$201,6,FALSE)</f>
        <v>0</v>
      </c>
      <c r="K420" s="188">
        <f t="shared" si="13"/>
        <v>0</v>
      </c>
    </row>
    <row r="421" spans="1:11" ht="30" x14ac:dyDescent="0.25">
      <c r="A421" s="187">
        <v>1401</v>
      </c>
      <c r="B421" s="187">
        <v>384</v>
      </c>
      <c r="C421" s="184" t="str">
        <f t="shared" si="12"/>
        <v>384-1401</v>
      </c>
      <c r="D421" s="244" t="s">
        <v>365</v>
      </c>
      <c r="E421" s="244" t="s">
        <v>7</v>
      </c>
      <c r="F421" s="244" t="s">
        <v>25</v>
      </c>
      <c r="G421" s="244" t="s">
        <v>247</v>
      </c>
      <c r="H421" s="187" t="s">
        <v>20</v>
      </c>
      <c r="I421" s="188">
        <v>10</v>
      </c>
      <c r="J421" s="188">
        <f>VLOOKUP(A421,CENIK!$A$2:$F$201,6,FALSE)</f>
        <v>0</v>
      </c>
      <c r="K421" s="188">
        <f t="shared" si="13"/>
        <v>0</v>
      </c>
    </row>
    <row r="422" spans="1:11" ht="30" x14ac:dyDescent="0.25">
      <c r="A422" s="187">
        <v>1402</v>
      </c>
      <c r="B422" s="187">
        <v>384</v>
      </c>
      <c r="C422" s="184" t="str">
        <f t="shared" si="12"/>
        <v>384-1402</v>
      </c>
      <c r="D422" s="244" t="s">
        <v>365</v>
      </c>
      <c r="E422" s="244" t="s">
        <v>7</v>
      </c>
      <c r="F422" s="244" t="s">
        <v>25</v>
      </c>
      <c r="G422" s="244" t="s">
        <v>248</v>
      </c>
      <c r="H422" s="187" t="s">
        <v>20</v>
      </c>
      <c r="I422" s="188">
        <v>5</v>
      </c>
      <c r="J422" s="188">
        <f>VLOOKUP(A422,CENIK!$A$2:$F$201,6,FALSE)</f>
        <v>0</v>
      </c>
      <c r="K422" s="188">
        <f t="shared" si="13"/>
        <v>0</v>
      </c>
    </row>
    <row r="423" spans="1:11" ht="30" x14ac:dyDescent="0.25">
      <c r="A423" s="187">
        <v>1403</v>
      </c>
      <c r="B423" s="187">
        <v>384</v>
      </c>
      <c r="C423" s="184" t="str">
        <f t="shared" si="12"/>
        <v>384-1403</v>
      </c>
      <c r="D423" s="244" t="s">
        <v>365</v>
      </c>
      <c r="E423" s="244" t="s">
        <v>7</v>
      </c>
      <c r="F423" s="244" t="s">
        <v>25</v>
      </c>
      <c r="G423" s="244" t="s">
        <v>249</v>
      </c>
      <c r="H423" s="187" t="s">
        <v>20</v>
      </c>
      <c r="I423" s="188">
        <v>5</v>
      </c>
      <c r="J423" s="188">
        <f>VLOOKUP(A423,CENIK!$A$2:$F$201,6,FALSE)</f>
        <v>0</v>
      </c>
      <c r="K423" s="188">
        <f t="shared" si="13"/>
        <v>0</v>
      </c>
    </row>
    <row r="424" spans="1:11" ht="30" x14ac:dyDescent="0.25">
      <c r="A424" s="187">
        <v>22102</v>
      </c>
      <c r="B424" s="187">
        <v>384</v>
      </c>
      <c r="C424" s="184" t="str">
        <f t="shared" si="12"/>
        <v>384-22102</v>
      </c>
      <c r="D424" s="244" t="s">
        <v>365</v>
      </c>
      <c r="E424" s="244" t="s">
        <v>26</v>
      </c>
      <c r="F424" s="244" t="s">
        <v>27</v>
      </c>
      <c r="G424" s="244" t="s">
        <v>35</v>
      </c>
      <c r="H424" s="187" t="s">
        <v>29</v>
      </c>
      <c r="I424" s="188">
        <v>135</v>
      </c>
      <c r="J424" s="188">
        <f>VLOOKUP(A424,CENIK!$A$2:$F$201,6,FALSE)</f>
        <v>0</v>
      </c>
      <c r="K424" s="188">
        <f t="shared" si="13"/>
        <v>0</v>
      </c>
    </row>
    <row r="425" spans="1:11" ht="60" x14ac:dyDescent="0.25">
      <c r="A425" s="187">
        <v>12303</v>
      </c>
      <c r="B425" s="187">
        <v>384</v>
      </c>
      <c r="C425" s="184" t="str">
        <f t="shared" ref="C425:C488" si="14">CONCATENATE(B425,$A$38,A425)</f>
        <v>384-12303</v>
      </c>
      <c r="D425" s="244" t="s">
        <v>365</v>
      </c>
      <c r="E425" s="244" t="s">
        <v>26</v>
      </c>
      <c r="F425" s="244" t="s">
        <v>27</v>
      </c>
      <c r="G425" s="244" t="s">
        <v>561</v>
      </c>
      <c r="H425" s="187" t="s">
        <v>22</v>
      </c>
      <c r="I425" s="188">
        <v>54</v>
      </c>
      <c r="J425" s="188">
        <f>VLOOKUP(A425,CENIK!$A$2:$F$201,6,FALSE)</f>
        <v>0</v>
      </c>
      <c r="K425" s="188">
        <f t="shared" ref="K425:K488" si="15">ROUND(I425*J425,2)</f>
        <v>0</v>
      </c>
    </row>
    <row r="426" spans="1:11" ht="45" x14ac:dyDescent="0.25">
      <c r="A426" s="187">
        <v>31302</v>
      </c>
      <c r="B426" s="187">
        <v>384</v>
      </c>
      <c r="C426" s="184" t="str">
        <f t="shared" si="14"/>
        <v>384-31302</v>
      </c>
      <c r="D426" s="244" t="s">
        <v>365</v>
      </c>
      <c r="E426" s="244" t="s">
        <v>26</v>
      </c>
      <c r="F426" s="244" t="s">
        <v>36</v>
      </c>
      <c r="G426" s="244" t="s">
        <v>639</v>
      </c>
      <c r="H426" s="187" t="s">
        <v>22</v>
      </c>
      <c r="I426" s="188">
        <v>54</v>
      </c>
      <c r="J426" s="188">
        <f>VLOOKUP(A426,CENIK!$A$2:$F$201,6,FALSE)</f>
        <v>0</v>
      </c>
      <c r="K426" s="188">
        <f t="shared" si="15"/>
        <v>0</v>
      </c>
    </row>
    <row r="427" spans="1:11" ht="105" x14ac:dyDescent="0.25">
      <c r="A427" s="187">
        <v>31105</v>
      </c>
      <c r="B427" s="187">
        <v>384</v>
      </c>
      <c r="C427" s="184" t="str">
        <f t="shared" si="14"/>
        <v>384-31105</v>
      </c>
      <c r="D427" s="244" t="s">
        <v>365</v>
      </c>
      <c r="E427" s="244" t="s">
        <v>26</v>
      </c>
      <c r="F427" s="244" t="s">
        <v>36</v>
      </c>
      <c r="G427" s="244" t="s">
        <v>682</v>
      </c>
      <c r="H427" s="187" t="s">
        <v>29</v>
      </c>
      <c r="I427" s="188">
        <v>135</v>
      </c>
      <c r="J427" s="188">
        <f>VLOOKUP(A427,CENIK!$A$2:$F$201,6,FALSE)</f>
        <v>0</v>
      </c>
      <c r="K427" s="188">
        <f t="shared" si="15"/>
        <v>0</v>
      </c>
    </row>
    <row r="428" spans="1:11" ht="30" x14ac:dyDescent="0.25">
      <c r="A428" s="187">
        <v>4124</v>
      </c>
      <c r="B428" s="187">
        <v>384</v>
      </c>
      <c r="C428" s="184" t="str">
        <f t="shared" si="14"/>
        <v>384-4124</v>
      </c>
      <c r="D428" s="244" t="s">
        <v>365</v>
      </c>
      <c r="E428" s="244" t="s">
        <v>49</v>
      </c>
      <c r="F428" s="244" t="s">
        <v>50</v>
      </c>
      <c r="G428" s="244" t="s">
        <v>55</v>
      </c>
      <c r="H428" s="187" t="s">
        <v>20</v>
      </c>
      <c r="I428" s="188">
        <v>10</v>
      </c>
      <c r="J428" s="188">
        <f>VLOOKUP(A428,CENIK!$A$2:$F$201,6,FALSE)</f>
        <v>0</v>
      </c>
      <c r="K428" s="188">
        <f t="shared" si="15"/>
        <v>0</v>
      </c>
    </row>
    <row r="429" spans="1:11" ht="60" x14ac:dyDescent="0.25">
      <c r="A429" s="187">
        <v>4102</v>
      </c>
      <c r="B429" s="187">
        <v>384</v>
      </c>
      <c r="C429" s="184" t="str">
        <f t="shared" si="14"/>
        <v>384-4102</v>
      </c>
      <c r="D429" s="244" t="s">
        <v>365</v>
      </c>
      <c r="E429" s="244" t="s">
        <v>49</v>
      </c>
      <c r="F429" s="244" t="s">
        <v>50</v>
      </c>
      <c r="G429" s="244" t="s">
        <v>235</v>
      </c>
      <c r="H429" s="187" t="s">
        <v>29</v>
      </c>
      <c r="I429" s="188">
        <v>160</v>
      </c>
      <c r="J429" s="188">
        <f>VLOOKUP(A429,CENIK!$A$2:$F$201,6,FALSE)</f>
        <v>0</v>
      </c>
      <c r="K429" s="188">
        <f t="shared" si="15"/>
        <v>0</v>
      </c>
    </row>
    <row r="430" spans="1:11" ht="60" x14ac:dyDescent="0.25">
      <c r="A430" s="187">
        <v>4105</v>
      </c>
      <c r="B430" s="187">
        <v>384</v>
      </c>
      <c r="C430" s="184" t="str">
        <f t="shared" si="14"/>
        <v>384-4105</v>
      </c>
      <c r="D430" s="244" t="s">
        <v>365</v>
      </c>
      <c r="E430" s="244" t="s">
        <v>49</v>
      </c>
      <c r="F430" s="244" t="s">
        <v>50</v>
      </c>
      <c r="G430" s="244" t="s">
        <v>257</v>
      </c>
      <c r="H430" s="187" t="s">
        <v>22</v>
      </c>
      <c r="I430" s="188">
        <v>123</v>
      </c>
      <c r="J430" s="188">
        <f>VLOOKUP(A430,CENIK!$A$2:$F$201,6,FALSE)</f>
        <v>0</v>
      </c>
      <c r="K430" s="188">
        <f t="shared" si="15"/>
        <v>0</v>
      </c>
    </row>
    <row r="431" spans="1:11" ht="45" x14ac:dyDescent="0.25">
      <c r="A431" s="187">
        <v>4113</v>
      </c>
      <c r="B431" s="187">
        <v>384</v>
      </c>
      <c r="C431" s="184" t="str">
        <f t="shared" si="14"/>
        <v>384-4113</v>
      </c>
      <c r="D431" s="244" t="s">
        <v>365</v>
      </c>
      <c r="E431" s="244" t="s">
        <v>49</v>
      </c>
      <c r="F431" s="244" t="s">
        <v>50</v>
      </c>
      <c r="G431" s="244" t="s">
        <v>557</v>
      </c>
      <c r="H431" s="187" t="s">
        <v>22</v>
      </c>
      <c r="I431" s="188">
        <v>147</v>
      </c>
      <c r="J431" s="188">
        <f>VLOOKUP(A431,CENIK!$A$2:$F$201,6,FALSE)</f>
        <v>0</v>
      </c>
      <c r="K431" s="188">
        <f t="shared" si="15"/>
        <v>0</v>
      </c>
    </row>
    <row r="432" spans="1:11" ht="45" x14ac:dyDescent="0.25">
      <c r="A432" s="187">
        <v>4117</v>
      </c>
      <c r="B432" s="187">
        <v>384</v>
      </c>
      <c r="C432" s="184" t="str">
        <f t="shared" si="14"/>
        <v>384-4117</v>
      </c>
      <c r="D432" s="244" t="s">
        <v>365</v>
      </c>
      <c r="E432" s="244" t="s">
        <v>49</v>
      </c>
      <c r="F432" s="244" t="s">
        <v>50</v>
      </c>
      <c r="G432" s="244" t="s">
        <v>52</v>
      </c>
      <c r="H432" s="187" t="s">
        <v>22</v>
      </c>
      <c r="I432" s="188">
        <v>27</v>
      </c>
      <c r="J432" s="188">
        <f>VLOOKUP(A432,CENIK!$A$2:$F$201,6,FALSE)</f>
        <v>0</v>
      </c>
      <c r="K432" s="188">
        <f t="shared" si="15"/>
        <v>0</v>
      </c>
    </row>
    <row r="433" spans="1:11" ht="45" x14ac:dyDescent="0.25">
      <c r="A433" s="187">
        <v>4122</v>
      </c>
      <c r="B433" s="187">
        <v>384</v>
      </c>
      <c r="C433" s="184" t="str">
        <f t="shared" si="14"/>
        <v>384-4122</v>
      </c>
      <c r="D433" s="244" t="s">
        <v>365</v>
      </c>
      <c r="E433" s="244" t="s">
        <v>49</v>
      </c>
      <c r="F433" s="244" t="s">
        <v>50</v>
      </c>
      <c r="G433" s="244" t="s">
        <v>261</v>
      </c>
      <c r="H433" s="187" t="s">
        <v>22</v>
      </c>
      <c r="I433" s="188">
        <v>27</v>
      </c>
      <c r="J433" s="188">
        <f>VLOOKUP(A433,CENIK!$A$2:$F$201,6,FALSE)</f>
        <v>0</v>
      </c>
      <c r="K433" s="188">
        <f t="shared" si="15"/>
        <v>0</v>
      </c>
    </row>
    <row r="434" spans="1:11" ht="30" x14ac:dyDescent="0.25">
      <c r="A434" s="187">
        <v>4202</v>
      </c>
      <c r="B434" s="187">
        <v>384</v>
      </c>
      <c r="C434" s="184" t="str">
        <f t="shared" si="14"/>
        <v>384-4202</v>
      </c>
      <c r="D434" s="244" t="s">
        <v>365</v>
      </c>
      <c r="E434" s="244" t="s">
        <v>49</v>
      </c>
      <c r="F434" s="244" t="s">
        <v>56</v>
      </c>
      <c r="G434" s="244" t="s">
        <v>58</v>
      </c>
      <c r="H434" s="187" t="s">
        <v>29</v>
      </c>
      <c r="I434" s="188">
        <v>135</v>
      </c>
      <c r="J434" s="188">
        <f>VLOOKUP(A434,CENIK!$A$2:$F$201,6,FALSE)</f>
        <v>0</v>
      </c>
      <c r="K434" s="188">
        <f t="shared" si="15"/>
        <v>0</v>
      </c>
    </row>
    <row r="435" spans="1:11" ht="75" x14ac:dyDescent="0.25">
      <c r="A435" s="187">
        <v>4203</v>
      </c>
      <c r="B435" s="187">
        <v>384</v>
      </c>
      <c r="C435" s="184" t="str">
        <f t="shared" si="14"/>
        <v>384-4203</v>
      </c>
      <c r="D435" s="244" t="s">
        <v>365</v>
      </c>
      <c r="E435" s="244" t="s">
        <v>49</v>
      </c>
      <c r="F435" s="244" t="s">
        <v>56</v>
      </c>
      <c r="G435" s="244" t="s">
        <v>59</v>
      </c>
      <c r="H435" s="187" t="s">
        <v>22</v>
      </c>
      <c r="I435" s="188">
        <v>13.5</v>
      </c>
      <c r="J435" s="188">
        <f>VLOOKUP(A435,CENIK!$A$2:$F$201,6,FALSE)</f>
        <v>0</v>
      </c>
      <c r="K435" s="188">
        <f t="shared" si="15"/>
        <v>0</v>
      </c>
    </row>
    <row r="436" spans="1:11" ht="60" x14ac:dyDescent="0.25">
      <c r="A436" s="187">
        <v>4204</v>
      </c>
      <c r="B436" s="187">
        <v>384</v>
      </c>
      <c r="C436" s="184" t="str">
        <f t="shared" si="14"/>
        <v>384-4204</v>
      </c>
      <c r="D436" s="244" t="s">
        <v>365</v>
      </c>
      <c r="E436" s="244" t="s">
        <v>49</v>
      </c>
      <c r="F436" s="244" t="s">
        <v>56</v>
      </c>
      <c r="G436" s="244" t="s">
        <v>60</v>
      </c>
      <c r="H436" s="187" t="s">
        <v>22</v>
      </c>
      <c r="I436" s="188">
        <v>70</v>
      </c>
      <c r="J436" s="188">
        <f>VLOOKUP(A436,CENIK!$A$2:$F$201,6,FALSE)</f>
        <v>0</v>
      </c>
      <c r="K436" s="188">
        <f t="shared" si="15"/>
        <v>0</v>
      </c>
    </row>
    <row r="437" spans="1:11" ht="60" x14ac:dyDescent="0.25">
      <c r="A437" s="187">
        <v>4207</v>
      </c>
      <c r="B437" s="187">
        <v>384</v>
      </c>
      <c r="C437" s="184" t="str">
        <f t="shared" si="14"/>
        <v>384-4207</v>
      </c>
      <c r="D437" s="244" t="s">
        <v>365</v>
      </c>
      <c r="E437" s="244" t="s">
        <v>49</v>
      </c>
      <c r="F437" s="244" t="s">
        <v>56</v>
      </c>
      <c r="G437" s="244" t="s">
        <v>262</v>
      </c>
      <c r="H437" s="187" t="s">
        <v>22</v>
      </c>
      <c r="I437" s="188">
        <v>174</v>
      </c>
      <c r="J437" s="188">
        <f>VLOOKUP(A437,CENIK!$A$2:$F$201,6,FALSE)</f>
        <v>0</v>
      </c>
      <c r="K437" s="188">
        <f t="shared" si="15"/>
        <v>0</v>
      </c>
    </row>
    <row r="438" spans="1:11" ht="165" x14ac:dyDescent="0.25">
      <c r="A438" s="187">
        <v>6101</v>
      </c>
      <c r="B438" s="187">
        <v>384</v>
      </c>
      <c r="C438" s="184" t="str">
        <f t="shared" si="14"/>
        <v>384-6101</v>
      </c>
      <c r="D438" s="244" t="s">
        <v>365</v>
      </c>
      <c r="E438" s="244" t="s">
        <v>74</v>
      </c>
      <c r="F438" s="244" t="s">
        <v>75</v>
      </c>
      <c r="G438" s="244" t="s">
        <v>76</v>
      </c>
      <c r="H438" s="187" t="s">
        <v>10</v>
      </c>
      <c r="I438" s="188">
        <v>79</v>
      </c>
      <c r="J438" s="188">
        <f>VLOOKUP(A438,CENIK!$A$2:$F$201,6,FALSE)</f>
        <v>0</v>
      </c>
      <c r="K438" s="188">
        <f t="shared" si="15"/>
        <v>0</v>
      </c>
    </row>
    <row r="439" spans="1:11" ht="120" x14ac:dyDescent="0.25">
      <c r="A439" s="187">
        <v>6202</v>
      </c>
      <c r="B439" s="187">
        <v>384</v>
      </c>
      <c r="C439" s="184" t="str">
        <f t="shared" si="14"/>
        <v>384-6202</v>
      </c>
      <c r="D439" s="244" t="s">
        <v>365</v>
      </c>
      <c r="E439" s="244" t="s">
        <v>74</v>
      </c>
      <c r="F439" s="244" t="s">
        <v>77</v>
      </c>
      <c r="G439" s="244" t="s">
        <v>263</v>
      </c>
      <c r="H439" s="187" t="s">
        <v>6</v>
      </c>
      <c r="I439" s="188">
        <v>3</v>
      </c>
      <c r="J439" s="188">
        <f>VLOOKUP(A439,CENIK!$A$2:$F$201,6,FALSE)</f>
        <v>0</v>
      </c>
      <c r="K439" s="188">
        <f t="shared" si="15"/>
        <v>0</v>
      </c>
    </row>
    <row r="440" spans="1:11" ht="45" x14ac:dyDescent="0.25">
      <c r="A440" s="187">
        <v>5307</v>
      </c>
      <c r="B440" s="187">
        <v>384</v>
      </c>
      <c r="C440" s="184" t="str">
        <f t="shared" si="14"/>
        <v>384-5307</v>
      </c>
      <c r="D440" s="244" t="s">
        <v>365</v>
      </c>
      <c r="E440" s="244" t="s">
        <v>74</v>
      </c>
      <c r="F440" s="244" t="s">
        <v>77</v>
      </c>
      <c r="G440" s="244" t="s">
        <v>558</v>
      </c>
      <c r="H440" s="187" t="s">
        <v>6</v>
      </c>
      <c r="I440" s="188">
        <v>3</v>
      </c>
      <c r="J440" s="188">
        <f>VLOOKUP(A440,CENIK!$A$2:$F$201,6,FALSE)</f>
        <v>0</v>
      </c>
      <c r="K440" s="188">
        <f t="shared" si="15"/>
        <v>0</v>
      </c>
    </row>
    <row r="441" spans="1:11" ht="120" x14ac:dyDescent="0.25">
      <c r="A441" s="187">
        <v>6253</v>
      </c>
      <c r="B441" s="187">
        <v>384</v>
      </c>
      <c r="C441" s="184" t="str">
        <f t="shared" si="14"/>
        <v>384-6253</v>
      </c>
      <c r="D441" s="244" t="s">
        <v>365</v>
      </c>
      <c r="E441" s="244" t="s">
        <v>74</v>
      </c>
      <c r="F441" s="244" t="s">
        <v>77</v>
      </c>
      <c r="G441" s="244" t="s">
        <v>269</v>
      </c>
      <c r="H441" s="187" t="s">
        <v>6</v>
      </c>
      <c r="I441" s="188">
        <v>3</v>
      </c>
      <c r="J441" s="188">
        <f>VLOOKUP(A441,CENIK!$A$2:$F$201,6,FALSE)</f>
        <v>0</v>
      </c>
      <c r="K441" s="188">
        <f t="shared" si="15"/>
        <v>0</v>
      </c>
    </row>
    <row r="442" spans="1:11" ht="120" x14ac:dyDescent="0.25">
      <c r="A442" s="187">
        <v>6305</v>
      </c>
      <c r="B442" s="187">
        <v>384</v>
      </c>
      <c r="C442" s="184" t="str">
        <f t="shared" si="14"/>
        <v>384-6305</v>
      </c>
      <c r="D442" s="244" t="s">
        <v>365</v>
      </c>
      <c r="E442" s="244" t="s">
        <v>74</v>
      </c>
      <c r="F442" s="244" t="s">
        <v>81</v>
      </c>
      <c r="G442" s="244" t="s">
        <v>84</v>
      </c>
      <c r="H442" s="187" t="s">
        <v>6</v>
      </c>
      <c r="I442" s="188">
        <v>2</v>
      </c>
      <c r="J442" s="188">
        <f>VLOOKUP(A442,CENIK!$A$2:$F$201,6,FALSE)</f>
        <v>0</v>
      </c>
      <c r="K442" s="188">
        <f t="shared" si="15"/>
        <v>0</v>
      </c>
    </row>
    <row r="443" spans="1:11" ht="345" x14ac:dyDescent="0.25">
      <c r="A443" s="187">
        <v>6301</v>
      </c>
      <c r="B443" s="187">
        <v>384</v>
      </c>
      <c r="C443" s="184" t="str">
        <f t="shared" si="14"/>
        <v>384-6301</v>
      </c>
      <c r="D443" s="244" t="s">
        <v>365</v>
      </c>
      <c r="E443" s="244" t="s">
        <v>74</v>
      </c>
      <c r="F443" s="244" t="s">
        <v>81</v>
      </c>
      <c r="G443" s="244" t="s">
        <v>270</v>
      </c>
      <c r="H443" s="187" t="s">
        <v>6</v>
      </c>
      <c r="I443" s="188">
        <v>2</v>
      </c>
      <c r="J443" s="188">
        <f>VLOOKUP(A443,CENIK!$A$2:$F$201,6,FALSE)</f>
        <v>0</v>
      </c>
      <c r="K443" s="188">
        <f t="shared" si="15"/>
        <v>0</v>
      </c>
    </row>
    <row r="444" spans="1:11" ht="60" x14ac:dyDescent="0.25">
      <c r="A444" s="187">
        <v>6405</v>
      </c>
      <c r="B444" s="187">
        <v>384</v>
      </c>
      <c r="C444" s="184" t="str">
        <f t="shared" si="14"/>
        <v>384-6405</v>
      </c>
      <c r="D444" s="244" t="s">
        <v>365</v>
      </c>
      <c r="E444" s="244" t="s">
        <v>74</v>
      </c>
      <c r="F444" s="244" t="s">
        <v>85</v>
      </c>
      <c r="G444" s="244" t="s">
        <v>87</v>
      </c>
      <c r="H444" s="187" t="s">
        <v>10</v>
      </c>
      <c r="I444" s="188">
        <v>79</v>
      </c>
      <c r="J444" s="188">
        <f>VLOOKUP(A444,CENIK!$A$2:$F$201,6,FALSE)</f>
        <v>0</v>
      </c>
      <c r="K444" s="188">
        <f t="shared" si="15"/>
        <v>0</v>
      </c>
    </row>
    <row r="445" spans="1:11" ht="30" x14ac:dyDescent="0.25">
      <c r="A445" s="187">
        <v>6401</v>
      </c>
      <c r="B445" s="187">
        <v>384</v>
      </c>
      <c r="C445" s="184" t="str">
        <f t="shared" si="14"/>
        <v>384-6401</v>
      </c>
      <c r="D445" s="244" t="s">
        <v>365</v>
      </c>
      <c r="E445" s="244" t="s">
        <v>74</v>
      </c>
      <c r="F445" s="244" t="s">
        <v>85</v>
      </c>
      <c r="G445" s="244" t="s">
        <v>86</v>
      </c>
      <c r="H445" s="187" t="s">
        <v>10</v>
      </c>
      <c r="I445" s="188">
        <v>79</v>
      </c>
      <c r="J445" s="188">
        <f>VLOOKUP(A445,CENIK!$A$2:$F$201,6,FALSE)</f>
        <v>0</v>
      </c>
      <c r="K445" s="188">
        <f t="shared" si="15"/>
        <v>0</v>
      </c>
    </row>
    <row r="446" spans="1:11" ht="30" x14ac:dyDescent="0.25">
      <c r="A446" s="187">
        <v>6402</v>
      </c>
      <c r="B446" s="187">
        <v>384</v>
      </c>
      <c r="C446" s="184" t="str">
        <f t="shared" si="14"/>
        <v>384-6402</v>
      </c>
      <c r="D446" s="244" t="s">
        <v>365</v>
      </c>
      <c r="E446" s="244" t="s">
        <v>74</v>
      </c>
      <c r="F446" s="244" t="s">
        <v>85</v>
      </c>
      <c r="G446" s="244" t="s">
        <v>122</v>
      </c>
      <c r="H446" s="187" t="s">
        <v>10</v>
      </c>
      <c r="I446" s="188">
        <v>79</v>
      </c>
      <c r="J446" s="188">
        <f>VLOOKUP(A446,CENIK!$A$2:$F$201,6,FALSE)</f>
        <v>0</v>
      </c>
      <c r="K446" s="188">
        <f t="shared" si="15"/>
        <v>0</v>
      </c>
    </row>
    <row r="447" spans="1:11" ht="45" x14ac:dyDescent="0.25">
      <c r="A447" s="187">
        <v>6504</v>
      </c>
      <c r="B447" s="187">
        <v>384</v>
      </c>
      <c r="C447" s="184" t="str">
        <f t="shared" si="14"/>
        <v>384-6504</v>
      </c>
      <c r="D447" s="244" t="s">
        <v>365</v>
      </c>
      <c r="E447" s="244" t="s">
        <v>74</v>
      </c>
      <c r="F447" s="244" t="s">
        <v>88</v>
      </c>
      <c r="G447" s="244" t="s">
        <v>274</v>
      </c>
      <c r="H447" s="187" t="s">
        <v>6</v>
      </c>
      <c r="I447" s="188">
        <v>4</v>
      </c>
      <c r="J447" s="188">
        <f>VLOOKUP(A447,CENIK!$A$2:$F$201,6,FALSE)</f>
        <v>0</v>
      </c>
      <c r="K447" s="188">
        <f t="shared" si="15"/>
        <v>0</v>
      </c>
    </row>
    <row r="448" spans="1:11" ht="60" x14ac:dyDescent="0.25">
      <c r="A448" s="187">
        <v>1201</v>
      </c>
      <c r="B448" s="187">
        <v>382</v>
      </c>
      <c r="C448" s="184" t="str">
        <f t="shared" si="14"/>
        <v>382-1201</v>
      </c>
      <c r="D448" s="244" t="s">
        <v>363</v>
      </c>
      <c r="E448" s="244" t="s">
        <v>7</v>
      </c>
      <c r="F448" s="244" t="s">
        <v>8</v>
      </c>
      <c r="G448" s="244" t="s">
        <v>9</v>
      </c>
      <c r="H448" s="187" t="s">
        <v>10</v>
      </c>
      <c r="I448" s="188">
        <v>80.599999999999994</v>
      </c>
      <c r="J448" s="188">
        <f>VLOOKUP(A448,CENIK!$A$2:$F$201,6,FALSE)</f>
        <v>0</v>
      </c>
      <c r="K448" s="188">
        <f t="shared" si="15"/>
        <v>0</v>
      </c>
    </row>
    <row r="449" spans="1:11" ht="45" x14ac:dyDescent="0.25">
      <c r="A449" s="187">
        <v>1202</v>
      </c>
      <c r="B449" s="187">
        <v>382</v>
      </c>
      <c r="C449" s="184" t="str">
        <f t="shared" si="14"/>
        <v>382-1202</v>
      </c>
      <c r="D449" s="244" t="s">
        <v>363</v>
      </c>
      <c r="E449" s="244" t="s">
        <v>7</v>
      </c>
      <c r="F449" s="244" t="s">
        <v>8</v>
      </c>
      <c r="G449" s="244" t="s">
        <v>11</v>
      </c>
      <c r="H449" s="187" t="s">
        <v>12</v>
      </c>
      <c r="I449" s="188">
        <v>5</v>
      </c>
      <c r="J449" s="188">
        <f>VLOOKUP(A449,CENIK!$A$2:$F$201,6,FALSE)</f>
        <v>0</v>
      </c>
      <c r="K449" s="188">
        <f t="shared" si="15"/>
        <v>0</v>
      </c>
    </row>
    <row r="450" spans="1:11" ht="75" x14ac:dyDescent="0.25">
      <c r="A450" s="187">
        <v>1207</v>
      </c>
      <c r="B450" s="187">
        <v>382</v>
      </c>
      <c r="C450" s="184" t="str">
        <f t="shared" si="14"/>
        <v>382-1207</v>
      </c>
      <c r="D450" s="244" t="s">
        <v>363</v>
      </c>
      <c r="E450" s="244" t="s">
        <v>7</v>
      </c>
      <c r="F450" s="244" t="s">
        <v>8</v>
      </c>
      <c r="G450" s="244" t="s">
        <v>239</v>
      </c>
      <c r="H450" s="187" t="s">
        <v>14</v>
      </c>
      <c r="I450" s="188">
        <v>8</v>
      </c>
      <c r="J450" s="188">
        <f>VLOOKUP(A450,CENIK!$A$2:$F$201,6,FALSE)</f>
        <v>0</v>
      </c>
      <c r="K450" s="188">
        <f t="shared" si="15"/>
        <v>0</v>
      </c>
    </row>
    <row r="451" spans="1:11" ht="45" x14ac:dyDescent="0.25">
      <c r="A451" s="187">
        <v>1301</v>
      </c>
      <c r="B451" s="187">
        <v>382</v>
      </c>
      <c r="C451" s="184" t="str">
        <f t="shared" si="14"/>
        <v>382-1301</v>
      </c>
      <c r="D451" s="244" t="s">
        <v>363</v>
      </c>
      <c r="E451" s="244" t="s">
        <v>7</v>
      </c>
      <c r="F451" s="244" t="s">
        <v>15</v>
      </c>
      <c r="G451" s="244" t="s">
        <v>16</v>
      </c>
      <c r="H451" s="187" t="s">
        <v>10</v>
      </c>
      <c r="I451" s="188">
        <v>80.599999999999994</v>
      </c>
      <c r="J451" s="188">
        <f>VLOOKUP(A451,CENIK!$A$2:$F$201,6,FALSE)</f>
        <v>0</v>
      </c>
      <c r="K451" s="188">
        <f t="shared" si="15"/>
        <v>0</v>
      </c>
    </row>
    <row r="452" spans="1:11" ht="150" x14ac:dyDescent="0.25">
      <c r="A452" s="187">
        <v>1302</v>
      </c>
      <c r="B452" s="187">
        <v>382</v>
      </c>
      <c r="C452" s="184" t="str">
        <f t="shared" si="14"/>
        <v>382-1302</v>
      </c>
      <c r="D452" s="244" t="s">
        <v>363</v>
      </c>
      <c r="E452" s="244" t="s">
        <v>7</v>
      </c>
      <c r="F452" s="244" t="s">
        <v>15</v>
      </c>
      <c r="G452" s="1201" t="s">
        <v>3252</v>
      </c>
      <c r="H452" s="187" t="s">
        <v>10</v>
      </c>
      <c r="I452" s="188">
        <v>80.599999999999994</v>
      </c>
      <c r="J452" s="188">
        <f>VLOOKUP(A452,CENIK!$A$2:$F$201,6,FALSE)</f>
        <v>0</v>
      </c>
      <c r="K452" s="188">
        <f t="shared" si="15"/>
        <v>0</v>
      </c>
    </row>
    <row r="453" spans="1:11" ht="60" x14ac:dyDescent="0.25">
      <c r="A453" s="187">
        <v>1307</v>
      </c>
      <c r="B453" s="187">
        <v>382</v>
      </c>
      <c r="C453" s="184" t="str">
        <f t="shared" si="14"/>
        <v>382-1307</v>
      </c>
      <c r="D453" s="244" t="s">
        <v>363</v>
      </c>
      <c r="E453" s="244" t="s">
        <v>7</v>
      </c>
      <c r="F453" s="244" t="s">
        <v>15</v>
      </c>
      <c r="G453" s="244" t="s">
        <v>18</v>
      </c>
      <c r="H453" s="187" t="s">
        <v>6</v>
      </c>
      <c r="I453" s="188">
        <v>3</v>
      </c>
      <c r="J453" s="188">
        <f>VLOOKUP(A453,CENIK!$A$2:$F$201,6,FALSE)</f>
        <v>0</v>
      </c>
      <c r="K453" s="188">
        <f t="shared" si="15"/>
        <v>0</v>
      </c>
    </row>
    <row r="454" spans="1:11" ht="45" x14ac:dyDescent="0.25">
      <c r="A454" s="187">
        <v>1311</v>
      </c>
      <c r="B454" s="187">
        <v>382</v>
      </c>
      <c r="C454" s="184" t="str">
        <f t="shared" si="14"/>
        <v>382-1311</v>
      </c>
      <c r="D454" s="244" t="s">
        <v>363</v>
      </c>
      <c r="E454" s="244" t="s">
        <v>7</v>
      </c>
      <c r="F454" s="244" t="s">
        <v>15</v>
      </c>
      <c r="G454" s="244" t="s">
        <v>23</v>
      </c>
      <c r="H454" s="187" t="s">
        <v>14</v>
      </c>
      <c r="I454" s="188">
        <v>1</v>
      </c>
      <c r="J454" s="188">
        <f>VLOOKUP(A454,CENIK!$A$2:$F$201,6,FALSE)</f>
        <v>0</v>
      </c>
      <c r="K454" s="188">
        <f t="shared" si="15"/>
        <v>0</v>
      </c>
    </row>
    <row r="455" spans="1:11" ht="30" x14ac:dyDescent="0.25">
      <c r="A455" s="187">
        <v>1401</v>
      </c>
      <c r="B455" s="187">
        <v>382</v>
      </c>
      <c r="C455" s="184" t="str">
        <f t="shared" si="14"/>
        <v>382-1401</v>
      </c>
      <c r="D455" s="244" t="s">
        <v>363</v>
      </c>
      <c r="E455" s="244" t="s">
        <v>7</v>
      </c>
      <c r="F455" s="244" t="s">
        <v>25</v>
      </c>
      <c r="G455" s="244" t="s">
        <v>247</v>
      </c>
      <c r="H455" s="187" t="s">
        <v>20</v>
      </c>
      <c r="I455" s="188">
        <v>5</v>
      </c>
      <c r="J455" s="188">
        <f>VLOOKUP(A455,CENIK!$A$2:$F$201,6,FALSE)</f>
        <v>0</v>
      </c>
      <c r="K455" s="188">
        <f t="shared" si="15"/>
        <v>0</v>
      </c>
    </row>
    <row r="456" spans="1:11" ht="30" x14ac:dyDescent="0.25">
      <c r="A456" s="187">
        <v>1402</v>
      </c>
      <c r="B456" s="187">
        <v>382</v>
      </c>
      <c r="C456" s="184" t="str">
        <f t="shared" si="14"/>
        <v>382-1402</v>
      </c>
      <c r="D456" s="244" t="s">
        <v>363</v>
      </c>
      <c r="E456" s="244" t="s">
        <v>7</v>
      </c>
      <c r="F456" s="244" t="s">
        <v>25</v>
      </c>
      <c r="G456" s="244" t="s">
        <v>248</v>
      </c>
      <c r="H456" s="187" t="s">
        <v>20</v>
      </c>
      <c r="I456" s="188">
        <v>1</v>
      </c>
      <c r="J456" s="188">
        <f>VLOOKUP(A456,CENIK!$A$2:$F$201,6,FALSE)</f>
        <v>0</v>
      </c>
      <c r="K456" s="188">
        <f t="shared" si="15"/>
        <v>0</v>
      </c>
    </row>
    <row r="457" spans="1:11" ht="30" x14ac:dyDescent="0.25">
      <c r="A457" s="187">
        <v>1403</v>
      </c>
      <c r="B457" s="187">
        <v>382</v>
      </c>
      <c r="C457" s="184" t="str">
        <f t="shared" si="14"/>
        <v>382-1403</v>
      </c>
      <c r="D457" s="244" t="s">
        <v>363</v>
      </c>
      <c r="E457" s="244" t="s">
        <v>7</v>
      </c>
      <c r="F457" s="244" t="s">
        <v>25</v>
      </c>
      <c r="G457" s="244" t="s">
        <v>249</v>
      </c>
      <c r="H457" s="187" t="s">
        <v>20</v>
      </c>
      <c r="I457" s="188">
        <v>1</v>
      </c>
      <c r="J457" s="188">
        <f>VLOOKUP(A457,CENIK!$A$2:$F$201,6,FALSE)</f>
        <v>0</v>
      </c>
      <c r="K457" s="188">
        <f t="shared" si="15"/>
        <v>0</v>
      </c>
    </row>
    <row r="458" spans="1:11" ht="30" x14ac:dyDescent="0.25">
      <c r="A458" s="187">
        <v>22102</v>
      </c>
      <c r="B458" s="187">
        <v>382</v>
      </c>
      <c r="C458" s="184" t="str">
        <f t="shared" si="14"/>
        <v>382-22102</v>
      </c>
      <c r="D458" s="244" t="s">
        <v>363</v>
      </c>
      <c r="E458" s="244" t="s">
        <v>26</v>
      </c>
      <c r="F458" s="244" t="s">
        <v>27</v>
      </c>
      <c r="G458" s="244" t="s">
        <v>35</v>
      </c>
      <c r="H458" s="187" t="s">
        <v>29</v>
      </c>
      <c r="I458" s="188">
        <v>28</v>
      </c>
      <c r="J458" s="188">
        <f>VLOOKUP(A458,CENIK!$A$2:$F$201,6,FALSE)</f>
        <v>0</v>
      </c>
      <c r="K458" s="188">
        <f t="shared" si="15"/>
        <v>0</v>
      </c>
    </row>
    <row r="459" spans="1:11" ht="60" x14ac:dyDescent="0.25">
      <c r="A459" s="187">
        <v>12303</v>
      </c>
      <c r="B459" s="187">
        <v>382</v>
      </c>
      <c r="C459" s="184" t="str">
        <f t="shared" si="14"/>
        <v>382-12303</v>
      </c>
      <c r="D459" s="244" t="s">
        <v>363</v>
      </c>
      <c r="E459" s="244" t="s">
        <v>26</v>
      </c>
      <c r="F459" s="244" t="s">
        <v>27</v>
      </c>
      <c r="G459" s="244" t="s">
        <v>561</v>
      </c>
      <c r="H459" s="187" t="s">
        <v>22</v>
      </c>
      <c r="I459" s="188">
        <v>28</v>
      </c>
      <c r="J459" s="188">
        <f>VLOOKUP(A459,CENIK!$A$2:$F$201,6,FALSE)</f>
        <v>0</v>
      </c>
      <c r="K459" s="188">
        <f t="shared" si="15"/>
        <v>0</v>
      </c>
    </row>
    <row r="460" spans="1:11" ht="45" x14ac:dyDescent="0.25">
      <c r="A460" s="187">
        <v>31302</v>
      </c>
      <c r="B460" s="187">
        <v>382</v>
      </c>
      <c r="C460" s="184" t="str">
        <f t="shared" si="14"/>
        <v>382-31302</v>
      </c>
      <c r="D460" s="244" t="s">
        <v>363</v>
      </c>
      <c r="E460" s="244" t="s">
        <v>26</v>
      </c>
      <c r="F460" s="244" t="s">
        <v>36</v>
      </c>
      <c r="G460" s="244" t="s">
        <v>639</v>
      </c>
      <c r="H460" s="187" t="s">
        <v>22</v>
      </c>
      <c r="I460" s="188">
        <v>28</v>
      </c>
      <c r="J460" s="188">
        <f>VLOOKUP(A460,CENIK!$A$2:$F$201,6,FALSE)</f>
        <v>0</v>
      </c>
      <c r="K460" s="188">
        <f t="shared" si="15"/>
        <v>0</v>
      </c>
    </row>
    <row r="461" spans="1:11" ht="105" x14ac:dyDescent="0.25">
      <c r="A461" s="187">
        <v>31105</v>
      </c>
      <c r="B461" s="187">
        <v>382</v>
      </c>
      <c r="C461" s="184" t="str">
        <f t="shared" si="14"/>
        <v>382-31105</v>
      </c>
      <c r="D461" s="244" t="s">
        <v>363</v>
      </c>
      <c r="E461" s="244" t="s">
        <v>26</v>
      </c>
      <c r="F461" s="244" t="s">
        <v>36</v>
      </c>
      <c r="G461" s="244" t="s">
        <v>682</v>
      </c>
      <c r="H461" s="187" t="s">
        <v>29</v>
      </c>
      <c r="I461" s="188">
        <v>140</v>
      </c>
      <c r="J461" s="188">
        <f>VLOOKUP(A461,CENIK!$A$2:$F$201,6,FALSE)</f>
        <v>0</v>
      </c>
      <c r="K461" s="188">
        <f t="shared" si="15"/>
        <v>0</v>
      </c>
    </row>
    <row r="462" spans="1:11" ht="30" x14ac:dyDescent="0.25">
      <c r="A462" s="187">
        <v>4124</v>
      </c>
      <c r="B462" s="187">
        <v>382</v>
      </c>
      <c r="C462" s="184" t="str">
        <f t="shared" si="14"/>
        <v>382-4124</v>
      </c>
      <c r="D462" s="244" t="s">
        <v>363</v>
      </c>
      <c r="E462" s="244" t="s">
        <v>49</v>
      </c>
      <c r="F462" s="244" t="s">
        <v>50</v>
      </c>
      <c r="G462" s="244" t="s">
        <v>55</v>
      </c>
      <c r="H462" s="187" t="s">
        <v>20</v>
      </c>
      <c r="I462" s="188">
        <v>10</v>
      </c>
      <c r="J462" s="188">
        <f>VLOOKUP(A462,CENIK!$A$2:$F$201,6,FALSE)</f>
        <v>0</v>
      </c>
      <c r="K462" s="188">
        <f t="shared" si="15"/>
        <v>0</v>
      </c>
    </row>
    <row r="463" spans="1:11" ht="60" x14ac:dyDescent="0.25">
      <c r="A463" s="187">
        <v>4102</v>
      </c>
      <c r="B463" s="187">
        <v>382</v>
      </c>
      <c r="C463" s="184" t="str">
        <f t="shared" si="14"/>
        <v>382-4102</v>
      </c>
      <c r="D463" s="244" t="s">
        <v>363</v>
      </c>
      <c r="E463" s="244" t="s">
        <v>49</v>
      </c>
      <c r="F463" s="244" t="s">
        <v>50</v>
      </c>
      <c r="G463" s="244" t="s">
        <v>235</v>
      </c>
      <c r="H463" s="187" t="s">
        <v>29</v>
      </c>
      <c r="I463" s="188">
        <v>165</v>
      </c>
      <c r="J463" s="188">
        <f>VLOOKUP(A463,CENIK!$A$2:$F$201,6,FALSE)</f>
        <v>0</v>
      </c>
      <c r="K463" s="188">
        <f t="shared" si="15"/>
        <v>0</v>
      </c>
    </row>
    <row r="464" spans="1:11" ht="60" x14ac:dyDescent="0.25">
      <c r="A464" s="187">
        <v>4105</v>
      </c>
      <c r="B464" s="187">
        <v>382</v>
      </c>
      <c r="C464" s="184" t="str">
        <f t="shared" si="14"/>
        <v>382-4105</v>
      </c>
      <c r="D464" s="244" t="s">
        <v>363</v>
      </c>
      <c r="E464" s="244" t="s">
        <v>49</v>
      </c>
      <c r="F464" s="244" t="s">
        <v>50</v>
      </c>
      <c r="G464" s="244" t="s">
        <v>257</v>
      </c>
      <c r="H464" s="187" t="s">
        <v>22</v>
      </c>
      <c r="I464" s="188">
        <v>184</v>
      </c>
      <c r="J464" s="188">
        <f>VLOOKUP(A464,CENIK!$A$2:$F$201,6,FALSE)</f>
        <v>0</v>
      </c>
      <c r="K464" s="188">
        <f t="shared" si="15"/>
        <v>0</v>
      </c>
    </row>
    <row r="465" spans="1:11" ht="45" x14ac:dyDescent="0.25">
      <c r="A465" s="187">
        <v>4113</v>
      </c>
      <c r="B465" s="187">
        <v>382</v>
      </c>
      <c r="C465" s="184" t="str">
        <f t="shared" si="14"/>
        <v>382-4113</v>
      </c>
      <c r="D465" s="244" t="s">
        <v>363</v>
      </c>
      <c r="E465" s="244" t="s">
        <v>49</v>
      </c>
      <c r="F465" s="244" t="s">
        <v>50</v>
      </c>
      <c r="G465" s="244" t="s">
        <v>557</v>
      </c>
      <c r="H465" s="187" t="s">
        <v>22</v>
      </c>
      <c r="I465" s="188">
        <v>86</v>
      </c>
      <c r="J465" s="188">
        <f>VLOOKUP(A465,CENIK!$A$2:$F$201,6,FALSE)</f>
        <v>0</v>
      </c>
      <c r="K465" s="188">
        <f t="shared" si="15"/>
        <v>0</v>
      </c>
    </row>
    <row r="466" spans="1:11" ht="45" x14ac:dyDescent="0.25">
      <c r="A466" s="187">
        <v>4117</v>
      </c>
      <c r="B466" s="187">
        <v>382</v>
      </c>
      <c r="C466" s="184" t="str">
        <f t="shared" si="14"/>
        <v>382-4117</v>
      </c>
      <c r="D466" s="244" t="s">
        <v>363</v>
      </c>
      <c r="E466" s="244" t="s">
        <v>49</v>
      </c>
      <c r="F466" s="244" t="s">
        <v>50</v>
      </c>
      <c r="G466" s="244" t="s">
        <v>52</v>
      </c>
      <c r="H466" s="187" t="s">
        <v>22</v>
      </c>
      <c r="I466" s="188">
        <v>30</v>
      </c>
      <c r="J466" s="188">
        <f>VLOOKUP(A466,CENIK!$A$2:$F$201,6,FALSE)</f>
        <v>0</v>
      </c>
      <c r="K466" s="188">
        <f t="shared" si="15"/>
        <v>0</v>
      </c>
    </row>
    <row r="467" spans="1:11" ht="45" x14ac:dyDescent="0.25">
      <c r="A467" s="187">
        <v>4122</v>
      </c>
      <c r="B467" s="187">
        <v>382</v>
      </c>
      <c r="C467" s="184" t="str">
        <f t="shared" si="14"/>
        <v>382-4122</v>
      </c>
      <c r="D467" s="244" t="s">
        <v>363</v>
      </c>
      <c r="E467" s="244" t="s">
        <v>49</v>
      </c>
      <c r="F467" s="244" t="s">
        <v>50</v>
      </c>
      <c r="G467" s="244" t="s">
        <v>261</v>
      </c>
      <c r="H467" s="187" t="s">
        <v>22</v>
      </c>
      <c r="I467" s="188">
        <v>30</v>
      </c>
      <c r="J467" s="188">
        <f>VLOOKUP(A467,CENIK!$A$2:$F$201,6,FALSE)</f>
        <v>0</v>
      </c>
      <c r="K467" s="188">
        <f t="shared" si="15"/>
        <v>0</v>
      </c>
    </row>
    <row r="468" spans="1:11" ht="30" x14ac:dyDescent="0.25">
      <c r="A468" s="187">
        <v>4202</v>
      </c>
      <c r="B468" s="187">
        <v>382</v>
      </c>
      <c r="C468" s="184" t="str">
        <f t="shared" si="14"/>
        <v>382-4202</v>
      </c>
      <c r="D468" s="244" t="s">
        <v>363</v>
      </c>
      <c r="E468" s="244" t="s">
        <v>49</v>
      </c>
      <c r="F468" s="244" t="s">
        <v>56</v>
      </c>
      <c r="G468" s="244" t="s">
        <v>58</v>
      </c>
      <c r="H468" s="187" t="s">
        <v>29</v>
      </c>
      <c r="I468" s="188">
        <v>140</v>
      </c>
      <c r="J468" s="188">
        <f>VLOOKUP(A468,CENIK!$A$2:$F$201,6,FALSE)</f>
        <v>0</v>
      </c>
      <c r="K468" s="188">
        <f t="shared" si="15"/>
        <v>0</v>
      </c>
    </row>
    <row r="469" spans="1:11" ht="75" x14ac:dyDescent="0.25">
      <c r="A469" s="187">
        <v>4203</v>
      </c>
      <c r="B469" s="187">
        <v>382</v>
      </c>
      <c r="C469" s="184" t="str">
        <f t="shared" si="14"/>
        <v>382-4203</v>
      </c>
      <c r="D469" s="244" t="s">
        <v>363</v>
      </c>
      <c r="E469" s="244" t="s">
        <v>49</v>
      </c>
      <c r="F469" s="244" t="s">
        <v>56</v>
      </c>
      <c r="G469" s="244" t="s">
        <v>59</v>
      </c>
      <c r="H469" s="187" t="s">
        <v>22</v>
      </c>
      <c r="I469" s="188">
        <v>14</v>
      </c>
      <c r="J469" s="188">
        <f>VLOOKUP(A469,CENIK!$A$2:$F$201,6,FALSE)</f>
        <v>0</v>
      </c>
      <c r="K469" s="188">
        <f t="shared" si="15"/>
        <v>0</v>
      </c>
    </row>
    <row r="470" spans="1:11" ht="60" x14ac:dyDescent="0.25">
      <c r="A470" s="187">
        <v>4204</v>
      </c>
      <c r="B470" s="187">
        <v>382</v>
      </c>
      <c r="C470" s="184" t="str">
        <f t="shared" si="14"/>
        <v>382-4204</v>
      </c>
      <c r="D470" s="244" t="s">
        <v>363</v>
      </c>
      <c r="E470" s="244" t="s">
        <v>49</v>
      </c>
      <c r="F470" s="244" t="s">
        <v>56</v>
      </c>
      <c r="G470" s="244" t="s">
        <v>60</v>
      </c>
      <c r="H470" s="187" t="s">
        <v>22</v>
      </c>
      <c r="I470" s="188">
        <v>75</v>
      </c>
      <c r="J470" s="188">
        <f>VLOOKUP(A470,CENIK!$A$2:$F$201,6,FALSE)</f>
        <v>0</v>
      </c>
      <c r="K470" s="188">
        <f t="shared" si="15"/>
        <v>0</v>
      </c>
    </row>
    <row r="471" spans="1:11" ht="60" x14ac:dyDescent="0.25">
      <c r="A471" s="187">
        <v>4207</v>
      </c>
      <c r="B471" s="187">
        <v>382</v>
      </c>
      <c r="C471" s="184" t="str">
        <f t="shared" si="14"/>
        <v>382-4207</v>
      </c>
      <c r="D471" s="244" t="s">
        <v>363</v>
      </c>
      <c r="E471" s="244" t="s">
        <v>49</v>
      </c>
      <c r="F471" s="244" t="s">
        <v>56</v>
      </c>
      <c r="G471" s="244" t="s">
        <v>262</v>
      </c>
      <c r="H471" s="187" t="s">
        <v>22</v>
      </c>
      <c r="I471" s="188">
        <v>214</v>
      </c>
      <c r="J471" s="188">
        <f>VLOOKUP(A471,CENIK!$A$2:$F$201,6,FALSE)</f>
        <v>0</v>
      </c>
      <c r="K471" s="188">
        <f t="shared" si="15"/>
        <v>0</v>
      </c>
    </row>
    <row r="472" spans="1:11" ht="165" x14ac:dyDescent="0.25">
      <c r="A472" s="187">
        <v>6101</v>
      </c>
      <c r="B472" s="187">
        <v>382</v>
      </c>
      <c r="C472" s="184" t="str">
        <f t="shared" si="14"/>
        <v>382-6101</v>
      </c>
      <c r="D472" s="244" t="s">
        <v>363</v>
      </c>
      <c r="E472" s="244" t="s">
        <v>74</v>
      </c>
      <c r="F472" s="244" t="s">
        <v>75</v>
      </c>
      <c r="G472" s="244" t="s">
        <v>76</v>
      </c>
      <c r="H472" s="187" t="s">
        <v>10</v>
      </c>
      <c r="I472" s="188">
        <v>80.599999999999994</v>
      </c>
      <c r="J472" s="188">
        <f>VLOOKUP(A472,CENIK!$A$2:$F$201,6,FALSE)</f>
        <v>0</v>
      </c>
      <c r="K472" s="188">
        <f t="shared" si="15"/>
        <v>0</v>
      </c>
    </row>
    <row r="473" spans="1:11" ht="120" x14ac:dyDescent="0.25">
      <c r="A473" s="187">
        <v>6202</v>
      </c>
      <c r="B473" s="187">
        <v>382</v>
      </c>
      <c r="C473" s="184" t="str">
        <f t="shared" si="14"/>
        <v>382-6202</v>
      </c>
      <c r="D473" s="244" t="s">
        <v>363</v>
      </c>
      <c r="E473" s="244" t="s">
        <v>74</v>
      </c>
      <c r="F473" s="244" t="s">
        <v>77</v>
      </c>
      <c r="G473" s="244" t="s">
        <v>263</v>
      </c>
      <c r="H473" s="187" t="s">
        <v>6</v>
      </c>
      <c r="I473" s="188">
        <v>2</v>
      </c>
      <c r="J473" s="188">
        <f>VLOOKUP(A473,CENIK!$A$2:$F$201,6,FALSE)</f>
        <v>0</v>
      </c>
      <c r="K473" s="188">
        <f t="shared" si="15"/>
        <v>0</v>
      </c>
    </row>
    <row r="474" spans="1:11" ht="120" x14ac:dyDescent="0.25">
      <c r="A474" s="187">
        <v>6204</v>
      </c>
      <c r="B474" s="187">
        <v>382</v>
      </c>
      <c r="C474" s="184" t="str">
        <f t="shared" si="14"/>
        <v>382-6204</v>
      </c>
      <c r="D474" s="244" t="s">
        <v>363</v>
      </c>
      <c r="E474" s="244" t="s">
        <v>74</v>
      </c>
      <c r="F474" s="244" t="s">
        <v>77</v>
      </c>
      <c r="G474" s="244" t="s">
        <v>265</v>
      </c>
      <c r="H474" s="187" t="s">
        <v>6</v>
      </c>
      <c r="I474" s="188">
        <v>2</v>
      </c>
      <c r="J474" s="188">
        <f>VLOOKUP(A474,CENIK!$A$2:$F$201,6,FALSE)</f>
        <v>0</v>
      </c>
      <c r="K474" s="188">
        <f t="shared" si="15"/>
        <v>0</v>
      </c>
    </row>
    <row r="475" spans="1:11" ht="45" x14ac:dyDescent="0.25">
      <c r="A475" s="187">
        <v>5307</v>
      </c>
      <c r="B475" s="187">
        <v>382</v>
      </c>
      <c r="C475" s="184" t="str">
        <f t="shared" si="14"/>
        <v>382-5307</v>
      </c>
      <c r="D475" s="244" t="s">
        <v>363</v>
      </c>
      <c r="E475" s="244" t="s">
        <v>74</v>
      </c>
      <c r="F475" s="244" t="s">
        <v>77</v>
      </c>
      <c r="G475" s="244" t="s">
        <v>558</v>
      </c>
      <c r="H475" s="187" t="s">
        <v>6</v>
      </c>
      <c r="I475" s="188">
        <v>4</v>
      </c>
      <c r="J475" s="188">
        <f>VLOOKUP(A475,CENIK!$A$2:$F$201,6,FALSE)</f>
        <v>0</v>
      </c>
      <c r="K475" s="188">
        <f t="shared" si="15"/>
        <v>0</v>
      </c>
    </row>
    <row r="476" spans="1:11" ht="120" x14ac:dyDescent="0.25">
      <c r="A476" s="187">
        <v>6253</v>
      </c>
      <c r="B476" s="187">
        <v>382</v>
      </c>
      <c r="C476" s="184" t="str">
        <f t="shared" si="14"/>
        <v>382-6253</v>
      </c>
      <c r="D476" s="244" t="s">
        <v>363</v>
      </c>
      <c r="E476" s="244" t="s">
        <v>74</v>
      </c>
      <c r="F476" s="244" t="s">
        <v>77</v>
      </c>
      <c r="G476" s="244" t="s">
        <v>269</v>
      </c>
      <c r="H476" s="187" t="s">
        <v>6</v>
      </c>
      <c r="I476" s="188">
        <v>4</v>
      </c>
      <c r="J476" s="188">
        <f>VLOOKUP(A476,CENIK!$A$2:$F$201,6,FALSE)</f>
        <v>0</v>
      </c>
      <c r="K476" s="188">
        <f t="shared" si="15"/>
        <v>0</v>
      </c>
    </row>
    <row r="477" spans="1:11" ht="120" x14ac:dyDescent="0.25">
      <c r="A477" s="187">
        <v>6305</v>
      </c>
      <c r="B477" s="187">
        <v>382</v>
      </c>
      <c r="C477" s="184" t="str">
        <f t="shared" si="14"/>
        <v>382-6305</v>
      </c>
      <c r="D477" s="244" t="s">
        <v>363</v>
      </c>
      <c r="E477" s="244" t="s">
        <v>74</v>
      </c>
      <c r="F477" s="244" t="s">
        <v>81</v>
      </c>
      <c r="G477" s="244" t="s">
        <v>84</v>
      </c>
      <c r="H477" s="187" t="s">
        <v>6</v>
      </c>
      <c r="I477" s="188">
        <v>6</v>
      </c>
      <c r="J477" s="188">
        <f>VLOOKUP(A477,CENIK!$A$2:$F$201,6,FALSE)</f>
        <v>0</v>
      </c>
      <c r="K477" s="188">
        <f t="shared" si="15"/>
        <v>0</v>
      </c>
    </row>
    <row r="478" spans="1:11" ht="345" x14ac:dyDescent="0.25">
      <c r="A478" s="187">
        <v>6301</v>
      </c>
      <c r="B478" s="187">
        <v>382</v>
      </c>
      <c r="C478" s="184" t="str">
        <f t="shared" si="14"/>
        <v>382-6301</v>
      </c>
      <c r="D478" s="244" t="s">
        <v>363</v>
      </c>
      <c r="E478" s="244" t="s">
        <v>74</v>
      </c>
      <c r="F478" s="244" t="s">
        <v>81</v>
      </c>
      <c r="G478" s="244" t="s">
        <v>270</v>
      </c>
      <c r="H478" s="187" t="s">
        <v>6</v>
      </c>
      <c r="I478" s="188">
        <v>6</v>
      </c>
      <c r="J478" s="188">
        <f>VLOOKUP(A478,CENIK!$A$2:$F$201,6,FALSE)</f>
        <v>0</v>
      </c>
      <c r="K478" s="188">
        <f t="shared" si="15"/>
        <v>0</v>
      </c>
    </row>
    <row r="479" spans="1:11" ht="60" x14ac:dyDescent="0.25">
      <c r="A479" s="187">
        <v>6405</v>
      </c>
      <c r="B479" s="187">
        <v>382</v>
      </c>
      <c r="C479" s="184" t="str">
        <f t="shared" si="14"/>
        <v>382-6405</v>
      </c>
      <c r="D479" s="244" t="s">
        <v>363</v>
      </c>
      <c r="E479" s="244" t="s">
        <v>74</v>
      </c>
      <c r="F479" s="244" t="s">
        <v>85</v>
      </c>
      <c r="G479" s="244" t="s">
        <v>87</v>
      </c>
      <c r="H479" s="187" t="s">
        <v>10</v>
      </c>
      <c r="I479" s="188">
        <v>80.599999999999994</v>
      </c>
      <c r="J479" s="188">
        <f>VLOOKUP(A479,CENIK!$A$2:$F$201,6,FALSE)</f>
        <v>0</v>
      </c>
      <c r="K479" s="188">
        <f t="shared" si="15"/>
        <v>0</v>
      </c>
    </row>
    <row r="480" spans="1:11" ht="30" x14ac:dyDescent="0.25">
      <c r="A480" s="187">
        <v>6401</v>
      </c>
      <c r="B480" s="187">
        <v>382</v>
      </c>
      <c r="C480" s="184" t="str">
        <f t="shared" si="14"/>
        <v>382-6401</v>
      </c>
      <c r="D480" s="244" t="s">
        <v>363</v>
      </c>
      <c r="E480" s="244" t="s">
        <v>74</v>
      </c>
      <c r="F480" s="244" t="s">
        <v>85</v>
      </c>
      <c r="G480" s="244" t="s">
        <v>86</v>
      </c>
      <c r="H480" s="187" t="s">
        <v>10</v>
      </c>
      <c r="I480" s="188">
        <v>80.599999999999994</v>
      </c>
      <c r="J480" s="188">
        <f>VLOOKUP(A480,CENIK!$A$2:$F$201,6,FALSE)</f>
        <v>0</v>
      </c>
      <c r="K480" s="188">
        <f t="shared" si="15"/>
        <v>0</v>
      </c>
    </row>
    <row r="481" spans="1:11" ht="30" x14ac:dyDescent="0.25">
      <c r="A481" s="187">
        <v>6402</v>
      </c>
      <c r="B481" s="187">
        <v>382</v>
      </c>
      <c r="C481" s="184" t="str">
        <f t="shared" si="14"/>
        <v>382-6402</v>
      </c>
      <c r="D481" s="244" t="s">
        <v>363</v>
      </c>
      <c r="E481" s="244" t="s">
        <v>74</v>
      </c>
      <c r="F481" s="244" t="s">
        <v>85</v>
      </c>
      <c r="G481" s="244" t="s">
        <v>122</v>
      </c>
      <c r="H481" s="187" t="s">
        <v>10</v>
      </c>
      <c r="I481" s="188">
        <v>80.599999999999994</v>
      </c>
      <c r="J481" s="188">
        <f>VLOOKUP(A481,CENIK!$A$2:$F$201,6,FALSE)</f>
        <v>0</v>
      </c>
      <c r="K481" s="188">
        <f t="shared" si="15"/>
        <v>0</v>
      </c>
    </row>
    <row r="482" spans="1:11" ht="45" x14ac:dyDescent="0.25">
      <c r="A482" s="187">
        <v>6504</v>
      </c>
      <c r="B482" s="187">
        <v>382</v>
      </c>
      <c r="C482" s="184" t="str">
        <f t="shared" si="14"/>
        <v>382-6504</v>
      </c>
      <c r="D482" s="244" t="s">
        <v>363</v>
      </c>
      <c r="E482" s="244" t="s">
        <v>74</v>
      </c>
      <c r="F482" s="244" t="s">
        <v>88</v>
      </c>
      <c r="G482" s="244" t="s">
        <v>274</v>
      </c>
      <c r="H482" s="187" t="s">
        <v>6</v>
      </c>
      <c r="I482" s="188">
        <v>8</v>
      </c>
      <c r="J482" s="188">
        <f>VLOOKUP(A482,CENIK!$A$2:$F$201,6,FALSE)</f>
        <v>0</v>
      </c>
      <c r="K482" s="188">
        <f t="shared" si="15"/>
        <v>0</v>
      </c>
    </row>
    <row r="483" spans="1:11" ht="60" x14ac:dyDescent="0.25">
      <c r="A483" s="187">
        <v>1201</v>
      </c>
      <c r="B483" s="187">
        <v>380</v>
      </c>
      <c r="C483" s="184" t="str">
        <f t="shared" si="14"/>
        <v>380-1201</v>
      </c>
      <c r="D483" s="244" t="s">
        <v>361</v>
      </c>
      <c r="E483" s="244" t="s">
        <v>7</v>
      </c>
      <c r="F483" s="244" t="s">
        <v>8</v>
      </c>
      <c r="G483" s="244" t="s">
        <v>9</v>
      </c>
      <c r="H483" s="187" t="s">
        <v>10</v>
      </c>
      <c r="I483" s="188">
        <v>64.599999999999994</v>
      </c>
      <c r="J483" s="188">
        <f>VLOOKUP(A483,CENIK!$A$2:$F$201,6,FALSE)</f>
        <v>0</v>
      </c>
      <c r="K483" s="188">
        <f t="shared" si="15"/>
        <v>0</v>
      </c>
    </row>
    <row r="484" spans="1:11" ht="45" x14ac:dyDescent="0.25">
      <c r="A484" s="187">
        <v>1202</v>
      </c>
      <c r="B484" s="187">
        <v>380</v>
      </c>
      <c r="C484" s="184" t="str">
        <f t="shared" si="14"/>
        <v>380-1202</v>
      </c>
      <c r="D484" s="244" t="s">
        <v>361</v>
      </c>
      <c r="E484" s="244" t="s">
        <v>7</v>
      </c>
      <c r="F484" s="244" t="s">
        <v>8</v>
      </c>
      <c r="G484" s="244" t="s">
        <v>11</v>
      </c>
      <c r="H484" s="187" t="s">
        <v>12</v>
      </c>
      <c r="I484" s="188">
        <v>4</v>
      </c>
      <c r="J484" s="188">
        <f>VLOOKUP(A484,CENIK!$A$2:$F$201,6,FALSE)</f>
        <v>0</v>
      </c>
      <c r="K484" s="188">
        <f t="shared" si="15"/>
        <v>0</v>
      </c>
    </row>
    <row r="485" spans="1:11" ht="75" x14ac:dyDescent="0.25">
      <c r="A485" s="187">
        <v>1207</v>
      </c>
      <c r="B485" s="187">
        <v>380</v>
      </c>
      <c r="C485" s="184" t="str">
        <f t="shared" si="14"/>
        <v>380-1207</v>
      </c>
      <c r="D485" s="244" t="s">
        <v>361</v>
      </c>
      <c r="E485" s="244" t="s">
        <v>7</v>
      </c>
      <c r="F485" s="244" t="s">
        <v>8</v>
      </c>
      <c r="G485" s="244" t="s">
        <v>239</v>
      </c>
      <c r="H485" s="187" t="s">
        <v>14</v>
      </c>
      <c r="I485" s="188">
        <v>4</v>
      </c>
      <c r="J485" s="188">
        <f>VLOOKUP(A485,CENIK!$A$2:$F$201,6,FALSE)</f>
        <v>0</v>
      </c>
      <c r="K485" s="188">
        <f t="shared" si="15"/>
        <v>0</v>
      </c>
    </row>
    <row r="486" spans="1:11" ht="45" x14ac:dyDescent="0.25">
      <c r="A486" s="187">
        <v>1301</v>
      </c>
      <c r="B486" s="187">
        <v>380</v>
      </c>
      <c r="C486" s="184" t="str">
        <f t="shared" si="14"/>
        <v>380-1301</v>
      </c>
      <c r="D486" s="244" t="s">
        <v>361</v>
      </c>
      <c r="E486" s="244" t="s">
        <v>7</v>
      </c>
      <c r="F486" s="244" t="s">
        <v>15</v>
      </c>
      <c r="G486" s="244" t="s">
        <v>16</v>
      </c>
      <c r="H486" s="187" t="s">
        <v>10</v>
      </c>
      <c r="I486" s="188">
        <v>64.599999999999994</v>
      </c>
      <c r="J486" s="188">
        <f>VLOOKUP(A486,CENIK!$A$2:$F$201,6,FALSE)</f>
        <v>0</v>
      </c>
      <c r="K486" s="188">
        <f t="shared" si="15"/>
        <v>0</v>
      </c>
    </row>
    <row r="487" spans="1:11" ht="150" x14ac:dyDescent="0.25">
      <c r="A487" s="187">
        <v>1302</v>
      </c>
      <c r="B487" s="187">
        <v>380</v>
      </c>
      <c r="C487" s="184" t="str">
        <f t="shared" si="14"/>
        <v>380-1302</v>
      </c>
      <c r="D487" s="244" t="s">
        <v>361</v>
      </c>
      <c r="E487" s="244" t="s">
        <v>7</v>
      </c>
      <c r="F487" s="244" t="s">
        <v>15</v>
      </c>
      <c r="G487" s="1201" t="s">
        <v>3252</v>
      </c>
      <c r="H487" s="187" t="s">
        <v>10</v>
      </c>
      <c r="I487" s="188">
        <v>64.599999999999994</v>
      </c>
      <c r="J487" s="188">
        <f>VLOOKUP(A487,CENIK!$A$2:$F$201,6,FALSE)</f>
        <v>0</v>
      </c>
      <c r="K487" s="188">
        <f t="shared" si="15"/>
        <v>0</v>
      </c>
    </row>
    <row r="488" spans="1:11" ht="60" x14ac:dyDescent="0.25">
      <c r="A488" s="187">
        <v>1307</v>
      </c>
      <c r="B488" s="187">
        <v>380</v>
      </c>
      <c r="C488" s="184" t="str">
        <f t="shared" si="14"/>
        <v>380-1307</v>
      </c>
      <c r="D488" s="244" t="s">
        <v>361</v>
      </c>
      <c r="E488" s="244" t="s">
        <v>7</v>
      </c>
      <c r="F488" s="244" t="s">
        <v>15</v>
      </c>
      <c r="G488" s="244" t="s">
        <v>18</v>
      </c>
      <c r="H488" s="187" t="s">
        <v>6</v>
      </c>
      <c r="I488" s="188">
        <v>3</v>
      </c>
      <c r="J488" s="188">
        <f>VLOOKUP(A488,CENIK!$A$2:$F$201,6,FALSE)</f>
        <v>0</v>
      </c>
      <c r="K488" s="188">
        <f t="shared" si="15"/>
        <v>0</v>
      </c>
    </row>
    <row r="489" spans="1:11" ht="45" x14ac:dyDescent="0.25">
      <c r="A489" s="187">
        <v>1311</v>
      </c>
      <c r="B489" s="187">
        <v>380</v>
      </c>
      <c r="C489" s="184" t="str">
        <f t="shared" ref="C489:C552" si="16">CONCATENATE(B489,$A$38,A489)</f>
        <v>380-1311</v>
      </c>
      <c r="D489" s="244" t="s">
        <v>361</v>
      </c>
      <c r="E489" s="244" t="s">
        <v>7</v>
      </c>
      <c r="F489" s="244" t="s">
        <v>15</v>
      </c>
      <c r="G489" s="244" t="s">
        <v>23</v>
      </c>
      <c r="H489" s="187" t="s">
        <v>14</v>
      </c>
      <c r="I489" s="188">
        <v>1</v>
      </c>
      <c r="J489" s="188">
        <f>VLOOKUP(A489,CENIK!$A$2:$F$201,6,FALSE)</f>
        <v>0</v>
      </c>
      <c r="K489" s="188">
        <f t="shared" ref="K489:K552" si="17">ROUND(I489*J489,2)</f>
        <v>0</v>
      </c>
    </row>
    <row r="490" spans="1:11" ht="30" x14ac:dyDescent="0.25">
      <c r="A490" s="187">
        <v>1401</v>
      </c>
      <c r="B490" s="187">
        <v>380</v>
      </c>
      <c r="C490" s="184" t="str">
        <f t="shared" si="16"/>
        <v>380-1401</v>
      </c>
      <c r="D490" s="244" t="s">
        <v>361</v>
      </c>
      <c r="E490" s="244" t="s">
        <v>7</v>
      </c>
      <c r="F490" s="244" t="s">
        <v>25</v>
      </c>
      <c r="G490" s="244" t="s">
        <v>247</v>
      </c>
      <c r="H490" s="187" t="s">
        <v>20</v>
      </c>
      <c r="I490" s="188">
        <v>10</v>
      </c>
      <c r="J490" s="188">
        <f>VLOOKUP(A490,CENIK!$A$2:$F$201,6,FALSE)</f>
        <v>0</v>
      </c>
      <c r="K490" s="188">
        <f t="shared" si="17"/>
        <v>0</v>
      </c>
    </row>
    <row r="491" spans="1:11" ht="30" x14ac:dyDescent="0.25">
      <c r="A491" s="187">
        <v>1402</v>
      </c>
      <c r="B491" s="187">
        <v>380</v>
      </c>
      <c r="C491" s="184" t="str">
        <f t="shared" si="16"/>
        <v>380-1402</v>
      </c>
      <c r="D491" s="244" t="s">
        <v>361</v>
      </c>
      <c r="E491" s="244" t="s">
        <v>7</v>
      </c>
      <c r="F491" s="244" t="s">
        <v>25</v>
      </c>
      <c r="G491" s="244" t="s">
        <v>248</v>
      </c>
      <c r="H491" s="187" t="s">
        <v>20</v>
      </c>
      <c r="I491" s="188">
        <v>5</v>
      </c>
      <c r="J491" s="188">
        <f>VLOOKUP(A491,CENIK!$A$2:$F$201,6,FALSE)</f>
        <v>0</v>
      </c>
      <c r="K491" s="188">
        <f t="shared" si="17"/>
        <v>0</v>
      </c>
    </row>
    <row r="492" spans="1:11" ht="30" x14ac:dyDescent="0.25">
      <c r="A492" s="187">
        <v>1403</v>
      </c>
      <c r="B492" s="187">
        <v>380</v>
      </c>
      <c r="C492" s="184" t="str">
        <f t="shared" si="16"/>
        <v>380-1403</v>
      </c>
      <c r="D492" s="244" t="s">
        <v>361</v>
      </c>
      <c r="E492" s="244" t="s">
        <v>7</v>
      </c>
      <c r="F492" s="244" t="s">
        <v>25</v>
      </c>
      <c r="G492" s="244" t="s">
        <v>249</v>
      </c>
      <c r="H492" s="187" t="s">
        <v>20</v>
      </c>
      <c r="I492" s="188">
        <v>5</v>
      </c>
      <c r="J492" s="188">
        <f>VLOOKUP(A492,CENIK!$A$2:$F$201,6,FALSE)</f>
        <v>0</v>
      </c>
      <c r="K492" s="188">
        <f t="shared" si="17"/>
        <v>0</v>
      </c>
    </row>
    <row r="493" spans="1:11" ht="30" x14ac:dyDescent="0.25">
      <c r="A493" s="187">
        <v>22102</v>
      </c>
      <c r="B493" s="187">
        <v>380</v>
      </c>
      <c r="C493" s="184" t="str">
        <f t="shared" si="16"/>
        <v>380-22102</v>
      </c>
      <c r="D493" s="244" t="s">
        <v>361</v>
      </c>
      <c r="E493" s="244" t="s">
        <v>26</v>
      </c>
      <c r="F493" s="244" t="s">
        <v>27</v>
      </c>
      <c r="G493" s="244" t="s">
        <v>35</v>
      </c>
      <c r="H493" s="187" t="s">
        <v>29</v>
      </c>
      <c r="I493" s="188">
        <v>110</v>
      </c>
      <c r="J493" s="188">
        <f>VLOOKUP(A493,CENIK!$A$2:$F$201,6,FALSE)</f>
        <v>0</v>
      </c>
      <c r="K493" s="188">
        <f t="shared" si="17"/>
        <v>0</v>
      </c>
    </row>
    <row r="494" spans="1:11" ht="60" x14ac:dyDescent="0.25">
      <c r="A494" s="187">
        <v>12303</v>
      </c>
      <c r="B494" s="187">
        <v>380</v>
      </c>
      <c r="C494" s="184" t="str">
        <f t="shared" si="16"/>
        <v>380-12303</v>
      </c>
      <c r="D494" s="244" t="s">
        <v>361</v>
      </c>
      <c r="E494" s="244" t="s">
        <v>26</v>
      </c>
      <c r="F494" s="244" t="s">
        <v>27</v>
      </c>
      <c r="G494" s="244" t="s">
        <v>561</v>
      </c>
      <c r="H494" s="187" t="s">
        <v>22</v>
      </c>
      <c r="I494" s="188">
        <v>44</v>
      </c>
      <c r="J494" s="188">
        <f>VLOOKUP(A494,CENIK!$A$2:$F$201,6,FALSE)</f>
        <v>0</v>
      </c>
      <c r="K494" s="188">
        <f t="shared" si="17"/>
        <v>0</v>
      </c>
    </row>
    <row r="495" spans="1:11" ht="45" x14ac:dyDescent="0.25">
      <c r="A495" s="187">
        <v>31302</v>
      </c>
      <c r="B495" s="187">
        <v>380</v>
      </c>
      <c r="C495" s="184" t="str">
        <f t="shared" si="16"/>
        <v>380-31302</v>
      </c>
      <c r="D495" s="244" t="s">
        <v>361</v>
      </c>
      <c r="E495" s="244" t="s">
        <v>26</v>
      </c>
      <c r="F495" s="244" t="s">
        <v>36</v>
      </c>
      <c r="G495" s="244" t="s">
        <v>639</v>
      </c>
      <c r="H495" s="187" t="s">
        <v>22</v>
      </c>
      <c r="I495" s="188">
        <v>44</v>
      </c>
      <c r="J495" s="188">
        <f>VLOOKUP(A495,CENIK!$A$2:$F$201,6,FALSE)</f>
        <v>0</v>
      </c>
      <c r="K495" s="188">
        <f t="shared" si="17"/>
        <v>0</v>
      </c>
    </row>
    <row r="496" spans="1:11" ht="105" x14ac:dyDescent="0.25">
      <c r="A496" s="187">
        <v>31105</v>
      </c>
      <c r="B496" s="187">
        <v>380</v>
      </c>
      <c r="C496" s="184" t="str">
        <f t="shared" si="16"/>
        <v>380-31105</v>
      </c>
      <c r="D496" s="244" t="s">
        <v>361</v>
      </c>
      <c r="E496" s="244" t="s">
        <v>26</v>
      </c>
      <c r="F496" s="244" t="s">
        <v>36</v>
      </c>
      <c r="G496" s="244" t="s">
        <v>682</v>
      </c>
      <c r="H496" s="187" t="s">
        <v>29</v>
      </c>
      <c r="I496" s="188">
        <v>110</v>
      </c>
      <c r="J496" s="188">
        <f>VLOOKUP(A496,CENIK!$A$2:$F$201,6,FALSE)</f>
        <v>0</v>
      </c>
      <c r="K496" s="188">
        <f t="shared" si="17"/>
        <v>0</v>
      </c>
    </row>
    <row r="497" spans="1:11" ht="30" x14ac:dyDescent="0.25">
      <c r="A497" s="187">
        <v>4124</v>
      </c>
      <c r="B497" s="187">
        <v>380</v>
      </c>
      <c r="C497" s="184" t="str">
        <f t="shared" si="16"/>
        <v>380-4124</v>
      </c>
      <c r="D497" s="244" t="s">
        <v>361</v>
      </c>
      <c r="E497" s="244" t="s">
        <v>49</v>
      </c>
      <c r="F497" s="244" t="s">
        <v>50</v>
      </c>
      <c r="G497" s="244" t="s">
        <v>55</v>
      </c>
      <c r="H497" s="187" t="s">
        <v>20</v>
      </c>
      <c r="I497" s="188">
        <v>10</v>
      </c>
      <c r="J497" s="188">
        <f>VLOOKUP(A497,CENIK!$A$2:$F$201,6,FALSE)</f>
        <v>0</v>
      </c>
      <c r="K497" s="188">
        <f t="shared" si="17"/>
        <v>0</v>
      </c>
    </row>
    <row r="498" spans="1:11" ht="60" x14ac:dyDescent="0.25">
      <c r="A498" s="187">
        <v>4102</v>
      </c>
      <c r="B498" s="187">
        <v>380</v>
      </c>
      <c r="C498" s="184" t="str">
        <f t="shared" si="16"/>
        <v>380-4102</v>
      </c>
      <c r="D498" s="244" t="s">
        <v>361</v>
      </c>
      <c r="E498" s="244" t="s">
        <v>49</v>
      </c>
      <c r="F498" s="244" t="s">
        <v>50</v>
      </c>
      <c r="G498" s="244" t="s">
        <v>235</v>
      </c>
      <c r="H498" s="187" t="s">
        <v>29</v>
      </c>
      <c r="I498" s="188">
        <v>130</v>
      </c>
      <c r="J498" s="188">
        <f>VLOOKUP(A498,CENIK!$A$2:$F$201,6,FALSE)</f>
        <v>0</v>
      </c>
      <c r="K498" s="188">
        <f t="shared" si="17"/>
        <v>0</v>
      </c>
    </row>
    <row r="499" spans="1:11" ht="60" x14ac:dyDescent="0.25">
      <c r="A499" s="187">
        <v>4105</v>
      </c>
      <c r="B499" s="187">
        <v>380</v>
      </c>
      <c r="C499" s="184" t="str">
        <f t="shared" si="16"/>
        <v>380-4105</v>
      </c>
      <c r="D499" s="244" t="s">
        <v>361</v>
      </c>
      <c r="E499" s="244" t="s">
        <v>49</v>
      </c>
      <c r="F499" s="244" t="s">
        <v>50</v>
      </c>
      <c r="G499" s="244" t="s">
        <v>257</v>
      </c>
      <c r="H499" s="187" t="s">
        <v>22</v>
      </c>
      <c r="I499" s="188">
        <v>134</v>
      </c>
      <c r="J499" s="188">
        <f>VLOOKUP(A499,CENIK!$A$2:$F$201,6,FALSE)</f>
        <v>0</v>
      </c>
      <c r="K499" s="188">
        <f t="shared" si="17"/>
        <v>0</v>
      </c>
    </row>
    <row r="500" spans="1:11" ht="45" x14ac:dyDescent="0.25">
      <c r="A500" s="187">
        <v>4113</v>
      </c>
      <c r="B500" s="187">
        <v>380</v>
      </c>
      <c r="C500" s="184" t="str">
        <f t="shared" si="16"/>
        <v>380-4113</v>
      </c>
      <c r="D500" s="244" t="s">
        <v>361</v>
      </c>
      <c r="E500" s="244" t="s">
        <v>49</v>
      </c>
      <c r="F500" s="244" t="s">
        <v>50</v>
      </c>
      <c r="G500" s="244" t="s">
        <v>557</v>
      </c>
      <c r="H500" s="187" t="s">
        <v>22</v>
      </c>
      <c r="I500" s="188">
        <v>106</v>
      </c>
      <c r="J500" s="188">
        <f>VLOOKUP(A500,CENIK!$A$2:$F$201,6,FALSE)</f>
        <v>0</v>
      </c>
      <c r="K500" s="188">
        <f t="shared" si="17"/>
        <v>0</v>
      </c>
    </row>
    <row r="501" spans="1:11" ht="45" x14ac:dyDescent="0.25">
      <c r="A501" s="187">
        <v>4117</v>
      </c>
      <c r="B501" s="187">
        <v>380</v>
      </c>
      <c r="C501" s="184" t="str">
        <f t="shared" si="16"/>
        <v>380-4117</v>
      </c>
      <c r="D501" s="244" t="s">
        <v>361</v>
      </c>
      <c r="E501" s="244" t="s">
        <v>49</v>
      </c>
      <c r="F501" s="244" t="s">
        <v>50</v>
      </c>
      <c r="G501" s="244" t="s">
        <v>52</v>
      </c>
      <c r="H501" s="187" t="s">
        <v>22</v>
      </c>
      <c r="I501" s="188">
        <v>24</v>
      </c>
      <c r="J501" s="188">
        <f>VLOOKUP(A501,CENIK!$A$2:$F$201,6,FALSE)</f>
        <v>0</v>
      </c>
      <c r="K501" s="188">
        <f t="shared" si="17"/>
        <v>0</v>
      </c>
    </row>
    <row r="502" spans="1:11" ht="45" x14ac:dyDescent="0.25">
      <c r="A502" s="187">
        <v>4122</v>
      </c>
      <c r="B502" s="187">
        <v>380</v>
      </c>
      <c r="C502" s="184" t="str">
        <f t="shared" si="16"/>
        <v>380-4122</v>
      </c>
      <c r="D502" s="244" t="s">
        <v>361</v>
      </c>
      <c r="E502" s="244" t="s">
        <v>49</v>
      </c>
      <c r="F502" s="244" t="s">
        <v>50</v>
      </c>
      <c r="G502" s="244" t="s">
        <v>261</v>
      </c>
      <c r="H502" s="187" t="s">
        <v>22</v>
      </c>
      <c r="I502" s="188">
        <v>24</v>
      </c>
      <c r="J502" s="188">
        <f>VLOOKUP(A502,CENIK!$A$2:$F$201,6,FALSE)</f>
        <v>0</v>
      </c>
      <c r="K502" s="188">
        <f t="shared" si="17"/>
        <v>0</v>
      </c>
    </row>
    <row r="503" spans="1:11" ht="30" x14ac:dyDescent="0.25">
      <c r="A503" s="187">
        <v>4202</v>
      </c>
      <c r="B503" s="187">
        <v>380</v>
      </c>
      <c r="C503" s="184" t="str">
        <f t="shared" si="16"/>
        <v>380-4202</v>
      </c>
      <c r="D503" s="244" t="s">
        <v>361</v>
      </c>
      <c r="E503" s="244" t="s">
        <v>49</v>
      </c>
      <c r="F503" s="244" t="s">
        <v>56</v>
      </c>
      <c r="G503" s="244" t="s">
        <v>58</v>
      </c>
      <c r="H503" s="187" t="s">
        <v>29</v>
      </c>
      <c r="I503" s="188">
        <v>110</v>
      </c>
      <c r="J503" s="188">
        <f>VLOOKUP(A503,CENIK!$A$2:$F$201,6,FALSE)</f>
        <v>0</v>
      </c>
      <c r="K503" s="188">
        <f t="shared" si="17"/>
        <v>0</v>
      </c>
    </row>
    <row r="504" spans="1:11" ht="75" x14ac:dyDescent="0.25">
      <c r="A504" s="187">
        <v>4203</v>
      </c>
      <c r="B504" s="187">
        <v>380</v>
      </c>
      <c r="C504" s="184" t="str">
        <f t="shared" si="16"/>
        <v>380-4203</v>
      </c>
      <c r="D504" s="244" t="s">
        <v>361</v>
      </c>
      <c r="E504" s="244" t="s">
        <v>49</v>
      </c>
      <c r="F504" s="244" t="s">
        <v>56</v>
      </c>
      <c r="G504" s="244" t="s">
        <v>59</v>
      </c>
      <c r="H504" s="187" t="s">
        <v>22</v>
      </c>
      <c r="I504" s="188">
        <v>11</v>
      </c>
      <c r="J504" s="188">
        <f>VLOOKUP(A504,CENIK!$A$2:$F$201,6,FALSE)</f>
        <v>0</v>
      </c>
      <c r="K504" s="188">
        <f t="shared" si="17"/>
        <v>0</v>
      </c>
    </row>
    <row r="505" spans="1:11" ht="60" x14ac:dyDescent="0.25">
      <c r="A505" s="187">
        <v>4204</v>
      </c>
      <c r="B505" s="187">
        <v>380</v>
      </c>
      <c r="C505" s="184" t="str">
        <f t="shared" si="16"/>
        <v>380-4204</v>
      </c>
      <c r="D505" s="244" t="s">
        <v>361</v>
      </c>
      <c r="E505" s="244" t="s">
        <v>49</v>
      </c>
      <c r="F505" s="244" t="s">
        <v>56</v>
      </c>
      <c r="G505" s="244" t="s">
        <v>60</v>
      </c>
      <c r="H505" s="187" t="s">
        <v>22</v>
      </c>
      <c r="I505" s="188">
        <v>57.2</v>
      </c>
      <c r="J505" s="188">
        <f>VLOOKUP(A505,CENIK!$A$2:$F$201,6,FALSE)</f>
        <v>0</v>
      </c>
      <c r="K505" s="188">
        <f t="shared" si="17"/>
        <v>0</v>
      </c>
    </row>
    <row r="506" spans="1:11" ht="60" x14ac:dyDescent="0.25">
      <c r="A506" s="187">
        <v>4207</v>
      </c>
      <c r="B506" s="187">
        <v>380</v>
      </c>
      <c r="C506" s="184" t="str">
        <f t="shared" si="16"/>
        <v>380-4207</v>
      </c>
      <c r="D506" s="244" t="s">
        <v>361</v>
      </c>
      <c r="E506" s="244" t="s">
        <v>49</v>
      </c>
      <c r="F506" s="244" t="s">
        <v>56</v>
      </c>
      <c r="G506" s="244" t="s">
        <v>262</v>
      </c>
      <c r="H506" s="187" t="s">
        <v>22</v>
      </c>
      <c r="I506" s="188">
        <v>158</v>
      </c>
      <c r="J506" s="188">
        <f>VLOOKUP(A506,CENIK!$A$2:$F$201,6,FALSE)</f>
        <v>0</v>
      </c>
      <c r="K506" s="188">
        <f t="shared" si="17"/>
        <v>0</v>
      </c>
    </row>
    <row r="507" spans="1:11" ht="165" x14ac:dyDescent="0.25">
      <c r="A507" s="187">
        <v>6101</v>
      </c>
      <c r="B507" s="187">
        <v>380</v>
      </c>
      <c r="C507" s="184" t="str">
        <f t="shared" si="16"/>
        <v>380-6101</v>
      </c>
      <c r="D507" s="244" t="s">
        <v>361</v>
      </c>
      <c r="E507" s="244" t="s">
        <v>74</v>
      </c>
      <c r="F507" s="244" t="s">
        <v>75</v>
      </c>
      <c r="G507" s="244" t="s">
        <v>76</v>
      </c>
      <c r="H507" s="187" t="s">
        <v>10</v>
      </c>
      <c r="I507" s="188">
        <v>64.599999999999994</v>
      </c>
      <c r="J507" s="188">
        <f>VLOOKUP(A507,CENIK!$A$2:$F$201,6,FALSE)</f>
        <v>0</v>
      </c>
      <c r="K507" s="188">
        <f t="shared" si="17"/>
        <v>0</v>
      </c>
    </row>
    <row r="508" spans="1:11" ht="120" x14ac:dyDescent="0.25">
      <c r="A508" s="187">
        <v>6204</v>
      </c>
      <c r="B508" s="187">
        <v>380</v>
      </c>
      <c r="C508" s="184" t="str">
        <f t="shared" si="16"/>
        <v>380-6204</v>
      </c>
      <c r="D508" s="244" t="s">
        <v>361</v>
      </c>
      <c r="E508" s="244" t="s">
        <v>74</v>
      </c>
      <c r="F508" s="244" t="s">
        <v>77</v>
      </c>
      <c r="G508" s="244" t="s">
        <v>265</v>
      </c>
      <c r="H508" s="187" t="s">
        <v>6</v>
      </c>
      <c r="I508" s="188">
        <v>3</v>
      </c>
      <c r="J508" s="188">
        <f>VLOOKUP(A508,CENIK!$A$2:$F$201,6,FALSE)</f>
        <v>0</v>
      </c>
      <c r="K508" s="188">
        <f t="shared" si="17"/>
        <v>0</v>
      </c>
    </row>
    <row r="509" spans="1:11" ht="45" x14ac:dyDescent="0.25">
      <c r="A509" s="187">
        <v>5307</v>
      </c>
      <c r="B509" s="187">
        <v>380</v>
      </c>
      <c r="C509" s="184" t="str">
        <f t="shared" si="16"/>
        <v>380-5307</v>
      </c>
      <c r="D509" s="244" t="s">
        <v>361</v>
      </c>
      <c r="E509" s="244" t="s">
        <v>74</v>
      </c>
      <c r="F509" s="244" t="s">
        <v>77</v>
      </c>
      <c r="G509" s="244" t="s">
        <v>558</v>
      </c>
      <c r="H509" s="187" t="s">
        <v>6</v>
      </c>
      <c r="I509" s="188">
        <v>3</v>
      </c>
      <c r="J509" s="188">
        <f>VLOOKUP(A509,CENIK!$A$2:$F$201,6,FALSE)</f>
        <v>0</v>
      </c>
      <c r="K509" s="188">
        <f t="shared" si="17"/>
        <v>0</v>
      </c>
    </row>
    <row r="510" spans="1:11" ht="120" x14ac:dyDescent="0.25">
      <c r="A510" s="187">
        <v>6253</v>
      </c>
      <c r="B510" s="187">
        <v>380</v>
      </c>
      <c r="C510" s="184" t="str">
        <f t="shared" si="16"/>
        <v>380-6253</v>
      </c>
      <c r="D510" s="244" t="s">
        <v>361</v>
      </c>
      <c r="E510" s="244" t="s">
        <v>74</v>
      </c>
      <c r="F510" s="244" t="s">
        <v>77</v>
      </c>
      <c r="G510" s="244" t="s">
        <v>269</v>
      </c>
      <c r="H510" s="187" t="s">
        <v>6</v>
      </c>
      <c r="I510" s="188">
        <v>3</v>
      </c>
      <c r="J510" s="188">
        <f>VLOOKUP(A510,CENIK!$A$2:$F$201,6,FALSE)</f>
        <v>0</v>
      </c>
      <c r="K510" s="188">
        <f t="shared" si="17"/>
        <v>0</v>
      </c>
    </row>
    <row r="511" spans="1:11" ht="120" x14ac:dyDescent="0.25">
      <c r="A511" s="187">
        <v>6305</v>
      </c>
      <c r="B511" s="187">
        <v>380</v>
      </c>
      <c r="C511" s="184" t="str">
        <f t="shared" si="16"/>
        <v>380-6305</v>
      </c>
      <c r="D511" s="244" t="s">
        <v>361</v>
      </c>
      <c r="E511" s="244" t="s">
        <v>74</v>
      </c>
      <c r="F511" s="244" t="s">
        <v>81</v>
      </c>
      <c r="G511" s="244" t="s">
        <v>84</v>
      </c>
      <c r="H511" s="187" t="s">
        <v>6</v>
      </c>
      <c r="I511" s="188">
        <v>2</v>
      </c>
      <c r="J511" s="188">
        <f>VLOOKUP(A511,CENIK!$A$2:$F$201,6,FALSE)</f>
        <v>0</v>
      </c>
      <c r="K511" s="188">
        <f t="shared" si="17"/>
        <v>0</v>
      </c>
    </row>
    <row r="512" spans="1:11" ht="345" x14ac:dyDescent="0.25">
      <c r="A512" s="187">
        <v>6301</v>
      </c>
      <c r="B512" s="187">
        <v>380</v>
      </c>
      <c r="C512" s="184" t="str">
        <f t="shared" si="16"/>
        <v>380-6301</v>
      </c>
      <c r="D512" s="244" t="s">
        <v>361</v>
      </c>
      <c r="E512" s="244" t="s">
        <v>74</v>
      </c>
      <c r="F512" s="244" t="s">
        <v>81</v>
      </c>
      <c r="G512" s="244" t="s">
        <v>270</v>
      </c>
      <c r="H512" s="187" t="s">
        <v>6</v>
      </c>
      <c r="I512" s="188">
        <v>2</v>
      </c>
      <c r="J512" s="188">
        <f>VLOOKUP(A512,CENIK!$A$2:$F$201,6,FALSE)</f>
        <v>0</v>
      </c>
      <c r="K512" s="188">
        <f t="shared" si="17"/>
        <v>0</v>
      </c>
    </row>
    <row r="513" spans="1:11" ht="60" x14ac:dyDescent="0.25">
      <c r="A513" s="187">
        <v>6405</v>
      </c>
      <c r="B513" s="187">
        <v>380</v>
      </c>
      <c r="C513" s="184" t="str">
        <f t="shared" si="16"/>
        <v>380-6405</v>
      </c>
      <c r="D513" s="244" t="s">
        <v>361</v>
      </c>
      <c r="E513" s="244" t="s">
        <v>74</v>
      </c>
      <c r="F513" s="244" t="s">
        <v>85</v>
      </c>
      <c r="G513" s="244" t="s">
        <v>87</v>
      </c>
      <c r="H513" s="187" t="s">
        <v>10</v>
      </c>
      <c r="I513" s="188">
        <v>64.599999999999994</v>
      </c>
      <c r="J513" s="188">
        <f>VLOOKUP(A513,CENIK!$A$2:$F$201,6,FALSE)</f>
        <v>0</v>
      </c>
      <c r="K513" s="188">
        <f t="shared" si="17"/>
        <v>0</v>
      </c>
    </row>
    <row r="514" spans="1:11" ht="30" x14ac:dyDescent="0.25">
      <c r="A514" s="187">
        <v>6401</v>
      </c>
      <c r="B514" s="187">
        <v>380</v>
      </c>
      <c r="C514" s="184" t="str">
        <f t="shared" si="16"/>
        <v>380-6401</v>
      </c>
      <c r="D514" s="244" t="s">
        <v>361</v>
      </c>
      <c r="E514" s="244" t="s">
        <v>74</v>
      </c>
      <c r="F514" s="244" t="s">
        <v>85</v>
      </c>
      <c r="G514" s="244" t="s">
        <v>86</v>
      </c>
      <c r="H514" s="187" t="s">
        <v>10</v>
      </c>
      <c r="I514" s="188">
        <v>64.599999999999994</v>
      </c>
      <c r="J514" s="188">
        <f>VLOOKUP(A514,CENIK!$A$2:$F$201,6,FALSE)</f>
        <v>0</v>
      </c>
      <c r="K514" s="188">
        <f t="shared" si="17"/>
        <v>0</v>
      </c>
    </row>
    <row r="515" spans="1:11" ht="30" x14ac:dyDescent="0.25">
      <c r="A515" s="187">
        <v>6402</v>
      </c>
      <c r="B515" s="187">
        <v>380</v>
      </c>
      <c r="C515" s="184" t="str">
        <f t="shared" si="16"/>
        <v>380-6402</v>
      </c>
      <c r="D515" s="244" t="s">
        <v>361</v>
      </c>
      <c r="E515" s="244" t="s">
        <v>74</v>
      </c>
      <c r="F515" s="244" t="s">
        <v>85</v>
      </c>
      <c r="G515" s="244" t="s">
        <v>122</v>
      </c>
      <c r="H515" s="187" t="s">
        <v>10</v>
      </c>
      <c r="I515" s="188">
        <v>64.599999999999994</v>
      </c>
      <c r="J515" s="188">
        <f>VLOOKUP(A515,CENIK!$A$2:$F$201,6,FALSE)</f>
        <v>0</v>
      </c>
      <c r="K515" s="188">
        <f t="shared" si="17"/>
        <v>0</v>
      </c>
    </row>
    <row r="516" spans="1:11" ht="45" x14ac:dyDescent="0.25">
      <c r="A516" s="187">
        <v>6504</v>
      </c>
      <c r="B516" s="187">
        <v>380</v>
      </c>
      <c r="C516" s="184" t="str">
        <f t="shared" si="16"/>
        <v>380-6504</v>
      </c>
      <c r="D516" s="244" t="s">
        <v>361</v>
      </c>
      <c r="E516" s="244" t="s">
        <v>74</v>
      </c>
      <c r="F516" s="244" t="s">
        <v>88</v>
      </c>
      <c r="G516" s="244" t="s">
        <v>274</v>
      </c>
      <c r="H516" s="187" t="s">
        <v>6</v>
      </c>
      <c r="I516" s="188">
        <v>4</v>
      </c>
      <c r="J516" s="188">
        <f>VLOOKUP(A516,CENIK!$A$2:$F$201,6,FALSE)</f>
        <v>0</v>
      </c>
      <c r="K516" s="188">
        <f t="shared" si="17"/>
        <v>0</v>
      </c>
    </row>
    <row r="517" spans="1:11" ht="60" x14ac:dyDescent="0.25">
      <c r="A517" s="187">
        <v>1201</v>
      </c>
      <c r="B517" s="187">
        <v>389</v>
      </c>
      <c r="C517" s="184" t="str">
        <f t="shared" si="16"/>
        <v>389-1201</v>
      </c>
      <c r="D517" s="244" t="s">
        <v>370</v>
      </c>
      <c r="E517" s="244" t="s">
        <v>7</v>
      </c>
      <c r="F517" s="244" t="s">
        <v>8</v>
      </c>
      <c r="G517" s="244" t="s">
        <v>9</v>
      </c>
      <c r="H517" s="187" t="s">
        <v>10</v>
      </c>
      <c r="I517" s="188">
        <v>236.9</v>
      </c>
      <c r="J517" s="188">
        <f>VLOOKUP(A517,CENIK!$A$2:$F$201,6,FALSE)</f>
        <v>0</v>
      </c>
      <c r="K517" s="188">
        <f t="shared" si="17"/>
        <v>0</v>
      </c>
    </row>
    <row r="518" spans="1:11" ht="45" x14ac:dyDescent="0.25">
      <c r="A518" s="187">
        <v>1202</v>
      </c>
      <c r="B518" s="187">
        <v>389</v>
      </c>
      <c r="C518" s="184" t="str">
        <f t="shared" si="16"/>
        <v>389-1202</v>
      </c>
      <c r="D518" s="244" t="s">
        <v>370</v>
      </c>
      <c r="E518" s="244" t="s">
        <v>7</v>
      </c>
      <c r="F518" s="244" t="s">
        <v>8</v>
      </c>
      <c r="G518" s="244" t="s">
        <v>11</v>
      </c>
      <c r="H518" s="187" t="s">
        <v>12</v>
      </c>
      <c r="I518" s="188">
        <v>10</v>
      </c>
      <c r="J518" s="188">
        <f>VLOOKUP(A518,CENIK!$A$2:$F$201,6,FALSE)</f>
        <v>0</v>
      </c>
      <c r="K518" s="188">
        <f t="shared" si="17"/>
        <v>0</v>
      </c>
    </row>
    <row r="519" spans="1:11" ht="75" x14ac:dyDescent="0.25">
      <c r="A519" s="187">
        <v>1207</v>
      </c>
      <c r="B519" s="187">
        <v>389</v>
      </c>
      <c r="C519" s="184" t="str">
        <f t="shared" si="16"/>
        <v>389-1207</v>
      </c>
      <c r="D519" s="244" t="s">
        <v>370</v>
      </c>
      <c r="E519" s="244" t="s">
        <v>7</v>
      </c>
      <c r="F519" s="244" t="s">
        <v>8</v>
      </c>
      <c r="G519" s="244" t="s">
        <v>239</v>
      </c>
      <c r="H519" s="187" t="s">
        <v>14</v>
      </c>
      <c r="I519" s="188">
        <v>3</v>
      </c>
      <c r="J519" s="188">
        <f>VLOOKUP(A519,CENIK!$A$2:$F$201,6,FALSE)</f>
        <v>0</v>
      </c>
      <c r="K519" s="188">
        <f t="shared" si="17"/>
        <v>0</v>
      </c>
    </row>
    <row r="520" spans="1:11" ht="45" x14ac:dyDescent="0.25">
      <c r="A520" s="187">
        <v>1301</v>
      </c>
      <c r="B520" s="187">
        <v>389</v>
      </c>
      <c r="C520" s="184" t="str">
        <f t="shared" si="16"/>
        <v>389-1301</v>
      </c>
      <c r="D520" s="244" t="s">
        <v>370</v>
      </c>
      <c r="E520" s="244" t="s">
        <v>7</v>
      </c>
      <c r="F520" s="244" t="s">
        <v>15</v>
      </c>
      <c r="G520" s="244" t="s">
        <v>16</v>
      </c>
      <c r="H520" s="187" t="s">
        <v>10</v>
      </c>
      <c r="I520" s="188">
        <v>236.9</v>
      </c>
      <c r="J520" s="188">
        <f>VLOOKUP(A520,CENIK!$A$2:$F$201,6,FALSE)</f>
        <v>0</v>
      </c>
      <c r="K520" s="188">
        <f t="shared" si="17"/>
        <v>0</v>
      </c>
    </row>
    <row r="521" spans="1:11" ht="150" x14ac:dyDescent="0.25">
      <c r="A521" s="187">
        <v>1302</v>
      </c>
      <c r="B521" s="187">
        <v>389</v>
      </c>
      <c r="C521" s="184" t="str">
        <f t="shared" si="16"/>
        <v>389-1302</v>
      </c>
      <c r="D521" s="244" t="s">
        <v>370</v>
      </c>
      <c r="E521" s="244" t="s">
        <v>7</v>
      </c>
      <c r="F521" s="244" t="s">
        <v>15</v>
      </c>
      <c r="G521" s="244" t="s">
        <v>3254</v>
      </c>
      <c r="H521" s="187" t="s">
        <v>10</v>
      </c>
      <c r="I521" s="188">
        <v>236.9</v>
      </c>
      <c r="J521" s="188">
        <f>VLOOKUP(A521,CENIK!$A$2:$F$201,6,FALSE)</f>
        <v>0</v>
      </c>
      <c r="K521" s="188">
        <f t="shared" si="17"/>
        <v>0</v>
      </c>
    </row>
    <row r="522" spans="1:11" ht="60" x14ac:dyDescent="0.25">
      <c r="A522" s="187">
        <v>1307</v>
      </c>
      <c r="B522" s="187">
        <v>389</v>
      </c>
      <c r="C522" s="184" t="str">
        <f t="shared" si="16"/>
        <v>389-1307</v>
      </c>
      <c r="D522" s="244" t="s">
        <v>370</v>
      </c>
      <c r="E522" s="244" t="s">
        <v>7</v>
      </c>
      <c r="F522" s="244" t="s">
        <v>15</v>
      </c>
      <c r="G522" s="244" t="s">
        <v>18</v>
      </c>
      <c r="H522" s="187" t="s">
        <v>6</v>
      </c>
      <c r="I522" s="188">
        <v>7</v>
      </c>
      <c r="J522" s="188">
        <f>VLOOKUP(A522,CENIK!$A$2:$F$201,6,FALSE)</f>
        <v>0</v>
      </c>
      <c r="K522" s="188">
        <f t="shared" si="17"/>
        <v>0</v>
      </c>
    </row>
    <row r="523" spans="1:11" ht="45" x14ac:dyDescent="0.25">
      <c r="A523" s="187">
        <v>1311</v>
      </c>
      <c r="B523" s="187">
        <v>389</v>
      </c>
      <c r="C523" s="184" t="str">
        <f t="shared" si="16"/>
        <v>389-1311</v>
      </c>
      <c r="D523" s="244" t="s">
        <v>370</v>
      </c>
      <c r="E523" s="244" t="s">
        <v>7</v>
      </c>
      <c r="F523" s="244" t="s">
        <v>15</v>
      </c>
      <c r="G523" s="244" t="s">
        <v>23</v>
      </c>
      <c r="H523" s="187" t="s">
        <v>14</v>
      </c>
      <c r="I523" s="188">
        <v>1</v>
      </c>
      <c r="J523" s="188">
        <f>VLOOKUP(A523,CENIK!$A$2:$F$201,6,FALSE)</f>
        <v>0</v>
      </c>
      <c r="K523" s="188">
        <f t="shared" si="17"/>
        <v>0</v>
      </c>
    </row>
    <row r="524" spans="1:11" ht="30" x14ac:dyDescent="0.25">
      <c r="A524" s="187">
        <v>1401</v>
      </c>
      <c r="B524" s="187">
        <v>389</v>
      </c>
      <c r="C524" s="184" t="str">
        <f t="shared" si="16"/>
        <v>389-1401</v>
      </c>
      <c r="D524" s="244" t="s">
        <v>370</v>
      </c>
      <c r="E524" s="244" t="s">
        <v>7</v>
      </c>
      <c r="F524" s="244" t="s">
        <v>25</v>
      </c>
      <c r="G524" s="244" t="s">
        <v>247</v>
      </c>
      <c r="H524" s="187" t="s">
        <v>20</v>
      </c>
      <c r="I524" s="188">
        <v>20</v>
      </c>
      <c r="J524" s="188">
        <f>VLOOKUP(A524,CENIK!$A$2:$F$201,6,FALSE)</f>
        <v>0</v>
      </c>
      <c r="K524" s="188">
        <f t="shared" si="17"/>
        <v>0</v>
      </c>
    </row>
    <row r="525" spans="1:11" ht="30" x14ac:dyDescent="0.25">
      <c r="A525" s="187">
        <v>1402</v>
      </c>
      <c r="B525" s="187">
        <v>389</v>
      </c>
      <c r="C525" s="184" t="str">
        <f t="shared" si="16"/>
        <v>389-1402</v>
      </c>
      <c r="D525" s="244" t="s">
        <v>370</v>
      </c>
      <c r="E525" s="244" t="s">
        <v>7</v>
      </c>
      <c r="F525" s="244" t="s">
        <v>25</v>
      </c>
      <c r="G525" s="244" t="s">
        <v>248</v>
      </c>
      <c r="H525" s="187" t="s">
        <v>20</v>
      </c>
      <c r="I525" s="188">
        <v>8</v>
      </c>
      <c r="J525" s="188">
        <f>VLOOKUP(A525,CENIK!$A$2:$F$201,6,FALSE)</f>
        <v>0</v>
      </c>
      <c r="K525" s="188">
        <f t="shared" si="17"/>
        <v>0</v>
      </c>
    </row>
    <row r="526" spans="1:11" ht="30" x14ac:dyDescent="0.25">
      <c r="A526" s="187">
        <v>1403</v>
      </c>
      <c r="B526" s="187">
        <v>389</v>
      </c>
      <c r="C526" s="184" t="str">
        <f t="shared" si="16"/>
        <v>389-1403</v>
      </c>
      <c r="D526" s="244" t="s">
        <v>370</v>
      </c>
      <c r="E526" s="244" t="s">
        <v>7</v>
      </c>
      <c r="F526" s="244" t="s">
        <v>25</v>
      </c>
      <c r="G526" s="244" t="s">
        <v>249</v>
      </c>
      <c r="H526" s="187" t="s">
        <v>20</v>
      </c>
      <c r="I526" s="188">
        <v>8</v>
      </c>
      <c r="J526" s="188">
        <f>VLOOKUP(A526,CENIK!$A$2:$F$201,6,FALSE)</f>
        <v>0</v>
      </c>
      <c r="K526" s="188">
        <f t="shared" si="17"/>
        <v>0</v>
      </c>
    </row>
    <row r="527" spans="1:11" ht="60" x14ac:dyDescent="0.25">
      <c r="A527" s="187">
        <v>12324</v>
      </c>
      <c r="B527" s="187">
        <v>389</v>
      </c>
      <c r="C527" s="184" t="str">
        <f t="shared" si="16"/>
        <v>389-12324</v>
      </c>
      <c r="D527" s="244" t="s">
        <v>370</v>
      </c>
      <c r="E527" s="244" t="s">
        <v>26</v>
      </c>
      <c r="F527" s="244" t="s">
        <v>27</v>
      </c>
      <c r="G527" s="244" t="s">
        <v>556</v>
      </c>
      <c r="H527" s="187" t="s">
        <v>29</v>
      </c>
      <c r="I527" s="188">
        <v>19</v>
      </c>
      <c r="J527" s="188">
        <f>VLOOKUP(A527,CENIK!$A$2:$F$201,6,FALSE)</f>
        <v>0</v>
      </c>
      <c r="K527" s="188">
        <f t="shared" si="17"/>
        <v>0</v>
      </c>
    </row>
    <row r="528" spans="1:11" ht="45" x14ac:dyDescent="0.25">
      <c r="A528" s="187">
        <v>12308</v>
      </c>
      <c r="B528" s="187">
        <v>389</v>
      </c>
      <c r="C528" s="184" t="str">
        <f t="shared" si="16"/>
        <v>389-12308</v>
      </c>
      <c r="D528" s="244" t="s">
        <v>370</v>
      </c>
      <c r="E528" s="244" t="s">
        <v>26</v>
      </c>
      <c r="F528" s="244" t="s">
        <v>27</v>
      </c>
      <c r="G528" s="244" t="s">
        <v>28</v>
      </c>
      <c r="H528" s="187" t="s">
        <v>29</v>
      </c>
      <c r="I528" s="188">
        <v>403</v>
      </c>
      <c r="J528" s="188">
        <f>VLOOKUP(A528,CENIK!$A$2:$F$201,6,FALSE)</f>
        <v>0</v>
      </c>
      <c r="K528" s="188">
        <f t="shared" si="17"/>
        <v>0</v>
      </c>
    </row>
    <row r="529" spans="1:11" ht="30" x14ac:dyDescent="0.25">
      <c r="A529" s="187">
        <v>22102</v>
      </c>
      <c r="B529" s="187">
        <v>389</v>
      </c>
      <c r="C529" s="184" t="str">
        <f t="shared" si="16"/>
        <v>389-22102</v>
      </c>
      <c r="D529" s="244" t="s">
        <v>370</v>
      </c>
      <c r="E529" s="244" t="s">
        <v>26</v>
      </c>
      <c r="F529" s="244" t="s">
        <v>27</v>
      </c>
      <c r="G529" s="244" t="s">
        <v>35</v>
      </c>
      <c r="H529" s="187" t="s">
        <v>29</v>
      </c>
      <c r="I529" s="188">
        <v>403</v>
      </c>
      <c r="J529" s="188">
        <f>VLOOKUP(A529,CENIK!$A$2:$F$201,6,FALSE)</f>
        <v>0</v>
      </c>
      <c r="K529" s="188">
        <f t="shared" si="17"/>
        <v>0</v>
      </c>
    </row>
    <row r="530" spans="1:11" ht="30" x14ac:dyDescent="0.25">
      <c r="A530" s="187">
        <v>12327</v>
      </c>
      <c r="B530" s="187">
        <v>389</v>
      </c>
      <c r="C530" s="184" t="str">
        <f t="shared" si="16"/>
        <v>389-12327</v>
      </c>
      <c r="D530" s="244" t="s">
        <v>370</v>
      </c>
      <c r="E530" s="244" t="s">
        <v>26</v>
      </c>
      <c r="F530" s="244" t="s">
        <v>27</v>
      </c>
      <c r="G530" s="244" t="s">
        <v>31</v>
      </c>
      <c r="H530" s="187" t="s">
        <v>10</v>
      </c>
      <c r="I530" s="188">
        <v>475</v>
      </c>
      <c r="J530" s="188">
        <f>VLOOKUP(A530,CENIK!$A$2:$F$201,6,FALSE)</f>
        <v>0</v>
      </c>
      <c r="K530" s="188">
        <f t="shared" si="17"/>
        <v>0</v>
      </c>
    </row>
    <row r="531" spans="1:11" ht="45" x14ac:dyDescent="0.25">
      <c r="A531" s="187">
        <v>31302</v>
      </c>
      <c r="B531" s="187">
        <v>389</v>
      </c>
      <c r="C531" s="184" t="str">
        <f t="shared" si="16"/>
        <v>389-31302</v>
      </c>
      <c r="D531" s="244" t="s">
        <v>370</v>
      </c>
      <c r="E531" s="244" t="s">
        <v>26</v>
      </c>
      <c r="F531" s="244" t="s">
        <v>36</v>
      </c>
      <c r="G531" s="244" t="s">
        <v>639</v>
      </c>
      <c r="H531" s="187" t="s">
        <v>22</v>
      </c>
      <c r="I531" s="188">
        <v>161</v>
      </c>
      <c r="J531" s="188">
        <f>VLOOKUP(A531,CENIK!$A$2:$F$201,6,FALSE)</f>
        <v>0</v>
      </c>
      <c r="K531" s="188">
        <f t="shared" si="17"/>
        <v>0</v>
      </c>
    </row>
    <row r="532" spans="1:11" ht="75" x14ac:dyDescent="0.25">
      <c r="A532" s="187">
        <v>31602</v>
      </c>
      <c r="B532" s="187">
        <v>389</v>
      </c>
      <c r="C532" s="184" t="str">
        <f t="shared" si="16"/>
        <v>389-31602</v>
      </c>
      <c r="D532" s="244" t="s">
        <v>370</v>
      </c>
      <c r="E532" s="244" t="s">
        <v>26</v>
      </c>
      <c r="F532" s="244" t="s">
        <v>36</v>
      </c>
      <c r="G532" s="244" t="s">
        <v>640</v>
      </c>
      <c r="H532" s="187" t="s">
        <v>29</v>
      </c>
      <c r="I532" s="188">
        <v>403</v>
      </c>
      <c r="J532" s="188">
        <f>VLOOKUP(A532,CENIK!$A$2:$F$201,6,FALSE)</f>
        <v>0</v>
      </c>
      <c r="K532" s="188">
        <f t="shared" si="17"/>
        <v>0</v>
      </c>
    </row>
    <row r="533" spans="1:11" ht="45" x14ac:dyDescent="0.25">
      <c r="A533" s="187">
        <v>32311</v>
      </c>
      <c r="B533" s="187">
        <v>389</v>
      </c>
      <c r="C533" s="184" t="str">
        <f t="shared" si="16"/>
        <v>389-32311</v>
      </c>
      <c r="D533" s="244" t="s">
        <v>370</v>
      </c>
      <c r="E533" s="244" t="s">
        <v>26</v>
      </c>
      <c r="F533" s="244" t="s">
        <v>36</v>
      </c>
      <c r="G533" s="244" t="s">
        <v>255</v>
      </c>
      <c r="H533" s="187" t="s">
        <v>29</v>
      </c>
      <c r="I533" s="188">
        <v>403</v>
      </c>
      <c r="J533" s="188">
        <f>VLOOKUP(A533,CENIK!$A$2:$F$201,6,FALSE)</f>
        <v>0</v>
      </c>
      <c r="K533" s="188">
        <f t="shared" si="17"/>
        <v>0</v>
      </c>
    </row>
    <row r="534" spans="1:11" ht="30" x14ac:dyDescent="0.25">
      <c r="A534" s="187">
        <v>4124</v>
      </c>
      <c r="B534" s="187">
        <v>389</v>
      </c>
      <c r="C534" s="184" t="str">
        <f t="shared" si="16"/>
        <v>389-4124</v>
      </c>
      <c r="D534" s="244" t="s">
        <v>370</v>
      </c>
      <c r="E534" s="244" t="s">
        <v>49</v>
      </c>
      <c r="F534" s="244" t="s">
        <v>50</v>
      </c>
      <c r="G534" s="244" t="s">
        <v>55</v>
      </c>
      <c r="H534" s="187" t="s">
        <v>20</v>
      </c>
      <c r="I534" s="188">
        <v>20</v>
      </c>
      <c r="J534" s="188">
        <f>VLOOKUP(A534,CENIK!$A$2:$F$201,6,FALSE)</f>
        <v>0</v>
      </c>
      <c r="K534" s="188">
        <f t="shared" si="17"/>
        <v>0</v>
      </c>
    </row>
    <row r="535" spans="1:11" ht="60" x14ac:dyDescent="0.25">
      <c r="A535" s="187">
        <v>4102</v>
      </c>
      <c r="B535" s="187">
        <v>389</v>
      </c>
      <c r="C535" s="184" t="str">
        <f t="shared" si="16"/>
        <v>389-4102</v>
      </c>
      <c r="D535" s="244" t="s">
        <v>370</v>
      </c>
      <c r="E535" s="244" t="s">
        <v>49</v>
      </c>
      <c r="F535" s="244" t="s">
        <v>50</v>
      </c>
      <c r="G535" s="244" t="s">
        <v>235</v>
      </c>
      <c r="H535" s="187" t="s">
        <v>29</v>
      </c>
      <c r="I535" s="188">
        <v>710</v>
      </c>
      <c r="J535" s="188">
        <f>VLOOKUP(A535,CENIK!$A$2:$F$201,6,FALSE)</f>
        <v>0</v>
      </c>
      <c r="K535" s="188">
        <f t="shared" si="17"/>
        <v>0</v>
      </c>
    </row>
    <row r="536" spans="1:11" ht="60" x14ac:dyDescent="0.25">
      <c r="A536" s="187">
        <v>4105</v>
      </c>
      <c r="B536" s="187">
        <v>389</v>
      </c>
      <c r="C536" s="184" t="str">
        <f t="shared" si="16"/>
        <v>389-4105</v>
      </c>
      <c r="D536" s="244" t="s">
        <v>370</v>
      </c>
      <c r="E536" s="244" t="s">
        <v>49</v>
      </c>
      <c r="F536" s="244" t="s">
        <v>50</v>
      </c>
      <c r="G536" s="244" t="s">
        <v>257</v>
      </c>
      <c r="H536" s="187" t="s">
        <v>22</v>
      </c>
      <c r="I536" s="188">
        <v>638</v>
      </c>
      <c r="J536" s="188">
        <f>VLOOKUP(A536,CENIK!$A$2:$F$201,6,FALSE)</f>
        <v>0</v>
      </c>
      <c r="K536" s="188">
        <f t="shared" si="17"/>
        <v>0</v>
      </c>
    </row>
    <row r="537" spans="1:11" ht="45" x14ac:dyDescent="0.25">
      <c r="A537" s="187">
        <v>4113</v>
      </c>
      <c r="B537" s="187">
        <v>389</v>
      </c>
      <c r="C537" s="184" t="str">
        <f t="shared" si="16"/>
        <v>389-4113</v>
      </c>
      <c r="D537" s="244" t="s">
        <v>370</v>
      </c>
      <c r="E537" s="244" t="s">
        <v>49</v>
      </c>
      <c r="F537" s="244" t="s">
        <v>50</v>
      </c>
      <c r="G537" s="244" t="s">
        <v>557</v>
      </c>
      <c r="H537" s="187" t="s">
        <v>22</v>
      </c>
      <c r="I537" s="188">
        <v>362</v>
      </c>
      <c r="J537" s="188">
        <f>VLOOKUP(A537,CENIK!$A$2:$F$201,6,FALSE)</f>
        <v>0</v>
      </c>
      <c r="K537" s="188">
        <f t="shared" si="17"/>
        <v>0</v>
      </c>
    </row>
    <row r="538" spans="1:11" ht="45" x14ac:dyDescent="0.25">
      <c r="A538" s="187">
        <v>4117</v>
      </c>
      <c r="B538" s="187">
        <v>389</v>
      </c>
      <c r="C538" s="184" t="str">
        <f t="shared" si="16"/>
        <v>389-4117</v>
      </c>
      <c r="D538" s="244" t="s">
        <v>370</v>
      </c>
      <c r="E538" s="244" t="s">
        <v>49</v>
      </c>
      <c r="F538" s="244" t="s">
        <v>50</v>
      </c>
      <c r="G538" s="244" t="s">
        <v>52</v>
      </c>
      <c r="H538" s="187" t="s">
        <v>22</v>
      </c>
      <c r="I538" s="188">
        <v>100</v>
      </c>
      <c r="J538" s="188">
        <f>VLOOKUP(A538,CENIK!$A$2:$F$201,6,FALSE)</f>
        <v>0</v>
      </c>
      <c r="K538" s="188">
        <f t="shared" si="17"/>
        <v>0</v>
      </c>
    </row>
    <row r="539" spans="1:11" ht="45" x14ac:dyDescent="0.25">
      <c r="A539" s="187">
        <v>4122</v>
      </c>
      <c r="B539" s="187">
        <v>389</v>
      </c>
      <c r="C539" s="184" t="str">
        <f t="shared" si="16"/>
        <v>389-4122</v>
      </c>
      <c r="D539" s="244" t="s">
        <v>370</v>
      </c>
      <c r="E539" s="244" t="s">
        <v>49</v>
      </c>
      <c r="F539" s="244" t="s">
        <v>50</v>
      </c>
      <c r="G539" s="244" t="s">
        <v>261</v>
      </c>
      <c r="H539" s="187" t="s">
        <v>22</v>
      </c>
      <c r="I539" s="188">
        <v>100</v>
      </c>
      <c r="J539" s="188">
        <f>VLOOKUP(A539,CENIK!$A$2:$F$201,6,FALSE)</f>
        <v>0</v>
      </c>
      <c r="K539" s="188">
        <f t="shared" si="17"/>
        <v>0</v>
      </c>
    </row>
    <row r="540" spans="1:11" ht="30" x14ac:dyDescent="0.25">
      <c r="A540" s="187">
        <v>4202</v>
      </c>
      <c r="B540" s="187">
        <v>389</v>
      </c>
      <c r="C540" s="184" t="str">
        <f t="shared" si="16"/>
        <v>389-4202</v>
      </c>
      <c r="D540" s="244" t="s">
        <v>370</v>
      </c>
      <c r="E540" s="244" t="s">
        <v>49</v>
      </c>
      <c r="F540" s="244" t="s">
        <v>56</v>
      </c>
      <c r="G540" s="244" t="s">
        <v>58</v>
      </c>
      <c r="H540" s="187" t="s">
        <v>29</v>
      </c>
      <c r="I540" s="188">
        <v>403</v>
      </c>
      <c r="J540" s="188">
        <f>VLOOKUP(A540,CENIK!$A$2:$F$201,6,FALSE)</f>
        <v>0</v>
      </c>
      <c r="K540" s="188">
        <f t="shared" si="17"/>
        <v>0</v>
      </c>
    </row>
    <row r="541" spans="1:11" ht="75" x14ac:dyDescent="0.25">
      <c r="A541" s="187">
        <v>4203</v>
      </c>
      <c r="B541" s="187">
        <v>389</v>
      </c>
      <c r="C541" s="184" t="str">
        <f t="shared" si="16"/>
        <v>389-4203</v>
      </c>
      <c r="D541" s="244" t="s">
        <v>370</v>
      </c>
      <c r="E541" s="244" t="s">
        <v>49</v>
      </c>
      <c r="F541" s="244" t="s">
        <v>56</v>
      </c>
      <c r="G541" s="244" t="s">
        <v>59</v>
      </c>
      <c r="H541" s="187" t="s">
        <v>22</v>
      </c>
      <c r="I541" s="188">
        <v>40.299999999999997</v>
      </c>
      <c r="J541" s="188">
        <f>VLOOKUP(A541,CENIK!$A$2:$F$201,6,FALSE)</f>
        <v>0</v>
      </c>
      <c r="K541" s="188">
        <f t="shared" si="17"/>
        <v>0</v>
      </c>
    </row>
    <row r="542" spans="1:11" ht="60" x14ac:dyDescent="0.25">
      <c r="A542" s="187">
        <v>4204</v>
      </c>
      <c r="B542" s="187">
        <v>389</v>
      </c>
      <c r="C542" s="184" t="str">
        <f t="shared" si="16"/>
        <v>389-4204</v>
      </c>
      <c r="D542" s="244" t="s">
        <v>370</v>
      </c>
      <c r="E542" s="244" t="s">
        <v>49</v>
      </c>
      <c r="F542" s="244" t="s">
        <v>56</v>
      </c>
      <c r="G542" s="244" t="s">
        <v>60</v>
      </c>
      <c r="H542" s="187" t="s">
        <v>22</v>
      </c>
      <c r="I542" s="188">
        <v>209.2</v>
      </c>
      <c r="J542" s="188">
        <f>VLOOKUP(A542,CENIK!$A$2:$F$201,6,FALSE)</f>
        <v>0</v>
      </c>
      <c r="K542" s="188">
        <f t="shared" si="17"/>
        <v>0</v>
      </c>
    </row>
    <row r="543" spans="1:11" ht="60" x14ac:dyDescent="0.25">
      <c r="A543" s="187">
        <v>4207</v>
      </c>
      <c r="B543" s="187">
        <v>389</v>
      </c>
      <c r="C543" s="184" t="str">
        <f t="shared" si="16"/>
        <v>389-4207</v>
      </c>
      <c r="D543" s="244" t="s">
        <v>370</v>
      </c>
      <c r="E543" s="244" t="s">
        <v>49</v>
      </c>
      <c r="F543" s="244" t="s">
        <v>56</v>
      </c>
      <c r="G543" s="244" t="s">
        <v>262</v>
      </c>
      <c r="H543" s="187" t="s">
        <v>22</v>
      </c>
      <c r="I543" s="188">
        <v>740</v>
      </c>
      <c r="J543" s="188">
        <f>VLOOKUP(A543,CENIK!$A$2:$F$201,6,FALSE)</f>
        <v>0</v>
      </c>
      <c r="K543" s="188">
        <f t="shared" si="17"/>
        <v>0</v>
      </c>
    </row>
    <row r="544" spans="1:11" ht="165" x14ac:dyDescent="0.25">
      <c r="A544" s="187">
        <v>6101</v>
      </c>
      <c r="B544" s="187">
        <v>389</v>
      </c>
      <c r="C544" s="184" t="str">
        <f t="shared" si="16"/>
        <v>389-6101</v>
      </c>
      <c r="D544" s="244" t="s">
        <v>370</v>
      </c>
      <c r="E544" s="244" t="s">
        <v>74</v>
      </c>
      <c r="F544" s="244" t="s">
        <v>75</v>
      </c>
      <c r="G544" s="244" t="s">
        <v>76</v>
      </c>
      <c r="H544" s="187" t="s">
        <v>10</v>
      </c>
      <c r="I544" s="188">
        <v>236.9</v>
      </c>
      <c r="J544" s="188">
        <f>VLOOKUP(A544,CENIK!$A$2:$F$201,6,FALSE)</f>
        <v>0</v>
      </c>
      <c r="K544" s="188">
        <f t="shared" si="17"/>
        <v>0</v>
      </c>
    </row>
    <row r="545" spans="1:11" ht="120" x14ac:dyDescent="0.25">
      <c r="A545" s="187">
        <v>6204</v>
      </c>
      <c r="B545" s="187">
        <v>389</v>
      </c>
      <c r="C545" s="184" t="str">
        <f t="shared" si="16"/>
        <v>389-6204</v>
      </c>
      <c r="D545" s="244" t="s">
        <v>370</v>
      </c>
      <c r="E545" s="244" t="s">
        <v>74</v>
      </c>
      <c r="F545" s="244" t="s">
        <v>77</v>
      </c>
      <c r="G545" s="244" t="s">
        <v>265</v>
      </c>
      <c r="H545" s="187" t="s">
        <v>6</v>
      </c>
      <c r="I545" s="188">
        <v>9</v>
      </c>
      <c r="J545" s="188">
        <f>VLOOKUP(A545,CENIK!$A$2:$F$201,6,FALSE)</f>
        <v>0</v>
      </c>
      <c r="K545" s="188">
        <f t="shared" si="17"/>
        <v>0</v>
      </c>
    </row>
    <row r="546" spans="1:11" ht="45" x14ac:dyDescent="0.25">
      <c r="A546" s="187">
        <v>5307</v>
      </c>
      <c r="B546" s="187">
        <v>389</v>
      </c>
      <c r="C546" s="184" t="str">
        <f t="shared" si="16"/>
        <v>389-5307</v>
      </c>
      <c r="D546" s="244" t="s">
        <v>370</v>
      </c>
      <c r="E546" s="244" t="s">
        <v>74</v>
      </c>
      <c r="F546" s="244" t="s">
        <v>77</v>
      </c>
      <c r="G546" s="244" t="s">
        <v>558</v>
      </c>
      <c r="H546" s="187" t="s">
        <v>6</v>
      </c>
      <c r="I546" s="188">
        <v>9</v>
      </c>
      <c r="J546" s="188">
        <f>VLOOKUP(A546,CENIK!$A$2:$F$201,6,FALSE)</f>
        <v>0</v>
      </c>
      <c r="K546" s="188">
        <f t="shared" si="17"/>
        <v>0</v>
      </c>
    </row>
    <row r="547" spans="1:11" ht="120" x14ac:dyDescent="0.25">
      <c r="A547" s="187">
        <v>6253</v>
      </c>
      <c r="B547" s="187">
        <v>389</v>
      </c>
      <c r="C547" s="184" t="str">
        <f t="shared" si="16"/>
        <v>389-6253</v>
      </c>
      <c r="D547" s="244" t="s">
        <v>370</v>
      </c>
      <c r="E547" s="244" t="s">
        <v>74</v>
      </c>
      <c r="F547" s="244" t="s">
        <v>77</v>
      </c>
      <c r="G547" s="244" t="s">
        <v>269</v>
      </c>
      <c r="H547" s="187" t="s">
        <v>6</v>
      </c>
      <c r="I547" s="188">
        <v>9</v>
      </c>
      <c r="J547" s="188">
        <f>VLOOKUP(A547,CENIK!$A$2:$F$201,6,FALSE)</f>
        <v>0</v>
      </c>
      <c r="K547" s="188">
        <f t="shared" si="17"/>
        <v>0</v>
      </c>
    </row>
    <row r="548" spans="1:11" ht="120" x14ac:dyDescent="0.25">
      <c r="A548" s="187">
        <v>6305</v>
      </c>
      <c r="B548" s="187">
        <v>389</v>
      </c>
      <c r="C548" s="184" t="str">
        <f t="shared" si="16"/>
        <v>389-6305</v>
      </c>
      <c r="D548" s="244" t="s">
        <v>370</v>
      </c>
      <c r="E548" s="244" t="s">
        <v>74</v>
      </c>
      <c r="F548" s="244" t="s">
        <v>81</v>
      </c>
      <c r="G548" s="244" t="s">
        <v>84</v>
      </c>
      <c r="H548" s="187" t="s">
        <v>6</v>
      </c>
      <c r="I548" s="188">
        <v>8</v>
      </c>
      <c r="J548" s="188">
        <f>VLOOKUP(A548,CENIK!$A$2:$F$201,6,FALSE)</f>
        <v>0</v>
      </c>
      <c r="K548" s="188">
        <f t="shared" si="17"/>
        <v>0</v>
      </c>
    </row>
    <row r="549" spans="1:11" ht="345" x14ac:dyDescent="0.25">
      <c r="A549" s="187">
        <v>6301</v>
      </c>
      <c r="B549" s="187">
        <v>389</v>
      </c>
      <c r="C549" s="184" t="str">
        <f t="shared" si="16"/>
        <v>389-6301</v>
      </c>
      <c r="D549" s="244" t="s">
        <v>370</v>
      </c>
      <c r="E549" s="244" t="s">
        <v>74</v>
      </c>
      <c r="F549" s="244" t="s">
        <v>81</v>
      </c>
      <c r="G549" s="244" t="s">
        <v>270</v>
      </c>
      <c r="H549" s="187" t="s">
        <v>6</v>
      </c>
      <c r="I549" s="188">
        <v>8</v>
      </c>
      <c r="J549" s="188">
        <f>VLOOKUP(A549,CENIK!$A$2:$F$201,6,FALSE)</f>
        <v>0</v>
      </c>
      <c r="K549" s="188">
        <f t="shared" si="17"/>
        <v>0</v>
      </c>
    </row>
    <row r="550" spans="1:11" ht="60" x14ac:dyDescent="0.25">
      <c r="A550" s="187">
        <v>6405</v>
      </c>
      <c r="B550" s="187">
        <v>389</v>
      </c>
      <c r="C550" s="184" t="str">
        <f t="shared" si="16"/>
        <v>389-6405</v>
      </c>
      <c r="D550" s="244" t="s">
        <v>370</v>
      </c>
      <c r="E550" s="244" t="s">
        <v>74</v>
      </c>
      <c r="F550" s="244" t="s">
        <v>85</v>
      </c>
      <c r="G550" s="244" t="s">
        <v>87</v>
      </c>
      <c r="H550" s="187" t="s">
        <v>10</v>
      </c>
      <c r="I550" s="188">
        <v>236.9</v>
      </c>
      <c r="J550" s="188">
        <f>VLOOKUP(A550,CENIK!$A$2:$F$201,6,FALSE)</f>
        <v>0</v>
      </c>
      <c r="K550" s="188">
        <f t="shared" si="17"/>
        <v>0</v>
      </c>
    </row>
    <row r="551" spans="1:11" ht="30" x14ac:dyDescent="0.25">
      <c r="A551" s="187">
        <v>6401</v>
      </c>
      <c r="B551" s="187">
        <v>389</v>
      </c>
      <c r="C551" s="184" t="str">
        <f t="shared" si="16"/>
        <v>389-6401</v>
      </c>
      <c r="D551" s="244" t="s">
        <v>370</v>
      </c>
      <c r="E551" s="244" t="s">
        <v>74</v>
      </c>
      <c r="F551" s="244" t="s">
        <v>85</v>
      </c>
      <c r="G551" s="244" t="s">
        <v>86</v>
      </c>
      <c r="H551" s="187" t="s">
        <v>10</v>
      </c>
      <c r="I551" s="188">
        <v>236.9</v>
      </c>
      <c r="J551" s="188">
        <f>VLOOKUP(A551,CENIK!$A$2:$F$201,6,FALSE)</f>
        <v>0</v>
      </c>
      <c r="K551" s="188">
        <f t="shared" si="17"/>
        <v>0</v>
      </c>
    </row>
    <row r="552" spans="1:11" ht="30" x14ac:dyDescent="0.25">
      <c r="A552" s="187">
        <v>6402</v>
      </c>
      <c r="B552" s="187">
        <v>389</v>
      </c>
      <c r="C552" s="184" t="str">
        <f t="shared" si="16"/>
        <v>389-6402</v>
      </c>
      <c r="D552" s="244" t="s">
        <v>370</v>
      </c>
      <c r="E552" s="244" t="s">
        <v>74</v>
      </c>
      <c r="F552" s="244" t="s">
        <v>85</v>
      </c>
      <c r="G552" s="244" t="s">
        <v>122</v>
      </c>
      <c r="H552" s="187" t="s">
        <v>10</v>
      </c>
      <c r="I552" s="188">
        <v>236.9</v>
      </c>
      <c r="J552" s="188">
        <f>VLOOKUP(A552,CENIK!$A$2:$F$201,6,FALSE)</f>
        <v>0</v>
      </c>
      <c r="K552" s="188">
        <f t="shared" si="17"/>
        <v>0</v>
      </c>
    </row>
    <row r="553" spans="1:11" ht="45" x14ac:dyDescent="0.25">
      <c r="A553" s="187">
        <v>6504</v>
      </c>
      <c r="B553" s="187">
        <v>389</v>
      </c>
      <c r="C553" s="184" t="str">
        <f t="shared" ref="C553:C616" si="18">CONCATENATE(B553,$A$38,A553)</f>
        <v>389-6504</v>
      </c>
      <c r="D553" s="244" t="s">
        <v>370</v>
      </c>
      <c r="E553" s="244" t="s">
        <v>74</v>
      </c>
      <c r="F553" s="244" t="s">
        <v>88</v>
      </c>
      <c r="G553" s="244" t="s">
        <v>274</v>
      </c>
      <c r="H553" s="187" t="s">
        <v>6</v>
      </c>
      <c r="I553" s="188">
        <v>3</v>
      </c>
      <c r="J553" s="188">
        <f>VLOOKUP(A553,CENIK!$A$2:$F$201,6,FALSE)</f>
        <v>0</v>
      </c>
      <c r="K553" s="188">
        <f t="shared" ref="K553:K616" si="19">ROUND(I553*J553,2)</f>
        <v>0</v>
      </c>
    </row>
    <row r="554" spans="1:11" ht="60" x14ac:dyDescent="0.25">
      <c r="A554" s="187">
        <v>1201</v>
      </c>
      <c r="B554" s="187">
        <v>376</v>
      </c>
      <c r="C554" s="184" t="str">
        <f t="shared" si="18"/>
        <v>376-1201</v>
      </c>
      <c r="D554" s="244" t="s">
        <v>357</v>
      </c>
      <c r="E554" s="244" t="s">
        <v>7</v>
      </c>
      <c r="F554" s="244" t="s">
        <v>8</v>
      </c>
      <c r="G554" s="244" t="s">
        <v>9</v>
      </c>
      <c r="H554" s="187" t="s">
        <v>10</v>
      </c>
      <c r="I554" s="188">
        <v>230.8</v>
      </c>
      <c r="J554" s="188">
        <f>VLOOKUP(A554,CENIK!$A$2:$F$201,6,FALSE)</f>
        <v>0</v>
      </c>
      <c r="K554" s="188">
        <f t="shared" si="19"/>
        <v>0</v>
      </c>
    </row>
    <row r="555" spans="1:11" ht="45" x14ac:dyDescent="0.25">
      <c r="A555" s="187">
        <v>1202</v>
      </c>
      <c r="B555" s="187">
        <v>376</v>
      </c>
      <c r="C555" s="184" t="str">
        <f t="shared" si="18"/>
        <v>376-1202</v>
      </c>
      <c r="D555" s="244" t="s">
        <v>357</v>
      </c>
      <c r="E555" s="244" t="s">
        <v>7</v>
      </c>
      <c r="F555" s="244" t="s">
        <v>8</v>
      </c>
      <c r="G555" s="244" t="s">
        <v>11</v>
      </c>
      <c r="H555" s="187" t="s">
        <v>12</v>
      </c>
      <c r="I555" s="188">
        <v>12</v>
      </c>
      <c r="J555" s="188">
        <f>VLOOKUP(A555,CENIK!$A$2:$F$201,6,FALSE)</f>
        <v>0</v>
      </c>
      <c r="K555" s="188">
        <f t="shared" si="19"/>
        <v>0</v>
      </c>
    </row>
    <row r="556" spans="1:11" ht="75" x14ac:dyDescent="0.25">
      <c r="A556" s="187">
        <v>1207</v>
      </c>
      <c r="B556" s="187">
        <v>376</v>
      </c>
      <c r="C556" s="184" t="str">
        <f t="shared" si="18"/>
        <v>376-1207</v>
      </c>
      <c r="D556" s="244" t="s">
        <v>357</v>
      </c>
      <c r="E556" s="244" t="s">
        <v>7</v>
      </c>
      <c r="F556" s="244" t="s">
        <v>8</v>
      </c>
      <c r="G556" s="244" t="s">
        <v>239</v>
      </c>
      <c r="H556" s="187" t="s">
        <v>14</v>
      </c>
      <c r="I556" s="188">
        <v>5</v>
      </c>
      <c r="J556" s="188">
        <f>VLOOKUP(A556,CENIK!$A$2:$F$201,6,FALSE)</f>
        <v>0</v>
      </c>
      <c r="K556" s="188">
        <f t="shared" si="19"/>
        <v>0</v>
      </c>
    </row>
    <row r="557" spans="1:11" ht="45" x14ac:dyDescent="0.25">
      <c r="A557" s="187">
        <v>1301</v>
      </c>
      <c r="B557" s="187">
        <v>376</v>
      </c>
      <c r="C557" s="184" t="str">
        <f t="shared" si="18"/>
        <v>376-1301</v>
      </c>
      <c r="D557" s="244" t="s">
        <v>357</v>
      </c>
      <c r="E557" s="244" t="s">
        <v>7</v>
      </c>
      <c r="F557" s="244" t="s">
        <v>15</v>
      </c>
      <c r="G557" s="244" t="s">
        <v>16</v>
      </c>
      <c r="H557" s="187" t="s">
        <v>10</v>
      </c>
      <c r="I557" s="188">
        <v>230.8</v>
      </c>
      <c r="J557" s="188">
        <f>VLOOKUP(A557,CENIK!$A$2:$F$201,6,FALSE)</f>
        <v>0</v>
      </c>
      <c r="K557" s="188">
        <f t="shared" si="19"/>
        <v>0</v>
      </c>
    </row>
    <row r="558" spans="1:11" ht="150" x14ac:dyDescent="0.25">
      <c r="A558" s="187">
        <v>1302</v>
      </c>
      <c r="B558" s="187">
        <v>376</v>
      </c>
      <c r="C558" s="184" t="str">
        <f t="shared" si="18"/>
        <v>376-1302</v>
      </c>
      <c r="D558" s="244" t="s">
        <v>357</v>
      </c>
      <c r="E558" s="244" t="s">
        <v>7</v>
      </c>
      <c r="F558" s="244" t="s">
        <v>15</v>
      </c>
      <c r="G558" s="1201" t="s">
        <v>3252</v>
      </c>
      <c r="H558" s="187" t="s">
        <v>10</v>
      </c>
      <c r="I558" s="188">
        <v>230.8</v>
      </c>
      <c r="J558" s="188">
        <f>VLOOKUP(A558,CENIK!$A$2:$F$201,6,FALSE)</f>
        <v>0</v>
      </c>
      <c r="K558" s="188">
        <f t="shared" si="19"/>
        <v>0</v>
      </c>
    </row>
    <row r="559" spans="1:11" ht="60" x14ac:dyDescent="0.25">
      <c r="A559" s="187">
        <v>1307</v>
      </c>
      <c r="B559" s="187">
        <v>376</v>
      </c>
      <c r="C559" s="184" t="str">
        <f t="shared" si="18"/>
        <v>376-1307</v>
      </c>
      <c r="D559" s="244" t="s">
        <v>357</v>
      </c>
      <c r="E559" s="244" t="s">
        <v>7</v>
      </c>
      <c r="F559" s="244" t="s">
        <v>15</v>
      </c>
      <c r="G559" s="244" t="s">
        <v>18</v>
      </c>
      <c r="H559" s="187" t="s">
        <v>6</v>
      </c>
      <c r="I559" s="188">
        <v>8</v>
      </c>
      <c r="J559" s="188">
        <f>VLOOKUP(A559,CENIK!$A$2:$F$201,6,FALSE)</f>
        <v>0</v>
      </c>
      <c r="K559" s="188">
        <f t="shared" si="19"/>
        <v>0</v>
      </c>
    </row>
    <row r="560" spans="1:11" ht="45" x14ac:dyDescent="0.25">
      <c r="A560" s="187">
        <v>1311</v>
      </c>
      <c r="B560" s="187">
        <v>376</v>
      </c>
      <c r="C560" s="184" t="str">
        <f t="shared" si="18"/>
        <v>376-1311</v>
      </c>
      <c r="D560" s="244" t="s">
        <v>357</v>
      </c>
      <c r="E560" s="244" t="s">
        <v>7</v>
      </c>
      <c r="F560" s="244" t="s">
        <v>15</v>
      </c>
      <c r="G560" s="244" t="s">
        <v>23</v>
      </c>
      <c r="H560" s="187" t="s">
        <v>14</v>
      </c>
      <c r="I560" s="188">
        <v>1</v>
      </c>
      <c r="J560" s="188">
        <f>VLOOKUP(A560,CENIK!$A$2:$F$201,6,FALSE)</f>
        <v>0</v>
      </c>
      <c r="K560" s="188">
        <f t="shared" si="19"/>
        <v>0</v>
      </c>
    </row>
    <row r="561" spans="1:11" ht="30" x14ac:dyDescent="0.25">
      <c r="A561" s="187">
        <v>1401</v>
      </c>
      <c r="B561" s="187">
        <v>376</v>
      </c>
      <c r="C561" s="184" t="str">
        <f t="shared" si="18"/>
        <v>376-1401</v>
      </c>
      <c r="D561" s="244" t="s">
        <v>357</v>
      </c>
      <c r="E561" s="244" t="s">
        <v>7</v>
      </c>
      <c r="F561" s="244" t="s">
        <v>25</v>
      </c>
      <c r="G561" s="244" t="s">
        <v>247</v>
      </c>
      <c r="H561" s="187" t="s">
        <v>20</v>
      </c>
      <c r="I561" s="188">
        <v>20</v>
      </c>
      <c r="J561" s="188">
        <f>VLOOKUP(A561,CENIK!$A$2:$F$201,6,FALSE)</f>
        <v>0</v>
      </c>
      <c r="K561" s="188">
        <f t="shared" si="19"/>
        <v>0</v>
      </c>
    </row>
    <row r="562" spans="1:11" ht="30" x14ac:dyDescent="0.25">
      <c r="A562" s="187">
        <v>1402</v>
      </c>
      <c r="B562" s="187">
        <v>376</v>
      </c>
      <c r="C562" s="184" t="str">
        <f t="shared" si="18"/>
        <v>376-1402</v>
      </c>
      <c r="D562" s="244" t="s">
        <v>357</v>
      </c>
      <c r="E562" s="244" t="s">
        <v>7</v>
      </c>
      <c r="F562" s="244" t="s">
        <v>25</v>
      </c>
      <c r="G562" s="244" t="s">
        <v>248</v>
      </c>
      <c r="H562" s="187" t="s">
        <v>20</v>
      </c>
      <c r="I562" s="188">
        <v>8</v>
      </c>
      <c r="J562" s="188">
        <f>VLOOKUP(A562,CENIK!$A$2:$F$201,6,FALSE)</f>
        <v>0</v>
      </c>
      <c r="K562" s="188">
        <f t="shared" si="19"/>
        <v>0</v>
      </c>
    </row>
    <row r="563" spans="1:11" ht="30" x14ac:dyDescent="0.25">
      <c r="A563" s="187">
        <v>1403</v>
      </c>
      <c r="B563" s="187">
        <v>376</v>
      </c>
      <c r="C563" s="184" t="str">
        <f t="shared" si="18"/>
        <v>376-1403</v>
      </c>
      <c r="D563" s="244" t="s">
        <v>357</v>
      </c>
      <c r="E563" s="244" t="s">
        <v>7</v>
      </c>
      <c r="F563" s="244" t="s">
        <v>25</v>
      </c>
      <c r="G563" s="244" t="s">
        <v>249</v>
      </c>
      <c r="H563" s="187" t="s">
        <v>20</v>
      </c>
      <c r="I563" s="188">
        <v>8</v>
      </c>
      <c r="J563" s="188">
        <f>VLOOKUP(A563,CENIK!$A$2:$F$201,6,FALSE)</f>
        <v>0</v>
      </c>
      <c r="K563" s="188">
        <f t="shared" si="19"/>
        <v>0</v>
      </c>
    </row>
    <row r="564" spans="1:11" ht="60" x14ac:dyDescent="0.25">
      <c r="A564" s="187">
        <v>12324</v>
      </c>
      <c r="B564" s="187">
        <v>376</v>
      </c>
      <c r="C564" s="184" t="str">
        <f t="shared" si="18"/>
        <v>376-12324</v>
      </c>
      <c r="D564" s="244" t="s">
        <v>357</v>
      </c>
      <c r="E564" s="244" t="s">
        <v>26</v>
      </c>
      <c r="F564" s="244" t="s">
        <v>27</v>
      </c>
      <c r="G564" s="244" t="s">
        <v>556</v>
      </c>
      <c r="H564" s="187" t="s">
        <v>29</v>
      </c>
      <c r="I564" s="188">
        <v>18.5</v>
      </c>
      <c r="J564" s="188">
        <f>VLOOKUP(A564,CENIK!$A$2:$F$201,6,FALSE)</f>
        <v>0</v>
      </c>
      <c r="K564" s="188">
        <f t="shared" si="19"/>
        <v>0</v>
      </c>
    </row>
    <row r="565" spans="1:11" ht="45" x14ac:dyDescent="0.25">
      <c r="A565" s="187">
        <v>12308</v>
      </c>
      <c r="B565" s="187">
        <v>376</v>
      </c>
      <c r="C565" s="184" t="str">
        <f t="shared" si="18"/>
        <v>376-12308</v>
      </c>
      <c r="D565" s="244" t="s">
        <v>357</v>
      </c>
      <c r="E565" s="244" t="s">
        <v>26</v>
      </c>
      <c r="F565" s="244" t="s">
        <v>27</v>
      </c>
      <c r="G565" s="244" t="s">
        <v>28</v>
      </c>
      <c r="H565" s="187" t="s">
        <v>29</v>
      </c>
      <c r="I565" s="188">
        <v>395</v>
      </c>
      <c r="J565" s="188">
        <f>VLOOKUP(A565,CENIK!$A$2:$F$201,6,FALSE)</f>
        <v>0</v>
      </c>
      <c r="K565" s="188">
        <f t="shared" si="19"/>
        <v>0</v>
      </c>
    </row>
    <row r="566" spans="1:11" ht="30" x14ac:dyDescent="0.25">
      <c r="A566" s="187">
        <v>22102</v>
      </c>
      <c r="B566" s="187">
        <v>376</v>
      </c>
      <c r="C566" s="184" t="str">
        <f t="shared" si="18"/>
        <v>376-22102</v>
      </c>
      <c r="D566" s="244" t="s">
        <v>357</v>
      </c>
      <c r="E566" s="244" t="s">
        <v>26</v>
      </c>
      <c r="F566" s="244" t="s">
        <v>27</v>
      </c>
      <c r="G566" s="244" t="s">
        <v>35</v>
      </c>
      <c r="H566" s="187" t="s">
        <v>29</v>
      </c>
      <c r="I566" s="188">
        <v>395</v>
      </c>
      <c r="J566" s="188">
        <f>VLOOKUP(A566,CENIK!$A$2:$F$201,6,FALSE)</f>
        <v>0</v>
      </c>
      <c r="K566" s="188">
        <f t="shared" si="19"/>
        <v>0</v>
      </c>
    </row>
    <row r="567" spans="1:11" ht="30" x14ac:dyDescent="0.25">
      <c r="A567" s="187">
        <v>12327</v>
      </c>
      <c r="B567" s="187">
        <v>376</v>
      </c>
      <c r="C567" s="184" t="str">
        <f t="shared" si="18"/>
        <v>376-12327</v>
      </c>
      <c r="D567" s="244" t="s">
        <v>357</v>
      </c>
      <c r="E567" s="244" t="s">
        <v>26</v>
      </c>
      <c r="F567" s="244" t="s">
        <v>27</v>
      </c>
      <c r="G567" s="244" t="s">
        <v>31</v>
      </c>
      <c r="H567" s="187" t="s">
        <v>10</v>
      </c>
      <c r="I567" s="188">
        <v>462</v>
      </c>
      <c r="J567" s="188">
        <f>VLOOKUP(A567,CENIK!$A$2:$F$201,6,FALSE)</f>
        <v>0</v>
      </c>
      <c r="K567" s="188">
        <f t="shared" si="19"/>
        <v>0</v>
      </c>
    </row>
    <row r="568" spans="1:11" ht="45" x14ac:dyDescent="0.25">
      <c r="A568" s="187">
        <v>31302</v>
      </c>
      <c r="B568" s="187">
        <v>376</v>
      </c>
      <c r="C568" s="184" t="str">
        <f t="shared" si="18"/>
        <v>376-31302</v>
      </c>
      <c r="D568" s="244" t="s">
        <v>357</v>
      </c>
      <c r="E568" s="244" t="s">
        <v>26</v>
      </c>
      <c r="F568" s="244" t="s">
        <v>36</v>
      </c>
      <c r="G568" s="244" t="s">
        <v>639</v>
      </c>
      <c r="H568" s="187" t="s">
        <v>22</v>
      </c>
      <c r="I568" s="188">
        <v>160</v>
      </c>
      <c r="J568" s="188">
        <f>VLOOKUP(A568,CENIK!$A$2:$F$201,6,FALSE)</f>
        <v>0</v>
      </c>
      <c r="K568" s="188">
        <f t="shared" si="19"/>
        <v>0</v>
      </c>
    </row>
    <row r="569" spans="1:11" ht="75" x14ac:dyDescent="0.25">
      <c r="A569" s="187">
        <v>31602</v>
      </c>
      <c r="B569" s="187">
        <v>376</v>
      </c>
      <c r="C569" s="184" t="str">
        <f t="shared" si="18"/>
        <v>376-31602</v>
      </c>
      <c r="D569" s="244" t="s">
        <v>357</v>
      </c>
      <c r="E569" s="244" t="s">
        <v>26</v>
      </c>
      <c r="F569" s="244" t="s">
        <v>36</v>
      </c>
      <c r="G569" s="244" t="s">
        <v>640</v>
      </c>
      <c r="H569" s="187" t="s">
        <v>29</v>
      </c>
      <c r="I569" s="188">
        <v>395</v>
      </c>
      <c r="J569" s="188">
        <f>VLOOKUP(A569,CENIK!$A$2:$F$201,6,FALSE)</f>
        <v>0</v>
      </c>
      <c r="K569" s="188">
        <f t="shared" si="19"/>
        <v>0</v>
      </c>
    </row>
    <row r="570" spans="1:11" ht="45" x14ac:dyDescent="0.25">
      <c r="A570" s="187">
        <v>32311</v>
      </c>
      <c r="B570" s="187">
        <v>376</v>
      </c>
      <c r="C570" s="184" t="str">
        <f t="shared" si="18"/>
        <v>376-32311</v>
      </c>
      <c r="D570" s="244" t="s">
        <v>357</v>
      </c>
      <c r="E570" s="244" t="s">
        <v>26</v>
      </c>
      <c r="F570" s="244" t="s">
        <v>36</v>
      </c>
      <c r="G570" s="244" t="s">
        <v>255</v>
      </c>
      <c r="H570" s="187" t="s">
        <v>29</v>
      </c>
      <c r="I570" s="188">
        <v>395</v>
      </c>
      <c r="J570" s="188">
        <f>VLOOKUP(A570,CENIK!$A$2:$F$201,6,FALSE)</f>
        <v>0</v>
      </c>
      <c r="K570" s="188">
        <f t="shared" si="19"/>
        <v>0</v>
      </c>
    </row>
    <row r="571" spans="1:11" ht="30" x14ac:dyDescent="0.25">
      <c r="A571" s="187">
        <v>4124</v>
      </c>
      <c r="B571" s="187">
        <v>376</v>
      </c>
      <c r="C571" s="184" t="str">
        <f t="shared" si="18"/>
        <v>376-4124</v>
      </c>
      <c r="D571" s="244" t="s">
        <v>357</v>
      </c>
      <c r="E571" s="244" t="s">
        <v>49</v>
      </c>
      <c r="F571" s="244" t="s">
        <v>50</v>
      </c>
      <c r="G571" s="244" t="s">
        <v>55</v>
      </c>
      <c r="H571" s="187" t="s">
        <v>20</v>
      </c>
      <c r="I571" s="188">
        <v>20</v>
      </c>
      <c r="J571" s="188">
        <f>VLOOKUP(A571,CENIK!$A$2:$F$201,6,FALSE)</f>
        <v>0</v>
      </c>
      <c r="K571" s="188">
        <f t="shared" si="19"/>
        <v>0</v>
      </c>
    </row>
    <row r="572" spans="1:11" ht="60" x14ac:dyDescent="0.25">
      <c r="A572" s="187">
        <v>4102</v>
      </c>
      <c r="B572" s="187">
        <v>376</v>
      </c>
      <c r="C572" s="184" t="str">
        <f t="shared" si="18"/>
        <v>376-4102</v>
      </c>
      <c r="D572" s="244" t="s">
        <v>357</v>
      </c>
      <c r="E572" s="244" t="s">
        <v>49</v>
      </c>
      <c r="F572" s="244" t="s">
        <v>50</v>
      </c>
      <c r="G572" s="244" t="s">
        <v>235</v>
      </c>
      <c r="H572" s="187" t="s">
        <v>29</v>
      </c>
      <c r="I572" s="188">
        <v>700</v>
      </c>
      <c r="J572" s="188">
        <f>VLOOKUP(A572,CENIK!$A$2:$F$201,6,FALSE)</f>
        <v>0</v>
      </c>
      <c r="K572" s="188">
        <f t="shared" si="19"/>
        <v>0</v>
      </c>
    </row>
    <row r="573" spans="1:11" ht="60" x14ac:dyDescent="0.25">
      <c r="A573" s="187">
        <v>4105</v>
      </c>
      <c r="B573" s="187">
        <v>376</v>
      </c>
      <c r="C573" s="184" t="str">
        <f t="shared" si="18"/>
        <v>376-4105</v>
      </c>
      <c r="D573" s="244" t="s">
        <v>357</v>
      </c>
      <c r="E573" s="244" t="s">
        <v>49</v>
      </c>
      <c r="F573" s="244" t="s">
        <v>50</v>
      </c>
      <c r="G573" s="244" t="s">
        <v>257</v>
      </c>
      <c r="H573" s="187" t="s">
        <v>22</v>
      </c>
      <c r="I573" s="188">
        <v>715</v>
      </c>
      <c r="J573" s="188">
        <f>VLOOKUP(A573,CENIK!$A$2:$F$201,6,FALSE)</f>
        <v>0</v>
      </c>
      <c r="K573" s="188">
        <f t="shared" si="19"/>
        <v>0</v>
      </c>
    </row>
    <row r="574" spans="1:11" ht="45" x14ac:dyDescent="0.25">
      <c r="A574" s="187">
        <v>4113</v>
      </c>
      <c r="B574" s="187">
        <v>376</v>
      </c>
      <c r="C574" s="184" t="str">
        <f t="shared" si="18"/>
        <v>376-4113</v>
      </c>
      <c r="D574" s="244" t="s">
        <v>357</v>
      </c>
      <c r="E574" s="244" t="s">
        <v>49</v>
      </c>
      <c r="F574" s="244" t="s">
        <v>50</v>
      </c>
      <c r="G574" s="244" t="s">
        <v>557</v>
      </c>
      <c r="H574" s="187" t="s">
        <v>22</v>
      </c>
      <c r="I574" s="188">
        <v>385</v>
      </c>
      <c r="J574" s="188">
        <f>VLOOKUP(A574,CENIK!$A$2:$F$201,6,FALSE)</f>
        <v>0</v>
      </c>
      <c r="K574" s="188">
        <f t="shared" si="19"/>
        <v>0</v>
      </c>
    </row>
    <row r="575" spans="1:11" ht="45" x14ac:dyDescent="0.25">
      <c r="A575" s="187">
        <v>4117</v>
      </c>
      <c r="B575" s="187">
        <v>376</v>
      </c>
      <c r="C575" s="184" t="str">
        <f t="shared" si="18"/>
        <v>376-4117</v>
      </c>
      <c r="D575" s="244" t="s">
        <v>357</v>
      </c>
      <c r="E575" s="244" t="s">
        <v>49</v>
      </c>
      <c r="F575" s="244" t="s">
        <v>50</v>
      </c>
      <c r="G575" s="244" t="s">
        <v>52</v>
      </c>
      <c r="H575" s="187" t="s">
        <v>22</v>
      </c>
      <c r="I575" s="188">
        <v>110</v>
      </c>
      <c r="J575" s="188">
        <f>VLOOKUP(A575,CENIK!$A$2:$F$201,6,FALSE)</f>
        <v>0</v>
      </c>
      <c r="K575" s="188">
        <f t="shared" si="19"/>
        <v>0</v>
      </c>
    </row>
    <row r="576" spans="1:11" ht="45" x14ac:dyDescent="0.25">
      <c r="A576" s="187">
        <v>4122</v>
      </c>
      <c r="B576" s="187">
        <v>376</v>
      </c>
      <c r="C576" s="184" t="str">
        <f t="shared" si="18"/>
        <v>376-4122</v>
      </c>
      <c r="D576" s="244" t="s">
        <v>357</v>
      </c>
      <c r="E576" s="244" t="s">
        <v>49</v>
      </c>
      <c r="F576" s="244" t="s">
        <v>50</v>
      </c>
      <c r="G576" s="244" t="s">
        <v>261</v>
      </c>
      <c r="H576" s="187" t="s">
        <v>22</v>
      </c>
      <c r="I576" s="188">
        <v>110</v>
      </c>
      <c r="J576" s="188">
        <f>VLOOKUP(A576,CENIK!$A$2:$F$201,6,FALSE)</f>
        <v>0</v>
      </c>
      <c r="K576" s="188">
        <f t="shared" si="19"/>
        <v>0</v>
      </c>
    </row>
    <row r="577" spans="1:11" ht="30" x14ac:dyDescent="0.25">
      <c r="A577" s="187">
        <v>4202</v>
      </c>
      <c r="B577" s="187">
        <v>376</v>
      </c>
      <c r="C577" s="184" t="str">
        <f t="shared" si="18"/>
        <v>376-4202</v>
      </c>
      <c r="D577" s="244" t="s">
        <v>357</v>
      </c>
      <c r="E577" s="244" t="s">
        <v>49</v>
      </c>
      <c r="F577" s="244" t="s">
        <v>56</v>
      </c>
      <c r="G577" s="244" t="s">
        <v>58</v>
      </c>
      <c r="H577" s="187" t="s">
        <v>29</v>
      </c>
      <c r="I577" s="188">
        <v>395</v>
      </c>
      <c r="J577" s="188">
        <f>VLOOKUP(A577,CENIK!$A$2:$F$201,6,FALSE)</f>
        <v>0</v>
      </c>
      <c r="K577" s="188">
        <f t="shared" si="19"/>
        <v>0</v>
      </c>
    </row>
    <row r="578" spans="1:11" ht="75" x14ac:dyDescent="0.25">
      <c r="A578" s="187">
        <v>4203</v>
      </c>
      <c r="B578" s="187">
        <v>376</v>
      </c>
      <c r="C578" s="184" t="str">
        <f t="shared" si="18"/>
        <v>376-4203</v>
      </c>
      <c r="D578" s="244" t="s">
        <v>357</v>
      </c>
      <c r="E578" s="244" t="s">
        <v>49</v>
      </c>
      <c r="F578" s="244" t="s">
        <v>56</v>
      </c>
      <c r="G578" s="244" t="s">
        <v>59</v>
      </c>
      <c r="H578" s="187" t="s">
        <v>22</v>
      </c>
      <c r="I578" s="188">
        <v>39.5</v>
      </c>
      <c r="J578" s="188">
        <f>VLOOKUP(A578,CENIK!$A$2:$F$201,6,FALSE)</f>
        <v>0</v>
      </c>
      <c r="K578" s="188">
        <f t="shared" si="19"/>
        <v>0</v>
      </c>
    </row>
    <row r="579" spans="1:11" ht="60" x14ac:dyDescent="0.25">
      <c r="A579" s="187">
        <v>4204</v>
      </c>
      <c r="B579" s="187">
        <v>376</v>
      </c>
      <c r="C579" s="184" t="str">
        <f t="shared" si="18"/>
        <v>376-4204</v>
      </c>
      <c r="D579" s="244" t="s">
        <v>357</v>
      </c>
      <c r="E579" s="244" t="s">
        <v>49</v>
      </c>
      <c r="F579" s="244" t="s">
        <v>56</v>
      </c>
      <c r="G579" s="244" t="s">
        <v>60</v>
      </c>
      <c r="H579" s="187" t="s">
        <v>22</v>
      </c>
      <c r="I579" s="188">
        <v>205</v>
      </c>
      <c r="J579" s="188">
        <f>VLOOKUP(A579,CENIK!$A$2:$F$201,6,FALSE)</f>
        <v>0</v>
      </c>
      <c r="K579" s="188">
        <f t="shared" si="19"/>
        <v>0</v>
      </c>
    </row>
    <row r="580" spans="1:11" ht="60" x14ac:dyDescent="0.25">
      <c r="A580" s="187">
        <v>4207</v>
      </c>
      <c r="B580" s="187">
        <v>376</v>
      </c>
      <c r="C580" s="184" t="str">
        <f t="shared" si="18"/>
        <v>376-4207</v>
      </c>
      <c r="D580" s="244" t="s">
        <v>357</v>
      </c>
      <c r="E580" s="244" t="s">
        <v>49</v>
      </c>
      <c r="F580" s="244" t="s">
        <v>56</v>
      </c>
      <c r="G580" s="244" t="s">
        <v>262</v>
      </c>
      <c r="H580" s="187" t="s">
        <v>22</v>
      </c>
      <c r="I580" s="188">
        <v>825</v>
      </c>
      <c r="J580" s="188">
        <f>VLOOKUP(A580,CENIK!$A$2:$F$201,6,FALSE)</f>
        <v>0</v>
      </c>
      <c r="K580" s="188">
        <f t="shared" si="19"/>
        <v>0</v>
      </c>
    </row>
    <row r="581" spans="1:11" ht="165" x14ac:dyDescent="0.25">
      <c r="A581" s="187">
        <v>6101</v>
      </c>
      <c r="B581" s="187">
        <v>376</v>
      </c>
      <c r="C581" s="184" t="str">
        <f t="shared" si="18"/>
        <v>376-6101</v>
      </c>
      <c r="D581" s="244" t="s">
        <v>357</v>
      </c>
      <c r="E581" s="244" t="s">
        <v>74</v>
      </c>
      <c r="F581" s="244" t="s">
        <v>75</v>
      </c>
      <c r="G581" s="244" t="s">
        <v>76</v>
      </c>
      <c r="H581" s="187" t="s">
        <v>10</v>
      </c>
      <c r="I581" s="188">
        <v>230.8</v>
      </c>
      <c r="J581" s="188">
        <f>VLOOKUP(A581,CENIK!$A$2:$F$201,6,FALSE)</f>
        <v>0</v>
      </c>
      <c r="K581" s="188">
        <f t="shared" si="19"/>
        <v>0</v>
      </c>
    </row>
    <row r="582" spans="1:11" ht="120" x14ac:dyDescent="0.25">
      <c r="A582" s="187">
        <v>6204</v>
      </c>
      <c r="B582" s="187">
        <v>376</v>
      </c>
      <c r="C582" s="184" t="str">
        <f t="shared" si="18"/>
        <v>376-6204</v>
      </c>
      <c r="D582" s="244" t="s">
        <v>357</v>
      </c>
      <c r="E582" s="244" t="s">
        <v>74</v>
      </c>
      <c r="F582" s="244" t="s">
        <v>77</v>
      </c>
      <c r="G582" s="244" t="s">
        <v>265</v>
      </c>
      <c r="H582" s="187" t="s">
        <v>6</v>
      </c>
      <c r="I582" s="188">
        <v>10</v>
      </c>
      <c r="J582" s="188">
        <f>VLOOKUP(A582,CENIK!$A$2:$F$201,6,FALSE)</f>
        <v>0</v>
      </c>
      <c r="K582" s="188">
        <f t="shared" si="19"/>
        <v>0</v>
      </c>
    </row>
    <row r="583" spans="1:11" ht="120" x14ac:dyDescent="0.25">
      <c r="A583" s="187">
        <v>6206</v>
      </c>
      <c r="B583" s="187">
        <v>376</v>
      </c>
      <c r="C583" s="184" t="str">
        <f t="shared" si="18"/>
        <v>376-6206</v>
      </c>
      <c r="D583" s="244" t="s">
        <v>357</v>
      </c>
      <c r="E583" s="244" t="s">
        <v>74</v>
      </c>
      <c r="F583" s="244" t="s">
        <v>77</v>
      </c>
      <c r="G583" s="244" t="s">
        <v>266</v>
      </c>
      <c r="H583" s="187" t="s">
        <v>6</v>
      </c>
      <c r="I583" s="188">
        <v>1</v>
      </c>
      <c r="J583" s="188">
        <f>VLOOKUP(A583,CENIK!$A$2:$F$201,6,FALSE)</f>
        <v>0</v>
      </c>
      <c r="K583" s="188">
        <f t="shared" si="19"/>
        <v>0</v>
      </c>
    </row>
    <row r="584" spans="1:11" ht="45" x14ac:dyDescent="0.25">
      <c r="A584" s="187">
        <v>5307</v>
      </c>
      <c r="B584" s="187">
        <v>376</v>
      </c>
      <c r="C584" s="184" t="str">
        <f t="shared" si="18"/>
        <v>376-5307</v>
      </c>
      <c r="D584" s="244" t="s">
        <v>357</v>
      </c>
      <c r="E584" s="244" t="s">
        <v>74</v>
      </c>
      <c r="F584" s="244" t="s">
        <v>77</v>
      </c>
      <c r="G584" s="244" t="s">
        <v>558</v>
      </c>
      <c r="H584" s="187" t="s">
        <v>6</v>
      </c>
      <c r="I584" s="188">
        <v>11</v>
      </c>
      <c r="J584" s="188">
        <f>VLOOKUP(A584,CENIK!$A$2:$F$201,6,FALSE)</f>
        <v>0</v>
      </c>
      <c r="K584" s="188">
        <f t="shared" si="19"/>
        <v>0</v>
      </c>
    </row>
    <row r="585" spans="1:11" ht="120" x14ac:dyDescent="0.25">
      <c r="A585" s="187">
        <v>6253</v>
      </c>
      <c r="B585" s="187">
        <v>376</v>
      </c>
      <c r="C585" s="184" t="str">
        <f t="shared" si="18"/>
        <v>376-6253</v>
      </c>
      <c r="D585" s="244" t="s">
        <v>357</v>
      </c>
      <c r="E585" s="244" t="s">
        <v>74</v>
      </c>
      <c r="F585" s="244" t="s">
        <v>77</v>
      </c>
      <c r="G585" s="244" t="s">
        <v>269</v>
      </c>
      <c r="H585" s="187" t="s">
        <v>6</v>
      </c>
      <c r="I585" s="188">
        <v>11</v>
      </c>
      <c r="J585" s="188">
        <f>VLOOKUP(A585,CENIK!$A$2:$F$201,6,FALSE)</f>
        <v>0</v>
      </c>
      <c r="K585" s="188">
        <f t="shared" si="19"/>
        <v>0</v>
      </c>
    </row>
    <row r="586" spans="1:11" ht="120" x14ac:dyDescent="0.25">
      <c r="A586" s="187">
        <v>6305</v>
      </c>
      <c r="B586" s="187">
        <v>376</v>
      </c>
      <c r="C586" s="184" t="str">
        <f t="shared" si="18"/>
        <v>376-6305</v>
      </c>
      <c r="D586" s="244" t="s">
        <v>357</v>
      </c>
      <c r="E586" s="244" t="s">
        <v>74</v>
      </c>
      <c r="F586" s="244" t="s">
        <v>81</v>
      </c>
      <c r="G586" s="244" t="s">
        <v>84</v>
      </c>
      <c r="H586" s="187" t="s">
        <v>6</v>
      </c>
      <c r="I586" s="188">
        <v>17</v>
      </c>
      <c r="J586" s="188">
        <f>VLOOKUP(A586,CENIK!$A$2:$F$201,6,FALSE)</f>
        <v>0</v>
      </c>
      <c r="K586" s="188">
        <f t="shared" si="19"/>
        <v>0</v>
      </c>
    </row>
    <row r="587" spans="1:11" ht="345" x14ac:dyDescent="0.25">
      <c r="A587" s="187">
        <v>6301</v>
      </c>
      <c r="B587" s="187">
        <v>376</v>
      </c>
      <c r="C587" s="184" t="str">
        <f t="shared" si="18"/>
        <v>376-6301</v>
      </c>
      <c r="D587" s="244" t="s">
        <v>357</v>
      </c>
      <c r="E587" s="244" t="s">
        <v>74</v>
      </c>
      <c r="F587" s="244" t="s">
        <v>81</v>
      </c>
      <c r="G587" s="244" t="s">
        <v>270</v>
      </c>
      <c r="H587" s="187" t="s">
        <v>6</v>
      </c>
      <c r="I587" s="188">
        <v>17</v>
      </c>
      <c r="J587" s="188">
        <f>VLOOKUP(A587,CENIK!$A$2:$F$201,6,FALSE)</f>
        <v>0</v>
      </c>
      <c r="K587" s="188">
        <f t="shared" si="19"/>
        <v>0</v>
      </c>
    </row>
    <row r="588" spans="1:11" ht="60" x14ac:dyDescent="0.25">
      <c r="A588" s="187">
        <v>6405</v>
      </c>
      <c r="B588" s="187">
        <v>376</v>
      </c>
      <c r="C588" s="184" t="str">
        <f t="shared" si="18"/>
        <v>376-6405</v>
      </c>
      <c r="D588" s="244" t="s">
        <v>357</v>
      </c>
      <c r="E588" s="244" t="s">
        <v>74</v>
      </c>
      <c r="F588" s="244" t="s">
        <v>85</v>
      </c>
      <c r="G588" s="244" t="s">
        <v>87</v>
      </c>
      <c r="H588" s="187" t="s">
        <v>10</v>
      </c>
      <c r="I588" s="188">
        <v>230.8</v>
      </c>
      <c r="J588" s="188">
        <f>VLOOKUP(A588,CENIK!$A$2:$F$201,6,FALSE)</f>
        <v>0</v>
      </c>
      <c r="K588" s="188">
        <f t="shared" si="19"/>
        <v>0</v>
      </c>
    </row>
    <row r="589" spans="1:11" ht="30" x14ac:dyDescent="0.25">
      <c r="A589" s="187">
        <v>6401</v>
      </c>
      <c r="B589" s="187">
        <v>376</v>
      </c>
      <c r="C589" s="184" t="str">
        <f t="shared" si="18"/>
        <v>376-6401</v>
      </c>
      <c r="D589" s="244" t="s">
        <v>357</v>
      </c>
      <c r="E589" s="244" t="s">
        <v>74</v>
      </c>
      <c r="F589" s="244" t="s">
        <v>85</v>
      </c>
      <c r="G589" s="244" t="s">
        <v>86</v>
      </c>
      <c r="H589" s="187" t="s">
        <v>10</v>
      </c>
      <c r="I589" s="188">
        <v>230.8</v>
      </c>
      <c r="J589" s="188">
        <f>VLOOKUP(A589,CENIK!$A$2:$F$201,6,FALSE)</f>
        <v>0</v>
      </c>
      <c r="K589" s="188">
        <f t="shared" si="19"/>
        <v>0</v>
      </c>
    </row>
    <row r="590" spans="1:11" ht="30" x14ac:dyDescent="0.25">
      <c r="A590" s="187">
        <v>6402</v>
      </c>
      <c r="B590" s="187">
        <v>376</v>
      </c>
      <c r="C590" s="184" t="str">
        <f t="shared" si="18"/>
        <v>376-6402</v>
      </c>
      <c r="D590" s="244" t="s">
        <v>357</v>
      </c>
      <c r="E590" s="244" t="s">
        <v>74</v>
      </c>
      <c r="F590" s="244" t="s">
        <v>85</v>
      </c>
      <c r="G590" s="244" t="s">
        <v>122</v>
      </c>
      <c r="H590" s="187" t="s">
        <v>10</v>
      </c>
      <c r="I590" s="188">
        <v>230.8</v>
      </c>
      <c r="J590" s="188">
        <f>VLOOKUP(A590,CENIK!$A$2:$F$201,6,FALSE)</f>
        <v>0</v>
      </c>
      <c r="K590" s="188">
        <f t="shared" si="19"/>
        <v>0</v>
      </c>
    </row>
    <row r="591" spans="1:11" ht="45" x14ac:dyDescent="0.25">
      <c r="A591" s="187">
        <v>6504</v>
      </c>
      <c r="B591" s="187">
        <v>376</v>
      </c>
      <c r="C591" s="184" t="str">
        <f t="shared" si="18"/>
        <v>376-6504</v>
      </c>
      <c r="D591" s="244" t="s">
        <v>357</v>
      </c>
      <c r="E591" s="244" t="s">
        <v>74</v>
      </c>
      <c r="F591" s="244" t="s">
        <v>88</v>
      </c>
      <c r="G591" s="244" t="s">
        <v>274</v>
      </c>
      <c r="H591" s="187" t="s">
        <v>6</v>
      </c>
      <c r="I591" s="188">
        <v>5</v>
      </c>
      <c r="J591" s="188">
        <f>VLOOKUP(A591,CENIK!$A$2:$F$201,6,FALSE)</f>
        <v>0</v>
      </c>
      <c r="K591" s="188">
        <f t="shared" si="19"/>
        <v>0</v>
      </c>
    </row>
    <row r="592" spans="1:11" ht="60" x14ac:dyDescent="0.25">
      <c r="A592" s="187">
        <v>1201</v>
      </c>
      <c r="B592" s="187">
        <v>373</v>
      </c>
      <c r="C592" s="184" t="str">
        <f t="shared" si="18"/>
        <v>373-1201</v>
      </c>
      <c r="D592" s="244" t="s">
        <v>355</v>
      </c>
      <c r="E592" s="244" t="s">
        <v>7</v>
      </c>
      <c r="F592" s="244" t="s">
        <v>8</v>
      </c>
      <c r="G592" s="244" t="s">
        <v>9</v>
      </c>
      <c r="H592" s="187" t="s">
        <v>10</v>
      </c>
      <c r="I592" s="188">
        <v>614.20000000000005</v>
      </c>
      <c r="J592" s="188">
        <f>VLOOKUP(A592,CENIK!$A$2:$F$201,6,FALSE)</f>
        <v>0</v>
      </c>
      <c r="K592" s="188">
        <f t="shared" si="19"/>
        <v>0</v>
      </c>
    </row>
    <row r="593" spans="1:11" ht="45" x14ac:dyDescent="0.25">
      <c r="A593" s="187">
        <v>1202</v>
      </c>
      <c r="B593" s="187">
        <v>373</v>
      </c>
      <c r="C593" s="184" t="str">
        <f t="shared" si="18"/>
        <v>373-1202</v>
      </c>
      <c r="D593" s="244" t="s">
        <v>355</v>
      </c>
      <c r="E593" s="244" t="s">
        <v>7</v>
      </c>
      <c r="F593" s="244" t="s">
        <v>8</v>
      </c>
      <c r="G593" s="244" t="s">
        <v>11</v>
      </c>
      <c r="H593" s="187" t="s">
        <v>12</v>
      </c>
      <c r="I593" s="188">
        <v>1</v>
      </c>
      <c r="J593" s="188">
        <f>VLOOKUP(A593,CENIK!$A$2:$F$201,6,FALSE)</f>
        <v>0</v>
      </c>
      <c r="K593" s="188">
        <f t="shared" si="19"/>
        <v>0</v>
      </c>
    </row>
    <row r="594" spans="1:11" ht="75" x14ac:dyDescent="0.25">
      <c r="A594" s="187">
        <v>1207</v>
      </c>
      <c r="B594" s="187">
        <v>373</v>
      </c>
      <c r="C594" s="184" t="str">
        <f t="shared" si="18"/>
        <v>373-1207</v>
      </c>
      <c r="D594" s="244" t="s">
        <v>355</v>
      </c>
      <c r="E594" s="244" t="s">
        <v>7</v>
      </c>
      <c r="F594" s="244" t="s">
        <v>8</v>
      </c>
      <c r="G594" s="244" t="s">
        <v>239</v>
      </c>
      <c r="H594" s="187" t="s">
        <v>14</v>
      </c>
      <c r="I594" s="188">
        <v>26</v>
      </c>
      <c r="J594" s="188">
        <f>VLOOKUP(A594,CENIK!$A$2:$F$201,6,FALSE)</f>
        <v>0</v>
      </c>
      <c r="K594" s="188">
        <f t="shared" si="19"/>
        <v>0</v>
      </c>
    </row>
    <row r="595" spans="1:11" ht="60" x14ac:dyDescent="0.25">
      <c r="A595" s="187">
        <v>1307</v>
      </c>
      <c r="B595" s="187">
        <v>373</v>
      </c>
      <c r="C595" s="184" t="str">
        <f t="shared" si="18"/>
        <v>373-1307</v>
      </c>
      <c r="D595" s="244" t="s">
        <v>355</v>
      </c>
      <c r="E595" s="244" t="s">
        <v>7</v>
      </c>
      <c r="F595" s="244" t="s">
        <v>15</v>
      </c>
      <c r="G595" s="244" t="s">
        <v>18</v>
      </c>
      <c r="H595" s="187" t="s">
        <v>6</v>
      </c>
      <c r="I595" s="188">
        <v>15</v>
      </c>
      <c r="J595" s="188">
        <f>VLOOKUP(A595,CENIK!$A$2:$F$201,6,FALSE)</f>
        <v>0</v>
      </c>
      <c r="K595" s="188">
        <f t="shared" si="19"/>
        <v>0</v>
      </c>
    </row>
    <row r="596" spans="1:11" ht="45" x14ac:dyDescent="0.25">
      <c r="A596" s="187">
        <v>1311</v>
      </c>
      <c r="B596" s="187">
        <v>373</v>
      </c>
      <c r="C596" s="184" t="str">
        <f t="shared" si="18"/>
        <v>373-1311</v>
      </c>
      <c r="D596" s="244" t="s">
        <v>355</v>
      </c>
      <c r="E596" s="244" t="s">
        <v>7</v>
      </c>
      <c r="F596" s="244" t="s">
        <v>15</v>
      </c>
      <c r="G596" s="244" t="s">
        <v>23</v>
      </c>
      <c r="H596" s="187" t="s">
        <v>14</v>
      </c>
      <c r="I596" s="188">
        <v>1</v>
      </c>
      <c r="J596" s="188">
        <f>VLOOKUP(A596,CENIK!$A$2:$F$201,6,FALSE)</f>
        <v>0</v>
      </c>
      <c r="K596" s="188">
        <f t="shared" si="19"/>
        <v>0</v>
      </c>
    </row>
    <row r="597" spans="1:11" ht="30" x14ac:dyDescent="0.25">
      <c r="A597" s="187">
        <v>1401</v>
      </c>
      <c r="B597" s="187">
        <v>373</v>
      </c>
      <c r="C597" s="184" t="str">
        <f t="shared" si="18"/>
        <v>373-1401</v>
      </c>
      <c r="D597" s="244" t="s">
        <v>355</v>
      </c>
      <c r="E597" s="244" t="s">
        <v>7</v>
      </c>
      <c r="F597" s="244" t="s">
        <v>25</v>
      </c>
      <c r="G597" s="244" t="s">
        <v>247</v>
      </c>
      <c r="H597" s="187" t="s">
        <v>20</v>
      </c>
      <c r="I597" s="188">
        <v>60</v>
      </c>
      <c r="J597" s="188">
        <f>VLOOKUP(A597,CENIK!$A$2:$F$201,6,FALSE)</f>
        <v>0</v>
      </c>
      <c r="K597" s="188">
        <f t="shared" si="19"/>
        <v>0</v>
      </c>
    </row>
    <row r="598" spans="1:11" ht="30" x14ac:dyDescent="0.25">
      <c r="A598" s="187">
        <v>1402</v>
      </c>
      <c r="B598" s="187">
        <v>373</v>
      </c>
      <c r="C598" s="184" t="str">
        <f t="shared" si="18"/>
        <v>373-1402</v>
      </c>
      <c r="D598" s="244" t="s">
        <v>355</v>
      </c>
      <c r="E598" s="244" t="s">
        <v>7</v>
      </c>
      <c r="F598" s="244" t="s">
        <v>25</v>
      </c>
      <c r="G598" s="244" t="s">
        <v>248</v>
      </c>
      <c r="H598" s="187" t="s">
        <v>20</v>
      </c>
      <c r="I598" s="188">
        <v>30</v>
      </c>
      <c r="J598" s="188">
        <f>VLOOKUP(A598,CENIK!$A$2:$F$201,6,FALSE)</f>
        <v>0</v>
      </c>
      <c r="K598" s="188">
        <f t="shared" si="19"/>
        <v>0</v>
      </c>
    </row>
    <row r="599" spans="1:11" ht="30" x14ac:dyDescent="0.25">
      <c r="A599" s="187">
        <v>1403</v>
      </c>
      <c r="B599" s="187">
        <v>373</v>
      </c>
      <c r="C599" s="184" t="str">
        <f t="shared" si="18"/>
        <v>373-1403</v>
      </c>
      <c r="D599" s="244" t="s">
        <v>355</v>
      </c>
      <c r="E599" s="244" t="s">
        <v>7</v>
      </c>
      <c r="F599" s="244" t="s">
        <v>25</v>
      </c>
      <c r="G599" s="244" t="s">
        <v>249</v>
      </c>
      <c r="H599" s="187" t="s">
        <v>20</v>
      </c>
      <c r="I599" s="188">
        <v>30</v>
      </c>
      <c r="J599" s="188">
        <f>VLOOKUP(A599,CENIK!$A$2:$F$201,6,FALSE)</f>
        <v>0</v>
      </c>
      <c r="K599" s="188">
        <f t="shared" si="19"/>
        <v>0</v>
      </c>
    </row>
    <row r="600" spans="1:11" ht="60" x14ac:dyDescent="0.25">
      <c r="A600" s="187">
        <v>12324</v>
      </c>
      <c r="B600" s="187">
        <v>373</v>
      </c>
      <c r="C600" s="184" t="str">
        <f t="shared" si="18"/>
        <v>373-12324</v>
      </c>
      <c r="D600" s="244" t="s">
        <v>355</v>
      </c>
      <c r="E600" s="244" t="s">
        <v>26</v>
      </c>
      <c r="F600" s="244" t="s">
        <v>27</v>
      </c>
      <c r="G600" s="244" t="s">
        <v>556</v>
      </c>
      <c r="H600" s="187" t="s">
        <v>29</v>
      </c>
      <c r="I600" s="188">
        <v>50</v>
      </c>
      <c r="J600" s="188">
        <f>VLOOKUP(A600,CENIK!$A$2:$F$201,6,FALSE)</f>
        <v>0</v>
      </c>
      <c r="K600" s="188">
        <f t="shared" si="19"/>
        <v>0</v>
      </c>
    </row>
    <row r="601" spans="1:11" ht="45" x14ac:dyDescent="0.25">
      <c r="A601" s="187">
        <v>12308</v>
      </c>
      <c r="B601" s="187">
        <v>373</v>
      </c>
      <c r="C601" s="184" t="str">
        <f t="shared" si="18"/>
        <v>373-12308</v>
      </c>
      <c r="D601" s="244" t="s">
        <v>355</v>
      </c>
      <c r="E601" s="244" t="s">
        <v>26</v>
      </c>
      <c r="F601" s="244" t="s">
        <v>27</v>
      </c>
      <c r="G601" s="244" t="s">
        <v>28</v>
      </c>
      <c r="H601" s="187" t="s">
        <v>29</v>
      </c>
      <c r="I601" s="188">
        <v>1050</v>
      </c>
      <c r="J601" s="188">
        <f>VLOOKUP(A601,CENIK!$A$2:$F$201,6,FALSE)</f>
        <v>0</v>
      </c>
      <c r="K601" s="188">
        <f t="shared" si="19"/>
        <v>0</v>
      </c>
    </row>
    <row r="602" spans="1:11" ht="30" x14ac:dyDescent="0.25">
      <c r="A602" s="187">
        <v>22102</v>
      </c>
      <c r="B602" s="187">
        <v>373</v>
      </c>
      <c r="C602" s="184" t="str">
        <f t="shared" si="18"/>
        <v>373-22102</v>
      </c>
      <c r="D602" s="244" t="s">
        <v>355</v>
      </c>
      <c r="E602" s="244" t="s">
        <v>26</v>
      </c>
      <c r="F602" s="244" t="s">
        <v>27</v>
      </c>
      <c r="G602" s="244" t="s">
        <v>35</v>
      </c>
      <c r="H602" s="187" t="s">
        <v>29</v>
      </c>
      <c r="I602" s="188">
        <v>1050</v>
      </c>
      <c r="J602" s="188">
        <f>VLOOKUP(A602,CENIK!$A$2:$F$201,6,FALSE)</f>
        <v>0</v>
      </c>
      <c r="K602" s="188">
        <f t="shared" si="19"/>
        <v>0</v>
      </c>
    </row>
    <row r="603" spans="1:11" ht="30" x14ac:dyDescent="0.25">
      <c r="A603" s="187">
        <v>12327</v>
      </c>
      <c r="B603" s="187">
        <v>373</v>
      </c>
      <c r="C603" s="184" t="str">
        <f t="shared" si="18"/>
        <v>373-12327</v>
      </c>
      <c r="D603" s="244" t="s">
        <v>355</v>
      </c>
      <c r="E603" s="244" t="s">
        <v>26</v>
      </c>
      <c r="F603" s="244" t="s">
        <v>27</v>
      </c>
      <c r="G603" s="244" t="s">
        <v>31</v>
      </c>
      <c r="H603" s="187" t="s">
        <v>10</v>
      </c>
      <c r="I603" s="188">
        <v>1230</v>
      </c>
      <c r="J603" s="188">
        <f>VLOOKUP(A603,CENIK!$A$2:$F$201,6,FALSE)</f>
        <v>0</v>
      </c>
      <c r="K603" s="188">
        <f t="shared" si="19"/>
        <v>0</v>
      </c>
    </row>
    <row r="604" spans="1:11" ht="45" x14ac:dyDescent="0.25">
      <c r="A604" s="187">
        <v>31302</v>
      </c>
      <c r="B604" s="187">
        <v>373</v>
      </c>
      <c r="C604" s="184" t="str">
        <f t="shared" si="18"/>
        <v>373-31302</v>
      </c>
      <c r="D604" s="244" t="s">
        <v>355</v>
      </c>
      <c r="E604" s="244" t="s">
        <v>26</v>
      </c>
      <c r="F604" s="244" t="s">
        <v>36</v>
      </c>
      <c r="G604" s="244" t="s">
        <v>639</v>
      </c>
      <c r="H604" s="187" t="s">
        <v>22</v>
      </c>
      <c r="I604" s="188">
        <v>420</v>
      </c>
      <c r="J604" s="188">
        <f>VLOOKUP(A604,CENIK!$A$2:$F$201,6,FALSE)</f>
        <v>0</v>
      </c>
      <c r="K604" s="188">
        <f t="shared" si="19"/>
        <v>0</v>
      </c>
    </row>
    <row r="605" spans="1:11" ht="75" x14ac:dyDescent="0.25">
      <c r="A605" s="187">
        <v>31602</v>
      </c>
      <c r="B605" s="187">
        <v>373</v>
      </c>
      <c r="C605" s="184" t="str">
        <f t="shared" si="18"/>
        <v>373-31602</v>
      </c>
      <c r="D605" s="244" t="s">
        <v>355</v>
      </c>
      <c r="E605" s="244" t="s">
        <v>26</v>
      </c>
      <c r="F605" s="244" t="s">
        <v>36</v>
      </c>
      <c r="G605" s="244" t="s">
        <v>640</v>
      </c>
      <c r="H605" s="187" t="s">
        <v>29</v>
      </c>
      <c r="I605" s="188">
        <v>1050</v>
      </c>
      <c r="J605" s="188">
        <f>VLOOKUP(A605,CENIK!$A$2:$F$201,6,FALSE)</f>
        <v>0</v>
      </c>
      <c r="K605" s="188">
        <f t="shared" si="19"/>
        <v>0</v>
      </c>
    </row>
    <row r="606" spans="1:11" ht="45" x14ac:dyDescent="0.25">
      <c r="A606" s="187">
        <v>32311</v>
      </c>
      <c r="B606" s="187">
        <v>373</v>
      </c>
      <c r="C606" s="184" t="str">
        <f t="shared" si="18"/>
        <v>373-32311</v>
      </c>
      <c r="D606" s="244" t="s">
        <v>355</v>
      </c>
      <c r="E606" s="244" t="s">
        <v>26</v>
      </c>
      <c r="F606" s="244" t="s">
        <v>36</v>
      </c>
      <c r="G606" s="244" t="s">
        <v>255</v>
      </c>
      <c r="H606" s="187" t="s">
        <v>29</v>
      </c>
      <c r="I606" s="188">
        <v>1050</v>
      </c>
      <c r="J606" s="188">
        <f>VLOOKUP(A606,CENIK!$A$2:$F$201,6,FALSE)</f>
        <v>0</v>
      </c>
      <c r="K606" s="188">
        <f t="shared" si="19"/>
        <v>0</v>
      </c>
    </row>
    <row r="607" spans="1:11" ht="30" x14ac:dyDescent="0.25">
      <c r="A607" s="187">
        <v>4124</v>
      </c>
      <c r="B607" s="187">
        <v>373</v>
      </c>
      <c r="C607" s="184" t="str">
        <f t="shared" si="18"/>
        <v>373-4124</v>
      </c>
      <c r="D607" s="244" t="s">
        <v>355</v>
      </c>
      <c r="E607" s="244" t="s">
        <v>49</v>
      </c>
      <c r="F607" s="244" t="s">
        <v>50</v>
      </c>
      <c r="G607" s="244" t="s">
        <v>55</v>
      </c>
      <c r="H607" s="187" t="s">
        <v>20</v>
      </c>
      <c r="I607" s="188">
        <v>60</v>
      </c>
      <c r="J607" s="188">
        <f>VLOOKUP(A607,CENIK!$A$2:$F$201,6,FALSE)</f>
        <v>0</v>
      </c>
      <c r="K607" s="188">
        <f t="shared" si="19"/>
        <v>0</v>
      </c>
    </row>
    <row r="608" spans="1:11" ht="60" x14ac:dyDescent="0.25">
      <c r="A608" s="187">
        <v>4102</v>
      </c>
      <c r="B608" s="187">
        <v>373</v>
      </c>
      <c r="C608" s="184" t="str">
        <f t="shared" si="18"/>
        <v>373-4102</v>
      </c>
      <c r="D608" s="244" t="s">
        <v>355</v>
      </c>
      <c r="E608" s="244" t="s">
        <v>49</v>
      </c>
      <c r="F608" s="244" t="s">
        <v>50</v>
      </c>
      <c r="G608" s="244" t="s">
        <v>235</v>
      </c>
      <c r="H608" s="187" t="s">
        <v>29</v>
      </c>
      <c r="I608" s="188">
        <v>1845</v>
      </c>
      <c r="J608" s="188">
        <f>VLOOKUP(A608,CENIK!$A$2:$F$201,6,FALSE)</f>
        <v>0</v>
      </c>
      <c r="K608" s="188">
        <f t="shared" si="19"/>
        <v>0</v>
      </c>
    </row>
    <row r="609" spans="1:11" ht="60" x14ac:dyDescent="0.25">
      <c r="A609" s="187">
        <v>4105</v>
      </c>
      <c r="B609" s="187">
        <v>373</v>
      </c>
      <c r="C609" s="184" t="str">
        <f t="shared" si="18"/>
        <v>373-4105</v>
      </c>
      <c r="D609" s="244" t="s">
        <v>355</v>
      </c>
      <c r="E609" s="244" t="s">
        <v>49</v>
      </c>
      <c r="F609" s="244" t="s">
        <v>50</v>
      </c>
      <c r="G609" s="244" t="s">
        <v>257</v>
      </c>
      <c r="H609" s="187" t="s">
        <v>22</v>
      </c>
      <c r="I609" s="188">
        <v>1945</v>
      </c>
      <c r="J609" s="188">
        <f>VLOOKUP(A609,CENIK!$A$2:$F$201,6,FALSE)</f>
        <v>0</v>
      </c>
      <c r="K609" s="188">
        <f t="shared" si="19"/>
        <v>0</v>
      </c>
    </row>
    <row r="610" spans="1:11" ht="45" x14ac:dyDescent="0.25">
      <c r="A610" s="187">
        <v>4113</v>
      </c>
      <c r="B610" s="187">
        <v>373</v>
      </c>
      <c r="C610" s="184" t="str">
        <f t="shared" si="18"/>
        <v>373-4113</v>
      </c>
      <c r="D610" s="244" t="s">
        <v>355</v>
      </c>
      <c r="E610" s="244" t="s">
        <v>49</v>
      </c>
      <c r="F610" s="244" t="s">
        <v>50</v>
      </c>
      <c r="G610" s="244" t="s">
        <v>557</v>
      </c>
      <c r="H610" s="187" t="s">
        <v>22</v>
      </c>
      <c r="I610" s="188">
        <v>1055</v>
      </c>
      <c r="J610" s="188">
        <f>VLOOKUP(A610,CENIK!$A$2:$F$201,6,FALSE)</f>
        <v>0</v>
      </c>
      <c r="K610" s="188">
        <f t="shared" si="19"/>
        <v>0</v>
      </c>
    </row>
    <row r="611" spans="1:11" ht="45" x14ac:dyDescent="0.25">
      <c r="A611" s="187">
        <v>4117</v>
      </c>
      <c r="B611" s="187">
        <v>373</v>
      </c>
      <c r="C611" s="184" t="str">
        <f t="shared" si="18"/>
        <v>373-4117</v>
      </c>
      <c r="D611" s="244" t="s">
        <v>355</v>
      </c>
      <c r="E611" s="244" t="s">
        <v>49</v>
      </c>
      <c r="F611" s="244" t="s">
        <v>50</v>
      </c>
      <c r="G611" s="244" t="s">
        <v>52</v>
      </c>
      <c r="H611" s="187" t="s">
        <v>22</v>
      </c>
      <c r="I611" s="188">
        <v>300</v>
      </c>
      <c r="J611" s="188">
        <f>VLOOKUP(A611,CENIK!$A$2:$F$201,6,FALSE)</f>
        <v>0</v>
      </c>
      <c r="K611" s="188">
        <f t="shared" si="19"/>
        <v>0</v>
      </c>
    </row>
    <row r="612" spans="1:11" ht="45" x14ac:dyDescent="0.25">
      <c r="A612" s="187">
        <v>4122</v>
      </c>
      <c r="B612" s="187">
        <v>373</v>
      </c>
      <c r="C612" s="184" t="str">
        <f t="shared" si="18"/>
        <v>373-4122</v>
      </c>
      <c r="D612" s="244" t="s">
        <v>355</v>
      </c>
      <c r="E612" s="244" t="s">
        <v>49</v>
      </c>
      <c r="F612" s="244" t="s">
        <v>50</v>
      </c>
      <c r="G612" s="244" t="s">
        <v>261</v>
      </c>
      <c r="H612" s="187" t="s">
        <v>22</v>
      </c>
      <c r="I612" s="188">
        <v>300</v>
      </c>
      <c r="J612" s="188">
        <f>VLOOKUP(A612,CENIK!$A$2:$F$201,6,FALSE)</f>
        <v>0</v>
      </c>
      <c r="K612" s="188">
        <f t="shared" si="19"/>
        <v>0</v>
      </c>
    </row>
    <row r="613" spans="1:11" ht="30" x14ac:dyDescent="0.25">
      <c r="A613" s="187">
        <v>4202</v>
      </c>
      <c r="B613" s="187">
        <v>373</v>
      </c>
      <c r="C613" s="184" t="str">
        <f t="shared" si="18"/>
        <v>373-4202</v>
      </c>
      <c r="D613" s="244" t="s">
        <v>355</v>
      </c>
      <c r="E613" s="244" t="s">
        <v>49</v>
      </c>
      <c r="F613" s="244" t="s">
        <v>56</v>
      </c>
      <c r="G613" s="244" t="s">
        <v>58</v>
      </c>
      <c r="H613" s="187" t="s">
        <v>29</v>
      </c>
      <c r="I613" s="188">
        <v>1050</v>
      </c>
      <c r="J613" s="188">
        <f>VLOOKUP(A613,CENIK!$A$2:$F$201,6,FALSE)</f>
        <v>0</v>
      </c>
      <c r="K613" s="188">
        <f t="shared" si="19"/>
        <v>0</v>
      </c>
    </row>
    <row r="614" spans="1:11" ht="75" x14ac:dyDescent="0.25">
      <c r="A614" s="187">
        <v>4203</v>
      </c>
      <c r="B614" s="187">
        <v>373</v>
      </c>
      <c r="C614" s="184" t="str">
        <f t="shared" si="18"/>
        <v>373-4203</v>
      </c>
      <c r="D614" s="244" t="s">
        <v>355</v>
      </c>
      <c r="E614" s="244" t="s">
        <v>49</v>
      </c>
      <c r="F614" s="244" t="s">
        <v>56</v>
      </c>
      <c r="G614" s="244" t="s">
        <v>59</v>
      </c>
      <c r="H614" s="187" t="s">
        <v>22</v>
      </c>
      <c r="I614" s="188">
        <v>105</v>
      </c>
      <c r="J614" s="188">
        <f>VLOOKUP(A614,CENIK!$A$2:$F$201,6,FALSE)</f>
        <v>0</v>
      </c>
      <c r="K614" s="188">
        <f t="shared" si="19"/>
        <v>0</v>
      </c>
    </row>
    <row r="615" spans="1:11" ht="60" x14ac:dyDescent="0.25">
      <c r="A615" s="187">
        <v>4204</v>
      </c>
      <c r="B615" s="187">
        <v>373</v>
      </c>
      <c r="C615" s="184" t="str">
        <f t="shared" si="18"/>
        <v>373-4204</v>
      </c>
      <c r="D615" s="244" t="s">
        <v>355</v>
      </c>
      <c r="E615" s="244" t="s">
        <v>49</v>
      </c>
      <c r="F615" s="244" t="s">
        <v>56</v>
      </c>
      <c r="G615" s="244" t="s">
        <v>60</v>
      </c>
      <c r="H615" s="187" t="s">
        <v>22</v>
      </c>
      <c r="I615" s="188">
        <v>545</v>
      </c>
      <c r="J615" s="188">
        <f>VLOOKUP(A615,CENIK!$A$2:$F$201,6,FALSE)</f>
        <v>0</v>
      </c>
      <c r="K615" s="188">
        <f t="shared" si="19"/>
        <v>0</v>
      </c>
    </row>
    <row r="616" spans="1:11" ht="60" x14ac:dyDescent="0.25">
      <c r="A616" s="187">
        <v>4207</v>
      </c>
      <c r="B616" s="187">
        <v>373</v>
      </c>
      <c r="C616" s="184" t="str">
        <f t="shared" si="18"/>
        <v>373-4207</v>
      </c>
      <c r="D616" s="244" t="s">
        <v>355</v>
      </c>
      <c r="E616" s="244" t="s">
        <v>49</v>
      </c>
      <c r="F616" s="244" t="s">
        <v>56</v>
      </c>
      <c r="G616" s="244" t="s">
        <v>262</v>
      </c>
      <c r="H616" s="187" t="s">
        <v>22</v>
      </c>
      <c r="I616" s="188">
        <v>2245</v>
      </c>
      <c r="J616" s="188">
        <f>VLOOKUP(A616,CENIK!$A$2:$F$201,6,FALSE)</f>
        <v>0</v>
      </c>
      <c r="K616" s="188">
        <f t="shared" si="19"/>
        <v>0</v>
      </c>
    </row>
    <row r="617" spans="1:11" ht="165" x14ac:dyDescent="0.25">
      <c r="A617" s="187">
        <v>6101</v>
      </c>
      <c r="B617" s="187">
        <v>373</v>
      </c>
      <c r="C617" s="184" t="str">
        <f t="shared" ref="C617:C664" si="20">CONCATENATE(B617,$A$38,A617)</f>
        <v>373-6101</v>
      </c>
      <c r="D617" s="244" t="s">
        <v>355</v>
      </c>
      <c r="E617" s="244" t="s">
        <v>74</v>
      </c>
      <c r="F617" s="244" t="s">
        <v>75</v>
      </c>
      <c r="G617" s="244" t="s">
        <v>76</v>
      </c>
      <c r="H617" s="187" t="s">
        <v>10</v>
      </c>
      <c r="I617" s="188">
        <v>614.20000000000005</v>
      </c>
      <c r="J617" s="188">
        <f>VLOOKUP(A617,CENIK!$A$2:$F$201,6,FALSE)</f>
        <v>0</v>
      </c>
      <c r="K617" s="188">
        <f t="shared" ref="K617:K664" si="21">ROUND(I617*J617,2)</f>
        <v>0</v>
      </c>
    </row>
    <row r="618" spans="1:11" ht="120" x14ac:dyDescent="0.25">
      <c r="A618" s="187">
        <v>6204</v>
      </c>
      <c r="B618" s="187">
        <v>373</v>
      </c>
      <c r="C618" s="184" t="str">
        <f t="shared" si="20"/>
        <v>373-6204</v>
      </c>
      <c r="D618" s="244" t="s">
        <v>355</v>
      </c>
      <c r="E618" s="244" t="s">
        <v>74</v>
      </c>
      <c r="F618" s="244" t="s">
        <v>77</v>
      </c>
      <c r="G618" s="244" t="s">
        <v>265</v>
      </c>
      <c r="H618" s="187" t="s">
        <v>6</v>
      </c>
      <c r="I618" s="188">
        <v>29</v>
      </c>
      <c r="J618" s="188">
        <f>VLOOKUP(A618,CENIK!$A$2:$F$201,6,FALSE)</f>
        <v>0</v>
      </c>
      <c r="K618" s="188">
        <f t="shared" si="21"/>
        <v>0</v>
      </c>
    </row>
    <row r="619" spans="1:11" ht="120" x14ac:dyDescent="0.25">
      <c r="A619" s="187">
        <v>6206</v>
      </c>
      <c r="B619" s="187">
        <v>373</v>
      </c>
      <c r="C619" s="184" t="str">
        <f t="shared" si="20"/>
        <v>373-6206</v>
      </c>
      <c r="D619" s="244" t="s">
        <v>355</v>
      </c>
      <c r="E619" s="244" t="s">
        <v>74</v>
      </c>
      <c r="F619" s="244" t="s">
        <v>77</v>
      </c>
      <c r="G619" s="244" t="s">
        <v>266</v>
      </c>
      <c r="H619" s="187" t="s">
        <v>6</v>
      </c>
      <c r="I619" s="188">
        <v>4</v>
      </c>
      <c r="J619" s="188">
        <f>VLOOKUP(A619,CENIK!$A$2:$F$201,6,FALSE)</f>
        <v>0</v>
      </c>
      <c r="K619" s="188">
        <f t="shared" si="21"/>
        <v>0</v>
      </c>
    </row>
    <row r="620" spans="1:11" ht="45" x14ac:dyDescent="0.25">
      <c r="A620" s="187">
        <v>5307</v>
      </c>
      <c r="B620" s="187">
        <v>373</v>
      </c>
      <c r="C620" s="184" t="str">
        <f t="shared" si="20"/>
        <v>373-5307</v>
      </c>
      <c r="D620" s="244" t="s">
        <v>355</v>
      </c>
      <c r="E620" s="244" t="s">
        <v>74</v>
      </c>
      <c r="F620" s="244" t="s">
        <v>77</v>
      </c>
      <c r="G620" s="244" t="s">
        <v>558</v>
      </c>
      <c r="H620" s="187" t="s">
        <v>6</v>
      </c>
      <c r="I620" s="188">
        <v>31</v>
      </c>
      <c r="J620" s="188">
        <f>VLOOKUP(A620,CENIK!$A$2:$F$201,6,FALSE)</f>
        <v>0</v>
      </c>
      <c r="K620" s="188">
        <f t="shared" si="21"/>
        <v>0</v>
      </c>
    </row>
    <row r="621" spans="1:11" ht="120" x14ac:dyDescent="0.25">
      <c r="A621" s="187">
        <v>6253</v>
      </c>
      <c r="B621" s="187">
        <v>373</v>
      </c>
      <c r="C621" s="184" t="str">
        <f t="shared" si="20"/>
        <v>373-6253</v>
      </c>
      <c r="D621" s="244" t="s">
        <v>355</v>
      </c>
      <c r="E621" s="244" t="s">
        <v>74</v>
      </c>
      <c r="F621" s="244" t="s">
        <v>77</v>
      </c>
      <c r="G621" s="244" t="s">
        <v>269</v>
      </c>
      <c r="H621" s="187" t="s">
        <v>6</v>
      </c>
      <c r="I621" s="188">
        <v>31</v>
      </c>
      <c r="J621" s="188">
        <f>VLOOKUP(A621,CENIK!$A$2:$F$201,6,FALSE)</f>
        <v>0</v>
      </c>
      <c r="K621" s="188">
        <f t="shared" si="21"/>
        <v>0</v>
      </c>
    </row>
    <row r="622" spans="1:11" ht="120" x14ac:dyDescent="0.25">
      <c r="A622" s="187">
        <v>6305</v>
      </c>
      <c r="B622" s="187">
        <v>373</v>
      </c>
      <c r="C622" s="184" t="str">
        <f t="shared" si="20"/>
        <v>373-6305</v>
      </c>
      <c r="D622" s="244" t="s">
        <v>355</v>
      </c>
      <c r="E622" s="244" t="s">
        <v>74</v>
      </c>
      <c r="F622" s="244" t="s">
        <v>81</v>
      </c>
      <c r="G622" s="244" t="s">
        <v>84</v>
      </c>
      <c r="H622" s="187" t="s">
        <v>6</v>
      </c>
      <c r="I622" s="188">
        <v>28</v>
      </c>
      <c r="J622" s="188">
        <f>VLOOKUP(A622,CENIK!$A$2:$F$201,6,FALSE)</f>
        <v>0</v>
      </c>
      <c r="K622" s="188">
        <f t="shared" si="21"/>
        <v>0</v>
      </c>
    </row>
    <row r="623" spans="1:11" ht="345" x14ac:dyDescent="0.25">
      <c r="A623" s="187">
        <v>6301</v>
      </c>
      <c r="B623" s="187">
        <v>373</v>
      </c>
      <c r="C623" s="184" t="str">
        <f t="shared" si="20"/>
        <v>373-6301</v>
      </c>
      <c r="D623" s="244" t="s">
        <v>355</v>
      </c>
      <c r="E623" s="244" t="s">
        <v>74</v>
      </c>
      <c r="F623" s="244" t="s">
        <v>81</v>
      </c>
      <c r="G623" s="244" t="s">
        <v>270</v>
      </c>
      <c r="H623" s="187" t="s">
        <v>6</v>
      </c>
      <c r="I623" s="188">
        <v>28</v>
      </c>
      <c r="J623" s="188">
        <f>VLOOKUP(A623,CENIK!$A$2:$F$201,6,FALSE)</f>
        <v>0</v>
      </c>
      <c r="K623" s="188">
        <f t="shared" si="21"/>
        <v>0</v>
      </c>
    </row>
    <row r="624" spans="1:11" ht="60" x14ac:dyDescent="0.25">
      <c r="A624" s="187">
        <v>6405</v>
      </c>
      <c r="B624" s="187">
        <v>373</v>
      </c>
      <c r="C624" s="184" t="str">
        <f t="shared" si="20"/>
        <v>373-6405</v>
      </c>
      <c r="D624" s="244" t="s">
        <v>355</v>
      </c>
      <c r="E624" s="244" t="s">
        <v>74</v>
      </c>
      <c r="F624" s="244" t="s">
        <v>85</v>
      </c>
      <c r="G624" s="244" t="s">
        <v>87</v>
      </c>
      <c r="H624" s="187" t="s">
        <v>10</v>
      </c>
      <c r="I624" s="188">
        <v>614.20000000000005</v>
      </c>
      <c r="J624" s="188">
        <f>VLOOKUP(A624,CENIK!$A$2:$F$201,6,FALSE)</f>
        <v>0</v>
      </c>
      <c r="K624" s="188">
        <f t="shared" si="21"/>
        <v>0</v>
      </c>
    </row>
    <row r="625" spans="1:11" ht="30" x14ac:dyDescent="0.25">
      <c r="A625" s="187">
        <v>6401</v>
      </c>
      <c r="B625" s="187">
        <v>373</v>
      </c>
      <c r="C625" s="184" t="str">
        <f t="shared" si="20"/>
        <v>373-6401</v>
      </c>
      <c r="D625" s="244" t="s">
        <v>355</v>
      </c>
      <c r="E625" s="244" t="s">
        <v>74</v>
      </c>
      <c r="F625" s="244" t="s">
        <v>85</v>
      </c>
      <c r="G625" s="244" t="s">
        <v>86</v>
      </c>
      <c r="H625" s="187" t="s">
        <v>10</v>
      </c>
      <c r="I625" s="188">
        <v>614.20000000000005</v>
      </c>
      <c r="J625" s="188">
        <f>VLOOKUP(A625,CENIK!$A$2:$F$201,6,FALSE)</f>
        <v>0</v>
      </c>
      <c r="K625" s="188">
        <f t="shared" si="21"/>
        <v>0</v>
      </c>
    </row>
    <row r="626" spans="1:11" ht="30" x14ac:dyDescent="0.25">
      <c r="A626" s="187">
        <v>6402</v>
      </c>
      <c r="B626" s="187">
        <v>373</v>
      </c>
      <c r="C626" s="184" t="str">
        <f t="shared" si="20"/>
        <v>373-6402</v>
      </c>
      <c r="D626" s="244" t="s">
        <v>355</v>
      </c>
      <c r="E626" s="244" t="s">
        <v>74</v>
      </c>
      <c r="F626" s="244" t="s">
        <v>85</v>
      </c>
      <c r="G626" s="244" t="s">
        <v>122</v>
      </c>
      <c r="H626" s="187" t="s">
        <v>10</v>
      </c>
      <c r="I626" s="188">
        <v>614.20000000000005</v>
      </c>
      <c r="J626" s="188">
        <f>VLOOKUP(A626,CENIK!$A$2:$F$201,6,FALSE)</f>
        <v>0</v>
      </c>
      <c r="K626" s="188">
        <f t="shared" si="21"/>
        <v>0</v>
      </c>
    </row>
    <row r="627" spans="1:11" ht="45" x14ac:dyDescent="0.25">
      <c r="A627" s="187">
        <v>6504</v>
      </c>
      <c r="B627" s="187">
        <v>373</v>
      </c>
      <c r="C627" s="184" t="str">
        <f t="shared" si="20"/>
        <v>373-6504</v>
      </c>
      <c r="D627" s="244" t="s">
        <v>355</v>
      </c>
      <c r="E627" s="244" t="s">
        <v>74</v>
      </c>
      <c r="F627" s="244" t="s">
        <v>88</v>
      </c>
      <c r="G627" s="244" t="s">
        <v>274</v>
      </c>
      <c r="H627" s="187" t="s">
        <v>6</v>
      </c>
      <c r="I627" s="188">
        <v>28</v>
      </c>
      <c r="J627" s="188">
        <f>VLOOKUP(A627,CENIK!$A$2:$F$201,6,FALSE)</f>
        <v>0</v>
      </c>
      <c r="K627" s="188">
        <f t="shared" si="21"/>
        <v>0</v>
      </c>
    </row>
    <row r="628" spans="1:11" ht="60" x14ac:dyDescent="0.25">
      <c r="A628" s="187">
        <v>1201</v>
      </c>
      <c r="B628" s="187">
        <v>377</v>
      </c>
      <c r="C628" s="184" t="str">
        <f t="shared" si="20"/>
        <v>377-1201</v>
      </c>
      <c r="D628" s="244" t="s">
        <v>358</v>
      </c>
      <c r="E628" s="244" t="s">
        <v>7</v>
      </c>
      <c r="F628" s="244" t="s">
        <v>8</v>
      </c>
      <c r="G628" s="244" t="s">
        <v>9</v>
      </c>
      <c r="H628" s="187" t="s">
        <v>10</v>
      </c>
      <c r="I628" s="188">
        <v>206.9</v>
      </c>
      <c r="J628" s="188">
        <f>VLOOKUP(A628,CENIK!$A$2:$F$201,6,FALSE)</f>
        <v>0</v>
      </c>
      <c r="K628" s="188">
        <f t="shared" si="21"/>
        <v>0</v>
      </c>
    </row>
    <row r="629" spans="1:11" ht="45" x14ac:dyDescent="0.25">
      <c r="A629" s="187">
        <v>1202</v>
      </c>
      <c r="B629" s="187">
        <v>377</v>
      </c>
      <c r="C629" s="184" t="str">
        <f t="shared" si="20"/>
        <v>377-1202</v>
      </c>
      <c r="D629" s="244" t="s">
        <v>358</v>
      </c>
      <c r="E629" s="244" t="s">
        <v>7</v>
      </c>
      <c r="F629" s="244" t="s">
        <v>8</v>
      </c>
      <c r="G629" s="244" t="s">
        <v>11</v>
      </c>
      <c r="H629" s="187" t="s">
        <v>12</v>
      </c>
      <c r="I629" s="188">
        <v>8</v>
      </c>
      <c r="J629" s="188">
        <f>VLOOKUP(A629,CENIK!$A$2:$F$201,6,FALSE)</f>
        <v>0</v>
      </c>
      <c r="K629" s="188">
        <f t="shared" si="21"/>
        <v>0</v>
      </c>
    </row>
    <row r="630" spans="1:11" ht="75" x14ac:dyDescent="0.25">
      <c r="A630" s="187">
        <v>1207</v>
      </c>
      <c r="B630" s="187">
        <v>377</v>
      </c>
      <c r="C630" s="184" t="str">
        <f t="shared" si="20"/>
        <v>377-1207</v>
      </c>
      <c r="D630" s="244" t="s">
        <v>358</v>
      </c>
      <c r="E630" s="244" t="s">
        <v>7</v>
      </c>
      <c r="F630" s="244" t="s">
        <v>8</v>
      </c>
      <c r="G630" s="244" t="s">
        <v>239</v>
      </c>
      <c r="H630" s="187" t="s">
        <v>14</v>
      </c>
      <c r="I630" s="188">
        <v>6</v>
      </c>
      <c r="J630" s="188">
        <f>VLOOKUP(A630,CENIK!$A$2:$F$201,6,FALSE)</f>
        <v>0</v>
      </c>
      <c r="K630" s="188">
        <f t="shared" si="21"/>
        <v>0</v>
      </c>
    </row>
    <row r="631" spans="1:11" ht="45" x14ac:dyDescent="0.25">
      <c r="A631" s="187">
        <v>1301</v>
      </c>
      <c r="B631" s="187">
        <v>377</v>
      </c>
      <c r="C631" s="184" t="str">
        <f t="shared" si="20"/>
        <v>377-1301</v>
      </c>
      <c r="D631" s="244" t="s">
        <v>358</v>
      </c>
      <c r="E631" s="244" t="s">
        <v>7</v>
      </c>
      <c r="F631" s="244" t="s">
        <v>15</v>
      </c>
      <c r="G631" s="244" t="s">
        <v>16</v>
      </c>
      <c r="H631" s="187" t="s">
        <v>10</v>
      </c>
      <c r="I631" s="188">
        <v>206.9</v>
      </c>
      <c r="J631" s="188">
        <f>VLOOKUP(A631,CENIK!$A$2:$F$201,6,FALSE)</f>
        <v>0</v>
      </c>
      <c r="K631" s="188">
        <f t="shared" si="21"/>
        <v>0</v>
      </c>
    </row>
    <row r="632" spans="1:11" ht="150" x14ac:dyDescent="0.25">
      <c r="A632" s="187">
        <v>1302</v>
      </c>
      <c r="B632" s="187">
        <v>377</v>
      </c>
      <c r="C632" s="184" t="str">
        <f t="shared" si="20"/>
        <v>377-1302</v>
      </c>
      <c r="D632" s="244" t="s">
        <v>358</v>
      </c>
      <c r="E632" s="244" t="s">
        <v>7</v>
      </c>
      <c r="F632" s="244" t="s">
        <v>15</v>
      </c>
      <c r="G632" s="1201" t="s">
        <v>3252</v>
      </c>
      <c r="H632" s="187" t="s">
        <v>10</v>
      </c>
      <c r="I632" s="188">
        <v>206.9</v>
      </c>
      <c r="J632" s="188">
        <f>VLOOKUP(A632,CENIK!$A$2:$F$201,6,FALSE)</f>
        <v>0</v>
      </c>
      <c r="K632" s="188">
        <f t="shared" si="21"/>
        <v>0</v>
      </c>
    </row>
    <row r="633" spans="1:11" ht="60" x14ac:dyDescent="0.25">
      <c r="A633" s="187">
        <v>1307</v>
      </c>
      <c r="B633" s="187">
        <v>377</v>
      </c>
      <c r="C633" s="184" t="str">
        <f t="shared" si="20"/>
        <v>377-1307</v>
      </c>
      <c r="D633" s="244" t="s">
        <v>358</v>
      </c>
      <c r="E633" s="244" t="s">
        <v>7</v>
      </c>
      <c r="F633" s="244" t="s">
        <v>15</v>
      </c>
      <c r="G633" s="244" t="s">
        <v>18</v>
      </c>
      <c r="H633" s="187" t="s">
        <v>6</v>
      </c>
      <c r="I633" s="188">
        <v>8</v>
      </c>
      <c r="J633" s="188">
        <f>VLOOKUP(A633,CENIK!$A$2:$F$201,6,FALSE)</f>
        <v>0</v>
      </c>
      <c r="K633" s="188">
        <f t="shared" si="21"/>
        <v>0</v>
      </c>
    </row>
    <row r="634" spans="1:11" ht="45" x14ac:dyDescent="0.25">
      <c r="A634" s="187">
        <v>1311</v>
      </c>
      <c r="B634" s="187">
        <v>377</v>
      </c>
      <c r="C634" s="184" t="str">
        <f t="shared" si="20"/>
        <v>377-1311</v>
      </c>
      <c r="D634" s="244" t="s">
        <v>358</v>
      </c>
      <c r="E634" s="244" t="s">
        <v>7</v>
      </c>
      <c r="F634" s="244" t="s">
        <v>15</v>
      </c>
      <c r="G634" s="244" t="s">
        <v>23</v>
      </c>
      <c r="H634" s="187" t="s">
        <v>14</v>
      </c>
      <c r="I634" s="188">
        <v>1</v>
      </c>
      <c r="J634" s="188">
        <f>VLOOKUP(A634,CENIK!$A$2:$F$201,6,FALSE)</f>
        <v>0</v>
      </c>
      <c r="K634" s="188">
        <f t="shared" si="21"/>
        <v>0</v>
      </c>
    </row>
    <row r="635" spans="1:11" ht="30" x14ac:dyDescent="0.25">
      <c r="A635" s="187">
        <v>1401</v>
      </c>
      <c r="B635" s="187">
        <v>377</v>
      </c>
      <c r="C635" s="184" t="str">
        <f t="shared" si="20"/>
        <v>377-1401</v>
      </c>
      <c r="D635" s="244" t="s">
        <v>358</v>
      </c>
      <c r="E635" s="244" t="s">
        <v>7</v>
      </c>
      <c r="F635" s="244" t="s">
        <v>25</v>
      </c>
      <c r="G635" s="244" t="s">
        <v>247</v>
      </c>
      <c r="H635" s="187" t="s">
        <v>20</v>
      </c>
      <c r="I635" s="188">
        <v>20</v>
      </c>
      <c r="J635" s="188">
        <f>VLOOKUP(A635,CENIK!$A$2:$F$201,6,FALSE)</f>
        <v>0</v>
      </c>
      <c r="K635" s="188">
        <f t="shared" si="21"/>
        <v>0</v>
      </c>
    </row>
    <row r="636" spans="1:11" ht="30" x14ac:dyDescent="0.25">
      <c r="A636" s="187">
        <v>1402</v>
      </c>
      <c r="B636" s="187">
        <v>377</v>
      </c>
      <c r="C636" s="184" t="str">
        <f t="shared" si="20"/>
        <v>377-1402</v>
      </c>
      <c r="D636" s="244" t="s">
        <v>358</v>
      </c>
      <c r="E636" s="244" t="s">
        <v>7</v>
      </c>
      <c r="F636" s="244" t="s">
        <v>25</v>
      </c>
      <c r="G636" s="244" t="s">
        <v>248</v>
      </c>
      <c r="H636" s="187" t="s">
        <v>20</v>
      </c>
      <c r="I636" s="188">
        <v>10</v>
      </c>
      <c r="J636" s="188">
        <f>VLOOKUP(A636,CENIK!$A$2:$F$201,6,FALSE)</f>
        <v>0</v>
      </c>
      <c r="K636" s="188">
        <f t="shared" si="21"/>
        <v>0</v>
      </c>
    </row>
    <row r="637" spans="1:11" ht="30" x14ac:dyDescent="0.25">
      <c r="A637" s="187">
        <v>1403</v>
      </c>
      <c r="B637" s="187">
        <v>377</v>
      </c>
      <c r="C637" s="184" t="str">
        <f t="shared" si="20"/>
        <v>377-1403</v>
      </c>
      <c r="D637" s="244" t="s">
        <v>358</v>
      </c>
      <c r="E637" s="244" t="s">
        <v>7</v>
      </c>
      <c r="F637" s="244" t="s">
        <v>25</v>
      </c>
      <c r="G637" s="244" t="s">
        <v>249</v>
      </c>
      <c r="H637" s="187" t="s">
        <v>20</v>
      </c>
      <c r="I637" s="188">
        <v>10</v>
      </c>
      <c r="J637" s="188">
        <f>VLOOKUP(A637,CENIK!$A$2:$F$201,6,FALSE)</f>
        <v>0</v>
      </c>
      <c r="K637" s="188">
        <f t="shared" si="21"/>
        <v>0</v>
      </c>
    </row>
    <row r="638" spans="1:11" ht="60" x14ac:dyDescent="0.25">
      <c r="A638" s="187">
        <v>12324</v>
      </c>
      <c r="B638" s="187">
        <v>377</v>
      </c>
      <c r="C638" s="184" t="str">
        <f t="shared" si="20"/>
        <v>377-12324</v>
      </c>
      <c r="D638" s="244" t="s">
        <v>358</v>
      </c>
      <c r="E638" s="244" t="s">
        <v>26</v>
      </c>
      <c r="F638" s="244" t="s">
        <v>27</v>
      </c>
      <c r="G638" s="244" t="s">
        <v>556</v>
      </c>
      <c r="H638" s="187" t="s">
        <v>29</v>
      </c>
      <c r="I638" s="188">
        <v>16.5</v>
      </c>
      <c r="J638" s="188">
        <f>VLOOKUP(A638,CENIK!$A$2:$F$201,6,FALSE)</f>
        <v>0</v>
      </c>
      <c r="K638" s="188">
        <f t="shared" si="21"/>
        <v>0</v>
      </c>
    </row>
    <row r="639" spans="1:11" ht="45" x14ac:dyDescent="0.25">
      <c r="A639" s="187">
        <v>12308</v>
      </c>
      <c r="B639" s="187">
        <v>377</v>
      </c>
      <c r="C639" s="184" t="str">
        <f t="shared" si="20"/>
        <v>377-12308</v>
      </c>
      <c r="D639" s="244" t="s">
        <v>358</v>
      </c>
      <c r="E639" s="244" t="s">
        <v>26</v>
      </c>
      <c r="F639" s="244" t="s">
        <v>27</v>
      </c>
      <c r="G639" s="244" t="s">
        <v>28</v>
      </c>
      <c r="H639" s="187" t="s">
        <v>29</v>
      </c>
      <c r="I639" s="188">
        <v>360</v>
      </c>
      <c r="J639" s="188">
        <f>VLOOKUP(A639,CENIK!$A$2:$F$201,6,FALSE)</f>
        <v>0</v>
      </c>
      <c r="K639" s="188">
        <f t="shared" si="21"/>
        <v>0</v>
      </c>
    </row>
    <row r="640" spans="1:11" ht="30" x14ac:dyDescent="0.25">
      <c r="A640" s="187">
        <v>22102</v>
      </c>
      <c r="B640" s="187">
        <v>377</v>
      </c>
      <c r="C640" s="184" t="str">
        <f t="shared" si="20"/>
        <v>377-22102</v>
      </c>
      <c r="D640" s="244" t="s">
        <v>358</v>
      </c>
      <c r="E640" s="244" t="s">
        <v>26</v>
      </c>
      <c r="F640" s="244" t="s">
        <v>27</v>
      </c>
      <c r="G640" s="244" t="s">
        <v>35</v>
      </c>
      <c r="H640" s="187" t="s">
        <v>29</v>
      </c>
      <c r="I640" s="188">
        <v>360</v>
      </c>
      <c r="J640" s="188">
        <f>VLOOKUP(A640,CENIK!$A$2:$F$201,6,FALSE)</f>
        <v>0</v>
      </c>
      <c r="K640" s="188">
        <f t="shared" si="21"/>
        <v>0</v>
      </c>
    </row>
    <row r="641" spans="1:11" ht="30" x14ac:dyDescent="0.25">
      <c r="A641" s="187">
        <v>12327</v>
      </c>
      <c r="B641" s="187">
        <v>377</v>
      </c>
      <c r="C641" s="184" t="str">
        <f t="shared" si="20"/>
        <v>377-12327</v>
      </c>
      <c r="D641" s="244" t="s">
        <v>358</v>
      </c>
      <c r="E641" s="244" t="s">
        <v>26</v>
      </c>
      <c r="F641" s="244" t="s">
        <v>27</v>
      </c>
      <c r="G641" s="244" t="s">
        <v>31</v>
      </c>
      <c r="H641" s="187" t="s">
        <v>10</v>
      </c>
      <c r="I641" s="188">
        <v>415</v>
      </c>
      <c r="J641" s="188">
        <f>VLOOKUP(A641,CENIK!$A$2:$F$201,6,FALSE)</f>
        <v>0</v>
      </c>
      <c r="K641" s="188">
        <f t="shared" si="21"/>
        <v>0</v>
      </c>
    </row>
    <row r="642" spans="1:11" ht="45" x14ac:dyDescent="0.25">
      <c r="A642" s="187">
        <v>31302</v>
      </c>
      <c r="B642" s="187">
        <v>377</v>
      </c>
      <c r="C642" s="184" t="str">
        <f t="shared" si="20"/>
        <v>377-31302</v>
      </c>
      <c r="D642" s="244" t="s">
        <v>358</v>
      </c>
      <c r="E642" s="244" t="s">
        <v>26</v>
      </c>
      <c r="F642" s="244" t="s">
        <v>36</v>
      </c>
      <c r="G642" s="244" t="s">
        <v>639</v>
      </c>
      <c r="H642" s="187" t="s">
        <v>22</v>
      </c>
      <c r="I642" s="188">
        <v>145</v>
      </c>
      <c r="J642" s="188">
        <f>VLOOKUP(A642,CENIK!$A$2:$F$201,6,FALSE)</f>
        <v>0</v>
      </c>
      <c r="K642" s="188">
        <f t="shared" si="21"/>
        <v>0</v>
      </c>
    </row>
    <row r="643" spans="1:11" ht="75" x14ac:dyDescent="0.25">
      <c r="A643" s="187">
        <v>31602</v>
      </c>
      <c r="B643" s="187">
        <v>377</v>
      </c>
      <c r="C643" s="184" t="str">
        <f t="shared" si="20"/>
        <v>377-31602</v>
      </c>
      <c r="D643" s="244" t="s">
        <v>358</v>
      </c>
      <c r="E643" s="244" t="s">
        <v>26</v>
      </c>
      <c r="F643" s="244" t="s">
        <v>36</v>
      </c>
      <c r="G643" s="244" t="s">
        <v>640</v>
      </c>
      <c r="H643" s="187" t="s">
        <v>29</v>
      </c>
      <c r="I643" s="188">
        <v>360</v>
      </c>
      <c r="J643" s="188">
        <f>VLOOKUP(A643,CENIK!$A$2:$F$201,6,FALSE)</f>
        <v>0</v>
      </c>
      <c r="K643" s="188">
        <f t="shared" si="21"/>
        <v>0</v>
      </c>
    </row>
    <row r="644" spans="1:11" ht="45" x14ac:dyDescent="0.25">
      <c r="A644" s="187">
        <v>32311</v>
      </c>
      <c r="B644" s="187">
        <v>377</v>
      </c>
      <c r="C644" s="184" t="str">
        <f t="shared" si="20"/>
        <v>377-32311</v>
      </c>
      <c r="D644" s="244" t="s">
        <v>358</v>
      </c>
      <c r="E644" s="244" t="s">
        <v>26</v>
      </c>
      <c r="F644" s="244" t="s">
        <v>36</v>
      </c>
      <c r="G644" s="244" t="s">
        <v>255</v>
      </c>
      <c r="H644" s="187" t="s">
        <v>29</v>
      </c>
      <c r="I644" s="188">
        <v>360</v>
      </c>
      <c r="J644" s="188">
        <f>VLOOKUP(A644,CENIK!$A$2:$F$201,6,FALSE)</f>
        <v>0</v>
      </c>
      <c r="K644" s="188">
        <f t="shared" si="21"/>
        <v>0</v>
      </c>
    </row>
    <row r="645" spans="1:11" ht="30" x14ac:dyDescent="0.25">
      <c r="A645" s="187">
        <v>4124</v>
      </c>
      <c r="B645" s="187">
        <v>377</v>
      </c>
      <c r="C645" s="184" t="str">
        <f t="shared" si="20"/>
        <v>377-4124</v>
      </c>
      <c r="D645" s="244" t="s">
        <v>358</v>
      </c>
      <c r="E645" s="244" t="s">
        <v>49</v>
      </c>
      <c r="F645" s="244" t="s">
        <v>50</v>
      </c>
      <c r="G645" s="244" t="s">
        <v>55</v>
      </c>
      <c r="H645" s="187" t="s">
        <v>20</v>
      </c>
      <c r="I645" s="188">
        <v>20</v>
      </c>
      <c r="J645" s="188">
        <f>VLOOKUP(A645,CENIK!$A$2:$F$201,6,FALSE)</f>
        <v>0</v>
      </c>
      <c r="K645" s="188">
        <f t="shared" si="21"/>
        <v>0</v>
      </c>
    </row>
    <row r="646" spans="1:11" ht="60" x14ac:dyDescent="0.25">
      <c r="A646" s="187">
        <v>4102</v>
      </c>
      <c r="B646" s="187">
        <v>377</v>
      </c>
      <c r="C646" s="184" t="str">
        <f t="shared" si="20"/>
        <v>377-4102</v>
      </c>
      <c r="D646" s="244" t="s">
        <v>358</v>
      </c>
      <c r="E646" s="244" t="s">
        <v>49</v>
      </c>
      <c r="F646" s="244" t="s">
        <v>50</v>
      </c>
      <c r="G646" s="244" t="s">
        <v>235</v>
      </c>
      <c r="H646" s="187" t="s">
        <v>29</v>
      </c>
      <c r="I646" s="188">
        <v>618</v>
      </c>
      <c r="J646" s="188">
        <f>VLOOKUP(A646,CENIK!$A$2:$F$201,6,FALSE)</f>
        <v>0</v>
      </c>
      <c r="K646" s="188">
        <f t="shared" si="21"/>
        <v>0</v>
      </c>
    </row>
    <row r="647" spans="1:11" ht="60" x14ac:dyDescent="0.25">
      <c r="A647" s="187">
        <v>4105</v>
      </c>
      <c r="B647" s="187">
        <v>377</v>
      </c>
      <c r="C647" s="184" t="str">
        <f t="shared" si="20"/>
        <v>377-4105</v>
      </c>
      <c r="D647" s="244" t="s">
        <v>358</v>
      </c>
      <c r="E647" s="244" t="s">
        <v>49</v>
      </c>
      <c r="F647" s="244" t="s">
        <v>50</v>
      </c>
      <c r="G647" s="244" t="s">
        <v>257</v>
      </c>
      <c r="H647" s="187" t="s">
        <v>22</v>
      </c>
      <c r="I647" s="188">
        <v>608</v>
      </c>
      <c r="J647" s="188">
        <f>VLOOKUP(A647,CENIK!$A$2:$F$201,6,FALSE)</f>
        <v>0</v>
      </c>
      <c r="K647" s="188">
        <f t="shared" si="21"/>
        <v>0</v>
      </c>
    </row>
    <row r="648" spans="1:11" ht="45" x14ac:dyDescent="0.25">
      <c r="A648" s="187">
        <v>4113</v>
      </c>
      <c r="B648" s="187">
        <v>377</v>
      </c>
      <c r="C648" s="184" t="str">
        <f t="shared" si="20"/>
        <v>377-4113</v>
      </c>
      <c r="D648" s="244" t="s">
        <v>358</v>
      </c>
      <c r="E648" s="244" t="s">
        <v>49</v>
      </c>
      <c r="F648" s="244" t="s">
        <v>50</v>
      </c>
      <c r="G648" s="244" t="s">
        <v>557</v>
      </c>
      <c r="H648" s="187" t="s">
        <v>22</v>
      </c>
      <c r="I648" s="188">
        <v>342</v>
      </c>
      <c r="J648" s="188">
        <f>VLOOKUP(A648,CENIK!$A$2:$F$201,6,FALSE)</f>
        <v>0</v>
      </c>
      <c r="K648" s="188">
        <f t="shared" si="21"/>
        <v>0</v>
      </c>
    </row>
    <row r="649" spans="1:11" ht="45" x14ac:dyDescent="0.25">
      <c r="A649" s="187">
        <v>4117</v>
      </c>
      <c r="B649" s="187">
        <v>377</v>
      </c>
      <c r="C649" s="184" t="str">
        <f t="shared" si="20"/>
        <v>377-4117</v>
      </c>
      <c r="D649" s="244" t="s">
        <v>358</v>
      </c>
      <c r="E649" s="244" t="s">
        <v>49</v>
      </c>
      <c r="F649" s="244" t="s">
        <v>50</v>
      </c>
      <c r="G649" s="244" t="s">
        <v>52</v>
      </c>
      <c r="H649" s="187" t="s">
        <v>22</v>
      </c>
      <c r="I649" s="188">
        <v>95</v>
      </c>
      <c r="J649" s="188">
        <f>VLOOKUP(A649,CENIK!$A$2:$F$201,6,FALSE)</f>
        <v>0</v>
      </c>
      <c r="K649" s="188">
        <f t="shared" si="21"/>
        <v>0</v>
      </c>
    </row>
    <row r="650" spans="1:11" ht="45" x14ac:dyDescent="0.25">
      <c r="A650" s="187">
        <v>4122</v>
      </c>
      <c r="B650" s="187">
        <v>377</v>
      </c>
      <c r="C650" s="184" t="str">
        <f t="shared" si="20"/>
        <v>377-4122</v>
      </c>
      <c r="D650" s="244" t="s">
        <v>358</v>
      </c>
      <c r="E650" s="244" t="s">
        <v>49</v>
      </c>
      <c r="F650" s="244" t="s">
        <v>50</v>
      </c>
      <c r="G650" s="244" t="s">
        <v>261</v>
      </c>
      <c r="H650" s="187" t="s">
        <v>22</v>
      </c>
      <c r="I650" s="188">
        <v>95</v>
      </c>
      <c r="J650" s="188">
        <f>VLOOKUP(A650,CENIK!$A$2:$F$201,6,FALSE)</f>
        <v>0</v>
      </c>
      <c r="K650" s="188">
        <f t="shared" si="21"/>
        <v>0</v>
      </c>
    </row>
    <row r="651" spans="1:11" ht="30" x14ac:dyDescent="0.25">
      <c r="A651" s="187">
        <v>4202</v>
      </c>
      <c r="B651" s="187">
        <v>377</v>
      </c>
      <c r="C651" s="184" t="str">
        <f t="shared" si="20"/>
        <v>377-4202</v>
      </c>
      <c r="D651" s="244" t="s">
        <v>358</v>
      </c>
      <c r="E651" s="244" t="s">
        <v>49</v>
      </c>
      <c r="F651" s="244" t="s">
        <v>56</v>
      </c>
      <c r="G651" s="244" t="s">
        <v>58</v>
      </c>
      <c r="H651" s="187" t="s">
        <v>29</v>
      </c>
      <c r="I651" s="188">
        <v>360</v>
      </c>
      <c r="J651" s="188">
        <f>VLOOKUP(A651,CENIK!$A$2:$F$201,6,FALSE)</f>
        <v>0</v>
      </c>
      <c r="K651" s="188">
        <f t="shared" si="21"/>
        <v>0</v>
      </c>
    </row>
    <row r="652" spans="1:11" ht="75" x14ac:dyDescent="0.25">
      <c r="A652" s="187">
        <v>4203</v>
      </c>
      <c r="B652" s="187">
        <v>377</v>
      </c>
      <c r="C652" s="184" t="str">
        <f t="shared" si="20"/>
        <v>377-4203</v>
      </c>
      <c r="D652" s="244" t="s">
        <v>358</v>
      </c>
      <c r="E652" s="244" t="s">
        <v>49</v>
      </c>
      <c r="F652" s="244" t="s">
        <v>56</v>
      </c>
      <c r="G652" s="244" t="s">
        <v>59</v>
      </c>
      <c r="H652" s="187" t="s">
        <v>22</v>
      </c>
      <c r="I652" s="188">
        <v>36</v>
      </c>
      <c r="J652" s="188">
        <f>VLOOKUP(A652,CENIK!$A$2:$F$201,6,FALSE)</f>
        <v>0</v>
      </c>
      <c r="K652" s="188">
        <f t="shared" si="21"/>
        <v>0</v>
      </c>
    </row>
    <row r="653" spans="1:11" ht="60" x14ac:dyDescent="0.25">
      <c r="A653" s="187">
        <v>4204</v>
      </c>
      <c r="B653" s="187">
        <v>377</v>
      </c>
      <c r="C653" s="184" t="str">
        <f t="shared" si="20"/>
        <v>377-4204</v>
      </c>
      <c r="D653" s="244" t="s">
        <v>358</v>
      </c>
      <c r="E653" s="244" t="s">
        <v>49</v>
      </c>
      <c r="F653" s="244" t="s">
        <v>56</v>
      </c>
      <c r="G653" s="244" t="s">
        <v>60</v>
      </c>
      <c r="H653" s="187" t="s">
        <v>22</v>
      </c>
      <c r="I653" s="188">
        <v>190</v>
      </c>
      <c r="J653" s="188">
        <f>VLOOKUP(A653,CENIK!$A$2:$F$201,6,FALSE)</f>
        <v>0</v>
      </c>
      <c r="K653" s="188">
        <f t="shared" si="21"/>
        <v>0</v>
      </c>
    </row>
    <row r="654" spans="1:11" ht="60" x14ac:dyDescent="0.25">
      <c r="A654" s="187">
        <v>4207</v>
      </c>
      <c r="B654" s="187">
        <v>377</v>
      </c>
      <c r="C654" s="184" t="str">
        <f t="shared" si="20"/>
        <v>377-4207</v>
      </c>
      <c r="D654" s="244" t="s">
        <v>358</v>
      </c>
      <c r="E654" s="244" t="s">
        <v>49</v>
      </c>
      <c r="F654" s="244" t="s">
        <v>56</v>
      </c>
      <c r="G654" s="244" t="s">
        <v>262</v>
      </c>
      <c r="H654" s="187" t="s">
        <v>22</v>
      </c>
      <c r="I654" s="188">
        <v>703</v>
      </c>
      <c r="J654" s="188">
        <f>VLOOKUP(A654,CENIK!$A$2:$F$201,6,FALSE)</f>
        <v>0</v>
      </c>
      <c r="K654" s="188">
        <f t="shared" si="21"/>
        <v>0</v>
      </c>
    </row>
    <row r="655" spans="1:11" ht="165" x14ac:dyDescent="0.25">
      <c r="A655" s="187">
        <v>6101</v>
      </c>
      <c r="B655" s="187">
        <v>377</v>
      </c>
      <c r="C655" s="184" t="str">
        <f t="shared" si="20"/>
        <v>377-6101</v>
      </c>
      <c r="D655" s="244" t="s">
        <v>358</v>
      </c>
      <c r="E655" s="244" t="s">
        <v>74</v>
      </c>
      <c r="F655" s="244" t="s">
        <v>75</v>
      </c>
      <c r="G655" s="244" t="s">
        <v>76</v>
      </c>
      <c r="H655" s="187" t="s">
        <v>10</v>
      </c>
      <c r="I655" s="188">
        <v>206.9</v>
      </c>
      <c r="J655" s="188">
        <f>VLOOKUP(A655,CENIK!$A$2:$F$201,6,FALSE)</f>
        <v>0</v>
      </c>
      <c r="K655" s="188">
        <f t="shared" si="21"/>
        <v>0</v>
      </c>
    </row>
    <row r="656" spans="1:11" ht="120" x14ac:dyDescent="0.25">
      <c r="A656" s="187">
        <v>6204</v>
      </c>
      <c r="B656" s="187">
        <v>377</v>
      </c>
      <c r="C656" s="184" t="str">
        <f t="shared" si="20"/>
        <v>377-6204</v>
      </c>
      <c r="D656" s="244" t="s">
        <v>358</v>
      </c>
      <c r="E656" s="244" t="s">
        <v>74</v>
      </c>
      <c r="F656" s="244" t="s">
        <v>77</v>
      </c>
      <c r="G656" s="244" t="s">
        <v>265</v>
      </c>
      <c r="H656" s="187" t="s">
        <v>6</v>
      </c>
      <c r="I656" s="188">
        <v>7</v>
      </c>
      <c r="J656" s="188">
        <f>VLOOKUP(A656,CENIK!$A$2:$F$201,6,FALSE)</f>
        <v>0</v>
      </c>
      <c r="K656" s="188">
        <f t="shared" si="21"/>
        <v>0</v>
      </c>
    </row>
    <row r="657" spans="1:11" ht="45" x14ac:dyDescent="0.25">
      <c r="A657" s="187">
        <v>5307</v>
      </c>
      <c r="B657" s="187">
        <v>377</v>
      </c>
      <c r="C657" s="184" t="str">
        <f t="shared" si="20"/>
        <v>377-5307</v>
      </c>
      <c r="D657" s="244" t="s">
        <v>358</v>
      </c>
      <c r="E657" s="244" t="s">
        <v>74</v>
      </c>
      <c r="F657" s="244" t="s">
        <v>77</v>
      </c>
      <c r="G657" s="244" t="s">
        <v>558</v>
      </c>
      <c r="H657" s="187" t="s">
        <v>6</v>
      </c>
      <c r="I657" s="188">
        <v>7</v>
      </c>
      <c r="J657" s="188">
        <f>VLOOKUP(A657,CENIK!$A$2:$F$201,6,FALSE)</f>
        <v>0</v>
      </c>
      <c r="K657" s="188">
        <f t="shared" si="21"/>
        <v>0</v>
      </c>
    </row>
    <row r="658" spans="1:11" ht="120" x14ac:dyDescent="0.25">
      <c r="A658" s="187">
        <v>6253</v>
      </c>
      <c r="B658" s="187">
        <v>377</v>
      </c>
      <c r="C658" s="184" t="str">
        <f t="shared" si="20"/>
        <v>377-6253</v>
      </c>
      <c r="D658" s="244" t="s">
        <v>358</v>
      </c>
      <c r="E658" s="244" t="s">
        <v>74</v>
      </c>
      <c r="F658" s="244" t="s">
        <v>77</v>
      </c>
      <c r="G658" s="244" t="s">
        <v>269</v>
      </c>
      <c r="H658" s="187" t="s">
        <v>6</v>
      </c>
      <c r="I658" s="188">
        <v>7</v>
      </c>
      <c r="J658" s="188">
        <f>VLOOKUP(A658,CENIK!$A$2:$F$201,6,FALSE)</f>
        <v>0</v>
      </c>
      <c r="K658" s="188">
        <f t="shared" si="21"/>
        <v>0</v>
      </c>
    </row>
    <row r="659" spans="1:11" ht="120" x14ac:dyDescent="0.25">
      <c r="A659" s="187">
        <v>6305</v>
      </c>
      <c r="B659" s="187">
        <v>377</v>
      </c>
      <c r="C659" s="184" t="str">
        <f t="shared" si="20"/>
        <v>377-6305</v>
      </c>
      <c r="D659" s="244" t="s">
        <v>358</v>
      </c>
      <c r="E659" s="244" t="s">
        <v>74</v>
      </c>
      <c r="F659" s="244" t="s">
        <v>81</v>
      </c>
      <c r="G659" s="244" t="s">
        <v>84</v>
      </c>
      <c r="H659" s="187" t="s">
        <v>6</v>
      </c>
      <c r="I659" s="188">
        <v>10</v>
      </c>
      <c r="J659" s="188">
        <f>VLOOKUP(A659,CENIK!$A$2:$F$201,6,FALSE)</f>
        <v>0</v>
      </c>
      <c r="K659" s="188">
        <f t="shared" si="21"/>
        <v>0</v>
      </c>
    </row>
    <row r="660" spans="1:11" ht="345" x14ac:dyDescent="0.25">
      <c r="A660" s="187">
        <v>6301</v>
      </c>
      <c r="B660" s="187">
        <v>377</v>
      </c>
      <c r="C660" s="184" t="str">
        <f t="shared" si="20"/>
        <v>377-6301</v>
      </c>
      <c r="D660" s="244" t="s">
        <v>358</v>
      </c>
      <c r="E660" s="244" t="s">
        <v>74</v>
      </c>
      <c r="F660" s="244" t="s">
        <v>81</v>
      </c>
      <c r="G660" s="244" t="s">
        <v>270</v>
      </c>
      <c r="H660" s="187" t="s">
        <v>6</v>
      </c>
      <c r="I660" s="188">
        <v>10</v>
      </c>
      <c r="J660" s="188">
        <f>VLOOKUP(A660,CENIK!$A$2:$F$201,6,FALSE)</f>
        <v>0</v>
      </c>
      <c r="K660" s="188">
        <f t="shared" si="21"/>
        <v>0</v>
      </c>
    </row>
    <row r="661" spans="1:11" ht="60" x14ac:dyDescent="0.25">
      <c r="A661" s="187">
        <v>6405</v>
      </c>
      <c r="B661" s="187">
        <v>377</v>
      </c>
      <c r="C661" s="184" t="str">
        <f t="shared" si="20"/>
        <v>377-6405</v>
      </c>
      <c r="D661" s="244" t="s">
        <v>358</v>
      </c>
      <c r="E661" s="244" t="s">
        <v>74</v>
      </c>
      <c r="F661" s="244" t="s">
        <v>85</v>
      </c>
      <c r="G661" s="244" t="s">
        <v>87</v>
      </c>
      <c r="H661" s="187" t="s">
        <v>10</v>
      </c>
      <c r="I661" s="188">
        <v>206.9</v>
      </c>
      <c r="J661" s="188">
        <f>VLOOKUP(A661,CENIK!$A$2:$F$201,6,FALSE)</f>
        <v>0</v>
      </c>
      <c r="K661" s="188">
        <f t="shared" si="21"/>
        <v>0</v>
      </c>
    </row>
    <row r="662" spans="1:11" ht="30" x14ac:dyDescent="0.25">
      <c r="A662" s="187">
        <v>6401</v>
      </c>
      <c r="B662" s="187">
        <v>377</v>
      </c>
      <c r="C662" s="184" t="str">
        <f t="shared" si="20"/>
        <v>377-6401</v>
      </c>
      <c r="D662" s="244" t="s">
        <v>358</v>
      </c>
      <c r="E662" s="244" t="s">
        <v>74</v>
      </c>
      <c r="F662" s="244" t="s">
        <v>85</v>
      </c>
      <c r="G662" s="244" t="s">
        <v>86</v>
      </c>
      <c r="H662" s="187" t="s">
        <v>10</v>
      </c>
      <c r="I662" s="188">
        <v>206.9</v>
      </c>
      <c r="J662" s="188">
        <f>VLOOKUP(A662,CENIK!$A$2:$F$201,6,FALSE)</f>
        <v>0</v>
      </c>
      <c r="K662" s="188">
        <f t="shared" si="21"/>
        <v>0</v>
      </c>
    </row>
    <row r="663" spans="1:11" ht="30" x14ac:dyDescent="0.25">
      <c r="A663" s="187">
        <v>6402</v>
      </c>
      <c r="B663" s="187">
        <v>377</v>
      </c>
      <c r="C663" s="184" t="str">
        <f t="shared" si="20"/>
        <v>377-6402</v>
      </c>
      <c r="D663" s="244" t="s">
        <v>358</v>
      </c>
      <c r="E663" s="244" t="s">
        <v>74</v>
      </c>
      <c r="F663" s="244" t="s">
        <v>85</v>
      </c>
      <c r="G663" s="244" t="s">
        <v>122</v>
      </c>
      <c r="H663" s="187" t="s">
        <v>10</v>
      </c>
      <c r="I663" s="188">
        <v>206.9</v>
      </c>
      <c r="J663" s="188">
        <f>VLOOKUP(A663,CENIK!$A$2:$F$201,6,FALSE)</f>
        <v>0</v>
      </c>
      <c r="K663" s="188">
        <f t="shared" si="21"/>
        <v>0</v>
      </c>
    </row>
    <row r="664" spans="1:11" ht="45" x14ac:dyDescent="0.25">
      <c r="A664" s="187">
        <v>6504</v>
      </c>
      <c r="B664" s="187">
        <v>377</v>
      </c>
      <c r="C664" s="184" t="str">
        <f t="shared" si="20"/>
        <v>377-6504</v>
      </c>
      <c r="D664" s="244" t="s">
        <v>358</v>
      </c>
      <c r="E664" s="244" t="s">
        <v>74</v>
      </c>
      <c r="F664" s="244" t="s">
        <v>88</v>
      </c>
      <c r="G664" s="244" t="s">
        <v>274</v>
      </c>
      <c r="H664" s="187" t="s">
        <v>6</v>
      </c>
      <c r="I664" s="188">
        <v>6</v>
      </c>
      <c r="J664" s="188">
        <f>VLOOKUP(A664,CENIK!$A$2:$F$201,6,FALSE)</f>
        <v>0</v>
      </c>
      <c r="K664" s="188">
        <f t="shared" si="21"/>
        <v>0</v>
      </c>
    </row>
    <row r="665" spans="1:11" x14ac:dyDescent="0.25">
      <c r="C665"/>
      <c r="D665"/>
      <c r="E665"/>
      <c r="F665"/>
      <c r="G665"/>
      <c r="I665"/>
      <c r="J665"/>
      <c r="K665"/>
    </row>
    <row r="666" spans="1:11" x14ac:dyDescent="0.25">
      <c r="C666"/>
      <c r="D666"/>
      <c r="E666"/>
      <c r="F666"/>
      <c r="G666"/>
      <c r="I666"/>
      <c r="J666"/>
      <c r="K666"/>
    </row>
    <row r="667" spans="1:11" x14ac:dyDescent="0.25">
      <c r="C667"/>
      <c r="D667"/>
      <c r="E667"/>
      <c r="F667"/>
      <c r="G667"/>
      <c r="I667"/>
      <c r="J667"/>
      <c r="K667"/>
    </row>
    <row r="668" spans="1:11" x14ac:dyDescent="0.25">
      <c r="C668"/>
      <c r="D668"/>
      <c r="E668"/>
      <c r="F668"/>
      <c r="G668"/>
      <c r="I668"/>
      <c r="J668"/>
      <c r="K668"/>
    </row>
    <row r="669" spans="1:11" x14ac:dyDescent="0.25">
      <c r="C669"/>
      <c r="D669"/>
      <c r="E669"/>
      <c r="F669"/>
      <c r="G669"/>
      <c r="I669"/>
      <c r="J669"/>
      <c r="K669"/>
    </row>
    <row r="670" spans="1:11" x14ac:dyDescent="0.25">
      <c r="C670"/>
      <c r="D670"/>
      <c r="E670"/>
      <c r="F670"/>
      <c r="G670"/>
      <c r="I670"/>
      <c r="J670"/>
      <c r="K670"/>
    </row>
    <row r="671" spans="1:11" x14ac:dyDescent="0.25">
      <c r="C671"/>
      <c r="D671"/>
      <c r="E671"/>
      <c r="F671"/>
      <c r="G671"/>
      <c r="I671"/>
      <c r="J671"/>
      <c r="K671"/>
    </row>
    <row r="672" spans="1:11" x14ac:dyDescent="0.25">
      <c r="C672"/>
      <c r="D672"/>
      <c r="E672"/>
      <c r="F672"/>
      <c r="G672"/>
      <c r="I672"/>
      <c r="J672"/>
      <c r="K672"/>
    </row>
    <row r="673" spans="3:11" x14ac:dyDescent="0.25">
      <c r="C673"/>
      <c r="D673"/>
      <c r="E673"/>
      <c r="F673"/>
      <c r="G673"/>
      <c r="I673"/>
      <c r="J673"/>
      <c r="K673"/>
    </row>
    <row r="674" spans="3:11" x14ac:dyDescent="0.25">
      <c r="C674"/>
      <c r="D674"/>
      <c r="E674"/>
      <c r="F674"/>
      <c r="G674"/>
      <c r="I674"/>
      <c r="J674"/>
      <c r="K674"/>
    </row>
    <row r="675" spans="3:11" x14ac:dyDescent="0.25">
      <c r="C675"/>
      <c r="D675"/>
      <c r="E675"/>
      <c r="F675"/>
      <c r="G675"/>
      <c r="I675"/>
      <c r="J675"/>
      <c r="K675"/>
    </row>
    <row r="676" spans="3:11" x14ac:dyDescent="0.25">
      <c r="C676"/>
      <c r="D676"/>
      <c r="E676"/>
      <c r="F676"/>
      <c r="G676"/>
      <c r="I676"/>
      <c r="J676"/>
      <c r="K676"/>
    </row>
    <row r="677" spans="3:11" x14ac:dyDescent="0.25">
      <c r="C677"/>
      <c r="D677"/>
      <c r="E677"/>
      <c r="F677"/>
      <c r="G677"/>
      <c r="I677"/>
      <c r="J677"/>
      <c r="K677"/>
    </row>
    <row r="678" spans="3:11" x14ac:dyDescent="0.25">
      <c r="C678"/>
      <c r="D678"/>
      <c r="E678"/>
      <c r="F678"/>
      <c r="G678"/>
      <c r="I678"/>
      <c r="J678"/>
      <c r="K678"/>
    </row>
    <row r="679" spans="3:11" x14ac:dyDescent="0.25">
      <c r="C679"/>
      <c r="D679"/>
      <c r="E679"/>
      <c r="F679"/>
      <c r="G679"/>
      <c r="I679"/>
      <c r="J679"/>
      <c r="K679"/>
    </row>
    <row r="680" spans="3:11" x14ac:dyDescent="0.25">
      <c r="C680"/>
      <c r="D680"/>
      <c r="E680"/>
      <c r="F680"/>
      <c r="G680"/>
      <c r="I680"/>
      <c r="J680"/>
      <c r="K680"/>
    </row>
    <row r="681" spans="3:11" x14ac:dyDescent="0.25">
      <c r="C681"/>
      <c r="D681"/>
      <c r="E681"/>
      <c r="F681"/>
      <c r="G681"/>
      <c r="I681"/>
      <c r="J681"/>
      <c r="K681"/>
    </row>
    <row r="682" spans="3:11" x14ac:dyDescent="0.25">
      <c r="C682"/>
      <c r="D682"/>
      <c r="E682"/>
      <c r="F682"/>
      <c r="G682"/>
      <c r="I682"/>
      <c r="J682"/>
      <c r="K682"/>
    </row>
    <row r="683" spans="3:11" x14ac:dyDescent="0.25">
      <c r="C683"/>
      <c r="D683"/>
      <c r="E683"/>
      <c r="F683"/>
      <c r="G683"/>
      <c r="I683"/>
      <c r="J683"/>
      <c r="K683"/>
    </row>
    <row r="684" spans="3:11" x14ac:dyDescent="0.25">
      <c r="C684"/>
      <c r="D684"/>
      <c r="E684"/>
      <c r="F684"/>
      <c r="G684"/>
      <c r="I684"/>
      <c r="J684"/>
      <c r="K684"/>
    </row>
    <row r="685" spans="3:11" x14ac:dyDescent="0.25">
      <c r="C685"/>
      <c r="D685"/>
      <c r="E685"/>
      <c r="F685"/>
      <c r="G685"/>
      <c r="I685"/>
      <c r="J685"/>
      <c r="K685"/>
    </row>
    <row r="686" spans="3:11" x14ac:dyDescent="0.25">
      <c r="C686"/>
      <c r="D686"/>
      <c r="E686"/>
      <c r="F686"/>
      <c r="G686"/>
      <c r="I686"/>
      <c r="J686"/>
      <c r="K686"/>
    </row>
    <row r="687" spans="3:11" x14ac:dyDescent="0.25">
      <c r="C687"/>
      <c r="D687"/>
      <c r="E687"/>
      <c r="F687"/>
      <c r="G687"/>
      <c r="I687"/>
      <c r="J687"/>
      <c r="K687"/>
    </row>
    <row r="688" spans="3:11" x14ac:dyDescent="0.25">
      <c r="C688"/>
      <c r="D688"/>
      <c r="E688"/>
      <c r="F688"/>
      <c r="G688"/>
      <c r="I688"/>
      <c r="J688"/>
      <c r="K688"/>
    </row>
    <row r="689" spans="3:11" x14ac:dyDescent="0.25">
      <c r="C689"/>
      <c r="D689"/>
      <c r="E689"/>
      <c r="F689"/>
      <c r="G689"/>
      <c r="I689"/>
      <c r="J689"/>
      <c r="K689"/>
    </row>
    <row r="690" spans="3:11" x14ac:dyDescent="0.25">
      <c r="C690"/>
      <c r="D690"/>
      <c r="E690"/>
      <c r="F690"/>
      <c r="G690"/>
      <c r="I690"/>
      <c r="J690"/>
      <c r="K690"/>
    </row>
    <row r="691" spans="3:11" x14ac:dyDescent="0.25">
      <c r="C691"/>
      <c r="D691"/>
      <c r="E691"/>
      <c r="F691"/>
      <c r="G691"/>
      <c r="I691"/>
      <c r="J691"/>
      <c r="K691"/>
    </row>
    <row r="692" spans="3:11" x14ac:dyDescent="0.25">
      <c r="C692"/>
      <c r="D692"/>
      <c r="E692"/>
      <c r="F692"/>
      <c r="G692"/>
      <c r="I692"/>
      <c r="J692"/>
      <c r="K692"/>
    </row>
    <row r="693" spans="3:11" x14ac:dyDescent="0.25">
      <c r="C693"/>
      <c r="D693"/>
      <c r="E693"/>
      <c r="F693"/>
      <c r="G693"/>
      <c r="I693"/>
      <c r="J693"/>
      <c r="K693"/>
    </row>
    <row r="694" spans="3:11" x14ac:dyDescent="0.25">
      <c r="C694"/>
      <c r="D694"/>
      <c r="E694"/>
      <c r="F694"/>
      <c r="G694"/>
      <c r="I694"/>
      <c r="J694"/>
      <c r="K694"/>
    </row>
    <row r="695" spans="3:11" x14ac:dyDescent="0.25">
      <c r="C695"/>
      <c r="D695"/>
      <c r="E695"/>
      <c r="F695"/>
      <c r="G695"/>
      <c r="I695"/>
      <c r="J695"/>
      <c r="K695"/>
    </row>
    <row r="696" spans="3:11" x14ac:dyDescent="0.25">
      <c r="C696"/>
      <c r="D696"/>
      <c r="E696"/>
      <c r="F696"/>
      <c r="G696"/>
      <c r="I696"/>
      <c r="J696"/>
      <c r="K696"/>
    </row>
    <row r="697" spans="3:11" x14ac:dyDescent="0.25">
      <c r="C697"/>
      <c r="D697"/>
      <c r="E697"/>
      <c r="F697"/>
      <c r="G697"/>
      <c r="I697"/>
      <c r="J697"/>
      <c r="K697"/>
    </row>
    <row r="698" spans="3:11" x14ac:dyDescent="0.25">
      <c r="C698"/>
      <c r="D698"/>
      <c r="E698"/>
      <c r="F698"/>
      <c r="G698"/>
      <c r="I698"/>
      <c r="J698"/>
      <c r="K698"/>
    </row>
    <row r="699" spans="3:11" x14ac:dyDescent="0.25">
      <c r="C699"/>
      <c r="D699"/>
      <c r="E699"/>
      <c r="F699"/>
      <c r="G699"/>
      <c r="I699"/>
      <c r="J699"/>
      <c r="K699"/>
    </row>
    <row r="700" spans="3:11" x14ac:dyDescent="0.25">
      <c r="C700"/>
      <c r="D700"/>
      <c r="E700"/>
      <c r="F700"/>
      <c r="G700"/>
      <c r="I700"/>
      <c r="J700"/>
      <c r="K700"/>
    </row>
    <row r="701" spans="3:11" x14ac:dyDescent="0.25">
      <c r="C701"/>
      <c r="D701"/>
      <c r="E701"/>
      <c r="F701"/>
      <c r="G701"/>
      <c r="I701"/>
      <c r="J701"/>
      <c r="K701"/>
    </row>
    <row r="702" spans="3:11" x14ac:dyDescent="0.25">
      <c r="C702"/>
      <c r="D702"/>
      <c r="E702"/>
      <c r="F702"/>
      <c r="G702"/>
      <c r="I702"/>
      <c r="J702"/>
      <c r="K702"/>
    </row>
    <row r="703" spans="3:11" x14ac:dyDescent="0.25">
      <c r="C703"/>
      <c r="D703"/>
      <c r="E703"/>
      <c r="F703"/>
      <c r="G703"/>
      <c r="I703"/>
      <c r="J703"/>
      <c r="K703"/>
    </row>
    <row r="704" spans="3:11" x14ac:dyDescent="0.25">
      <c r="C704"/>
      <c r="D704"/>
      <c r="E704"/>
      <c r="F704"/>
      <c r="G704"/>
      <c r="I704"/>
      <c r="J704"/>
      <c r="K704"/>
    </row>
    <row r="705" spans="3:11" x14ac:dyDescent="0.25">
      <c r="C705"/>
      <c r="D705"/>
      <c r="E705"/>
      <c r="F705"/>
      <c r="G705"/>
      <c r="I705"/>
      <c r="J705"/>
      <c r="K705"/>
    </row>
    <row r="706" spans="3:11" x14ac:dyDescent="0.25">
      <c r="C706"/>
      <c r="D706"/>
      <c r="E706"/>
      <c r="F706"/>
      <c r="G706"/>
      <c r="I706"/>
      <c r="J706"/>
      <c r="K706"/>
    </row>
    <row r="707" spans="3:11" x14ac:dyDescent="0.25">
      <c r="C707"/>
      <c r="D707"/>
      <c r="E707"/>
      <c r="F707"/>
      <c r="G707"/>
      <c r="I707"/>
      <c r="J707"/>
      <c r="K707"/>
    </row>
    <row r="708" spans="3:11" x14ac:dyDescent="0.25">
      <c r="C708"/>
      <c r="D708"/>
      <c r="E708"/>
      <c r="F708"/>
      <c r="G708"/>
      <c r="I708"/>
      <c r="J708"/>
      <c r="K708"/>
    </row>
    <row r="709" spans="3:11" x14ac:dyDescent="0.25">
      <c r="C709"/>
      <c r="D709"/>
      <c r="E709"/>
      <c r="F709"/>
      <c r="G709"/>
      <c r="I709"/>
      <c r="J709"/>
      <c r="K709"/>
    </row>
    <row r="710" spans="3:11" x14ac:dyDescent="0.25">
      <c r="C710"/>
      <c r="D710"/>
      <c r="E710"/>
      <c r="F710"/>
      <c r="G710"/>
      <c r="I710"/>
      <c r="J710"/>
      <c r="K710"/>
    </row>
    <row r="711" spans="3:11" x14ac:dyDescent="0.25">
      <c r="C711"/>
      <c r="D711"/>
      <c r="E711"/>
      <c r="F711"/>
      <c r="G711"/>
      <c r="I711"/>
      <c r="J711"/>
      <c r="K711"/>
    </row>
    <row r="712" spans="3:11" x14ac:dyDescent="0.25">
      <c r="C712"/>
      <c r="D712"/>
      <c r="E712"/>
      <c r="F712"/>
      <c r="G712"/>
      <c r="I712"/>
      <c r="J712"/>
      <c r="K712"/>
    </row>
    <row r="713" spans="3:11" x14ac:dyDescent="0.25">
      <c r="C713"/>
      <c r="D713"/>
      <c r="E713"/>
      <c r="F713"/>
      <c r="G713"/>
      <c r="I713"/>
      <c r="J713"/>
      <c r="K713"/>
    </row>
    <row r="714" spans="3:11" x14ac:dyDescent="0.25">
      <c r="C714"/>
      <c r="D714"/>
      <c r="E714"/>
      <c r="F714"/>
      <c r="G714"/>
      <c r="I714"/>
      <c r="J714"/>
      <c r="K714"/>
    </row>
    <row r="715" spans="3:11" x14ac:dyDescent="0.25">
      <c r="C715"/>
      <c r="D715"/>
      <c r="E715"/>
      <c r="F715"/>
      <c r="G715"/>
      <c r="I715"/>
      <c r="J715"/>
      <c r="K715"/>
    </row>
    <row r="716" spans="3:11" x14ac:dyDescent="0.25">
      <c r="C716"/>
      <c r="D716"/>
      <c r="E716"/>
      <c r="F716"/>
      <c r="G716"/>
      <c r="I716"/>
      <c r="J716"/>
      <c r="K716"/>
    </row>
    <row r="717" spans="3:11" x14ac:dyDescent="0.25">
      <c r="C717"/>
      <c r="D717"/>
      <c r="E717"/>
      <c r="F717"/>
      <c r="G717"/>
      <c r="I717"/>
      <c r="J717"/>
      <c r="K717"/>
    </row>
    <row r="718" spans="3:11" x14ac:dyDescent="0.25">
      <c r="C718"/>
      <c r="D718"/>
      <c r="E718"/>
      <c r="F718"/>
      <c r="G718"/>
      <c r="I718"/>
      <c r="J718"/>
      <c r="K718"/>
    </row>
    <row r="719" spans="3:11" x14ac:dyDescent="0.25">
      <c r="C719"/>
      <c r="D719"/>
      <c r="E719"/>
      <c r="F719"/>
      <c r="G719"/>
      <c r="I719"/>
      <c r="J719"/>
      <c r="K719"/>
    </row>
    <row r="720" spans="3:11" x14ac:dyDescent="0.25">
      <c r="C720"/>
      <c r="D720"/>
      <c r="E720"/>
      <c r="F720"/>
      <c r="G720"/>
      <c r="I720"/>
      <c r="J720"/>
      <c r="K720"/>
    </row>
    <row r="721" spans="3:11" x14ac:dyDescent="0.25">
      <c r="C721"/>
      <c r="D721"/>
      <c r="E721"/>
      <c r="F721"/>
      <c r="G721"/>
      <c r="I721"/>
      <c r="J721"/>
      <c r="K721"/>
    </row>
    <row r="722" spans="3:11" x14ac:dyDescent="0.25">
      <c r="C722"/>
      <c r="D722"/>
      <c r="E722"/>
      <c r="F722"/>
      <c r="G722"/>
      <c r="I722"/>
      <c r="J722"/>
      <c r="K722"/>
    </row>
    <row r="723" spans="3:11" x14ac:dyDescent="0.25">
      <c r="C723"/>
      <c r="D723"/>
      <c r="E723"/>
      <c r="F723"/>
      <c r="G723"/>
      <c r="I723"/>
      <c r="J723"/>
      <c r="K723"/>
    </row>
    <row r="724" spans="3:11" x14ac:dyDescent="0.25">
      <c r="C724"/>
      <c r="D724"/>
      <c r="E724"/>
      <c r="F724"/>
      <c r="G724"/>
      <c r="I724"/>
      <c r="J724"/>
      <c r="K724"/>
    </row>
    <row r="725" spans="3:11" x14ac:dyDescent="0.25">
      <c r="C725"/>
      <c r="D725"/>
      <c r="E725"/>
      <c r="F725"/>
      <c r="G725"/>
      <c r="I725"/>
      <c r="J725"/>
      <c r="K725"/>
    </row>
    <row r="726" spans="3:11" x14ac:dyDescent="0.25">
      <c r="C726"/>
      <c r="D726"/>
      <c r="E726"/>
      <c r="F726"/>
      <c r="G726"/>
      <c r="I726"/>
      <c r="J726"/>
      <c r="K726"/>
    </row>
    <row r="727" spans="3:11" x14ac:dyDescent="0.25">
      <c r="C727"/>
      <c r="D727"/>
      <c r="E727"/>
      <c r="F727"/>
      <c r="G727"/>
      <c r="I727"/>
      <c r="J727"/>
      <c r="K727"/>
    </row>
    <row r="728" spans="3:11" x14ac:dyDescent="0.25">
      <c r="C728"/>
      <c r="D728"/>
      <c r="E728"/>
      <c r="F728"/>
      <c r="G728"/>
      <c r="I728"/>
      <c r="J728"/>
      <c r="K728"/>
    </row>
  </sheetData>
  <mergeCells count="4">
    <mergeCell ref="D28:E28"/>
    <mergeCell ref="D29:E35"/>
    <mergeCell ref="F29:F34"/>
    <mergeCell ref="F6:F7"/>
  </mergeCells>
  <pageMargins left="0.7" right="0.7" top="0.75" bottom="0.75" header="0.3" footer="0.3"/>
  <pageSetup paperSize="9" scale="41"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K547"/>
  <sheetViews>
    <sheetView topLeftCell="C1" zoomScale="85" zoomScaleNormal="85" workbookViewId="0">
      <selection activeCell="L26" sqref="L26"/>
    </sheetView>
  </sheetViews>
  <sheetFormatPr defaultRowHeight="15" x14ac:dyDescent="0.25"/>
  <cols>
    <col min="1" max="1" width="13.85546875" style="209" hidden="1" customWidth="1"/>
    <col min="2" max="2" width="16.42578125" style="209" hidden="1" customWidth="1"/>
    <col min="3" max="3" width="12" style="11" customWidth="1"/>
    <col min="4" max="4" width="19.28515625" style="12" customWidth="1"/>
    <col min="5" max="5" width="21.42578125" style="5" customWidth="1"/>
    <col min="6" max="6" width="22.42578125" style="5" customWidth="1"/>
    <col min="7" max="7" width="60.85546875" style="5" customWidth="1"/>
    <col min="9" max="9" width="9.140625" style="42"/>
    <col min="10" max="10" width="14.28515625" style="42" customWidth="1"/>
    <col min="11" max="11" width="12.85546875" style="42" customWidth="1"/>
    <col min="12" max="12" width="17.140625" customWidth="1"/>
  </cols>
  <sheetData>
    <row r="1" spans="1:11" ht="18.75" x14ac:dyDescent="0.25">
      <c r="F1" s="71" t="s">
        <v>111</v>
      </c>
    </row>
    <row r="2" spans="1:11" ht="26.25" x14ac:dyDescent="0.25">
      <c r="F2" s="186">
        <v>21</v>
      </c>
      <c r="G2" s="13" t="s">
        <v>383</v>
      </c>
      <c r="H2" s="14"/>
      <c r="I2" s="40"/>
      <c r="J2" s="40"/>
      <c r="K2" s="52"/>
    </row>
    <row r="4" spans="1:11" ht="26.25" x14ac:dyDescent="0.25">
      <c r="G4" s="16" t="s">
        <v>93</v>
      </c>
      <c r="J4" s="41"/>
      <c r="K4" s="41"/>
    </row>
    <row r="5" spans="1:11" x14ac:dyDescent="0.25">
      <c r="E5" s="17"/>
      <c r="F5" s="17"/>
    </row>
    <row r="6" spans="1:11" ht="18.75" x14ac:dyDescent="0.3">
      <c r="E6" s="18"/>
      <c r="F6" s="1507" t="s">
        <v>108</v>
      </c>
      <c r="G6" s="19" t="s">
        <v>94</v>
      </c>
      <c r="H6" s="20"/>
      <c r="I6" s="44"/>
      <c r="J6" s="44"/>
      <c r="K6" s="43" t="s">
        <v>91</v>
      </c>
    </row>
    <row r="7" spans="1:11" ht="18.75" x14ac:dyDescent="0.3">
      <c r="C7" s="64"/>
      <c r="E7" s="18"/>
      <c r="F7" s="1508"/>
      <c r="G7" s="21" t="s">
        <v>96</v>
      </c>
      <c r="H7" s="25"/>
      <c r="I7" s="46"/>
      <c r="J7" s="46"/>
      <c r="K7" s="23">
        <f>SUM(K24:K30)</f>
        <v>0</v>
      </c>
    </row>
    <row r="8" spans="1:11" ht="18.75" x14ac:dyDescent="0.3">
      <c r="C8" s="56"/>
      <c r="E8" s="18"/>
      <c r="F8" s="183">
        <v>371</v>
      </c>
      <c r="G8" s="24" t="s">
        <v>379</v>
      </c>
      <c r="H8" s="25"/>
      <c r="I8" s="46"/>
      <c r="J8" s="46"/>
      <c r="K8" s="26">
        <f>SUMIF($B$35:$B$1000,F8,$K$35:$K$1000)</f>
        <v>0</v>
      </c>
    </row>
    <row r="9" spans="1:11" ht="18.75" x14ac:dyDescent="0.3">
      <c r="C9" s="56"/>
      <c r="E9" s="18"/>
      <c r="F9" s="183">
        <v>369</v>
      </c>
      <c r="G9" s="24" t="s">
        <v>377</v>
      </c>
      <c r="H9" s="25"/>
      <c r="I9" s="46"/>
      <c r="J9" s="46"/>
      <c r="K9" s="26">
        <f t="shared" ref="K9:K18" si="0">SUMIF($B$35:$B$1000,F9,$K$35:$K$1000)</f>
        <v>0</v>
      </c>
    </row>
    <row r="10" spans="1:11" ht="18.75" x14ac:dyDescent="0.3">
      <c r="C10" s="56"/>
      <c r="E10" s="18"/>
      <c r="F10" s="183">
        <v>301</v>
      </c>
      <c r="G10" s="24" t="s">
        <v>371</v>
      </c>
      <c r="H10" s="25"/>
      <c r="I10" s="46"/>
      <c r="J10" s="46"/>
      <c r="K10" s="26">
        <f t="shared" si="0"/>
        <v>0</v>
      </c>
    </row>
    <row r="11" spans="1:11" s="173" customFormat="1" ht="18.75" x14ac:dyDescent="0.3">
      <c r="A11" s="221"/>
      <c r="B11" s="209"/>
      <c r="C11" s="170"/>
      <c r="D11" s="171"/>
      <c r="E11" s="172"/>
      <c r="F11" s="183">
        <v>480</v>
      </c>
      <c r="G11" s="24" t="s">
        <v>381</v>
      </c>
      <c r="H11" s="174"/>
      <c r="I11" s="175"/>
      <c r="J11" s="175"/>
      <c r="K11" s="26">
        <f t="shared" si="0"/>
        <v>0</v>
      </c>
    </row>
    <row r="12" spans="1:11" ht="18.75" x14ac:dyDescent="0.3">
      <c r="C12" s="56"/>
      <c r="E12" s="18"/>
      <c r="F12" s="183">
        <v>367</v>
      </c>
      <c r="G12" s="24" t="s">
        <v>375</v>
      </c>
      <c r="H12" s="25"/>
      <c r="I12" s="46"/>
      <c r="J12" s="46"/>
      <c r="K12" s="26">
        <f t="shared" si="0"/>
        <v>0</v>
      </c>
    </row>
    <row r="13" spans="1:11" ht="18.75" x14ac:dyDescent="0.3">
      <c r="C13" s="56"/>
      <c r="E13" s="18"/>
      <c r="F13" s="183">
        <v>366</v>
      </c>
      <c r="G13" s="24" t="s">
        <v>374</v>
      </c>
      <c r="H13" s="25"/>
      <c r="I13" s="46"/>
      <c r="J13" s="46"/>
      <c r="K13" s="26">
        <f>SUMIF($B$35:$B$1000,F13,$K$35:$K$1000)</f>
        <v>0</v>
      </c>
    </row>
    <row r="14" spans="1:11" ht="18.75" x14ac:dyDescent="0.3">
      <c r="C14" s="56"/>
      <c r="E14" s="18"/>
      <c r="F14" s="183">
        <v>365</v>
      </c>
      <c r="G14" s="24" t="s">
        <v>373</v>
      </c>
      <c r="H14" s="25"/>
      <c r="I14" s="46"/>
      <c r="J14" s="46"/>
      <c r="K14" s="26">
        <f t="shared" si="0"/>
        <v>0</v>
      </c>
    </row>
    <row r="15" spans="1:11" ht="18.75" x14ac:dyDescent="0.3">
      <c r="C15" s="56"/>
      <c r="E15" s="18"/>
      <c r="F15" s="183">
        <v>364</v>
      </c>
      <c r="G15" s="24" t="s">
        <v>372</v>
      </c>
      <c r="H15" s="25"/>
      <c r="I15" s="46"/>
      <c r="J15" s="46"/>
      <c r="K15" s="26">
        <f t="shared" si="0"/>
        <v>0</v>
      </c>
    </row>
    <row r="16" spans="1:11" ht="18.75" x14ac:dyDescent="0.3">
      <c r="C16" s="56"/>
      <c r="E16" s="18"/>
      <c r="F16" s="183">
        <v>481</v>
      </c>
      <c r="G16" s="24" t="s">
        <v>382</v>
      </c>
      <c r="H16" s="25"/>
      <c r="I16" s="46"/>
      <c r="J16" s="46"/>
      <c r="K16" s="26">
        <f t="shared" si="0"/>
        <v>0</v>
      </c>
    </row>
    <row r="17" spans="1:11" ht="18.75" x14ac:dyDescent="0.3">
      <c r="C17" s="56"/>
      <c r="E17" s="18"/>
      <c r="F17" s="183">
        <v>368</v>
      </c>
      <c r="G17" s="24" t="s">
        <v>376</v>
      </c>
      <c r="H17" s="25"/>
      <c r="I17" s="46"/>
      <c r="J17" s="46"/>
      <c r="K17" s="26">
        <f t="shared" si="0"/>
        <v>0</v>
      </c>
    </row>
    <row r="18" spans="1:11" ht="18.75" x14ac:dyDescent="0.3">
      <c r="C18" s="56"/>
      <c r="E18" s="18"/>
      <c r="F18" s="183">
        <v>370</v>
      </c>
      <c r="G18" s="24" t="s">
        <v>378</v>
      </c>
      <c r="H18" s="25"/>
      <c r="I18" s="46"/>
      <c r="J18" s="46"/>
      <c r="K18" s="26">
        <f t="shared" si="0"/>
        <v>0</v>
      </c>
    </row>
    <row r="19" spans="1:11" ht="18.75" x14ac:dyDescent="0.3">
      <c r="C19" s="56"/>
      <c r="E19" s="18"/>
      <c r="F19" s="183">
        <v>372</v>
      </c>
      <c r="G19" s="28" t="s">
        <v>380</v>
      </c>
      <c r="H19" s="25"/>
      <c r="I19" s="46"/>
      <c r="J19" s="46"/>
      <c r="K19" s="26">
        <f>SUMIF($B$35:$B$1000,F19,$K$35:$K$1000)</f>
        <v>0</v>
      </c>
    </row>
    <row r="20" spans="1:11" ht="18.75" x14ac:dyDescent="0.3">
      <c r="C20" s="27"/>
      <c r="F20" s="183" t="s">
        <v>611</v>
      </c>
      <c r="G20" s="24" t="s">
        <v>97</v>
      </c>
      <c r="H20" s="25"/>
      <c r="I20" s="46"/>
      <c r="J20" s="46"/>
      <c r="K20" s="26">
        <f>(SUM(K8:K19)*0.002)</f>
        <v>0</v>
      </c>
    </row>
    <row r="21" spans="1:11" ht="18.75" x14ac:dyDescent="0.3">
      <c r="F21" s="72"/>
      <c r="G21" s="29"/>
      <c r="H21" s="20"/>
      <c r="I21" s="30" t="s">
        <v>92</v>
      </c>
      <c r="J21" s="30"/>
      <c r="K21" s="30">
        <f>SUM(K7:K20)</f>
        <v>0</v>
      </c>
    </row>
    <row r="22" spans="1:11" ht="26.25" x14ac:dyDescent="0.25">
      <c r="D22" s="31" t="s">
        <v>96</v>
      </c>
    </row>
    <row r="23" spans="1:11" ht="30" x14ac:dyDescent="0.25">
      <c r="A23" s="213" t="s">
        <v>113</v>
      </c>
      <c r="B23" s="214"/>
      <c r="C23" s="176" t="s">
        <v>110</v>
      </c>
      <c r="D23" s="1509" t="s">
        <v>98</v>
      </c>
      <c r="E23" s="1510"/>
      <c r="F23" s="1" t="s">
        <v>99</v>
      </c>
      <c r="G23" s="1" t="s">
        <v>3</v>
      </c>
      <c r="H23" s="2" t="s">
        <v>4</v>
      </c>
      <c r="I23" s="47" t="s">
        <v>100</v>
      </c>
      <c r="J23" s="48" t="s">
        <v>101</v>
      </c>
      <c r="K23" s="202" t="s">
        <v>283</v>
      </c>
    </row>
    <row r="24" spans="1:11" ht="135" x14ac:dyDescent="0.25">
      <c r="A24" s="209">
        <v>1101</v>
      </c>
      <c r="B24" s="215"/>
      <c r="C24" s="184" t="s">
        <v>494</v>
      </c>
      <c r="D24" s="1511" t="s">
        <v>5</v>
      </c>
      <c r="E24" s="1512"/>
      <c r="F24" s="1517" t="s">
        <v>102</v>
      </c>
      <c r="G24" s="1547" t="s">
        <v>3285</v>
      </c>
      <c r="H24" s="4" t="s">
        <v>14</v>
      </c>
      <c r="I24" s="49">
        <v>1</v>
      </c>
      <c r="J24" s="50"/>
      <c r="K24" s="203">
        <f>ROUND(J24*I24,2)</f>
        <v>0</v>
      </c>
    </row>
    <row r="25" spans="1:11" ht="30" x14ac:dyDescent="0.25">
      <c r="A25" s="209">
        <v>1102</v>
      </c>
      <c r="B25" s="215"/>
      <c r="C25" s="184" t="s">
        <v>495</v>
      </c>
      <c r="D25" s="1513"/>
      <c r="E25" s="1514"/>
      <c r="F25" s="1517"/>
      <c r="G25" s="1547" t="s">
        <v>103</v>
      </c>
      <c r="H25" s="4" t="s">
        <v>14</v>
      </c>
      <c r="I25" s="49">
        <v>1</v>
      </c>
      <c r="J25" s="50"/>
      <c r="K25" s="203">
        <f t="shared" ref="K25:K30" si="1">ROUND(J25*I25,2)</f>
        <v>0</v>
      </c>
    </row>
    <row r="26" spans="1:11" ht="90" x14ac:dyDescent="0.25">
      <c r="A26" s="209">
        <v>1103</v>
      </c>
      <c r="B26" s="215"/>
      <c r="C26" s="184" t="s">
        <v>496</v>
      </c>
      <c r="D26" s="1513"/>
      <c r="E26" s="1514"/>
      <c r="F26" s="1517"/>
      <c r="G26" s="1547" t="s">
        <v>3286</v>
      </c>
      <c r="H26" s="4" t="s">
        <v>14</v>
      </c>
      <c r="I26" s="49">
        <v>1</v>
      </c>
      <c r="J26" s="50"/>
      <c r="K26" s="203">
        <f t="shared" si="1"/>
        <v>0</v>
      </c>
    </row>
    <row r="27" spans="1:11" ht="60" x14ac:dyDescent="0.25">
      <c r="A27" s="209">
        <v>1104</v>
      </c>
      <c r="B27" s="215"/>
      <c r="C27" s="184" t="s">
        <v>497</v>
      </c>
      <c r="D27" s="1513"/>
      <c r="E27" s="1514"/>
      <c r="F27" s="1517"/>
      <c r="G27" s="1547" t="s">
        <v>3287</v>
      </c>
      <c r="H27" s="4" t="s">
        <v>14</v>
      </c>
      <c r="I27" s="49">
        <v>1</v>
      </c>
      <c r="J27" s="50"/>
      <c r="K27" s="203">
        <f t="shared" si="1"/>
        <v>0</v>
      </c>
    </row>
    <row r="28" spans="1:11" ht="45" x14ac:dyDescent="0.25">
      <c r="A28" s="209">
        <v>1105</v>
      </c>
      <c r="B28" s="215"/>
      <c r="C28" s="184" t="s">
        <v>498</v>
      </c>
      <c r="D28" s="1513"/>
      <c r="E28" s="1514"/>
      <c r="F28" s="1517"/>
      <c r="G28" s="1547" t="s">
        <v>3288</v>
      </c>
      <c r="H28" s="4" t="s">
        <v>14</v>
      </c>
      <c r="I28" s="49">
        <v>1</v>
      </c>
      <c r="J28" s="50"/>
      <c r="K28" s="203">
        <f t="shared" si="1"/>
        <v>0</v>
      </c>
    </row>
    <row r="29" spans="1:11" ht="105" x14ac:dyDescent="0.25">
      <c r="A29" s="209">
        <v>1106</v>
      </c>
      <c r="B29" s="215"/>
      <c r="C29" s="184" t="s">
        <v>499</v>
      </c>
      <c r="D29" s="1513"/>
      <c r="E29" s="1514"/>
      <c r="F29" s="1517"/>
      <c r="G29" s="3" t="s">
        <v>104</v>
      </c>
      <c r="H29" s="58" t="s">
        <v>10</v>
      </c>
      <c r="I29" s="49">
        <f>SUMIF(A35:A1000,1201,I35:I1000)</f>
        <v>1458.8500000000001</v>
      </c>
      <c r="J29" s="50"/>
      <c r="K29" s="203">
        <f>ROUND(J29*I29,2)</f>
        <v>0</v>
      </c>
    </row>
    <row r="30" spans="1:11" ht="30" x14ac:dyDescent="0.25">
      <c r="A30" s="216">
        <v>201</v>
      </c>
      <c r="B30" s="217" t="s">
        <v>112</v>
      </c>
      <c r="C30" s="184" t="s">
        <v>500</v>
      </c>
      <c r="D30" s="1515"/>
      <c r="E30" s="1516"/>
      <c r="F30" s="3" t="s">
        <v>120</v>
      </c>
      <c r="G30" s="3" t="s">
        <v>121</v>
      </c>
      <c r="H30" s="4" t="s">
        <v>6</v>
      </c>
      <c r="I30" s="49">
        <v>1</v>
      </c>
      <c r="J30" s="49">
        <f>CENIK!F2</f>
        <v>0</v>
      </c>
      <c r="K30" s="203">
        <f t="shared" si="1"/>
        <v>0</v>
      </c>
    </row>
    <row r="31" spans="1:11" x14ac:dyDescent="0.25">
      <c r="B31" s="218"/>
      <c r="C31" s="32"/>
      <c r="D31" s="33"/>
      <c r="E31" s="33"/>
      <c r="F31" s="33"/>
      <c r="G31" s="33"/>
      <c r="H31" s="34"/>
      <c r="I31" s="51"/>
      <c r="J31" s="51"/>
      <c r="K31" s="51"/>
    </row>
    <row r="32" spans="1:11" x14ac:dyDescent="0.25">
      <c r="B32" s="218"/>
      <c r="C32" s="32"/>
      <c r="D32" s="33"/>
      <c r="E32" s="33"/>
      <c r="F32" s="33"/>
      <c r="G32" s="33"/>
      <c r="H32" s="34"/>
      <c r="I32" s="51"/>
      <c r="J32" s="51"/>
      <c r="K32" s="51"/>
    </row>
    <row r="33" spans="1:11" ht="26.25" x14ac:dyDescent="0.25">
      <c r="A33" s="209" t="s">
        <v>113</v>
      </c>
      <c r="B33" s="219"/>
      <c r="C33" s="35"/>
      <c r="D33" s="31" t="s">
        <v>105</v>
      </c>
      <c r="E33" s="36"/>
      <c r="F33" s="36"/>
      <c r="G33" s="33"/>
      <c r="H33" s="34"/>
      <c r="I33" s="51"/>
      <c r="J33" s="51"/>
      <c r="K33" s="51"/>
    </row>
    <row r="34" spans="1:11" ht="30" x14ac:dyDescent="0.25">
      <c r="A34" s="220" t="s">
        <v>0</v>
      </c>
      <c r="B34" s="215" t="s">
        <v>95</v>
      </c>
      <c r="C34" s="70" t="s">
        <v>109</v>
      </c>
      <c r="D34" s="1" t="s">
        <v>106</v>
      </c>
      <c r="E34" s="1" t="s">
        <v>98</v>
      </c>
      <c r="F34" s="1" t="s">
        <v>99</v>
      </c>
      <c r="G34" s="1" t="s">
        <v>3</v>
      </c>
      <c r="H34" s="2" t="s">
        <v>4</v>
      </c>
      <c r="I34" s="47" t="s">
        <v>100</v>
      </c>
      <c r="J34" s="48" t="s">
        <v>101</v>
      </c>
      <c r="K34" s="53" t="s">
        <v>283</v>
      </c>
    </row>
    <row r="35" spans="1:11" ht="60" x14ac:dyDescent="0.25">
      <c r="A35" s="187">
        <v>1201</v>
      </c>
      <c r="B35" s="187">
        <v>371</v>
      </c>
      <c r="C35" s="184" t="str">
        <f>CONCATENATE(B35,$A$33,A35)</f>
        <v>371-1201</v>
      </c>
      <c r="D35" s="244" t="s">
        <v>379</v>
      </c>
      <c r="E35" s="244" t="s">
        <v>7</v>
      </c>
      <c r="F35" s="244" t="s">
        <v>8</v>
      </c>
      <c r="G35" s="244" t="s">
        <v>9</v>
      </c>
      <c r="H35" s="187" t="s">
        <v>10</v>
      </c>
      <c r="I35" s="188">
        <v>333.65</v>
      </c>
      <c r="J35" s="188">
        <f>VLOOKUP(A35,CENIK!$A$2:$F$201,6,FALSE)</f>
        <v>0</v>
      </c>
      <c r="K35" s="188">
        <f>ROUND(I35*J35,2)</f>
        <v>0</v>
      </c>
    </row>
    <row r="36" spans="1:11" ht="45" x14ac:dyDescent="0.25">
      <c r="A36" s="187">
        <v>1202</v>
      </c>
      <c r="B36" s="187">
        <v>371</v>
      </c>
      <c r="C36" s="184" t="str">
        <f t="shared" ref="C36:C99" si="2">CONCATENATE(B36,$A$33,A36)</f>
        <v>371-1202</v>
      </c>
      <c r="D36" s="244" t="s">
        <v>379</v>
      </c>
      <c r="E36" s="244" t="s">
        <v>7</v>
      </c>
      <c r="F36" s="244" t="s">
        <v>8</v>
      </c>
      <c r="G36" s="244" t="s">
        <v>11</v>
      </c>
      <c r="H36" s="187" t="s">
        <v>12</v>
      </c>
      <c r="I36" s="188">
        <v>14</v>
      </c>
      <c r="J36" s="188">
        <f>VLOOKUP(A36,CENIK!$A$2:$F$201,6,FALSE)</f>
        <v>0</v>
      </c>
      <c r="K36" s="188">
        <f t="shared" ref="K36:K99" si="3">ROUND(I36*J36,2)</f>
        <v>0</v>
      </c>
    </row>
    <row r="37" spans="1:11" ht="60" x14ac:dyDescent="0.25">
      <c r="A37" s="187">
        <v>1203</v>
      </c>
      <c r="B37" s="187">
        <v>371</v>
      </c>
      <c r="C37" s="184" t="str">
        <f t="shared" si="2"/>
        <v>371-1203</v>
      </c>
      <c r="D37" s="244" t="s">
        <v>379</v>
      </c>
      <c r="E37" s="244" t="s">
        <v>7</v>
      </c>
      <c r="F37" s="244" t="s">
        <v>8</v>
      </c>
      <c r="G37" s="244" t="s">
        <v>236</v>
      </c>
      <c r="H37" s="187" t="s">
        <v>10</v>
      </c>
      <c r="I37" s="188">
        <v>333.65</v>
      </c>
      <c r="J37" s="188">
        <f>VLOOKUP(A37,CENIK!$A$2:$F$201,6,FALSE)</f>
        <v>0</v>
      </c>
      <c r="K37" s="188">
        <f t="shared" si="3"/>
        <v>0</v>
      </c>
    </row>
    <row r="38" spans="1:11" ht="60" x14ac:dyDescent="0.25">
      <c r="A38" s="187">
        <v>1205</v>
      </c>
      <c r="B38" s="187">
        <v>371</v>
      </c>
      <c r="C38" s="184" t="str">
        <f t="shared" si="2"/>
        <v>371-1205</v>
      </c>
      <c r="D38" s="244" t="s">
        <v>379</v>
      </c>
      <c r="E38" s="244" t="s">
        <v>7</v>
      </c>
      <c r="F38" s="244" t="s">
        <v>8</v>
      </c>
      <c r="G38" s="244" t="s">
        <v>237</v>
      </c>
      <c r="H38" s="187" t="s">
        <v>14</v>
      </c>
      <c r="I38" s="188">
        <v>2</v>
      </c>
      <c r="J38" s="188">
        <f>VLOOKUP(A38,CENIK!$A$2:$F$201,6,FALSE)</f>
        <v>0</v>
      </c>
      <c r="K38" s="188">
        <f t="shared" si="3"/>
        <v>0</v>
      </c>
    </row>
    <row r="39" spans="1:11" ht="45" x14ac:dyDescent="0.25">
      <c r="A39" s="187">
        <v>1301</v>
      </c>
      <c r="B39" s="187">
        <v>371</v>
      </c>
      <c r="C39" s="184" t="str">
        <f t="shared" si="2"/>
        <v>371-1301</v>
      </c>
      <c r="D39" s="244" t="s">
        <v>379</v>
      </c>
      <c r="E39" s="244" t="s">
        <v>7</v>
      </c>
      <c r="F39" s="244" t="s">
        <v>15</v>
      </c>
      <c r="G39" s="244" t="s">
        <v>16</v>
      </c>
      <c r="H39" s="187" t="s">
        <v>10</v>
      </c>
      <c r="I39" s="188">
        <v>333.65</v>
      </c>
      <c r="J39" s="188">
        <f>VLOOKUP(A39,CENIK!$A$2:$F$201,6,FALSE)</f>
        <v>0</v>
      </c>
      <c r="K39" s="188">
        <f t="shared" si="3"/>
        <v>0</v>
      </c>
    </row>
    <row r="40" spans="1:11" ht="150" x14ac:dyDescent="0.25">
      <c r="A40" s="187">
        <v>1302</v>
      </c>
      <c r="B40" s="187">
        <v>371</v>
      </c>
      <c r="C40" s="184" t="str">
        <f t="shared" si="2"/>
        <v>371-1302</v>
      </c>
      <c r="D40" s="244" t="s">
        <v>379</v>
      </c>
      <c r="E40" s="244" t="s">
        <v>7</v>
      </c>
      <c r="F40" s="244" t="s">
        <v>15</v>
      </c>
      <c r="G40" s="1201" t="s">
        <v>3252</v>
      </c>
      <c r="H40" s="187" t="s">
        <v>10</v>
      </c>
      <c r="I40" s="188">
        <v>333.65</v>
      </c>
      <c r="J40" s="188">
        <f>VLOOKUP(A40,CENIK!$A$2:$F$201,6,FALSE)</f>
        <v>0</v>
      </c>
      <c r="K40" s="188">
        <f t="shared" si="3"/>
        <v>0</v>
      </c>
    </row>
    <row r="41" spans="1:11" ht="30" x14ac:dyDescent="0.25">
      <c r="A41" s="187">
        <v>1312</v>
      </c>
      <c r="B41" s="187">
        <v>371</v>
      </c>
      <c r="C41" s="184" t="str">
        <f t="shared" si="2"/>
        <v>371-1312</v>
      </c>
      <c r="D41" s="244" t="s">
        <v>379</v>
      </c>
      <c r="E41" s="244" t="s">
        <v>7</v>
      </c>
      <c r="F41" s="244" t="s">
        <v>15</v>
      </c>
      <c r="G41" s="244" t="s">
        <v>24</v>
      </c>
      <c r="H41" s="187" t="s">
        <v>6</v>
      </c>
      <c r="I41" s="188">
        <v>15</v>
      </c>
      <c r="J41" s="188">
        <f>VLOOKUP(A41,CENIK!$A$2:$F$201,6,FALSE)</f>
        <v>0</v>
      </c>
      <c r="K41" s="188">
        <f t="shared" si="3"/>
        <v>0</v>
      </c>
    </row>
    <row r="42" spans="1:11" ht="45" x14ac:dyDescent="0.25">
      <c r="A42" s="187">
        <v>1311</v>
      </c>
      <c r="B42" s="187">
        <v>371</v>
      </c>
      <c r="C42" s="184" t="str">
        <f t="shared" si="2"/>
        <v>371-1311</v>
      </c>
      <c r="D42" s="244" t="s">
        <v>379</v>
      </c>
      <c r="E42" s="244" t="s">
        <v>7</v>
      </c>
      <c r="F42" s="244" t="s">
        <v>15</v>
      </c>
      <c r="G42" s="244" t="s">
        <v>23</v>
      </c>
      <c r="H42" s="187" t="s">
        <v>14</v>
      </c>
      <c r="I42" s="188">
        <v>1</v>
      </c>
      <c r="J42" s="188">
        <f>VLOOKUP(A42,CENIK!$A$2:$F$201,6,FALSE)</f>
        <v>0</v>
      </c>
      <c r="K42" s="188">
        <f t="shared" si="3"/>
        <v>0</v>
      </c>
    </row>
    <row r="43" spans="1:11" ht="60" x14ac:dyDescent="0.25">
      <c r="A43" s="187">
        <v>1310</v>
      </c>
      <c r="B43" s="187">
        <v>371</v>
      </c>
      <c r="C43" s="184" t="str">
        <f t="shared" si="2"/>
        <v>371-1310</v>
      </c>
      <c r="D43" s="244" t="s">
        <v>379</v>
      </c>
      <c r="E43" s="244" t="s">
        <v>7</v>
      </c>
      <c r="F43" s="244" t="s">
        <v>15</v>
      </c>
      <c r="G43" s="244" t="s">
        <v>21</v>
      </c>
      <c r="H43" s="187" t="s">
        <v>22</v>
      </c>
      <c r="I43" s="188">
        <v>251</v>
      </c>
      <c r="J43" s="188">
        <f>VLOOKUP(A43,CENIK!$A$2:$F$201,6,FALSE)</f>
        <v>0</v>
      </c>
      <c r="K43" s="188">
        <f t="shared" si="3"/>
        <v>0</v>
      </c>
    </row>
    <row r="44" spans="1:11" ht="30" x14ac:dyDescent="0.25">
      <c r="A44" s="187">
        <v>1401</v>
      </c>
      <c r="B44" s="187">
        <v>371</v>
      </c>
      <c r="C44" s="184" t="str">
        <f t="shared" si="2"/>
        <v>371-1401</v>
      </c>
      <c r="D44" s="244" t="s">
        <v>379</v>
      </c>
      <c r="E44" s="244" t="s">
        <v>7</v>
      </c>
      <c r="F44" s="244" t="s">
        <v>25</v>
      </c>
      <c r="G44" s="244" t="s">
        <v>247</v>
      </c>
      <c r="H44" s="187" t="s">
        <v>20</v>
      </c>
      <c r="I44" s="188">
        <v>25</v>
      </c>
      <c r="J44" s="188">
        <f>VLOOKUP(A44,CENIK!$A$2:$F$201,6,FALSE)</f>
        <v>0</v>
      </c>
      <c r="K44" s="188">
        <f t="shared" si="3"/>
        <v>0</v>
      </c>
    </row>
    <row r="45" spans="1:11" ht="30" x14ac:dyDescent="0.25">
      <c r="A45" s="187">
        <v>1402</v>
      </c>
      <c r="B45" s="187">
        <v>371</v>
      </c>
      <c r="C45" s="184" t="str">
        <f t="shared" si="2"/>
        <v>371-1402</v>
      </c>
      <c r="D45" s="244" t="s">
        <v>379</v>
      </c>
      <c r="E45" s="244" t="s">
        <v>7</v>
      </c>
      <c r="F45" s="244" t="s">
        <v>25</v>
      </c>
      <c r="G45" s="244" t="s">
        <v>248</v>
      </c>
      <c r="H45" s="187" t="s">
        <v>20</v>
      </c>
      <c r="I45" s="188">
        <v>10</v>
      </c>
      <c r="J45" s="188">
        <f>VLOOKUP(A45,CENIK!$A$2:$F$201,6,FALSE)</f>
        <v>0</v>
      </c>
      <c r="K45" s="188">
        <f t="shared" si="3"/>
        <v>0</v>
      </c>
    </row>
    <row r="46" spans="1:11" ht="30" x14ac:dyDescent="0.25">
      <c r="A46" s="187">
        <v>1403</v>
      </c>
      <c r="B46" s="187">
        <v>371</v>
      </c>
      <c r="C46" s="184" t="str">
        <f t="shared" si="2"/>
        <v>371-1403</v>
      </c>
      <c r="D46" s="244" t="s">
        <v>379</v>
      </c>
      <c r="E46" s="244" t="s">
        <v>7</v>
      </c>
      <c r="F46" s="244" t="s">
        <v>25</v>
      </c>
      <c r="G46" s="244" t="s">
        <v>249</v>
      </c>
      <c r="H46" s="187" t="s">
        <v>20</v>
      </c>
      <c r="I46" s="188">
        <v>10</v>
      </c>
      <c r="J46" s="188">
        <f>VLOOKUP(A46,CENIK!$A$2:$F$201,6,FALSE)</f>
        <v>0</v>
      </c>
      <c r="K46" s="188">
        <f t="shared" si="3"/>
        <v>0</v>
      </c>
    </row>
    <row r="47" spans="1:11" ht="45" x14ac:dyDescent="0.25">
      <c r="A47" s="187">
        <v>12309</v>
      </c>
      <c r="B47" s="187">
        <v>371</v>
      </c>
      <c r="C47" s="184" t="str">
        <f t="shared" si="2"/>
        <v>371-12309</v>
      </c>
      <c r="D47" s="244" t="s">
        <v>379</v>
      </c>
      <c r="E47" s="244" t="s">
        <v>26</v>
      </c>
      <c r="F47" s="244" t="s">
        <v>27</v>
      </c>
      <c r="G47" s="244" t="s">
        <v>30</v>
      </c>
      <c r="H47" s="187" t="s">
        <v>29</v>
      </c>
      <c r="I47" s="188">
        <v>751</v>
      </c>
      <c r="J47" s="188">
        <f>VLOOKUP(A47,CENIK!$A$2:$F$201,6,FALSE)</f>
        <v>0</v>
      </c>
      <c r="K47" s="188">
        <f t="shared" si="3"/>
        <v>0</v>
      </c>
    </row>
    <row r="48" spans="1:11" ht="30" x14ac:dyDescent="0.25">
      <c r="A48" s="187">
        <v>12328</v>
      </c>
      <c r="B48" s="187">
        <v>371</v>
      </c>
      <c r="C48" s="184" t="str">
        <f t="shared" si="2"/>
        <v>371-12328</v>
      </c>
      <c r="D48" s="244" t="s">
        <v>379</v>
      </c>
      <c r="E48" s="244" t="s">
        <v>26</v>
      </c>
      <c r="F48" s="244" t="s">
        <v>27</v>
      </c>
      <c r="G48" s="244" t="s">
        <v>32</v>
      </c>
      <c r="H48" s="187" t="s">
        <v>10</v>
      </c>
      <c r="I48" s="188">
        <v>668</v>
      </c>
      <c r="J48" s="188">
        <f>VLOOKUP(A48,CENIK!$A$2:$F$201,6,FALSE)</f>
        <v>0</v>
      </c>
      <c r="K48" s="188">
        <f t="shared" si="3"/>
        <v>0</v>
      </c>
    </row>
    <row r="49" spans="1:11" ht="45" x14ac:dyDescent="0.25">
      <c r="A49" s="187">
        <v>12331</v>
      </c>
      <c r="B49" s="187">
        <v>371</v>
      </c>
      <c r="C49" s="184" t="str">
        <f t="shared" si="2"/>
        <v>371-12331</v>
      </c>
      <c r="D49" s="244" t="s">
        <v>379</v>
      </c>
      <c r="E49" s="244" t="s">
        <v>26</v>
      </c>
      <c r="F49" s="244" t="s">
        <v>27</v>
      </c>
      <c r="G49" s="244" t="s">
        <v>33</v>
      </c>
      <c r="H49" s="187" t="s">
        <v>10</v>
      </c>
      <c r="I49" s="188">
        <v>20</v>
      </c>
      <c r="J49" s="188">
        <f>VLOOKUP(A49,CENIK!$A$2:$F$201,6,FALSE)</f>
        <v>0</v>
      </c>
      <c r="K49" s="188">
        <f t="shared" si="3"/>
        <v>0</v>
      </c>
    </row>
    <row r="50" spans="1:11" ht="30" x14ac:dyDescent="0.25">
      <c r="A50" s="187">
        <v>24405</v>
      </c>
      <c r="B50" s="187">
        <v>371</v>
      </c>
      <c r="C50" s="184" t="str">
        <f t="shared" si="2"/>
        <v>371-24405</v>
      </c>
      <c r="D50" s="244" t="s">
        <v>379</v>
      </c>
      <c r="E50" s="244" t="s">
        <v>26</v>
      </c>
      <c r="F50" s="244" t="s">
        <v>36</v>
      </c>
      <c r="G50" s="244" t="s">
        <v>252</v>
      </c>
      <c r="H50" s="187" t="s">
        <v>22</v>
      </c>
      <c r="I50" s="188">
        <v>167</v>
      </c>
      <c r="J50" s="188">
        <f>VLOOKUP(A50,CENIK!$A$2:$F$201,6,FALSE)</f>
        <v>0</v>
      </c>
      <c r="K50" s="188">
        <f t="shared" si="3"/>
        <v>0</v>
      </c>
    </row>
    <row r="51" spans="1:11" ht="45" x14ac:dyDescent="0.25">
      <c r="A51" s="187">
        <v>31302</v>
      </c>
      <c r="B51" s="187">
        <v>371</v>
      </c>
      <c r="C51" s="184" t="str">
        <f t="shared" si="2"/>
        <v>371-31302</v>
      </c>
      <c r="D51" s="244" t="s">
        <v>379</v>
      </c>
      <c r="E51" s="244" t="s">
        <v>26</v>
      </c>
      <c r="F51" s="244" t="s">
        <v>36</v>
      </c>
      <c r="G51" s="244" t="s">
        <v>639</v>
      </c>
      <c r="H51" s="187" t="s">
        <v>22</v>
      </c>
      <c r="I51" s="188">
        <v>83.5</v>
      </c>
      <c r="J51" s="188">
        <f>VLOOKUP(A51,CENIK!$A$2:$F$201,6,FALSE)</f>
        <v>0</v>
      </c>
      <c r="K51" s="188">
        <f t="shared" si="3"/>
        <v>0</v>
      </c>
    </row>
    <row r="52" spans="1:11" ht="30" x14ac:dyDescent="0.25">
      <c r="A52" s="187">
        <v>22103</v>
      </c>
      <c r="B52" s="187">
        <v>371</v>
      </c>
      <c r="C52" s="184" t="str">
        <f t="shared" si="2"/>
        <v>371-22103</v>
      </c>
      <c r="D52" s="244" t="s">
        <v>379</v>
      </c>
      <c r="E52" s="244" t="s">
        <v>26</v>
      </c>
      <c r="F52" s="244" t="s">
        <v>36</v>
      </c>
      <c r="G52" s="244" t="s">
        <v>40</v>
      </c>
      <c r="H52" s="187" t="s">
        <v>29</v>
      </c>
      <c r="I52" s="188">
        <v>751</v>
      </c>
      <c r="J52" s="188">
        <f>VLOOKUP(A52,CENIK!$A$2:$F$201,6,FALSE)</f>
        <v>0</v>
      </c>
      <c r="K52" s="188">
        <f t="shared" si="3"/>
        <v>0</v>
      </c>
    </row>
    <row r="53" spans="1:11" ht="75" x14ac:dyDescent="0.25">
      <c r="A53" s="187">
        <v>31602</v>
      </c>
      <c r="B53" s="187">
        <v>371</v>
      </c>
      <c r="C53" s="184" t="str">
        <f t="shared" si="2"/>
        <v>371-31602</v>
      </c>
      <c r="D53" s="244" t="s">
        <v>379</v>
      </c>
      <c r="E53" s="244" t="s">
        <v>26</v>
      </c>
      <c r="F53" s="244" t="s">
        <v>36</v>
      </c>
      <c r="G53" s="244" t="s">
        <v>640</v>
      </c>
      <c r="H53" s="187" t="s">
        <v>29</v>
      </c>
      <c r="I53" s="188">
        <v>751</v>
      </c>
      <c r="J53" s="188">
        <f>VLOOKUP(A53,CENIK!$A$2:$F$201,6,FALSE)</f>
        <v>0</v>
      </c>
      <c r="K53" s="188">
        <f t="shared" si="3"/>
        <v>0</v>
      </c>
    </row>
    <row r="54" spans="1:11" ht="45" x14ac:dyDescent="0.25">
      <c r="A54" s="187">
        <v>32208</v>
      </c>
      <c r="B54" s="187">
        <v>371</v>
      </c>
      <c r="C54" s="184" t="str">
        <f t="shared" si="2"/>
        <v>371-32208</v>
      </c>
      <c r="D54" s="244" t="s">
        <v>379</v>
      </c>
      <c r="E54" s="244" t="s">
        <v>26</v>
      </c>
      <c r="F54" s="244" t="s">
        <v>36</v>
      </c>
      <c r="G54" s="244" t="s">
        <v>254</v>
      </c>
      <c r="H54" s="187" t="s">
        <v>29</v>
      </c>
      <c r="I54" s="188">
        <v>751</v>
      </c>
      <c r="J54" s="188">
        <f>VLOOKUP(A54,CENIK!$A$2:$F$201,6,FALSE)</f>
        <v>0</v>
      </c>
      <c r="K54" s="188">
        <f t="shared" si="3"/>
        <v>0</v>
      </c>
    </row>
    <row r="55" spans="1:11" ht="30" x14ac:dyDescent="0.25">
      <c r="A55" s="187">
        <v>4124</v>
      </c>
      <c r="B55" s="187">
        <v>371</v>
      </c>
      <c r="C55" s="184" t="str">
        <f t="shared" si="2"/>
        <v>371-4124</v>
      </c>
      <c r="D55" s="244" t="s">
        <v>379</v>
      </c>
      <c r="E55" s="244" t="s">
        <v>49</v>
      </c>
      <c r="F55" s="244" t="s">
        <v>50</v>
      </c>
      <c r="G55" s="244" t="s">
        <v>55</v>
      </c>
      <c r="H55" s="187" t="s">
        <v>20</v>
      </c>
      <c r="I55" s="188">
        <v>25</v>
      </c>
      <c r="J55" s="188">
        <f>VLOOKUP(A55,CENIK!$A$2:$F$201,6,FALSE)</f>
        <v>0</v>
      </c>
      <c r="K55" s="188">
        <f t="shared" si="3"/>
        <v>0</v>
      </c>
    </row>
    <row r="56" spans="1:11" ht="45" x14ac:dyDescent="0.25">
      <c r="A56" s="187">
        <v>4101</v>
      </c>
      <c r="B56" s="187">
        <v>371</v>
      </c>
      <c r="C56" s="184" t="str">
        <f t="shared" si="2"/>
        <v>371-4101</v>
      </c>
      <c r="D56" s="244" t="s">
        <v>379</v>
      </c>
      <c r="E56" s="244" t="s">
        <v>49</v>
      </c>
      <c r="F56" s="244" t="s">
        <v>50</v>
      </c>
      <c r="G56" s="244" t="s">
        <v>641</v>
      </c>
      <c r="H56" s="187" t="s">
        <v>29</v>
      </c>
      <c r="I56" s="188">
        <v>1482</v>
      </c>
      <c r="J56" s="188">
        <f>VLOOKUP(A56,CENIK!$A$2:$F$201,6,FALSE)</f>
        <v>0</v>
      </c>
      <c r="K56" s="188">
        <f t="shared" si="3"/>
        <v>0</v>
      </c>
    </row>
    <row r="57" spans="1:11" ht="60" x14ac:dyDescent="0.25">
      <c r="A57" s="187">
        <v>4105</v>
      </c>
      <c r="B57" s="187">
        <v>371</v>
      </c>
      <c r="C57" s="184" t="str">
        <f t="shared" si="2"/>
        <v>371-4105</v>
      </c>
      <c r="D57" s="244" t="s">
        <v>379</v>
      </c>
      <c r="E57" s="244" t="s">
        <v>49</v>
      </c>
      <c r="F57" s="244" t="s">
        <v>50</v>
      </c>
      <c r="G57" s="244" t="s">
        <v>257</v>
      </c>
      <c r="H57" s="187" t="s">
        <v>22</v>
      </c>
      <c r="I57" s="188">
        <v>363</v>
      </c>
      <c r="J57" s="188">
        <f>VLOOKUP(A57,CENIK!$A$2:$F$201,6,FALSE)</f>
        <v>0</v>
      </c>
      <c r="K57" s="188">
        <f t="shared" si="3"/>
        <v>0</v>
      </c>
    </row>
    <row r="58" spans="1:11" ht="45" x14ac:dyDescent="0.25">
      <c r="A58" s="187">
        <v>4106</v>
      </c>
      <c r="B58" s="187">
        <v>371</v>
      </c>
      <c r="C58" s="184" t="str">
        <f t="shared" si="2"/>
        <v>371-4106</v>
      </c>
      <c r="D58" s="244" t="s">
        <v>379</v>
      </c>
      <c r="E58" s="244" t="s">
        <v>49</v>
      </c>
      <c r="F58" s="244" t="s">
        <v>50</v>
      </c>
      <c r="G58" s="244" t="s">
        <v>642</v>
      </c>
      <c r="H58" s="187" t="s">
        <v>22</v>
      </c>
      <c r="I58" s="188">
        <v>526</v>
      </c>
      <c r="J58" s="188">
        <f>VLOOKUP(A58,CENIK!$A$2:$F$201,6,FALSE)</f>
        <v>0</v>
      </c>
      <c r="K58" s="188">
        <f t="shared" si="3"/>
        <v>0</v>
      </c>
    </row>
    <row r="59" spans="1:11" ht="45" x14ac:dyDescent="0.25">
      <c r="A59" s="187">
        <v>4117</v>
      </c>
      <c r="B59" s="187">
        <v>371</v>
      </c>
      <c r="C59" s="184" t="str">
        <f t="shared" si="2"/>
        <v>371-4117</v>
      </c>
      <c r="D59" s="244" t="s">
        <v>379</v>
      </c>
      <c r="E59" s="244" t="s">
        <v>49</v>
      </c>
      <c r="F59" s="244" t="s">
        <v>50</v>
      </c>
      <c r="G59" s="244" t="s">
        <v>52</v>
      </c>
      <c r="H59" s="187" t="s">
        <v>22</v>
      </c>
      <c r="I59" s="188">
        <v>10</v>
      </c>
      <c r="J59" s="188">
        <f>VLOOKUP(A59,CENIK!$A$2:$F$201,6,FALSE)</f>
        <v>0</v>
      </c>
      <c r="K59" s="188">
        <f t="shared" si="3"/>
        <v>0</v>
      </c>
    </row>
    <row r="60" spans="1:11" ht="45" x14ac:dyDescent="0.25">
      <c r="A60" s="187">
        <v>4121</v>
      </c>
      <c r="B60" s="187">
        <v>371</v>
      </c>
      <c r="C60" s="184" t="str">
        <f t="shared" si="2"/>
        <v>371-4121</v>
      </c>
      <c r="D60" s="244" t="s">
        <v>379</v>
      </c>
      <c r="E60" s="244" t="s">
        <v>49</v>
      </c>
      <c r="F60" s="244" t="s">
        <v>50</v>
      </c>
      <c r="G60" s="244" t="s">
        <v>260</v>
      </c>
      <c r="H60" s="187" t="s">
        <v>22</v>
      </c>
      <c r="I60" s="188">
        <v>30</v>
      </c>
      <c r="J60" s="188">
        <f>VLOOKUP(A60,CENIK!$A$2:$F$201,6,FALSE)</f>
        <v>0</v>
      </c>
      <c r="K60" s="188">
        <f t="shared" si="3"/>
        <v>0</v>
      </c>
    </row>
    <row r="61" spans="1:11" ht="30" x14ac:dyDescent="0.25">
      <c r="A61" s="187">
        <v>4202</v>
      </c>
      <c r="B61" s="187">
        <v>371</v>
      </c>
      <c r="C61" s="184" t="str">
        <f t="shared" si="2"/>
        <v>371-4202</v>
      </c>
      <c r="D61" s="244" t="s">
        <v>379</v>
      </c>
      <c r="E61" s="244" t="s">
        <v>49</v>
      </c>
      <c r="F61" s="244" t="s">
        <v>56</v>
      </c>
      <c r="G61" s="244" t="s">
        <v>58</v>
      </c>
      <c r="H61" s="187" t="s">
        <v>29</v>
      </c>
      <c r="I61" s="188">
        <v>418</v>
      </c>
      <c r="J61" s="188">
        <f>VLOOKUP(A61,CENIK!$A$2:$F$201,6,FALSE)</f>
        <v>0</v>
      </c>
      <c r="K61" s="188">
        <f t="shared" si="3"/>
        <v>0</v>
      </c>
    </row>
    <row r="62" spans="1:11" ht="75" x14ac:dyDescent="0.25">
      <c r="A62" s="187">
        <v>4203</v>
      </c>
      <c r="B62" s="187">
        <v>371</v>
      </c>
      <c r="C62" s="184" t="str">
        <f t="shared" si="2"/>
        <v>371-4203</v>
      </c>
      <c r="D62" s="244" t="s">
        <v>379</v>
      </c>
      <c r="E62" s="244" t="s">
        <v>49</v>
      </c>
      <c r="F62" s="244" t="s">
        <v>56</v>
      </c>
      <c r="G62" s="244" t="s">
        <v>59</v>
      </c>
      <c r="H62" s="187" t="s">
        <v>22</v>
      </c>
      <c r="I62" s="188">
        <v>44</v>
      </c>
      <c r="J62" s="188">
        <f>VLOOKUP(A62,CENIK!$A$2:$F$201,6,FALSE)</f>
        <v>0</v>
      </c>
      <c r="K62" s="188">
        <f t="shared" si="3"/>
        <v>0</v>
      </c>
    </row>
    <row r="63" spans="1:11" ht="60" x14ac:dyDescent="0.25">
      <c r="A63" s="187">
        <v>4204</v>
      </c>
      <c r="B63" s="187">
        <v>371</v>
      </c>
      <c r="C63" s="184" t="str">
        <f t="shared" si="2"/>
        <v>371-4204</v>
      </c>
      <c r="D63" s="244" t="s">
        <v>379</v>
      </c>
      <c r="E63" s="244" t="s">
        <v>49</v>
      </c>
      <c r="F63" s="244" t="s">
        <v>56</v>
      </c>
      <c r="G63" s="244" t="s">
        <v>60</v>
      </c>
      <c r="H63" s="187" t="s">
        <v>22</v>
      </c>
      <c r="I63" s="188">
        <v>213</v>
      </c>
      <c r="J63" s="188">
        <f>VLOOKUP(A63,CENIK!$A$2:$F$201,6,FALSE)</f>
        <v>0</v>
      </c>
      <c r="K63" s="188">
        <f t="shared" si="3"/>
        <v>0</v>
      </c>
    </row>
    <row r="64" spans="1:11" ht="60" x14ac:dyDescent="0.25">
      <c r="A64" s="187">
        <v>4205</v>
      </c>
      <c r="B64" s="187">
        <v>371</v>
      </c>
      <c r="C64" s="184" t="str">
        <f t="shared" si="2"/>
        <v>371-4205</v>
      </c>
      <c r="D64" s="244" t="s">
        <v>379</v>
      </c>
      <c r="E64" s="244" t="s">
        <v>49</v>
      </c>
      <c r="F64" s="244" t="s">
        <v>56</v>
      </c>
      <c r="G64" s="244" t="s">
        <v>61</v>
      </c>
      <c r="H64" s="187" t="s">
        <v>29</v>
      </c>
      <c r="I64" s="188">
        <v>751</v>
      </c>
      <c r="J64" s="188">
        <f>VLOOKUP(A64,CENIK!$A$2:$F$201,6,FALSE)</f>
        <v>0</v>
      </c>
      <c r="K64" s="188">
        <f t="shared" si="3"/>
        <v>0</v>
      </c>
    </row>
    <row r="65" spans="1:11" ht="60" x14ac:dyDescent="0.25">
      <c r="A65" s="187">
        <v>4206</v>
      </c>
      <c r="B65" s="187">
        <v>371</v>
      </c>
      <c r="C65" s="184" t="str">
        <f t="shared" si="2"/>
        <v>371-4206</v>
      </c>
      <c r="D65" s="244" t="s">
        <v>379</v>
      </c>
      <c r="E65" s="244" t="s">
        <v>49</v>
      </c>
      <c r="F65" s="244" t="s">
        <v>56</v>
      </c>
      <c r="G65" s="244" t="s">
        <v>62</v>
      </c>
      <c r="H65" s="187" t="s">
        <v>22</v>
      </c>
      <c r="I65" s="188">
        <v>363</v>
      </c>
      <c r="J65" s="188">
        <f>VLOOKUP(A65,CENIK!$A$2:$F$201,6,FALSE)</f>
        <v>0</v>
      </c>
      <c r="K65" s="188">
        <f t="shared" si="3"/>
        <v>0</v>
      </c>
    </row>
    <row r="66" spans="1:11" ht="60" x14ac:dyDescent="0.25">
      <c r="A66" s="187">
        <v>4207</v>
      </c>
      <c r="B66" s="187">
        <v>371</v>
      </c>
      <c r="C66" s="184" t="str">
        <f t="shared" si="2"/>
        <v>371-4207</v>
      </c>
      <c r="D66" s="244" t="s">
        <v>379</v>
      </c>
      <c r="E66" s="244" t="s">
        <v>49</v>
      </c>
      <c r="F66" s="244" t="s">
        <v>56</v>
      </c>
      <c r="G66" s="244" t="s">
        <v>262</v>
      </c>
      <c r="H66" s="187" t="s">
        <v>22</v>
      </c>
      <c r="I66" s="188">
        <v>5</v>
      </c>
      <c r="J66" s="188">
        <f>VLOOKUP(A66,CENIK!$A$2:$F$201,6,FALSE)</f>
        <v>0</v>
      </c>
      <c r="K66" s="188">
        <f t="shared" si="3"/>
        <v>0</v>
      </c>
    </row>
    <row r="67" spans="1:11" ht="165" x14ac:dyDescent="0.25">
      <c r="A67" s="187">
        <v>6101</v>
      </c>
      <c r="B67" s="187">
        <v>371</v>
      </c>
      <c r="C67" s="184" t="str">
        <f t="shared" si="2"/>
        <v>371-6101</v>
      </c>
      <c r="D67" s="244" t="s">
        <v>379</v>
      </c>
      <c r="E67" s="244" t="s">
        <v>74</v>
      </c>
      <c r="F67" s="244" t="s">
        <v>75</v>
      </c>
      <c r="G67" s="244" t="s">
        <v>76</v>
      </c>
      <c r="H67" s="187" t="s">
        <v>10</v>
      </c>
      <c r="I67" s="188">
        <v>333.65</v>
      </c>
      <c r="J67" s="188">
        <f>VLOOKUP(A67,CENIK!$A$2:$F$201,6,FALSE)</f>
        <v>0</v>
      </c>
      <c r="K67" s="188">
        <f t="shared" si="3"/>
        <v>0</v>
      </c>
    </row>
    <row r="68" spans="1:11" ht="120" x14ac:dyDescent="0.25">
      <c r="A68" s="187">
        <v>6202</v>
      </c>
      <c r="B68" s="187">
        <v>371</v>
      </c>
      <c r="C68" s="184" t="str">
        <f t="shared" si="2"/>
        <v>371-6202</v>
      </c>
      <c r="D68" s="244" t="s">
        <v>379</v>
      </c>
      <c r="E68" s="244" t="s">
        <v>74</v>
      </c>
      <c r="F68" s="244" t="s">
        <v>77</v>
      </c>
      <c r="G68" s="244" t="s">
        <v>263</v>
      </c>
      <c r="H68" s="187" t="s">
        <v>6</v>
      </c>
      <c r="I68" s="188">
        <v>2</v>
      </c>
      <c r="J68" s="188">
        <f>VLOOKUP(A68,CENIK!$A$2:$F$201,6,FALSE)</f>
        <v>0</v>
      </c>
      <c r="K68" s="188">
        <f t="shared" si="3"/>
        <v>0</v>
      </c>
    </row>
    <row r="69" spans="1:11" ht="120" x14ac:dyDescent="0.25">
      <c r="A69" s="187">
        <v>6204</v>
      </c>
      <c r="B69" s="187">
        <v>371</v>
      </c>
      <c r="C69" s="184" t="str">
        <f t="shared" si="2"/>
        <v>371-6204</v>
      </c>
      <c r="D69" s="244" t="s">
        <v>379</v>
      </c>
      <c r="E69" s="244" t="s">
        <v>74</v>
      </c>
      <c r="F69" s="244" t="s">
        <v>77</v>
      </c>
      <c r="G69" s="244" t="s">
        <v>265</v>
      </c>
      <c r="H69" s="187" t="s">
        <v>6</v>
      </c>
      <c r="I69" s="188">
        <v>12</v>
      </c>
      <c r="J69" s="188">
        <f>VLOOKUP(A69,CENIK!$A$2:$F$201,6,FALSE)</f>
        <v>0</v>
      </c>
      <c r="K69" s="188">
        <f t="shared" si="3"/>
        <v>0</v>
      </c>
    </row>
    <row r="70" spans="1:11" ht="30" x14ac:dyDescent="0.25">
      <c r="A70" s="187">
        <v>6257</v>
      </c>
      <c r="B70" s="187">
        <v>371</v>
      </c>
      <c r="C70" s="184" t="str">
        <f t="shared" si="2"/>
        <v>371-6257</v>
      </c>
      <c r="D70" s="244" t="s">
        <v>379</v>
      </c>
      <c r="E70" s="244" t="s">
        <v>74</v>
      </c>
      <c r="F70" s="244" t="s">
        <v>77</v>
      </c>
      <c r="G70" s="244" t="s">
        <v>79</v>
      </c>
      <c r="H70" s="187" t="s">
        <v>6</v>
      </c>
      <c r="I70" s="188">
        <v>1</v>
      </c>
      <c r="J70" s="188">
        <f>VLOOKUP(A70,CENIK!$A$2:$F$201,6,FALSE)</f>
        <v>0</v>
      </c>
      <c r="K70" s="188">
        <f t="shared" si="3"/>
        <v>0</v>
      </c>
    </row>
    <row r="71" spans="1:11" ht="120" x14ac:dyDescent="0.25">
      <c r="A71" s="187">
        <v>6253</v>
      </c>
      <c r="B71" s="187">
        <v>371</v>
      </c>
      <c r="C71" s="184" t="str">
        <f t="shared" si="2"/>
        <v>371-6253</v>
      </c>
      <c r="D71" s="244" t="s">
        <v>379</v>
      </c>
      <c r="E71" s="244" t="s">
        <v>74</v>
      </c>
      <c r="F71" s="244" t="s">
        <v>77</v>
      </c>
      <c r="G71" s="244" t="s">
        <v>269</v>
      </c>
      <c r="H71" s="187" t="s">
        <v>6</v>
      </c>
      <c r="I71" s="188">
        <v>14</v>
      </c>
      <c r="J71" s="188">
        <f>VLOOKUP(A71,CENIK!$A$2:$F$201,6,FALSE)</f>
        <v>0</v>
      </c>
      <c r="K71" s="188">
        <f t="shared" si="3"/>
        <v>0</v>
      </c>
    </row>
    <row r="72" spans="1:11" ht="120" x14ac:dyDescent="0.25">
      <c r="A72" s="187">
        <v>6302</v>
      </c>
      <c r="B72" s="187">
        <v>371</v>
      </c>
      <c r="C72" s="184" t="str">
        <f t="shared" si="2"/>
        <v>371-6302</v>
      </c>
      <c r="D72" s="244" t="s">
        <v>379</v>
      </c>
      <c r="E72" s="244" t="s">
        <v>74</v>
      </c>
      <c r="F72" s="244" t="s">
        <v>81</v>
      </c>
      <c r="G72" s="244" t="s">
        <v>82</v>
      </c>
      <c r="H72" s="187" t="s">
        <v>6</v>
      </c>
      <c r="I72" s="188">
        <v>15</v>
      </c>
      <c r="J72" s="188">
        <f>VLOOKUP(A72,CENIK!$A$2:$F$201,6,FALSE)</f>
        <v>0</v>
      </c>
      <c r="K72" s="188">
        <f t="shared" si="3"/>
        <v>0</v>
      </c>
    </row>
    <row r="73" spans="1:11" ht="345" x14ac:dyDescent="0.25">
      <c r="A73" s="187">
        <v>6301</v>
      </c>
      <c r="B73" s="187">
        <v>371</v>
      </c>
      <c r="C73" s="184" t="str">
        <f t="shared" si="2"/>
        <v>371-6301</v>
      </c>
      <c r="D73" s="244" t="s">
        <v>379</v>
      </c>
      <c r="E73" s="244" t="s">
        <v>74</v>
      </c>
      <c r="F73" s="244" t="s">
        <v>81</v>
      </c>
      <c r="G73" s="244" t="s">
        <v>270</v>
      </c>
      <c r="H73" s="187" t="s">
        <v>6</v>
      </c>
      <c r="I73" s="188">
        <v>15</v>
      </c>
      <c r="J73" s="188">
        <f>VLOOKUP(A73,CENIK!$A$2:$F$201,6,FALSE)</f>
        <v>0</v>
      </c>
      <c r="K73" s="188">
        <f t="shared" si="3"/>
        <v>0</v>
      </c>
    </row>
    <row r="74" spans="1:11" ht="60" x14ac:dyDescent="0.25">
      <c r="A74" s="187">
        <v>6405</v>
      </c>
      <c r="B74" s="187">
        <v>371</v>
      </c>
      <c r="C74" s="184" t="str">
        <f t="shared" si="2"/>
        <v>371-6405</v>
      </c>
      <c r="D74" s="244" t="s">
        <v>379</v>
      </c>
      <c r="E74" s="244" t="s">
        <v>74</v>
      </c>
      <c r="F74" s="244" t="s">
        <v>85</v>
      </c>
      <c r="G74" s="244" t="s">
        <v>87</v>
      </c>
      <c r="H74" s="187" t="s">
        <v>10</v>
      </c>
      <c r="I74" s="188">
        <v>333.65</v>
      </c>
      <c r="J74" s="188">
        <f>VLOOKUP(A74,CENIK!$A$2:$F$201,6,FALSE)</f>
        <v>0</v>
      </c>
      <c r="K74" s="188">
        <f t="shared" si="3"/>
        <v>0</v>
      </c>
    </row>
    <row r="75" spans="1:11" ht="30" x14ac:dyDescent="0.25">
      <c r="A75" s="187">
        <v>6401</v>
      </c>
      <c r="B75" s="187">
        <v>371</v>
      </c>
      <c r="C75" s="184" t="str">
        <f t="shared" si="2"/>
        <v>371-6401</v>
      </c>
      <c r="D75" s="244" t="s">
        <v>379</v>
      </c>
      <c r="E75" s="244" t="s">
        <v>74</v>
      </c>
      <c r="F75" s="244" t="s">
        <v>85</v>
      </c>
      <c r="G75" s="244" t="s">
        <v>86</v>
      </c>
      <c r="H75" s="187" t="s">
        <v>10</v>
      </c>
      <c r="I75" s="188">
        <v>333.65</v>
      </c>
      <c r="J75" s="188">
        <f>VLOOKUP(A75,CENIK!$A$2:$F$201,6,FALSE)</f>
        <v>0</v>
      </c>
      <c r="K75" s="188">
        <f t="shared" si="3"/>
        <v>0</v>
      </c>
    </row>
    <row r="76" spans="1:11" ht="30" x14ac:dyDescent="0.25">
      <c r="A76" s="187">
        <v>6402</v>
      </c>
      <c r="B76" s="187">
        <v>371</v>
      </c>
      <c r="C76" s="184" t="str">
        <f t="shared" si="2"/>
        <v>371-6402</v>
      </c>
      <c r="D76" s="244" t="s">
        <v>379</v>
      </c>
      <c r="E76" s="244" t="s">
        <v>74</v>
      </c>
      <c r="F76" s="244" t="s">
        <v>85</v>
      </c>
      <c r="G76" s="244" t="s">
        <v>122</v>
      </c>
      <c r="H76" s="187" t="s">
        <v>10</v>
      </c>
      <c r="I76" s="188">
        <v>333.65</v>
      </c>
      <c r="J76" s="188">
        <f>VLOOKUP(A76,CENIK!$A$2:$F$201,6,FALSE)</f>
        <v>0</v>
      </c>
      <c r="K76" s="188">
        <f t="shared" si="3"/>
        <v>0</v>
      </c>
    </row>
    <row r="77" spans="1:11" ht="30" x14ac:dyDescent="0.25">
      <c r="A77" s="187">
        <v>6501</v>
      </c>
      <c r="B77" s="187">
        <v>371</v>
      </c>
      <c r="C77" s="184" t="str">
        <f t="shared" si="2"/>
        <v>371-6501</v>
      </c>
      <c r="D77" s="244" t="s">
        <v>379</v>
      </c>
      <c r="E77" s="244" t="s">
        <v>74</v>
      </c>
      <c r="F77" s="244" t="s">
        <v>88</v>
      </c>
      <c r="G77" s="244" t="s">
        <v>271</v>
      </c>
      <c r="H77" s="187" t="s">
        <v>6</v>
      </c>
      <c r="I77" s="188">
        <v>2</v>
      </c>
      <c r="J77" s="188">
        <f>VLOOKUP(A77,CENIK!$A$2:$F$201,6,FALSE)</f>
        <v>0</v>
      </c>
      <c r="K77" s="188">
        <f t="shared" si="3"/>
        <v>0</v>
      </c>
    </row>
    <row r="78" spans="1:11" ht="60" x14ac:dyDescent="0.25">
      <c r="A78" s="187">
        <v>1201</v>
      </c>
      <c r="B78" s="187">
        <v>369</v>
      </c>
      <c r="C78" s="184" t="str">
        <f t="shared" si="2"/>
        <v>369-1201</v>
      </c>
      <c r="D78" s="244" t="s">
        <v>377</v>
      </c>
      <c r="E78" s="244" t="s">
        <v>7</v>
      </c>
      <c r="F78" s="244" t="s">
        <v>8</v>
      </c>
      <c r="G78" s="244" t="s">
        <v>9</v>
      </c>
      <c r="H78" s="187" t="s">
        <v>10</v>
      </c>
      <c r="I78" s="188">
        <v>85.1</v>
      </c>
      <c r="J78" s="188">
        <f>VLOOKUP(A78,CENIK!$A$2:$F$201,6,FALSE)</f>
        <v>0</v>
      </c>
      <c r="K78" s="188">
        <f t="shared" si="3"/>
        <v>0</v>
      </c>
    </row>
    <row r="79" spans="1:11" ht="45" x14ac:dyDescent="0.25">
      <c r="A79" s="187">
        <v>1202</v>
      </c>
      <c r="B79" s="187">
        <v>369</v>
      </c>
      <c r="C79" s="184" t="str">
        <f t="shared" si="2"/>
        <v>369-1202</v>
      </c>
      <c r="D79" s="244" t="s">
        <v>377</v>
      </c>
      <c r="E79" s="244" t="s">
        <v>7</v>
      </c>
      <c r="F79" s="244" t="s">
        <v>8</v>
      </c>
      <c r="G79" s="244" t="s">
        <v>11</v>
      </c>
      <c r="H79" s="187" t="s">
        <v>12</v>
      </c>
      <c r="I79" s="188">
        <v>6</v>
      </c>
      <c r="J79" s="188">
        <f>VLOOKUP(A79,CENIK!$A$2:$F$201,6,FALSE)</f>
        <v>0</v>
      </c>
      <c r="K79" s="188">
        <f t="shared" si="3"/>
        <v>0</v>
      </c>
    </row>
    <row r="80" spans="1:11" ht="60" x14ac:dyDescent="0.25">
      <c r="A80" s="187">
        <v>1203</v>
      </c>
      <c r="B80" s="187">
        <v>369</v>
      </c>
      <c r="C80" s="184" t="str">
        <f t="shared" si="2"/>
        <v>369-1203</v>
      </c>
      <c r="D80" s="244" t="s">
        <v>377</v>
      </c>
      <c r="E80" s="244" t="s">
        <v>7</v>
      </c>
      <c r="F80" s="244" t="s">
        <v>8</v>
      </c>
      <c r="G80" s="244" t="s">
        <v>236</v>
      </c>
      <c r="H80" s="187" t="s">
        <v>10</v>
      </c>
      <c r="I80" s="188">
        <v>85.1</v>
      </c>
      <c r="J80" s="188">
        <f>VLOOKUP(A80,CENIK!$A$2:$F$201,6,FALSE)</f>
        <v>0</v>
      </c>
      <c r="K80" s="188">
        <f t="shared" si="3"/>
        <v>0</v>
      </c>
    </row>
    <row r="81" spans="1:11" ht="45" x14ac:dyDescent="0.25">
      <c r="A81" s="187">
        <v>1301</v>
      </c>
      <c r="B81" s="187">
        <v>369</v>
      </c>
      <c r="C81" s="184" t="str">
        <f t="shared" si="2"/>
        <v>369-1301</v>
      </c>
      <c r="D81" s="244" t="s">
        <v>377</v>
      </c>
      <c r="E81" s="244" t="s">
        <v>7</v>
      </c>
      <c r="F81" s="244" t="s">
        <v>15</v>
      </c>
      <c r="G81" s="244" t="s">
        <v>16</v>
      </c>
      <c r="H81" s="187" t="s">
        <v>10</v>
      </c>
      <c r="I81" s="188">
        <v>85.1</v>
      </c>
      <c r="J81" s="188">
        <f>VLOOKUP(A81,CENIK!$A$2:$F$201,6,FALSE)</f>
        <v>0</v>
      </c>
      <c r="K81" s="188">
        <f t="shared" si="3"/>
        <v>0</v>
      </c>
    </row>
    <row r="82" spans="1:11" ht="150" x14ac:dyDescent="0.25">
      <c r="A82" s="187">
        <v>1302</v>
      </c>
      <c r="B82" s="187">
        <v>369</v>
      </c>
      <c r="C82" s="184" t="str">
        <f t="shared" si="2"/>
        <v>369-1302</v>
      </c>
      <c r="D82" s="244" t="s">
        <v>377</v>
      </c>
      <c r="E82" s="244" t="s">
        <v>7</v>
      </c>
      <c r="F82" s="244" t="s">
        <v>15</v>
      </c>
      <c r="G82" s="1201" t="s">
        <v>3252</v>
      </c>
      <c r="H82" s="187" t="s">
        <v>10</v>
      </c>
      <c r="I82" s="188">
        <v>85.1</v>
      </c>
      <c r="J82" s="188">
        <f>VLOOKUP(A82,CENIK!$A$2:$F$201,6,FALSE)</f>
        <v>0</v>
      </c>
      <c r="K82" s="188">
        <f t="shared" si="3"/>
        <v>0</v>
      </c>
    </row>
    <row r="83" spans="1:11" ht="30" x14ac:dyDescent="0.25">
      <c r="A83" s="187">
        <v>1312</v>
      </c>
      <c r="B83" s="187">
        <v>369</v>
      </c>
      <c r="C83" s="184" t="str">
        <f t="shared" si="2"/>
        <v>369-1312</v>
      </c>
      <c r="D83" s="244" t="s">
        <v>377</v>
      </c>
      <c r="E83" s="244" t="s">
        <v>7</v>
      </c>
      <c r="F83" s="244" t="s">
        <v>15</v>
      </c>
      <c r="G83" s="244" t="s">
        <v>24</v>
      </c>
      <c r="H83" s="187" t="s">
        <v>6</v>
      </c>
      <c r="I83" s="188">
        <v>7</v>
      </c>
      <c r="J83" s="188">
        <f>VLOOKUP(A83,CENIK!$A$2:$F$201,6,FALSE)</f>
        <v>0</v>
      </c>
      <c r="K83" s="188">
        <f t="shared" si="3"/>
        <v>0</v>
      </c>
    </row>
    <row r="84" spans="1:11" ht="45" x14ac:dyDescent="0.25">
      <c r="A84" s="187">
        <v>1311</v>
      </c>
      <c r="B84" s="187">
        <v>369</v>
      </c>
      <c r="C84" s="184" t="str">
        <f t="shared" si="2"/>
        <v>369-1311</v>
      </c>
      <c r="D84" s="244" t="s">
        <v>377</v>
      </c>
      <c r="E84" s="244" t="s">
        <v>7</v>
      </c>
      <c r="F84" s="244" t="s">
        <v>15</v>
      </c>
      <c r="G84" s="244" t="s">
        <v>23</v>
      </c>
      <c r="H84" s="187" t="s">
        <v>14</v>
      </c>
      <c r="I84" s="188">
        <v>1</v>
      </c>
      <c r="J84" s="188">
        <f>VLOOKUP(A84,CENIK!$A$2:$F$201,6,FALSE)</f>
        <v>0</v>
      </c>
      <c r="K84" s="188">
        <f t="shared" si="3"/>
        <v>0</v>
      </c>
    </row>
    <row r="85" spans="1:11" ht="60" x14ac:dyDescent="0.25">
      <c r="A85" s="187">
        <v>1310</v>
      </c>
      <c r="B85" s="187">
        <v>369</v>
      </c>
      <c r="C85" s="184" t="str">
        <f t="shared" si="2"/>
        <v>369-1310</v>
      </c>
      <c r="D85" s="244" t="s">
        <v>377</v>
      </c>
      <c r="E85" s="244" t="s">
        <v>7</v>
      </c>
      <c r="F85" s="244" t="s">
        <v>15</v>
      </c>
      <c r="G85" s="244" t="s">
        <v>21</v>
      </c>
      <c r="H85" s="187" t="s">
        <v>22</v>
      </c>
      <c r="I85" s="188">
        <v>64</v>
      </c>
      <c r="J85" s="188">
        <f>VLOOKUP(A85,CENIK!$A$2:$F$201,6,FALSE)</f>
        <v>0</v>
      </c>
      <c r="K85" s="188">
        <f t="shared" si="3"/>
        <v>0</v>
      </c>
    </row>
    <row r="86" spans="1:11" ht="30" x14ac:dyDescent="0.25">
      <c r="A86" s="187">
        <v>1401</v>
      </c>
      <c r="B86" s="187">
        <v>369</v>
      </c>
      <c r="C86" s="184" t="str">
        <f t="shared" si="2"/>
        <v>369-1401</v>
      </c>
      <c r="D86" s="244" t="s">
        <v>377</v>
      </c>
      <c r="E86" s="244" t="s">
        <v>7</v>
      </c>
      <c r="F86" s="244" t="s">
        <v>25</v>
      </c>
      <c r="G86" s="244" t="s">
        <v>247</v>
      </c>
      <c r="H86" s="187" t="s">
        <v>20</v>
      </c>
      <c r="I86" s="188">
        <v>10</v>
      </c>
      <c r="J86" s="188">
        <f>VLOOKUP(A86,CENIK!$A$2:$F$201,6,FALSE)</f>
        <v>0</v>
      </c>
      <c r="K86" s="188">
        <f t="shared" si="3"/>
        <v>0</v>
      </c>
    </row>
    <row r="87" spans="1:11" ht="30" x14ac:dyDescent="0.25">
      <c r="A87" s="187">
        <v>1402</v>
      </c>
      <c r="B87" s="187">
        <v>369</v>
      </c>
      <c r="C87" s="184" t="str">
        <f t="shared" si="2"/>
        <v>369-1402</v>
      </c>
      <c r="D87" s="244" t="s">
        <v>377</v>
      </c>
      <c r="E87" s="244" t="s">
        <v>7</v>
      </c>
      <c r="F87" s="244" t="s">
        <v>25</v>
      </c>
      <c r="G87" s="244" t="s">
        <v>248</v>
      </c>
      <c r="H87" s="187" t="s">
        <v>20</v>
      </c>
      <c r="I87" s="188">
        <v>5</v>
      </c>
      <c r="J87" s="188">
        <f>VLOOKUP(A87,CENIK!$A$2:$F$201,6,FALSE)</f>
        <v>0</v>
      </c>
      <c r="K87" s="188">
        <f t="shared" si="3"/>
        <v>0</v>
      </c>
    </row>
    <row r="88" spans="1:11" ht="30" x14ac:dyDescent="0.25">
      <c r="A88" s="187">
        <v>1403</v>
      </c>
      <c r="B88" s="187">
        <v>369</v>
      </c>
      <c r="C88" s="184" t="str">
        <f t="shared" si="2"/>
        <v>369-1403</v>
      </c>
      <c r="D88" s="244" t="s">
        <v>377</v>
      </c>
      <c r="E88" s="244" t="s">
        <v>7</v>
      </c>
      <c r="F88" s="244" t="s">
        <v>25</v>
      </c>
      <c r="G88" s="244" t="s">
        <v>249</v>
      </c>
      <c r="H88" s="187" t="s">
        <v>20</v>
      </c>
      <c r="I88" s="188">
        <v>5</v>
      </c>
      <c r="J88" s="188">
        <f>VLOOKUP(A88,CENIK!$A$2:$F$201,6,FALSE)</f>
        <v>0</v>
      </c>
      <c r="K88" s="188">
        <f t="shared" si="3"/>
        <v>0</v>
      </c>
    </row>
    <row r="89" spans="1:11" ht="45" x14ac:dyDescent="0.25">
      <c r="A89" s="187">
        <v>12309</v>
      </c>
      <c r="B89" s="187">
        <v>369</v>
      </c>
      <c r="C89" s="184" t="str">
        <f t="shared" si="2"/>
        <v>369-12309</v>
      </c>
      <c r="D89" s="244" t="s">
        <v>377</v>
      </c>
      <c r="E89" s="244" t="s">
        <v>26</v>
      </c>
      <c r="F89" s="244" t="s">
        <v>27</v>
      </c>
      <c r="G89" s="244" t="s">
        <v>30</v>
      </c>
      <c r="H89" s="187" t="s">
        <v>29</v>
      </c>
      <c r="I89" s="188">
        <v>192</v>
      </c>
      <c r="J89" s="188">
        <f>VLOOKUP(A89,CENIK!$A$2:$F$201,6,FALSE)</f>
        <v>0</v>
      </c>
      <c r="K89" s="188">
        <f t="shared" si="3"/>
        <v>0</v>
      </c>
    </row>
    <row r="90" spans="1:11" ht="30" x14ac:dyDescent="0.25">
      <c r="A90" s="187">
        <v>12328</v>
      </c>
      <c r="B90" s="187">
        <v>369</v>
      </c>
      <c r="C90" s="184" t="str">
        <f t="shared" si="2"/>
        <v>369-12328</v>
      </c>
      <c r="D90" s="244" t="s">
        <v>377</v>
      </c>
      <c r="E90" s="244" t="s">
        <v>26</v>
      </c>
      <c r="F90" s="244" t="s">
        <v>27</v>
      </c>
      <c r="G90" s="244" t="s">
        <v>32</v>
      </c>
      <c r="H90" s="187" t="s">
        <v>10</v>
      </c>
      <c r="I90" s="188">
        <v>171</v>
      </c>
      <c r="J90" s="188">
        <f>VLOOKUP(A90,CENIK!$A$2:$F$201,6,FALSE)</f>
        <v>0</v>
      </c>
      <c r="K90" s="188">
        <f t="shared" si="3"/>
        <v>0</v>
      </c>
    </row>
    <row r="91" spans="1:11" ht="45" x14ac:dyDescent="0.25">
      <c r="A91" s="187">
        <v>12331</v>
      </c>
      <c r="B91" s="187">
        <v>369</v>
      </c>
      <c r="C91" s="184" t="str">
        <f t="shared" si="2"/>
        <v>369-12331</v>
      </c>
      <c r="D91" s="244" t="s">
        <v>377</v>
      </c>
      <c r="E91" s="244" t="s">
        <v>26</v>
      </c>
      <c r="F91" s="244" t="s">
        <v>27</v>
      </c>
      <c r="G91" s="244" t="s">
        <v>33</v>
      </c>
      <c r="H91" s="187" t="s">
        <v>10</v>
      </c>
      <c r="I91" s="188">
        <v>10</v>
      </c>
      <c r="J91" s="188">
        <f>VLOOKUP(A91,CENIK!$A$2:$F$201,6,FALSE)</f>
        <v>0</v>
      </c>
      <c r="K91" s="188">
        <f t="shared" si="3"/>
        <v>0</v>
      </c>
    </row>
    <row r="92" spans="1:11" ht="30" x14ac:dyDescent="0.25">
      <c r="A92" s="187">
        <v>24405</v>
      </c>
      <c r="B92" s="187">
        <v>369</v>
      </c>
      <c r="C92" s="184" t="str">
        <f t="shared" si="2"/>
        <v>369-24405</v>
      </c>
      <c r="D92" s="244" t="s">
        <v>377</v>
      </c>
      <c r="E92" s="244" t="s">
        <v>26</v>
      </c>
      <c r="F92" s="244" t="s">
        <v>36</v>
      </c>
      <c r="G92" s="244" t="s">
        <v>252</v>
      </c>
      <c r="H92" s="187" t="s">
        <v>22</v>
      </c>
      <c r="I92" s="188">
        <v>43</v>
      </c>
      <c r="J92" s="188">
        <f>VLOOKUP(A92,CENIK!$A$2:$F$201,6,FALSE)</f>
        <v>0</v>
      </c>
      <c r="K92" s="188">
        <f t="shared" si="3"/>
        <v>0</v>
      </c>
    </row>
    <row r="93" spans="1:11" ht="45" x14ac:dyDescent="0.25">
      <c r="A93" s="187">
        <v>31302</v>
      </c>
      <c r="B93" s="187">
        <v>369</v>
      </c>
      <c r="C93" s="184" t="str">
        <f t="shared" si="2"/>
        <v>369-31302</v>
      </c>
      <c r="D93" s="244" t="s">
        <v>377</v>
      </c>
      <c r="E93" s="244" t="s">
        <v>26</v>
      </c>
      <c r="F93" s="244" t="s">
        <v>36</v>
      </c>
      <c r="G93" s="244" t="s">
        <v>639</v>
      </c>
      <c r="H93" s="187" t="s">
        <v>22</v>
      </c>
      <c r="I93" s="188">
        <v>22</v>
      </c>
      <c r="J93" s="188">
        <f>VLOOKUP(A93,CENIK!$A$2:$F$201,6,FALSE)</f>
        <v>0</v>
      </c>
      <c r="K93" s="188">
        <f t="shared" si="3"/>
        <v>0</v>
      </c>
    </row>
    <row r="94" spans="1:11" ht="30" x14ac:dyDescent="0.25">
      <c r="A94" s="187">
        <v>22103</v>
      </c>
      <c r="B94" s="187">
        <v>369</v>
      </c>
      <c r="C94" s="184" t="str">
        <f t="shared" si="2"/>
        <v>369-22103</v>
      </c>
      <c r="D94" s="244" t="s">
        <v>377</v>
      </c>
      <c r="E94" s="244" t="s">
        <v>26</v>
      </c>
      <c r="F94" s="244" t="s">
        <v>36</v>
      </c>
      <c r="G94" s="244" t="s">
        <v>40</v>
      </c>
      <c r="H94" s="187" t="s">
        <v>29</v>
      </c>
      <c r="I94" s="188">
        <v>192</v>
      </c>
      <c r="J94" s="188">
        <f>VLOOKUP(A94,CENIK!$A$2:$F$201,6,FALSE)</f>
        <v>0</v>
      </c>
      <c r="K94" s="188">
        <f t="shared" si="3"/>
        <v>0</v>
      </c>
    </row>
    <row r="95" spans="1:11" ht="75" x14ac:dyDescent="0.25">
      <c r="A95" s="187">
        <v>31602</v>
      </c>
      <c r="B95" s="187">
        <v>369</v>
      </c>
      <c r="C95" s="184" t="str">
        <f t="shared" si="2"/>
        <v>369-31602</v>
      </c>
      <c r="D95" s="244" t="s">
        <v>377</v>
      </c>
      <c r="E95" s="244" t="s">
        <v>26</v>
      </c>
      <c r="F95" s="244" t="s">
        <v>36</v>
      </c>
      <c r="G95" s="244" t="s">
        <v>640</v>
      </c>
      <c r="H95" s="187" t="s">
        <v>29</v>
      </c>
      <c r="I95" s="188">
        <v>192</v>
      </c>
      <c r="J95" s="188">
        <f>VLOOKUP(A95,CENIK!$A$2:$F$201,6,FALSE)</f>
        <v>0</v>
      </c>
      <c r="K95" s="188">
        <f t="shared" si="3"/>
        <v>0</v>
      </c>
    </row>
    <row r="96" spans="1:11" ht="45" x14ac:dyDescent="0.25">
      <c r="A96" s="187">
        <v>32208</v>
      </c>
      <c r="B96" s="187">
        <v>369</v>
      </c>
      <c r="C96" s="184" t="str">
        <f t="shared" si="2"/>
        <v>369-32208</v>
      </c>
      <c r="D96" s="244" t="s">
        <v>377</v>
      </c>
      <c r="E96" s="244" t="s">
        <v>26</v>
      </c>
      <c r="F96" s="244" t="s">
        <v>36</v>
      </c>
      <c r="G96" s="244" t="s">
        <v>254</v>
      </c>
      <c r="H96" s="187" t="s">
        <v>29</v>
      </c>
      <c r="I96" s="188">
        <v>192</v>
      </c>
      <c r="J96" s="188">
        <f>VLOOKUP(A96,CENIK!$A$2:$F$201,6,FALSE)</f>
        <v>0</v>
      </c>
      <c r="K96" s="188">
        <f t="shared" si="3"/>
        <v>0</v>
      </c>
    </row>
    <row r="97" spans="1:11" ht="30" x14ac:dyDescent="0.25">
      <c r="A97" s="187">
        <v>4124</v>
      </c>
      <c r="B97" s="187">
        <v>369</v>
      </c>
      <c r="C97" s="184" t="str">
        <f t="shared" si="2"/>
        <v>369-4124</v>
      </c>
      <c r="D97" s="244" t="s">
        <v>377</v>
      </c>
      <c r="E97" s="244" t="s">
        <v>49</v>
      </c>
      <c r="F97" s="244" t="s">
        <v>50</v>
      </c>
      <c r="G97" s="244" t="s">
        <v>55</v>
      </c>
      <c r="H97" s="187" t="s">
        <v>20</v>
      </c>
      <c r="I97" s="188">
        <v>10</v>
      </c>
      <c r="J97" s="188">
        <f>VLOOKUP(A97,CENIK!$A$2:$F$201,6,FALSE)</f>
        <v>0</v>
      </c>
      <c r="K97" s="188">
        <f t="shared" si="3"/>
        <v>0</v>
      </c>
    </row>
    <row r="98" spans="1:11" ht="45" x14ac:dyDescent="0.25">
      <c r="A98" s="187">
        <v>4101</v>
      </c>
      <c r="B98" s="187">
        <v>369</v>
      </c>
      <c r="C98" s="184" t="str">
        <f t="shared" si="2"/>
        <v>369-4101</v>
      </c>
      <c r="D98" s="244" t="s">
        <v>377</v>
      </c>
      <c r="E98" s="244" t="s">
        <v>49</v>
      </c>
      <c r="F98" s="244" t="s">
        <v>50</v>
      </c>
      <c r="G98" s="244" t="s">
        <v>641</v>
      </c>
      <c r="H98" s="187" t="s">
        <v>29</v>
      </c>
      <c r="I98" s="188">
        <v>341</v>
      </c>
      <c r="J98" s="188">
        <f>VLOOKUP(A98,CENIK!$A$2:$F$201,6,FALSE)</f>
        <v>0</v>
      </c>
      <c r="K98" s="188">
        <f t="shared" si="3"/>
        <v>0</v>
      </c>
    </row>
    <row r="99" spans="1:11" ht="60" x14ac:dyDescent="0.25">
      <c r="A99" s="187">
        <v>4105</v>
      </c>
      <c r="B99" s="187">
        <v>369</v>
      </c>
      <c r="C99" s="184" t="str">
        <f t="shared" si="2"/>
        <v>369-4105</v>
      </c>
      <c r="D99" s="244" t="s">
        <v>377</v>
      </c>
      <c r="E99" s="244" t="s">
        <v>49</v>
      </c>
      <c r="F99" s="244" t="s">
        <v>50</v>
      </c>
      <c r="G99" s="244" t="s">
        <v>257</v>
      </c>
      <c r="H99" s="187" t="s">
        <v>22</v>
      </c>
      <c r="I99" s="188">
        <v>70</v>
      </c>
      <c r="J99" s="188">
        <f>VLOOKUP(A99,CENIK!$A$2:$F$201,6,FALSE)</f>
        <v>0</v>
      </c>
      <c r="K99" s="188">
        <f t="shared" si="3"/>
        <v>0</v>
      </c>
    </row>
    <row r="100" spans="1:11" ht="45" x14ac:dyDescent="0.25">
      <c r="A100" s="187">
        <v>4106</v>
      </c>
      <c r="B100" s="187">
        <v>369</v>
      </c>
      <c r="C100" s="184" t="str">
        <f t="shared" ref="C100:C163" si="4">CONCATENATE(B100,$A$33,A100)</f>
        <v>369-4106</v>
      </c>
      <c r="D100" s="244" t="s">
        <v>377</v>
      </c>
      <c r="E100" s="244" t="s">
        <v>49</v>
      </c>
      <c r="F100" s="244" t="s">
        <v>50</v>
      </c>
      <c r="G100" s="244" t="s">
        <v>642</v>
      </c>
      <c r="H100" s="187" t="s">
        <v>22</v>
      </c>
      <c r="I100" s="188">
        <v>136</v>
      </c>
      <c r="J100" s="188">
        <f>VLOOKUP(A100,CENIK!$A$2:$F$201,6,FALSE)</f>
        <v>0</v>
      </c>
      <c r="K100" s="188">
        <f t="shared" ref="K100:K163" si="5">ROUND(I100*J100,2)</f>
        <v>0</v>
      </c>
    </row>
    <row r="101" spans="1:11" ht="45" x14ac:dyDescent="0.25">
      <c r="A101" s="187">
        <v>4117</v>
      </c>
      <c r="B101" s="187">
        <v>369</v>
      </c>
      <c r="C101" s="184" t="str">
        <f t="shared" si="4"/>
        <v>369-4117</v>
      </c>
      <c r="D101" s="244" t="s">
        <v>377</v>
      </c>
      <c r="E101" s="244" t="s">
        <v>49</v>
      </c>
      <c r="F101" s="244" t="s">
        <v>50</v>
      </c>
      <c r="G101" s="244" t="s">
        <v>52</v>
      </c>
      <c r="H101" s="187" t="s">
        <v>22</v>
      </c>
      <c r="I101" s="188">
        <v>3</v>
      </c>
      <c r="J101" s="188">
        <f>VLOOKUP(A101,CENIK!$A$2:$F$201,6,FALSE)</f>
        <v>0</v>
      </c>
      <c r="K101" s="188">
        <f t="shared" si="5"/>
        <v>0</v>
      </c>
    </row>
    <row r="102" spans="1:11" ht="45" x14ac:dyDescent="0.25">
      <c r="A102" s="187">
        <v>4121</v>
      </c>
      <c r="B102" s="187">
        <v>369</v>
      </c>
      <c r="C102" s="184" t="str">
        <f t="shared" si="4"/>
        <v>369-4121</v>
      </c>
      <c r="D102" s="244" t="s">
        <v>377</v>
      </c>
      <c r="E102" s="244" t="s">
        <v>49</v>
      </c>
      <c r="F102" s="244" t="s">
        <v>50</v>
      </c>
      <c r="G102" s="244" t="s">
        <v>260</v>
      </c>
      <c r="H102" s="187" t="s">
        <v>22</v>
      </c>
      <c r="I102" s="188">
        <v>7</v>
      </c>
      <c r="J102" s="188">
        <f>VLOOKUP(A102,CENIK!$A$2:$F$201,6,FALSE)</f>
        <v>0</v>
      </c>
      <c r="K102" s="188">
        <f t="shared" si="5"/>
        <v>0</v>
      </c>
    </row>
    <row r="103" spans="1:11" ht="30" x14ac:dyDescent="0.25">
      <c r="A103" s="187">
        <v>4202</v>
      </c>
      <c r="B103" s="187">
        <v>369</v>
      </c>
      <c r="C103" s="184" t="str">
        <f t="shared" si="4"/>
        <v>369-4202</v>
      </c>
      <c r="D103" s="244" t="s">
        <v>377</v>
      </c>
      <c r="E103" s="244" t="s">
        <v>49</v>
      </c>
      <c r="F103" s="244" t="s">
        <v>56</v>
      </c>
      <c r="G103" s="244" t="s">
        <v>58</v>
      </c>
      <c r="H103" s="187" t="s">
        <v>29</v>
      </c>
      <c r="I103" s="188">
        <v>107</v>
      </c>
      <c r="J103" s="188">
        <f>VLOOKUP(A103,CENIK!$A$2:$F$201,6,FALSE)</f>
        <v>0</v>
      </c>
      <c r="K103" s="188">
        <f t="shared" si="5"/>
        <v>0</v>
      </c>
    </row>
    <row r="104" spans="1:11" ht="75" x14ac:dyDescent="0.25">
      <c r="A104" s="187">
        <v>4203</v>
      </c>
      <c r="B104" s="187">
        <v>369</v>
      </c>
      <c r="C104" s="184" t="str">
        <f t="shared" si="4"/>
        <v>369-4203</v>
      </c>
      <c r="D104" s="244" t="s">
        <v>377</v>
      </c>
      <c r="E104" s="244" t="s">
        <v>49</v>
      </c>
      <c r="F104" s="244" t="s">
        <v>56</v>
      </c>
      <c r="G104" s="244" t="s">
        <v>59</v>
      </c>
      <c r="H104" s="187" t="s">
        <v>22</v>
      </c>
      <c r="I104" s="188">
        <v>11.5</v>
      </c>
      <c r="J104" s="188">
        <f>VLOOKUP(A104,CENIK!$A$2:$F$201,6,FALSE)</f>
        <v>0</v>
      </c>
      <c r="K104" s="188">
        <f t="shared" si="5"/>
        <v>0</v>
      </c>
    </row>
    <row r="105" spans="1:11" ht="60" x14ac:dyDescent="0.25">
      <c r="A105" s="187">
        <v>4204</v>
      </c>
      <c r="B105" s="187">
        <v>369</v>
      </c>
      <c r="C105" s="184" t="str">
        <f t="shared" si="4"/>
        <v>369-4204</v>
      </c>
      <c r="D105" s="244" t="s">
        <v>377</v>
      </c>
      <c r="E105" s="244" t="s">
        <v>49</v>
      </c>
      <c r="F105" s="244" t="s">
        <v>56</v>
      </c>
      <c r="G105" s="244" t="s">
        <v>60</v>
      </c>
      <c r="H105" s="187" t="s">
        <v>22</v>
      </c>
      <c r="I105" s="188">
        <v>55</v>
      </c>
      <c r="J105" s="188">
        <f>VLOOKUP(A105,CENIK!$A$2:$F$201,6,FALSE)</f>
        <v>0</v>
      </c>
      <c r="K105" s="188">
        <f t="shared" si="5"/>
        <v>0</v>
      </c>
    </row>
    <row r="106" spans="1:11" ht="60" x14ac:dyDescent="0.25">
      <c r="A106" s="187">
        <v>4205</v>
      </c>
      <c r="B106" s="187">
        <v>369</v>
      </c>
      <c r="C106" s="184" t="str">
        <f t="shared" si="4"/>
        <v>369-4205</v>
      </c>
      <c r="D106" s="244" t="s">
        <v>377</v>
      </c>
      <c r="E106" s="244" t="s">
        <v>49</v>
      </c>
      <c r="F106" s="244" t="s">
        <v>56</v>
      </c>
      <c r="G106" s="244" t="s">
        <v>61</v>
      </c>
      <c r="H106" s="187" t="s">
        <v>29</v>
      </c>
      <c r="I106" s="188">
        <v>192</v>
      </c>
      <c r="J106" s="188">
        <f>VLOOKUP(A106,CENIK!$A$2:$F$201,6,FALSE)</f>
        <v>0</v>
      </c>
      <c r="K106" s="188">
        <f t="shared" si="5"/>
        <v>0</v>
      </c>
    </row>
    <row r="107" spans="1:11" ht="60" x14ac:dyDescent="0.25">
      <c r="A107" s="187">
        <v>4206</v>
      </c>
      <c r="B107" s="187">
        <v>369</v>
      </c>
      <c r="C107" s="184" t="str">
        <f t="shared" si="4"/>
        <v>369-4206</v>
      </c>
      <c r="D107" s="244" t="s">
        <v>377</v>
      </c>
      <c r="E107" s="244" t="s">
        <v>49</v>
      </c>
      <c r="F107" s="244" t="s">
        <v>56</v>
      </c>
      <c r="G107" s="244" t="s">
        <v>62</v>
      </c>
      <c r="H107" s="187" t="s">
        <v>22</v>
      </c>
      <c r="I107" s="188">
        <v>70</v>
      </c>
      <c r="J107" s="188">
        <f>VLOOKUP(A107,CENIK!$A$2:$F$201,6,FALSE)</f>
        <v>0</v>
      </c>
      <c r="K107" s="188">
        <f t="shared" si="5"/>
        <v>0</v>
      </c>
    </row>
    <row r="108" spans="1:11" ht="60" x14ac:dyDescent="0.25">
      <c r="A108" s="187">
        <v>4207</v>
      </c>
      <c r="B108" s="187">
        <v>369</v>
      </c>
      <c r="C108" s="184" t="str">
        <f t="shared" si="4"/>
        <v>369-4207</v>
      </c>
      <c r="D108" s="244" t="s">
        <v>377</v>
      </c>
      <c r="E108" s="244" t="s">
        <v>49</v>
      </c>
      <c r="F108" s="244" t="s">
        <v>56</v>
      </c>
      <c r="G108" s="244" t="s">
        <v>262</v>
      </c>
      <c r="H108" s="187" t="s">
        <v>22</v>
      </c>
      <c r="I108" s="188">
        <v>5</v>
      </c>
      <c r="J108" s="188">
        <f>VLOOKUP(A108,CENIK!$A$2:$F$201,6,FALSE)</f>
        <v>0</v>
      </c>
      <c r="K108" s="188">
        <f t="shared" si="5"/>
        <v>0</v>
      </c>
    </row>
    <row r="109" spans="1:11" ht="165" x14ac:dyDescent="0.25">
      <c r="A109" s="187">
        <v>6101</v>
      </c>
      <c r="B109" s="187">
        <v>369</v>
      </c>
      <c r="C109" s="184" t="str">
        <f t="shared" si="4"/>
        <v>369-6101</v>
      </c>
      <c r="D109" s="244" t="s">
        <v>377</v>
      </c>
      <c r="E109" s="244" t="s">
        <v>74</v>
      </c>
      <c r="F109" s="244" t="s">
        <v>75</v>
      </c>
      <c r="G109" s="244" t="s">
        <v>76</v>
      </c>
      <c r="H109" s="187" t="s">
        <v>10</v>
      </c>
      <c r="I109" s="188">
        <v>85.1</v>
      </c>
      <c r="J109" s="188">
        <f>VLOOKUP(A109,CENIK!$A$2:$F$201,6,FALSE)</f>
        <v>0</v>
      </c>
      <c r="K109" s="188">
        <f t="shared" si="5"/>
        <v>0</v>
      </c>
    </row>
    <row r="110" spans="1:11" ht="120" x14ac:dyDescent="0.25">
      <c r="A110" s="187">
        <v>6202</v>
      </c>
      <c r="B110" s="187">
        <v>369</v>
      </c>
      <c r="C110" s="184" t="str">
        <f t="shared" si="4"/>
        <v>369-6202</v>
      </c>
      <c r="D110" s="244" t="s">
        <v>377</v>
      </c>
      <c r="E110" s="244" t="s">
        <v>74</v>
      </c>
      <c r="F110" s="244" t="s">
        <v>77</v>
      </c>
      <c r="G110" s="244" t="s">
        <v>263</v>
      </c>
      <c r="H110" s="187" t="s">
        <v>6</v>
      </c>
      <c r="I110" s="188">
        <v>3</v>
      </c>
      <c r="J110" s="188">
        <f>VLOOKUP(A110,CENIK!$A$2:$F$201,6,FALSE)</f>
        <v>0</v>
      </c>
      <c r="K110" s="188">
        <f t="shared" si="5"/>
        <v>0</v>
      </c>
    </row>
    <row r="111" spans="1:11" ht="120" x14ac:dyDescent="0.25">
      <c r="A111" s="187">
        <v>6204</v>
      </c>
      <c r="B111" s="187">
        <v>369</v>
      </c>
      <c r="C111" s="184" t="str">
        <f t="shared" si="4"/>
        <v>369-6204</v>
      </c>
      <c r="D111" s="244" t="s">
        <v>377</v>
      </c>
      <c r="E111" s="244" t="s">
        <v>74</v>
      </c>
      <c r="F111" s="244" t="s">
        <v>77</v>
      </c>
      <c r="G111" s="244" t="s">
        <v>265</v>
      </c>
      <c r="H111" s="187" t="s">
        <v>6</v>
      </c>
      <c r="I111" s="188">
        <v>1</v>
      </c>
      <c r="J111" s="188">
        <f>VLOOKUP(A111,CENIK!$A$2:$F$201,6,FALSE)</f>
        <v>0</v>
      </c>
      <c r="K111" s="188">
        <f t="shared" si="5"/>
        <v>0</v>
      </c>
    </row>
    <row r="112" spans="1:11" ht="30" x14ac:dyDescent="0.25">
      <c r="A112" s="187">
        <v>6257</v>
      </c>
      <c r="B112" s="187">
        <v>369</v>
      </c>
      <c r="C112" s="184" t="str">
        <f t="shared" si="4"/>
        <v>369-6257</v>
      </c>
      <c r="D112" s="244" t="s">
        <v>377</v>
      </c>
      <c r="E112" s="244" t="s">
        <v>74</v>
      </c>
      <c r="F112" s="244" t="s">
        <v>77</v>
      </c>
      <c r="G112" s="244" t="s">
        <v>79</v>
      </c>
      <c r="H112" s="187" t="s">
        <v>6</v>
      </c>
      <c r="I112" s="188">
        <v>1</v>
      </c>
      <c r="J112" s="188">
        <f>VLOOKUP(A112,CENIK!$A$2:$F$201,6,FALSE)</f>
        <v>0</v>
      </c>
      <c r="K112" s="188">
        <f t="shared" si="5"/>
        <v>0</v>
      </c>
    </row>
    <row r="113" spans="1:11" ht="120" x14ac:dyDescent="0.25">
      <c r="A113" s="187">
        <v>6253</v>
      </c>
      <c r="B113" s="187">
        <v>369</v>
      </c>
      <c r="C113" s="184" t="str">
        <f t="shared" si="4"/>
        <v>369-6253</v>
      </c>
      <c r="D113" s="244" t="s">
        <v>377</v>
      </c>
      <c r="E113" s="244" t="s">
        <v>74</v>
      </c>
      <c r="F113" s="244" t="s">
        <v>77</v>
      </c>
      <c r="G113" s="244" t="s">
        <v>269</v>
      </c>
      <c r="H113" s="187" t="s">
        <v>6</v>
      </c>
      <c r="I113" s="188">
        <v>4</v>
      </c>
      <c r="J113" s="188">
        <f>VLOOKUP(A113,CENIK!$A$2:$F$201,6,FALSE)</f>
        <v>0</v>
      </c>
      <c r="K113" s="188">
        <f t="shared" si="5"/>
        <v>0</v>
      </c>
    </row>
    <row r="114" spans="1:11" ht="120" x14ac:dyDescent="0.25">
      <c r="A114" s="187">
        <v>6302</v>
      </c>
      <c r="B114" s="187">
        <v>369</v>
      </c>
      <c r="C114" s="184" t="str">
        <f t="shared" si="4"/>
        <v>369-6302</v>
      </c>
      <c r="D114" s="244" t="s">
        <v>377</v>
      </c>
      <c r="E114" s="244" t="s">
        <v>74</v>
      </c>
      <c r="F114" s="244" t="s">
        <v>81</v>
      </c>
      <c r="G114" s="244" t="s">
        <v>82</v>
      </c>
      <c r="H114" s="187" t="s">
        <v>6</v>
      </c>
      <c r="I114" s="188">
        <v>7</v>
      </c>
      <c r="J114" s="188">
        <f>VLOOKUP(A114,CENIK!$A$2:$F$201,6,FALSE)</f>
        <v>0</v>
      </c>
      <c r="K114" s="188">
        <f t="shared" si="5"/>
        <v>0</v>
      </c>
    </row>
    <row r="115" spans="1:11" ht="345" x14ac:dyDescent="0.25">
      <c r="A115" s="187">
        <v>6301</v>
      </c>
      <c r="B115" s="187">
        <v>369</v>
      </c>
      <c r="C115" s="184" t="str">
        <f t="shared" si="4"/>
        <v>369-6301</v>
      </c>
      <c r="D115" s="244" t="s">
        <v>377</v>
      </c>
      <c r="E115" s="244" t="s">
        <v>74</v>
      </c>
      <c r="F115" s="244" t="s">
        <v>81</v>
      </c>
      <c r="G115" s="244" t="s">
        <v>270</v>
      </c>
      <c r="H115" s="187" t="s">
        <v>6</v>
      </c>
      <c r="I115" s="188">
        <v>7</v>
      </c>
      <c r="J115" s="188">
        <f>VLOOKUP(A115,CENIK!$A$2:$F$201,6,FALSE)</f>
        <v>0</v>
      </c>
      <c r="K115" s="188">
        <f t="shared" si="5"/>
        <v>0</v>
      </c>
    </row>
    <row r="116" spans="1:11" ht="60" x14ac:dyDescent="0.25">
      <c r="A116" s="187">
        <v>6405</v>
      </c>
      <c r="B116" s="187">
        <v>369</v>
      </c>
      <c r="C116" s="184" t="str">
        <f t="shared" si="4"/>
        <v>369-6405</v>
      </c>
      <c r="D116" s="244" t="s">
        <v>377</v>
      </c>
      <c r="E116" s="244" t="s">
        <v>74</v>
      </c>
      <c r="F116" s="244" t="s">
        <v>85</v>
      </c>
      <c r="G116" s="244" t="s">
        <v>87</v>
      </c>
      <c r="H116" s="187" t="s">
        <v>10</v>
      </c>
      <c r="I116" s="188">
        <v>85.1</v>
      </c>
      <c r="J116" s="188">
        <f>VLOOKUP(A116,CENIK!$A$2:$F$201,6,FALSE)</f>
        <v>0</v>
      </c>
      <c r="K116" s="188">
        <f t="shared" si="5"/>
        <v>0</v>
      </c>
    </row>
    <row r="117" spans="1:11" ht="30" x14ac:dyDescent="0.25">
      <c r="A117" s="187">
        <v>6401</v>
      </c>
      <c r="B117" s="187">
        <v>369</v>
      </c>
      <c r="C117" s="184" t="str">
        <f t="shared" si="4"/>
        <v>369-6401</v>
      </c>
      <c r="D117" s="244" t="s">
        <v>377</v>
      </c>
      <c r="E117" s="244" t="s">
        <v>74</v>
      </c>
      <c r="F117" s="244" t="s">
        <v>85</v>
      </c>
      <c r="G117" s="244" t="s">
        <v>86</v>
      </c>
      <c r="H117" s="187" t="s">
        <v>10</v>
      </c>
      <c r="I117" s="188">
        <v>85.1</v>
      </c>
      <c r="J117" s="188">
        <f>VLOOKUP(A117,CENIK!$A$2:$F$201,6,FALSE)</f>
        <v>0</v>
      </c>
      <c r="K117" s="188">
        <f t="shared" si="5"/>
        <v>0</v>
      </c>
    </row>
    <row r="118" spans="1:11" ht="30" x14ac:dyDescent="0.25">
      <c r="A118" s="187">
        <v>6402</v>
      </c>
      <c r="B118" s="187">
        <v>369</v>
      </c>
      <c r="C118" s="184" t="str">
        <f t="shared" si="4"/>
        <v>369-6402</v>
      </c>
      <c r="D118" s="244" t="s">
        <v>377</v>
      </c>
      <c r="E118" s="244" t="s">
        <v>74</v>
      </c>
      <c r="F118" s="244" t="s">
        <v>85</v>
      </c>
      <c r="G118" s="244" t="s">
        <v>122</v>
      </c>
      <c r="H118" s="187" t="s">
        <v>10</v>
      </c>
      <c r="I118" s="188">
        <v>85.1</v>
      </c>
      <c r="J118" s="188">
        <f>VLOOKUP(A118,CENIK!$A$2:$F$201,6,FALSE)</f>
        <v>0</v>
      </c>
      <c r="K118" s="188">
        <f t="shared" si="5"/>
        <v>0</v>
      </c>
    </row>
    <row r="119" spans="1:11" ht="60" x14ac:dyDescent="0.25">
      <c r="A119" s="187">
        <v>1201</v>
      </c>
      <c r="B119" s="187">
        <v>301</v>
      </c>
      <c r="C119" s="184" t="str">
        <f t="shared" si="4"/>
        <v>301-1201</v>
      </c>
      <c r="D119" s="244" t="s">
        <v>371</v>
      </c>
      <c r="E119" s="244" t="s">
        <v>7</v>
      </c>
      <c r="F119" s="244" t="s">
        <v>8</v>
      </c>
      <c r="G119" s="244" t="s">
        <v>9</v>
      </c>
      <c r="H119" s="187" t="s">
        <v>10</v>
      </c>
      <c r="I119" s="188">
        <v>156.35</v>
      </c>
      <c r="J119" s="188">
        <f>VLOOKUP(A119,CENIK!$A$2:$F$201,6,FALSE)</f>
        <v>0</v>
      </c>
      <c r="K119" s="188">
        <f t="shared" si="5"/>
        <v>0</v>
      </c>
    </row>
    <row r="120" spans="1:11" ht="45" x14ac:dyDescent="0.25">
      <c r="A120" s="187">
        <v>1202</v>
      </c>
      <c r="B120" s="187">
        <v>301</v>
      </c>
      <c r="C120" s="184" t="str">
        <f t="shared" si="4"/>
        <v>301-1202</v>
      </c>
      <c r="D120" s="244" t="s">
        <v>371</v>
      </c>
      <c r="E120" s="244" t="s">
        <v>7</v>
      </c>
      <c r="F120" s="244" t="s">
        <v>8</v>
      </c>
      <c r="G120" s="244" t="s">
        <v>11</v>
      </c>
      <c r="H120" s="187" t="s">
        <v>12</v>
      </c>
      <c r="I120" s="188">
        <v>11</v>
      </c>
      <c r="J120" s="188">
        <f>VLOOKUP(A120,CENIK!$A$2:$F$201,6,FALSE)</f>
        <v>0</v>
      </c>
      <c r="K120" s="188">
        <f t="shared" si="5"/>
        <v>0</v>
      </c>
    </row>
    <row r="121" spans="1:11" ht="60" x14ac:dyDescent="0.25">
      <c r="A121" s="187">
        <v>1203</v>
      </c>
      <c r="B121" s="187">
        <v>301</v>
      </c>
      <c r="C121" s="184" t="str">
        <f t="shared" si="4"/>
        <v>301-1203</v>
      </c>
      <c r="D121" s="244" t="s">
        <v>371</v>
      </c>
      <c r="E121" s="244" t="s">
        <v>7</v>
      </c>
      <c r="F121" s="244" t="s">
        <v>8</v>
      </c>
      <c r="G121" s="244" t="s">
        <v>236</v>
      </c>
      <c r="H121" s="187" t="s">
        <v>10</v>
      </c>
      <c r="I121" s="188">
        <v>156.35</v>
      </c>
      <c r="J121" s="188">
        <f>VLOOKUP(A121,CENIK!$A$2:$F$201,6,FALSE)</f>
        <v>0</v>
      </c>
      <c r="K121" s="188">
        <f t="shared" si="5"/>
        <v>0</v>
      </c>
    </row>
    <row r="122" spans="1:11" ht="75" x14ac:dyDescent="0.25">
      <c r="A122" s="187">
        <v>1211</v>
      </c>
      <c r="B122" s="187">
        <v>301</v>
      </c>
      <c r="C122" s="184" t="str">
        <f t="shared" si="4"/>
        <v>301-1211</v>
      </c>
      <c r="D122" s="244" t="s">
        <v>371</v>
      </c>
      <c r="E122" s="244" t="s">
        <v>7</v>
      </c>
      <c r="F122" s="244" t="s">
        <v>8</v>
      </c>
      <c r="G122" s="244" t="s">
        <v>242</v>
      </c>
      <c r="H122" s="187" t="s">
        <v>14</v>
      </c>
      <c r="I122" s="188">
        <v>1</v>
      </c>
      <c r="J122" s="188">
        <f>VLOOKUP(A122,CENIK!$A$2:$F$201,6,FALSE)</f>
        <v>0</v>
      </c>
      <c r="K122" s="188">
        <f t="shared" si="5"/>
        <v>0</v>
      </c>
    </row>
    <row r="123" spans="1:11" ht="60" x14ac:dyDescent="0.25">
      <c r="A123" s="187">
        <v>1213</v>
      </c>
      <c r="B123" s="187">
        <v>301</v>
      </c>
      <c r="C123" s="184" t="str">
        <f t="shared" si="4"/>
        <v>301-1213</v>
      </c>
      <c r="D123" s="244" t="s">
        <v>371</v>
      </c>
      <c r="E123" s="244" t="s">
        <v>7</v>
      </c>
      <c r="F123" s="244" t="s">
        <v>8</v>
      </c>
      <c r="G123" s="244" t="s">
        <v>244</v>
      </c>
      <c r="H123" s="187" t="s">
        <v>14</v>
      </c>
      <c r="I123" s="188">
        <v>2</v>
      </c>
      <c r="J123" s="188">
        <f>VLOOKUP(A123,CENIK!$A$2:$F$201,6,FALSE)</f>
        <v>0</v>
      </c>
      <c r="K123" s="188">
        <f t="shared" si="5"/>
        <v>0</v>
      </c>
    </row>
    <row r="124" spans="1:11" ht="45" x14ac:dyDescent="0.25">
      <c r="A124" s="187">
        <v>1301</v>
      </c>
      <c r="B124" s="187">
        <v>301</v>
      </c>
      <c r="C124" s="184" t="str">
        <f t="shared" si="4"/>
        <v>301-1301</v>
      </c>
      <c r="D124" s="244" t="s">
        <v>371</v>
      </c>
      <c r="E124" s="244" t="s">
        <v>7</v>
      </c>
      <c r="F124" s="244" t="s">
        <v>15</v>
      </c>
      <c r="G124" s="244" t="s">
        <v>16</v>
      </c>
      <c r="H124" s="187" t="s">
        <v>10</v>
      </c>
      <c r="I124" s="188">
        <v>156.35</v>
      </c>
      <c r="J124" s="188">
        <f>VLOOKUP(A124,CENIK!$A$2:$F$201,6,FALSE)</f>
        <v>0</v>
      </c>
      <c r="K124" s="188">
        <f t="shared" si="5"/>
        <v>0</v>
      </c>
    </row>
    <row r="125" spans="1:11" ht="150" x14ac:dyDescent="0.25">
      <c r="A125" s="187">
        <v>1302</v>
      </c>
      <c r="B125" s="187">
        <v>301</v>
      </c>
      <c r="C125" s="184" t="str">
        <f t="shared" si="4"/>
        <v>301-1302</v>
      </c>
      <c r="D125" s="244" t="s">
        <v>371</v>
      </c>
      <c r="E125" s="244" t="s">
        <v>7</v>
      </c>
      <c r="F125" s="244" t="s">
        <v>15</v>
      </c>
      <c r="G125" s="1201" t="s">
        <v>3252</v>
      </c>
      <c r="H125" s="187" t="s">
        <v>10</v>
      </c>
      <c r="I125" s="188">
        <v>156.35</v>
      </c>
      <c r="J125" s="188">
        <f>VLOOKUP(A125,CENIK!$A$2:$F$201,6,FALSE)</f>
        <v>0</v>
      </c>
      <c r="K125" s="188">
        <f t="shared" si="5"/>
        <v>0</v>
      </c>
    </row>
    <row r="126" spans="1:11" ht="30" x14ac:dyDescent="0.25">
      <c r="A126" s="187">
        <v>1312</v>
      </c>
      <c r="B126" s="187">
        <v>301</v>
      </c>
      <c r="C126" s="184" t="str">
        <f t="shared" si="4"/>
        <v>301-1312</v>
      </c>
      <c r="D126" s="244" t="s">
        <v>371</v>
      </c>
      <c r="E126" s="244" t="s">
        <v>7</v>
      </c>
      <c r="F126" s="244" t="s">
        <v>15</v>
      </c>
      <c r="G126" s="244" t="s">
        <v>24</v>
      </c>
      <c r="H126" s="187" t="s">
        <v>6</v>
      </c>
      <c r="I126" s="188">
        <v>11</v>
      </c>
      <c r="J126" s="188">
        <f>VLOOKUP(A126,CENIK!$A$2:$F$201,6,FALSE)</f>
        <v>0</v>
      </c>
      <c r="K126" s="188">
        <f t="shared" si="5"/>
        <v>0</v>
      </c>
    </row>
    <row r="127" spans="1:11" ht="45" x14ac:dyDescent="0.25">
      <c r="A127" s="187">
        <v>1311</v>
      </c>
      <c r="B127" s="187">
        <v>301</v>
      </c>
      <c r="C127" s="184" t="str">
        <f t="shared" si="4"/>
        <v>301-1311</v>
      </c>
      <c r="D127" s="244" t="s">
        <v>371</v>
      </c>
      <c r="E127" s="244" t="s">
        <v>7</v>
      </c>
      <c r="F127" s="244" t="s">
        <v>15</v>
      </c>
      <c r="G127" s="244" t="s">
        <v>23</v>
      </c>
      <c r="H127" s="187" t="s">
        <v>14</v>
      </c>
      <c r="I127" s="188">
        <v>1</v>
      </c>
      <c r="J127" s="188">
        <f>VLOOKUP(A127,CENIK!$A$2:$F$201,6,FALSE)</f>
        <v>0</v>
      </c>
      <c r="K127" s="188">
        <f t="shared" si="5"/>
        <v>0</v>
      </c>
    </row>
    <row r="128" spans="1:11" ht="60" x14ac:dyDescent="0.25">
      <c r="A128" s="187">
        <v>1310</v>
      </c>
      <c r="B128" s="187">
        <v>301</v>
      </c>
      <c r="C128" s="184" t="str">
        <f t="shared" si="4"/>
        <v>301-1310</v>
      </c>
      <c r="D128" s="244" t="s">
        <v>371</v>
      </c>
      <c r="E128" s="244" t="s">
        <v>7</v>
      </c>
      <c r="F128" s="244" t="s">
        <v>15</v>
      </c>
      <c r="G128" s="244" t="s">
        <v>21</v>
      </c>
      <c r="H128" s="187" t="s">
        <v>22</v>
      </c>
      <c r="I128" s="188">
        <v>118</v>
      </c>
      <c r="J128" s="188">
        <f>VLOOKUP(A128,CENIK!$A$2:$F$201,6,FALSE)</f>
        <v>0</v>
      </c>
      <c r="K128" s="188">
        <f t="shared" si="5"/>
        <v>0</v>
      </c>
    </row>
    <row r="129" spans="1:11" ht="30" x14ac:dyDescent="0.25">
      <c r="A129" s="187">
        <v>1401</v>
      </c>
      <c r="B129" s="187">
        <v>301</v>
      </c>
      <c r="C129" s="184" t="str">
        <f t="shared" si="4"/>
        <v>301-1401</v>
      </c>
      <c r="D129" s="244" t="s">
        <v>371</v>
      </c>
      <c r="E129" s="244" t="s">
        <v>7</v>
      </c>
      <c r="F129" s="244" t="s">
        <v>25</v>
      </c>
      <c r="G129" s="244" t="s">
        <v>247</v>
      </c>
      <c r="H129" s="187" t="s">
        <v>20</v>
      </c>
      <c r="I129" s="188">
        <v>20</v>
      </c>
      <c r="J129" s="188">
        <f>VLOOKUP(A129,CENIK!$A$2:$F$201,6,FALSE)</f>
        <v>0</v>
      </c>
      <c r="K129" s="188">
        <f t="shared" si="5"/>
        <v>0</v>
      </c>
    </row>
    <row r="130" spans="1:11" ht="30" x14ac:dyDescent="0.25">
      <c r="A130" s="187">
        <v>1402</v>
      </c>
      <c r="B130" s="187">
        <v>301</v>
      </c>
      <c r="C130" s="184" t="str">
        <f t="shared" si="4"/>
        <v>301-1402</v>
      </c>
      <c r="D130" s="244" t="s">
        <v>371</v>
      </c>
      <c r="E130" s="244" t="s">
        <v>7</v>
      </c>
      <c r="F130" s="244" t="s">
        <v>25</v>
      </c>
      <c r="G130" s="244" t="s">
        <v>248</v>
      </c>
      <c r="H130" s="187" t="s">
        <v>20</v>
      </c>
      <c r="I130" s="188">
        <v>5</v>
      </c>
      <c r="J130" s="188">
        <f>VLOOKUP(A130,CENIK!$A$2:$F$201,6,FALSE)</f>
        <v>0</v>
      </c>
      <c r="K130" s="188">
        <f t="shared" si="5"/>
        <v>0</v>
      </c>
    </row>
    <row r="131" spans="1:11" ht="30" x14ac:dyDescent="0.25">
      <c r="A131" s="187">
        <v>1403</v>
      </c>
      <c r="B131" s="187">
        <v>301</v>
      </c>
      <c r="C131" s="184" t="str">
        <f t="shared" si="4"/>
        <v>301-1403</v>
      </c>
      <c r="D131" s="244" t="s">
        <v>371</v>
      </c>
      <c r="E131" s="244" t="s">
        <v>7</v>
      </c>
      <c r="F131" s="244" t="s">
        <v>25</v>
      </c>
      <c r="G131" s="244" t="s">
        <v>249</v>
      </c>
      <c r="H131" s="187" t="s">
        <v>20</v>
      </c>
      <c r="I131" s="188">
        <v>10</v>
      </c>
      <c r="J131" s="188">
        <f>VLOOKUP(A131,CENIK!$A$2:$F$201,6,FALSE)</f>
        <v>0</v>
      </c>
      <c r="K131" s="188">
        <f t="shared" si="5"/>
        <v>0</v>
      </c>
    </row>
    <row r="132" spans="1:11" ht="45" x14ac:dyDescent="0.25">
      <c r="A132" s="187">
        <v>12309</v>
      </c>
      <c r="B132" s="187">
        <v>301</v>
      </c>
      <c r="C132" s="184" t="str">
        <f t="shared" si="4"/>
        <v>301-12309</v>
      </c>
      <c r="D132" s="244" t="s">
        <v>371</v>
      </c>
      <c r="E132" s="244" t="s">
        <v>26</v>
      </c>
      <c r="F132" s="244" t="s">
        <v>27</v>
      </c>
      <c r="G132" s="244" t="s">
        <v>30</v>
      </c>
      <c r="H132" s="187" t="s">
        <v>29</v>
      </c>
      <c r="I132" s="188">
        <v>352</v>
      </c>
      <c r="J132" s="188">
        <f>VLOOKUP(A132,CENIK!$A$2:$F$201,6,FALSE)</f>
        <v>0</v>
      </c>
      <c r="K132" s="188">
        <f t="shared" si="5"/>
        <v>0</v>
      </c>
    </row>
    <row r="133" spans="1:11" ht="30" x14ac:dyDescent="0.25">
      <c r="A133" s="187">
        <v>12328</v>
      </c>
      <c r="B133" s="187">
        <v>301</v>
      </c>
      <c r="C133" s="184" t="str">
        <f t="shared" si="4"/>
        <v>301-12328</v>
      </c>
      <c r="D133" s="244" t="s">
        <v>371</v>
      </c>
      <c r="E133" s="244" t="s">
        <v>26</v>
      </c>
      <c r="F133" s="244" t="s">
        <v>27</v>
      </c>
      <c r="G133" s="244" t="s">
        <v>32</v>
      </c>
      <c r="H133" s="187" t="s">
        <v>10</v>
      </c>
      <c r="I133" s="188">
        <v>313</v>
      </c>
      <c r="J133" s="188">
        <f>VLOOKUP(A133,CENIK!$A$2:$F$201,6,FALSE)</f>
        <v>0</v>
      </c>
      <c r="K133" s="188">
        <f t="shared" si="5"/>
        <v>0</v>
      </c>
    </row>
    <row r="134" spans="1:11" ht="45" x14ac:dyDescent="0.25">
      <c r="A134" s="187">
        <v>12331</v>
      </c>
      <c r="B134" s="187">
        <v>301</v>
      </c>
      <c r="C134" s="184" t="str">
        <f t="shared" si="4"/>
        <v>301-12331</v>
      </c>
      <c r="D134" s="244" t="s">
        <v>371</v>
      </c>
      <c r="E134" s="244" t="s">
        <v>26</v>
      </c>
      <c r="F134" s="244" t="s">
        <v>27</v>
      </c>
      <c r="G134" s="244" t="s">
        <v>33</v>
      </c>
      <c r="H134" s="187" t="s">
        <v>10</v>
      </c>
      <c r="I134" s="188">
        <v>10</v>
      </c>
      <c r="J134" s="188">
        <f>VLOOKUP(A134,CENIK!$A$2:$F$201,6,FALSE)</f>
        <v>0</v>
      </c>
      <c r="K134" s="188">
        <f t="shared" si="5"/>
        <v>0</v>
      </c>
    </row>
    <row r="135" spans="1:11" ht="30" x14ac:dyDescent="0.25">
      <c r="A135" s="187">
        <v>24405</v>
      </c>
      <c r="B135" s="187">
        <v>301</v>
      </c>
      <c r="C135" s="184" t="str">
        <f t="shared" si="4"/>
        <v>301-24405</v>
      </c>
      <c r="D135" s="244" t="s">
        <v>371</v>
      </c>
      <c r="E135" s="244" t="s">
        <v>26</v>
      </c>
      <c r="F135" s="244" t="s">
        <v>36</v>
      </c>
      <c r="G135" s="244" t="s">
        <v>252</v>
      </c>
      <c r="H135" s="187" t="s">
        <v>22</v>
      </c>
      <c r="I135" s="188">
        <v>79</v>
      </c>
      <c r="J135" s="188">
        <f>VLOOKUP(A135,CENIK!$A$2:$F$201,6,FALSE)</f>
        <v>0</v>
      </c>
      <c r="K135" s="188">
        <f t="shared" si="5"/>
        <v>0</v>
      </c>
    </row>
    <row r="136" spans="1:11" ht="45" x14ac:dyDescent="0.25">
      <c r="A136" s="187">
        <v>31302</v>
      </c>
      <c r="B136" s="187">
        <v>301</v>
      </c>
      <c r="C136" s="184" t="str">
        <f t="shared" si="4"/>
        <v>301-31302</v>
      </c>
      <c r="D136" s="244" t="s">
        <v>371</v>
      </c>
      <c r="E136" s="244" t="s">
        <v>26</v>
      </c>
      <c r="F136" s="244" t="s">
        <v>36</v>
      </c>
      <c r="G136" s="244" t="s">
        <v>639</v>
      </c>
      <c r="H136" s="187" t="s">
        <v>22</v>
      </c>
      <c r="I136" s="188">
        <v>39.090000000000003</v>
      </c>
      <c r="J136" s="188">
        <f>VLOOKUP(A136,CENIK!$A$2:$F$201,6,FALSE)</f>
        <v>0</v>
      </c>
      <c r="K136" s="188">
        <f t="shared" si="5"/>
        <v>0</v>
      </c>
    </row>
    <row r="137" spans="1:11" ht="30" x14ac:dyDescent="0.25">
      <c r="A137" s="187">
        <v>22103</v>
      </c>
      <c r="B137" s="187">
        <v>301</v>
      </c>
      <c r="C137" s="184" t="str">
        <f t="shared" si="4"/>
        <v>301-22103</v>
      </c>
      <c r="D137" s="244" t="s">
        <v>371</v>
      </c>
      <c r="E137" s="244" t="s">
        <v>26</v>
      </c>
      <c r="F137" s="244" t="s">
        <v>36</v>
      </c>
      <c r="G137" s="244" t="s">
        <v>40</v>
      </c>
      <c r="H137" s="187" t="s">
        <v>29</v>
      </c>
      <c r="I137" s="188">
        <v>352</v>
      </c>
      <c r="J137" s="188">
        <f>VLOOKUP(A137,CENIK!$A$2:$F$201,6,FALSE)</f>
        <v>0</v>
      </c>
      <c r="K137" s="188">
        <f t="shared" si="5"/>
        <v>0</v>
      </c>
    </row>
    <row r="138" spans="1:11" ht="75" x14ac:dyDescent="0.25">
      <c r="A138" s="187">
        <v>31602</v>
      </c>
      <c r="B138" s="187">
        <v>301</v>
      </c>
      <c r="C138" s="184" t="str">
        <f t="shared" si="4"/>
        <v>301-31602</v>
      </c>
      <c r="D138" s="244" t="s">
        <v>371</v>
      </c>
      <c r="E138" s="244" t="s">
        <v>26</v>
      </c>
      <c r="F138" s="244" t="s">
        <v>36</v>
      </c>
      <c r="G138" s="244" t="s">
        <v>640</v>
      </c>
      <c r="H138" s="187" t="s">
        <v>29</v>
      </c>
      <c r="I138" s="188">
        <v>352</v>
      </c>
      <c r="J138" s="188">
        <f>VLOOKUP(A138,CENIK!$A$2:$F$201,6,FALSE)</f>
        <v>0</v>
      </c>
      <c r="K138" s="188">
        <f t="shared" si="5"/>
        <v>0</v>
      </c>
    </row>
    <row r="139" spans="1:11" ht="45" x14ac:dyDescent="0.25">
      <c r="A139" s="187">
        <v>32208</v>
      </c>
      <c r="B139" s="187">
        <v>301</v>
      </c>
      <c r="C139" s="184" t="str">
        <f t="shared" si="4"/>
        <v>301-32208</v>
      </c>
      <c r="D139" s="244" t="s">
        <v>371</v>
      </c>
      <c r="E139" s="244" t="s">
        <v>26</v>
      </c>
      <c r="F139" s="244" t="s">
        <v>36</v>
      </c>
      <c r="G139" s="244" t="s">
        <v>254</v>
      </c>
      <c r="H139" s="187" t="s">
        <v>29</v>
      </c>
      <c r="I139" s="188">
        <v>352</v>
      </c>
      <c r="J139" s="188">
        <f>VLOOKUP(A139,CENIK!$A$2:$F$201,6,FALSE)</f>
        <v>0</v>
      </c>
      <c r="K139" s="188">
        <f t="shared" si="5"/>
        <v>0</v>
      </c>
    </row>
    <row r="140" spans="1:11" ht="30" x14ac:dyDescent="0.25">
      <c r="A140" s="187">
        <v>4124</v>
      </c>
      <c r="B140" s="187">
        <v>301</v>
      </c>
      <c r="C140" s="184" t="str">
        <f t="shared" si="4"/>
        <v>301-4124</v>
      </c>
      <c r="D140" s="244" t="s">
        <v>371</v>
      </c>
      <c r="E140" s="244" t="s">
        <v>49</v>
      </c>
      <c r="F140" s="244" t="s">
        <v>50</v>
      </c>
      <c r="G140" s="244" t="s">
        <v>55</v>
      </c>
      <c r="H140" s="187" t="s">
        <v>20</v>
      </c>
      <c r="I140" s="188">
        <v>20</v>
      </c>
      <c r="J140" s="188">
        <f>VLOOKUP(A140,CENIK!$A$2:$F$201,6,FALSE)</f>
        <v>0</v>
      </c>
      <c r="K140" s="188">
        <f t="shared" si="5"/>
        <v>0</v>
      </c>
    </row>
    <row r="141" spans="1:11" ht="45" x14ac:dyDescent="0.25">
      <c r="A141" s="187">
        <v>4101</v>
      </c>
      <c r="B141" s="187">
        <v>301</v>
      </c>
      <c r="C141" s="184" t="str">
        <f t="shared" si="4"/>
        <v>301-4101</v>
      </c>
      <c r="D141" s="244" t="s">
        <v>371</v>
      </c>
      <c r="E141" s="244" t="s">
        <v>49</v>
      </c>
      <c r="F141" s="244" t="s">
        <v>50</v>
      </c>
      <c r="G141" s="244" t="s">
        <v>641</v>
      </c>
      <c r="H141" s="187" t="s">
        <v>29</v>
      </c>
      <c r="I141" s="188">
        <v>688</v>
      </c>
      <c r="J141" s="188">
        <f>VLOOKUP(A141,CENIK!$A$2:$F$201,6,FALSE)</f>
        <v>0</v>
      </c>
      <c r="K141" s="188">
        <f t="shared" si="5"/>
        <v>0</v>
      </c>
    </row>
    <row r="142" spans="1:11" ht="60" x14ac:dyDescent="0.25">
      <c r="A142" s="187">
        <v>4105</v>
      </c>
      <c r="B142" s="187">
        <v>301</v>
      </c>
      <c r="C142" s="184" t="str">
        <f t="shared" si="4"/>
        <v>301-4105</v>
      </c>
      <c r="D142" s="244" t="s">
        <v>371</v>
      </c>
      <c r="E142" s="244" t="s">
        <v>49</v>
      </c>
      <c r="F142" s="244" t="s">
        <v>50</v>
      </c>
      <c r="G142" s="244" t="s">
        <v>257</v>
      </c>
      <c r="H142" s="187" t="s">
        <v>22</v>
      </c>
      <c r="I142" s="188">
        <v>167</v>
      </c>
      <c r="J142" s="188">
        <f>VLOOKUP(A142,CENIK!$A$2:$F$201,6,FALSE)</f>
        <v>0</v>
      </c>
      <c r="K142" s="188">
        <f t="shared" si="5"/>
        <v>0</v>
      </c>
    </row>
    <row r="143" spans="1:11" ht="45" x14ac:dyDescent="0.25">
      <c r="A143" s="187">
        <v>4106</v>
      </c>
      <c r="B143" s="187">
        <v>301</v>
      </c>
      <c r="C143" s="184" t="str">
        <f t="shared" si="4"/>
        <v>301-4106</v>
      </c>
      <c r="D143" s="244" t="s">
        <v>371</v>
      </c>
      <c r="E143" s="244" t="s">
        <v>49</v>
      </c>
      <c r="F143" s="244" t="s">
        <v>50</v>
      </c>
      <c r="G143" s="244" t="s">
        <v>642</v>
      </c>
      <c r="H143" s="187" t="s">
        <v>22</v>
      </c>
      <c r="I143" s="188">
        <v>247</v>
      </c>
      <c r="J143" s="188">
        <f>VLOOKUP(A143,CENIK!$A$2:$F$201,6,FALSE)</f>
        <v>0</v>
      </c>
      <c r="K143" s="188">
        <f t="shared" si="5"/>
        <v>0</v>
      </c>
    </row>
    <row r="144" spans="1:11" ht="45" x14ac:dyDescent="0.25">
      <c r="A144" s="187">
        <v>4117</v>
      </c>
      <c r="B144" s="187">
        <v>301</v>
      </c>
      <c r="C144" s="184" t="str">
        <f t="shared" si="4"/>
        <v>301-4117</v>
      </c>
      <c r="D144" s="244" t="s">
        <v>371</v>
      </c>
      <c r="E144" s="244" t="s">
        <v>49</v>
      </c>
      <c r="F144" s="244" t="s">
        <v>50</v>
      </c>
      <c r="G144" s="244" t="s">
        <v>52</v>
      </c>
      <c r="H144" s="187" t="s">
        <v>22</v>
      </c>
      <c r="I144" s="188">
        <v>5</v>
      </c>
      <c r="J144" s="188">
        <f>VLOOKUP(A144,CENIK!$A$2:$F$201,6,FALSE)</f>
        <v>0</v>
      </c>
      <c r="K144" s="188">
        <f t="shared" si="5"/>
        <v>0</v>
      </c>
    </row>
    <row r="145" spans="1:11" ht="45" x14ac:dyDescent="0.25">
      <c r="A145" s="187">
        <v>4121</v>
      </c>
      <c r="B145" s="187">
        <v>301</v>
      </c>
      <c r="C145" s="184" t="str">
        <f t="shared" si="4"/>
        <v>301-4121</v>
      </c>
      <c r="D145" s="244" t="s">
        <v>371</v>
      </c>
      <c r="E145" s="244" t="s">
        <v>49</v>
      </c>
      <c r="F145" s="244" t="s">
        <v>50</v>
      </c>
      <c r="G145" s="244" t="s">
        <v>260</v>
      </c>
      <c r="H145" s="187" t="s">
        <v>22</v>
      </c>
      <c r="I145" s="188">
        <v>13</v>
      </c>
      <c r="J145" s="188">
        <f>VLOOKUP(A145,CENIK!$A$2:$F$201,6,FALSE)</f>
        <v>0</v>
      </c>
      <c r="K145" s="188">
        <f t="shared" si="5"/>
        <v>0</v>
      </c>
    </row>
    <row r="146" spans="1:11" ht="30" x14ac:dyDescent="0.25">
      <c r="A146" s="187">
        <v>4202</v>
      </c>
      <c r="B146" s="187">
        <v>301</v>
      </c>
      <c r="C146" s="184" t="str">
        <f t="shared" si="4"/>
        <v>301-4202</v>
      </c>
      <c r="D146" s="244" t="s">
        <v>371</v>
      </c>
      <c r="E146" s="244" t="s">
        <v>49</v>
      </c>
      <c r="F146" s="244" t="s">
        <v>56</v>
      </c>
      <c r="G146" s="244" t="s">
        <v>58</v>
      </c>
      <c r="H146" s="187" t="s">
        <v>29</v>
      </c>
      <c r="I146" s="188">
        <v>196</v>
      </c>
      <c r="J146" s="188">
        <f>VLOOKUP(A146,CENIK!$A$2:$F$201,6,FALSE)</f>
        <v>0</v>
      </c>
      <c r="K146" s="188">
        <f t="shared" si="5"/>
        <v>0</v>
      </c>
    </row>
    <row r="147" spans="1:11" ht="75" x14ac:dyDescent="0.25">
      <c r="A147" s="187">
        <v>4203</v>
      </c>
      <c r="B147" s="187">
        <v>301</v>
      </c>
      <c r="C147" s="184" t="str">
        <f t="shared" si="4"/>
        <v>301-4203</v>
      </c>
      <c r="D147" s="244" t="s">
        <v>371</v>
      </c>
      <c r="E147" s="244" t="s">
        <v>49</v>
      </c>
      <c r="F147" s="244" t="s">
        <v>56</v>
      </c>
      <c r="G147" s="244" t="s">
        <v>59</v>
      </c>
      <c r="H147" s="187" t="s">
        <v>22</v>
      </c>
      <c r="I147" s="188">
        <v>21</v>
      </c>
      <c r="J147" s="188">
        <f>VLOOKUP(A147,CENIK!$A$2:$F$201,6,FALSE)</f>
        <v>0</v>
      </c>
      <c r="K147" s="188">
        <f t="shared" si="5"/>
        <v>0</v>
      </c>
    </row>
    <row r="148" spans="1:11" ht="60" x14ac:dyDescent="0.25">
      <c r="A148" s="187">
        <v>4204</v>
      </c>
      <c r="B148" s="187">
        <v>301</v>
      </c>
      <c r="C148" s="184" t="str">
        <f t="shared" si="4"/>
        <v>301-4204</v>
      </c>
      <c r="D148" s="244" t="s">
        <v>371</v>
      </c>
      <c r="E148" s="244" t="s">
        <v>49</v>
      </c>
      <c r="F148" s="244" t="s">
        <v>56</v>
      </c>
      <c r="G148" s="244" t="s">
        <v>60</v>
      </c>
      <c r="H148" s="187" t="s">
        <v>22</v>
      </c>
      <c r="I148" s="188">
        <v>100</v>
      </c>
      <c r="J148" s="188">
        <f>VLOOKUP(A148,CENIK!$A$2:$F$201,6,FALSE)</f>
        <v>0</v>
      </c>
      <c r="K148" s="188">
        <f t="shared" si="5"/>
        <v>0</v>
      </c>
    </row>
    <row r="149" spans="1:11" ht="60" x14ac:dyDescent="0.25">
      <c r="A149" s="187">
        <v>4205</v>
      </c>
      <c r="B149" s="187">
        <v>301</v>
      </c>
      <c r="C149" s="184" t="str">
        <f t="shared" si="4"/>
        <v>301-4205</v>
      </c>
      <c r="D149" s="244" t="s">
        <v>371</v>
      </c>
      <c r="E149" s="244" t="s">
        <v>49</v>
      </c>
      <c r="F149" s="244" t="s">
        <v>56</v>
      </c>
      <c r="G149" s="244" t="s">
        <v>61</v>
      </c>
      <c r="H149" s="187" t="s">
        <v>29</v>
      </c>
      <c r="I149" s="188">
        <v>352</v>
      </c>
      <c r="J149" s="188">
        <f>VLOOKUP(A149,CENIK!$A$2:$F$201,6,FALSE)</f>
        <v>0</v>
      </c>
      <c r="K149" s="188">
        <f t="shared" si="5"/>
        <v>0</v>
      </c>
    </row>
    <row r="150" spans="1:11" ht="60" x14ac:dyDescent="0.25">
      <c r="A150" s="187">
        <v>4206</v>
      </c>
      <c r="B150" s="187">
        <v>301</v>
      </c>
      <c r="C150" s="184" t="str">
        <f t="shared" si="4"/>
        <v>301-4206</v>
      </c>
      <c r="D150" s="244" t="s">
        <v>371</v>
      </c>
      <c r="E150" s="244" t="s">
        <v>49</v>
      </c>
      <c r="F150" s="244" t="s">
        <v>56</v>
      </c>
      <c r="G150" s="244" t="s">
        <v>62</v>
      </c>
      <c r="H150" s="187" t="s">
        <v>22</v>
      </c>
      <c r="I150" s="188">
        <v>167</v>
      </c>
      <c r="J150" s="188">
        <f>VLOOKUP(A150,CENIK!$A$2:$F$201,6,FALSE)</f>
        <v>0</v>
      </c>
      <c r="K150" s="188">
        <f t="shared" si="5"/>
        <v>0</v>
      </c>
    </row>
    <row r="151" spans="1:11" ht="60" x14ac:dyDescent="0.25">
      <c r="A151" s="187">
        <v>4207</v>
      </c>
      <c r="B151" s="187">
        <v>301</v>
      </c>
      <c r="C151" s="184" t="str">
        <f t="shared" si="4"/>
        <v>301-4207</v>
      </c>
      <c r="D151" s="244" t="s">
        <v>371</v>
      </c>
      <c r="E151" s="244" t="s">
        <v>49</v>
      </c>
      <c r="F151" s="244" t="s">
        <v>56</v>
      </c>
      <c r="G151" s="244" t="s">
        <v>262</v>
      </c>
      <c r="H151" s="187" t="s">
        <v>22</v>
      </c>
      <c r="I151" s="188">
        <v>5</v>
      </c>
      <c r="J151" s="188">
        <f>VLOOKUP(A151,CENIK!$A$2:$F$201,6,FALSE)</f>
        <v>0</v>
      </c>
      <c r="K151" s="188">
        <f t="shared" si="5"/>
        <v>0</v>
      </c>
    </row>
    <row r="152" spans="1:11" ht="165" x14ac:dyDescent="0.25">
      <c r="A152" s="187">
        <v>6101</v>
      </c>
      <c r="B152" s="187">
        <v>301</v>
      </c>
      <c r="C152" s="184" t="str">
        <f t="shared" si="4"/>
        <v>301-6101</v>
      </c>
      <c r="D152" s="244" t="s">
        <v>371</v>
      </c>
      <c r="E152" s="244" t="s">
        <v>74</v>
      </c>
      <c r="F152" s="244" t="s">
        <v>75</v>
      </c>
      <c r="G152" s="244" t="s">
        <v>76</v>
      </c>
      <c r="H152" s="187" t="s">
        <v>10</v>
      </c>
      <c r="I152" s="188">
        <v>156.35</v>
      </c>
      <c r="J152" s="188">
        <f>VLOOKUP(A152,CENIK!$A$2:$F$201,6,FALSE)</f>
        <v>0</v>
      </c>
      <c r="K152" s="188">
        <f t="shared" si="5"/>
        <v>0</v>
      </c>
    </row>
    <row r="153" spans="1:11" ht="120" x14ac:dyDescent="0.25">
      <c r="A153" s="187">
        <v>6202</v>
      </c>
      <c r="B153" s="187">
        <v>301</v>
      </c>
      <c r="C153" s="184" t="str">
        <f t="shared" si="4"/>
        <v>301-6202</v>
      </c>
      <c r="D153" s="244" t="s">
        <v>371</v>
      </c>
      <c r="E153" s="244" t="s">
        <v>74</v>
      </c>
      <c r="F153" s="244" t="s">
        <v>77</v>
      </c>
      <c r="G153" s="244" t="s">
        <v>263</v>
      </c>
      <c r="H153" s="187" t="s">
        <v>6</v>
      </c>
      <c r="I153" s="188">
        <v>6</v>
      </c>
      <c r="J153" s="188">
        <f>VLOOKUP(A153,CENIK!$A$2:$F$201,6,FALSE)</f>
        <v>0</v>
      </c>
      <c r="K153" s="188">
        <f t="shared" si="5"/>
        <v>0</v>
      </c>
    </row>
    <row r="154" spans="1:11" ht="120" x14ac:dyDescent="0.25">
      <c r="A154" s="187">
        <v>6204</v>
      </c>
      <c r="B154" s="187">
        <v>301</v>
      </c>
      <c r="C154" s="184" t="str">
        <f t="shared" si="4"/>
        <v>301-6204</v>
      </c>
      <c r="D154" s="244" t="s">
        <v>371</v>
      </c>
      <c r="E154" s="244" t="s">
        <v>74</v>
      </c>
      <c r="F154" s="244" t="s">
        <v>77</v>
      </c>
      <c r="G154" s="244" t="s">
        <v>265</v>
      </c>
      <c r="H154" s="187" t="s">
        <v>6</v>
      </c>
      <c r="I154" s="188">
        <v>5</v>
      </c>
      <c r="J154" s="188">
        <f>VLOOKUP(A154,CENIK!$A$2:$F$201,6,FALSE)</f>
        <v>0</v>
      </c>
      <c r="K154" s="188">
        <f t="shared" si="5"/>
        <v>0</v>
      </c>
    </row>
    <row r="155" spans="1:11" ht="30" x14ac:dyDescent="0.25">
      <c r="A155" s="187">
        <v>6257</v>
      </c>
      <c r="B155" s="187">
        <v>301</v>
      </c>
      <c r="C155" s="184" t="str">
        <f t="shared" si="4"/>
        <v>301-6257</v>
      </c>
      <c r="D155" s="244" t="s">
        <v>371</v>
      </c>
      <c r="E155" s="244" t="s">
        <v>74</v>
      </c>
      <c r="F155" s="244" t="s">
        <v>77</v>
      </c>
      <c r="G155" s="244" t="s">
        <v>79</v>
      </c>
      <c r="H155" s="187" t="s">
        <v>6</v>
      </c>
      <c r="I155" s="188">
        <v>1</v>
      </c>
      <c r="J155" s="188">
        <f>VLOOKUP(A155,CENIK!$A$2:$F$201,6,FALSE)</f>
        <v>0</v>
      </c>
      <c r="K155" s="188">
        <f t="shared" si="5"/>
        <v>0</v>
      </c>
    </row>
    <row r="156" spans="1:11" ht="120" x14ac:dyDescent="0.25">
      <c r="A156" s="187">
        <v>6253</v>
      </c>
      <c r="B156" s="187">
        <v>301</v>
      </c>
      <c r="C156" s="184" t="str">
        <f t="shared" si="4"/>
        <v>301-6253</v>
      </c>
      <c r="D156" s="244" t="s">
        <v>371</v>
      </c>
      <c r="E156" s="244" t="s">
        <v>74</v>
      </c>
      <c r="F156" s="244" t="s">
        <v>77</v>
      </c>
      <c r="G156" s="244" t="s">
        <v>269</v>
      </c>
      <c r="H156" s="187" t="s">
        <v>6</v>
      </c>
      <c r="I156" s="188">
        <v>11</v>
      </c>
      <c r="J156" s="188">
        <f>VLOOKUP(A156,CENIK!$A$2:$F$201,6,FALSE)</f>
        <v>0</v>
      </c>
      <c r="K156" s="188">
        <f t="shared" si="5"/>
        <v>0</v>
      </c>
    </row>
    <row r="157" spans="1:11" ht="120" x14ac:dyDescent="0.25">
      <c r="A157" s="187">
        <v>6302</v>
      </c>
      <c r="B157" s="187">
        <v>301</v>
      </c>
      <c r="C157" s="184" t="str">
        <f t="shared" si="4"/>
        <v>301-6302</v>
      </c>
      <c r="D157" s="244" t="s">
        <v>371</v>
      </c>
      <c r="E157" s="244" t="s">
        <v>74</v>
      </c>
      <c r="F157" s="244" t="s">
        <v>81</v>
      </c>
      <c r="G157" s="244" t="s">
        <v>82</v>
      </c>
      <c r="H157" s="187" t="s">
        <v>6</v>
      </c>
      <c r="I157" s="188">
        <v>11</v>
      </c>
      <c r="J157" s="188">
        <f>VLOOKUP(A157,CENIK!$A$2:$F$201,6,FALSE)</f>
        <v>0</v>
      </c>
      <c r="K157" s="188">
        <f t="shared" si="5"/>
        <v>0</v>
      </c>
    </row>
    <row r="158" spans="1:11" ht="345" x14ac:dyDescent="0.25">
      <c r="A158" s="187">
        <v>6301</v>
      </c>
      <c r="B158" s="187">
        <v>301</v>
      </c>
      <c r="C158" s="184" t="str">
        <f t="shared" si="4"/>
        <v>301-6301</v>
      </c>
      <c r="D158" s="244" t="s">
        <v>371</v>
      </c>
      <c r="E158" s="244" t="s">
        <v>74</v>
      </c>
      <c r="F158" s="244" t="s">
        <v>81</v>
      </c>
      <c r="G158" s="244" t="s">
        <v>270</v>
      </c>
      <c r="H158" s="187" t="s">
        <v>6</v>
      </c>
      <c r="I158" s="188">
        <v>11</v>
      </c>
      <c r="J158" s="188">
        <f>VLOOKUP(A158,CENIK!$A$2:$F$201,6,FALSE)</f>
        <v>0</v>
      </c>
      <c r="K158" s="188">
        <f t="shared" si="5"/>
        <v>0</v>
      </c>
    </row>
    <row r="159" spans="1:11" ht="60" x14ac:dyDescent="0.25">
      <c r="A159" s="187">
        <v>6405</v>
      </c>
      <c r="B159" s="187">
        <v>301</v>
      </c>
      <c r="C159" s="184" t="str">
        <f t="shared" si="4"/>
        <v>301-6405</v>
      </c>
      <c r="D159" s="244" t="s">
        <v>371</v>
      </c>
      <c r="E159" s="244" t="s">
        <v>74</v>
      </c>
      <c r="F159" s="244" t="s">
        <v>85</v>
      </c>
      <c r="G159" s="244" t="s">
        <v>87</v>
      </c>
      <c r="H159" s="187" t="s">
        <v>10</v>
      </c>
      <c r="I159" s="188">
        <v>156.35</v>
      </c>
      <c r="J159" s="188">
        <f>VLOOKUP(A159,CENIK!$A$2:$F$201,6,FALSE)</f>
        <v>0</v>
      </c>
      <c r="K159" s="188">
        <f t="shared" si="5"/>
        <v>0</v>
      </c>
    </row>
    <row r="160" spans="1:11" ht="30" x14ac:dyDescent="0.25">
      <c r="A160" s="187">
        <v>6401</v>
      </c>
      <c r="B160" s="187">
        <v>301</v>
      </c>
      <c r="C160" s="184" t="str">
        <f t="shared" si="4"/>
        <v>301-6401</v>
      </c>
      <c r="D160" s="244" t="s">
        <v>371</v>
      </c>
      <c r="E160" s="244" t="s">
        <v>74</v>
      </c>
      <c r="F160" s="244" t="s">
        <v>85</v>
      </c>
      <c r="G160" s="244" t="s">
        <v>86</v>
      </c>
      <c r="H160" s="187" t="s">
        <v>10</v>
      </c>
      <c r="I160" s="188">
        <v>156.35</v>
      </c>
      <c r="J160" s="188">
        <f>VLOOKUP(A160,CENIK!$A$2:$F$201,6,FALSE)</f>
        <v>0</v>
      </c>
      <c r="K160" s="188">
        <f t="shared" si="5"/>
        <v>0</v>
      </c>
    </row>
    <row r="161" spans="1:11" ht="30" x14ac:dyDescent="0.25">
      <c r="A161" s="187">
        <v>6402</v>
      </c>
      <c r="B161" s="187">
        <v>301</v>
      </c>
      <c r="C161" s="184" t="str">
        <f t="shared" si="4"/>
        <v>301-6402</v>
      </c>
      <c r="D161" s="244" t="s">
        <v>371</v>
      </c>
      <c r="E161" s="244" t="s">
        <v>74</v>
      </c>
      <c r="F161" s="244" t="s">
        <v>85</v>
      </c>
      <c r="G161" s="244" t="s">
        <v>122</v>
      </c>
      <c r="H161" s="187" t="s">
        <v>10</v>
      </c>
      <c r="I161" s="188">
        <v>156.35</v>
      </c>
      <c r="J161" s="188">
        <f>VLOOKUP(A161,CENIK!$A$2:$F$201,6,FALSE)</f>
        <v>0</v>
      </c>
      <c r="K161" s="188">
        <f t="shared" si="5"/>
        <v>0</v>
      </c>
    </row>
    <row r="162" spans="1:11" ht="45" x14ac:dyDescent="0.25">
      <c r="A162" s="187">
        <v>6503</v>
      </c>
      <c r="B162" s="187">
        <v>301</v>
      </c>
      <c r="C162" s="184" t="str">
        <f t="shared" si="4"/>
        <v>301-6503</v>
      </c>
      <c r="D162" s="244" t="s">
        <v>371</v>
      </c>
      <c r="E162" s="244" t="s">
        <v>74</v>
      </c>
      <c r="F162" s="244" t="s">
        <v>88</v>
      </c>
      <c r="G162" s="244" t="s">
        <v>273</v>
      </c>
      <c r="H162" s="187" t="s">
        <v>6</v>
      </c>
      <c r="I162" s="188">
        <v>1</v>
      </c>
      <c r="J162" s="188">
        <f>VLOOKUP(A162,CENIK!$A$2:$F$201,6,FALSE)</f>
        <v>0</v>
      </c>
      <c r="K162" s="188">
        <f t="shared" si="5"/>
        <v>0</v>
      </c>
    </row>
    <row r="163" spans="1:11" ht="45" x14ac:dyDescent="0.25">
      <c r="A163" s="187">
        <v>6505</v>
      </c>
      <c r="B163" s="187">
        <v>301</v>
      </c>
      <c r="C163" s="184" t="str">
        <f t="shared" si="4"/>
        <v>301-6505</v>
      </c>
      <c r="D163" s="244" t="s">
        <v>371</v>
      </c>
      <c r="E163" s="244" t="s">
        <v>74</v>
      </c>
      <c r="F163" s="244" t="s">
        <v>88</v>
      </c>
      <c r="G163" s="244" t="s">
        <v>275</v>
      </c>
      <c r="H163" s="187" t="s">
        <v>6</v>
      </c>
      <c r="I163" s="188">
        <v>2</v>
      </c>
      <c r="J163" s="188">
        <f>VLOOKUP(A163,CENIK!$A$2:$F$201,6,FALSE)</f>
        <v>0</v>
      </c>
      <c r="K163" s="188">
        <f t="shared" si="5"/>
        <v>0</v>
      </c>
    </row>
    <row r="164" spans="1:11" ht="60" x14ac:dyDescent="0.25">
      <c r="A164" s="187">
        <v>1201</v>
      </c>
      <c r="B164" s="187">
        <v>480</v>
      </c>
      <c r="C164" s="184" t="str">
        <f t="shared" ref="C164:C227" si="6">CONCATENATE(B164,$A$33,A164)</f>
        <v>480-1201</v>
      </c>
      <c r="D164" s="244" t="s">
        <v>381</v>
      </c>
      <c r="E164" s="244" t="s">
        <v>7</v>
      </c>
      <c r="F164" s="244" t="s">
        <v>8</v>
      </c>
      <c r="G164" s="244" t="s">
        <v>9</v>
      </c>
      <c r="H164" s="187" t="s">
        <v>10</v>
      </c>
      <c r="I164" s="188">
        <v>50.95</v>
      </c>
      <c r="J164" s="188">
        <f>VLOOKUP(A164,CENIK!$A$2:$F$201,6,FALSE)</f>
        <v>0</v>
      </c>
      <c r="K164" s="188">
        <f t="shared" ref="K164:K227" si="7">ROUND(I164*J164,2)</f>
        <v>0</v>
      </c>
    </row>
    <row r="165" spans="1:11" ht="45" x14ac:dyDescent="0.25">
      <c r="A165" s="187">
        <v>1202</v>
      </c>
      <c r="B165" s="187">
        <v>480</v>
      </c>
      <c r="C165" s="184" t="str">
        <f t="shared" si="6"/>
        <v>480-1202</v>
      </c>
      <c r="D165" s="244" t="s">
        <v>381</v>
      </c>
      <c r="E165" s="244" t="s">
        <v>7</v>
      </c>
      <c r="F165" s="244" t="s">
        <v>8</v>
      </c>
      <c r="G165" s="244" t="s">
        <v>11</v>
      </c>
      <c r="H165" s="187" t="s">
        <v>12</v>
      </c>
      <c r="I165" s="188">
        <v>3</v>
      </c>
      <c r="J165" s="188">
        <f>VLOOKUP(A165,CENIK!$A$2:$F$201,6,FALSE)</f>
        <v>0</v>
      </c>
      <c r="K165" s="188">
        <f t="shared" si="7"/>
        <v>0</v>
      </c>
    </row>
    <row r="166" spans="1:11" ht="60" x14ac:dyDescent="0.25">
      <c r="A166" s="187">
        <v>1203</v>
      </c>
      <c r="B166" s="187">
        <v>480</v>
      </c>
      <c r="C166" s="184" t="str">
        <f t="shared" si="6"/>
        <v>480-1203</v>
      </c>
      <c r="D166" s="244" t="s">
        <v>381</v>
      </c>
      <c r="E166" s="244" t="s">
        <v>7</v>
      </c>
      <c r="F166" s="244" t="s">
        <v>8</v>
      </c>
      <c r="G166" s="244" t="s">
        <v>236</v>
      </c>
      <c r="H166" s="187" t="s">
        <v>10</v>
      </c>
      <c r="I166" s="188">
        <v>50.95</v>
      </c>
      <c r="J166" s="188">
        <f>VLOOKUP(A166,CENIK!$A$2:$F$201,6,FALSE)</f>
        <v>0</v>
      </c>
      <c r="K166" s="188">
        <f t="shared" si="7"/>
        <v>0</v>
      </c>
    </row>
    <row r="167" spans="1:11" ht="75" x14ac:dyDescent="0.25">
      <c r="A167" s="187">
        <v>1207</v>
      </c>
      <c r="B167" s="187">
        <v>480</v>
      </c>
      <c r="C167" s="184" t="str">
        <f t="shared" si="6"/>
        <v>480-1207</v>
      </c>
      <c r="D167" s="244" t="s">
        <v>381</v>
      </c>
      <c r="E167" s="244" t="s">
        <v>7</v>
      </c>
      <c r="F167" s="244" t="s">
        <v>8</v>
      </c>
      <c r="G167" s="244" t="s">
        <v>239</v>
      </c>
      <c r="H167" s="187" t="s">
        <v>14</v>
      </c>
      <c r="I167" s="188">
        <v>2</v>
      </c>
      <c r="J167" s="188">
        <f>VLOOKUP(A167,CENIK!$A$2:$F$201,6,FALSE)</f>
        <v>0</v>
      </c>
      <c r="K167" s="188">
        <f t="shared" si="7"/>
        <v>0</v>
      </c>
    </row>
    <row r="168" spans="1:11" ht="75" x14ac:dyDescent="0.25">
      <c r="A168" s="187">
        <v>1211</v>
      </c>
      <c r="B168" s="187">
        <v>480</v>
      </c>
      <c r="C168" s="184" t="str">
        <f t="shared" si="6"/>
        <v>480-1211</v>
      </c>
      <c r="D168" s="244" t="s">
        <v>381</v>
      </c>
      <c r="E168" s="244" t="s">
        <v>7</v>
      </c>
      <c r="F168" s="244" t="s">
        <v>8</v>
      </c>
      <c r="G168" s="244" t="s">
        <v>242</v>
      </c>
      <c r="H168" s="187" t="s">
        <v>14</v>
      </c>
      <c r="I168" s="188">
        <v>1</v>
      </c>
      <c r="J168" s="188">
        <f>VLOOKUP(A168,CENIK!$A$2:$F$201,6,FALSE)</f>
        <v>0</v>
      </c>
      <c r="K168" s="188">
        <f t="shared" si="7"/>
        <v>0</v>
      </c>
    </row>
    <row r="169" spans="1:11" ht="45" x14ac:dyDescent="0.25">
      <c r="A169" s="187">
        <v>1301</v>
      </c>
      <c r="B169" s="187">
        <v>480</v>
      </c>
      <c r="C169" s="184" t="str">
        <f t="shared" si="6"/>
        <v>480-1301</v>
      </c>
      <c r="D169" s="244" t="s">
        <v>381</v>
      </c>
      <c r="E169" s="244" t="s">
        <v>7</v>
      </c>
      <c r="F169" s="244" t="s">
        <v>15</v>
      </c>
      <c r="G169" s="244" t="s">
        <v>16</v>
      </c>
      <c r="H169" s="187" t="s">
        <v>10</v>
      </c>
      <c r="I169" s="188">
        <v>50.95</v>
      </c>
      <c r="J169" s="188">
        <f>VLOOKUP(A169,CENIK!$A$2:$F$201,6,FALSE)</f>
        <v>0</v>
      </c>
      <c r="K169" s="188">
        <f t="shared" si="7"/>
        <v>0</v>
      </c>
    </row>
    <row r="170" spans="1:11" ht="150" x14ac:dyDescent="0.25">
      <c r="A170" s="187">
        <v>1302</v>
      </c>
      <c r="B170" s="187">
        <v>480</v>
      </c>
      <c r="C170" s="184" t="str">
        <f t="shared" si="6"/>
        <v>480-1302</v>
      </c>
      <c r="D170" s="244" t="s">
        <v>381</v>
      </c>
      <c r="E170" s="244" t="s">
        <v>7</v>
      </c>
      <c r="F170" s="244" t="s">
        <v>15</v>
      </c>
      <c r="G170" s="1201" t="s">
        <v>3252</v>
      </c>
      <c r="H170" s="187" t="s">
        <v>10</v>
      </c>
      <c r="I170" s="188">
        <v>50.95</v>
      </c>
      <c r="J170" s="188">
        <f>VLOOKUP(A170,CENIK!$A$2:$F$201,6,FALSE)</f>
        <v>0</v>
      </c>
      <c r="K170" s="188">
        <f t="shared" si="7"/>
        <v>0</v>
      </c>
    </row>
    <row r="171" spans="1:11" ht="30" x14ac:dyDescent="0.25">
      <c r="A171" s="187">
        <v>1312</v>
      </c>
      <c r="B171" s="187">
        <v>480</v>
      </c>
      <c r="C171" s="184" t="str">
        <f t="shared" si="6"/>
        <v>480-1312</v>
      </c>
      <c r="D171" s="244" t="s">
        <v>381</v>
      </c>
      <c r="E171" s="244" t="s">
        <v>7</v>
      </c>
      <c r="F171" s="244" t="s">
        <v>15</v>
      </c>
      <c r="G171" s="244" t="s">
        <v>24</v>
      </c>
      <c r="H171" s="187" t="s">
        <v>6</v>
      </c>
      <c r="I171" s="188">
        <v>5</v>
      </c>
      <c r="J171" s="188">
        <f>VLOOKUP(A171,CENIK!$A$2:$F$201,6,FALSE)</f>
        <v>0</v>
      </c>
      <c r="K171" s="188">
        <f t="shared" si="7"/>
        <v>0</v>
      </c>
    </row>
    <row r="172" spans="1:11" ht="45" x14ac:dyDescent="0.25">
      <c r="A172" s="187">
        <v>1311</v>
      </c>
      <c r="B172" s="187">
        <v>480</v>
      </c>
      <c r="C172" s="184" t="str">
        <f t="shared" si="6"/>
        <v>480-1311</v>
      </c>
      <c r="D172" s="244" t="s">
        <v>381</v>
      </c>
      <c r="E172" s="244" t="s">
        <v>7</v>
      </c>
      <c r="F172" s="244" t="s">
        <v>15</v>
      </c>
      <c r="G172" s="244" t="s">
        <v>23</v>
      </c>
      <c r="H172" s="187" t="s">
        <v>14</v>
      </c>
      <c r="I172" s="188">
        <v>1</v>
      </c>
      <c r="J172" s="188">
        <f>VLOOKUP(A172,CENIK!$A$2:$F$201,6,FALSE)</f>
        <v>0</v>
      </c>
      <c r="K172" s="188">
        <f t="shared" si="7"/>
        <v>0</v>
      </c>
    </row>
    <row r="173" spans="1:11" ht="60" x14ac:dyDescent="0.25">
      <c r="A173" s="187">
        <v>1310</v>
      </c>
      <c r="B173" s="187">
        <v>480</v>
      </c>
      <c r="C173" s="184" t="str">
        <f t="shared" si="6"/>
        <v>480-1310</v>
      </c>
      <c r="D173" s="244" t="s">
        <v>381</v>
      </c>
      <c r="E173" s="244" t="s">
        <v>7</v>
      </c>
      <c r="F173" s="244" t="s">
        <v>15</v>
      </c>
      <c r="G173" s="244" t="s">
        <v>21</v>
      </c>
      <c r="H173" s="187" t="s">
        <v>22</v>
      </c>
      <c r="I173" s="188">
        <v>39</v>
      </c>
      <c r="J173" s="188">
        <f>VLOOKUP(A173,CENIK!$A$2:$F$201,6,FALSE)</f>
        <v>0</v>
      </c>
      <c r="K173" s="188">
        <f t="shared" si="7"/>
        <v>0</v>
      </c>
    </row>
    <row r="174" spans="1:11" ht="30" x14ac:dyDescent="0.25">
      <c r="A174" s="187">
        <v>1401</v>
      </c>
      <c r="B174" s="187">
        <v>480</v>
      </c>
      <c r="C174" s="184" t="str">
        <f t="shared" si="6"/>
        <v>480-1401</v>
      </c>
      <c r="D174" s="244" t="s">
        <v>381</v>
      </c>
      <c r="E174" s="244" t="s">
        <v>7</v>
      </c>
      <c r="F174" s="244" t="s">
        <v>25</v>
      </c>
      <c r="G174" s="244" t="s">
        <v>247</v>
      </c>
      <c r="H174" s="187" t="s">
        <v>20</v>
      </c>
      <c r="I174" s="188">
        <v>10</v>
      </c>
      <c r="J174" s="188">
        <f>VLOOKUP(A174,CENIK!$A$2:$F$201,6,FALSE)</f>
        <v>0</v>
      </c>
      <c r="K174" s="188">
        <f t="shared" si="7"/>
        <v>0</v>
      </c>
    </row>
    <row r="175" spans="1:11" ht="30" x14ac:dyDescent="0.25">
      <c r="A175" s="187">
        <v>1402</v>
      </c>
      <c r="B175" s="187">
        <v>480</v>
      </c>
      <c r="C175" s="184" t="str">
        <f t="shared" si="6"/>
        <v>480-1402</v>
      </c>
      <c r="D175" s="244" t="s">
        <v>381</v>
      </c>
      <c r="E175" s="244" t="s">
        <v>7</v>
      </c>
      <c r="F175" s="244" t="s">
        <v>25</v>
      </c>
      <c r="G175" s="244" t="s">
        <v>248</v>
      </c>
      <c r="H175" s="187" t="s">
        <v>20</v>
      </c>
      <c r="I175" s="188">
        <v>5</v>
      </c>
      <c r="J175" s="188">
        <f>VLOOKUP(A175,CENIK!$A$2:$F$201,6,FALSE)</f>
        <v>0</v>
      </c>
      <c r="K175" s="188">
        <f t="shared" si="7"/>
        <v>0</v>
      </c>
    </row>
    <row r="176" spans="1:11" ht="30" x14ac:dyDescent="0.25">
      <c r="A176" s="187">
        <v>1403</v>
      </c>
      <c r="B176" s="187">
        <v>480</v>
      </c>
      <c r="C176" s="184" t="str">
        <f t="shared" si="6"/>
        <v>480-1403</v>
      </c>
      <c r="D176" s="244" t="s">
        <v>381</v>
      </c>
      <c r="E176" s="244" t="s">
        <v>7</v>
      </c>
      <c r="F176" s="244" t="s">
        <v>25</v>
      </c>
      <c r="G176" s="244" t="s">
        <v>249</v>
      </c>
      <c r="H176" s="187" t="s">
        <v>20</v>
      </c>
      <c r="I176" s="188">
        <v>8</v>
      </c>
      <c r="J176" s="188">
        <f>VLOOKUP(A176,CENIK!$A$2:$F$201,6,FALSE)</f>
        <v>0</v>
      </c>
      <c r="K176" s="188">
        <f t="shared" si="7"/>
        <v>0</v>
      </c>
    </row>
    <row r="177" spans="1:11" ht="45" x14ac:dyDescent="0.25">
      <c r="A177" s="187">
        <v>12309</v>
      </c>
      <c r="B177" s="187">
        <v>480</v>
      </c>
      <c r="C177" s="184" t="str">
        <f t="shared" si="6"/>
        <v>480-12309</v>
      </c>
      <c r="D177" s="244" t="s">
        <v>381</v>
      </c>
      <c r="E177" s="244" t="s">
        <v>26</v>
      </c>
      <c r="F177" s="244" t="s">
        <v>27</v>
      </c>
      <c r="G177" s="244" t="s">
        <v>30</v>
      </c>
      <c r="H177" s="187" t="s">
        <v>29</v>
      </c>
      <c r="I177" s="188">
        <v>115</v>
      </c>
      <c r="J177" s="188">
        <f>VLOOKUP(A177,CENIK!$A$2:$F$201,6,FALSE)</f>
        <v>0</v>
      </c>
      <c r="K177" s="188">
        <f t="shared" si="7"/>
        <v>0</v>
      </c>
    </row>
    <row r="178" spans="1:11" ht="30" x14ac:dyDescent="0.25">
      <c r="A178" s="187">
        <v>12328</v>
      </c>
      <c r="B178" s="187">
        <v>480</v>
      </c>
      <c r="C178" s="184" t="str">
        <f t="shared" si="6"/>
        <v>480-12328</v>
      </c>
      <c r="D178" s="244" t="s">
        <v>381</v>
      </c>
      <c r="E178" s="244" t="s">
        <v>26</v>
      </c>
      <c r="F178" s="244" t="s">
        <v>27</v>
      </c>
      <c r="G178" s="244" t="s">
        <v>32</v>
      </c>
      <c r="H178" s="187" t="s">
        <v>10</v>
      </c>
      <c r="I178" s="188">
        <v>102</v>
      </c>
      <c r="J178" s="188">
        <f>VLOOKUP(A178,CENIK!$A$2:$F$201,6,FALSE)</f>
        <v>0</v>
      </c>
      <c r="K178" s="188">
        <f t="shared" si="7"/>
        <v>0</v>
      </c>
    </row>
    <row r="179" spans="1:11" ht="45" x14ac:dyDescent="0.25">
      <c r="A179" s="187">
        <v>12331</v>
      </c>
      <c r="B179" s="187">
        <v>480</v>
      </c>
      <c r="C179" s="184" t="str">
        <f t="shared" si="6"/>
        <v>480-12331</v>
      </c>
      <c r="D179" s="244" t="s">
        <v>381</v>
      </c>
      <c r="E179" s="244" t="s">
        <v>26</v>
      </c>
      <c r="F179" s="244" t="s">
        <v>27</v>
      </c>
      <c r="G179" s="244" t="s">
        <v>33</v>
      </c>
      <c r="H179" s="187" t="s">
        <v>10</v>
      </c>
      <c r="I179" s="188">
        <v>5</v>
      </c>
      <c r="J179" s="188">
        <f>VLOOKUP(A179,CENIK!$A$2:$F$201,6,FALSE)</f>
        <v>0</v>
      </c>
      <c r="K179" s="188">
        <f t="shared" si="7"/>
        <v>0</v>
      </c>
    </row>
    <row r="180" spans="1:11" ht="30" x14ac:dyDescent="0.25">
      <c r="A180" s="187">
        <v>24405</v>
      </c>
      <c r="B180" s="187">
        <v>480</v>
      </c>
      <c r="C180" s="184" t="str">
        <f t="shared" si="6"/>
        <v>480-24405</v>
      </c>
      <c r="D180" s="244" t="s">
        <v>381</v>
      </c>
      <c r="E180" s="244" t="s">
        <v>26</v>
      </c>
      <c r="F180" s="244" t="s">
        <v>36</v>
      </c>
      <c r="G180" s="244" t="s">
        <v>252</v>
      </c>
      <c r="H180" s="187" t="s">
        <v>22</v>
      </c>
      <c r="I180" s="188">
        <v>26</v>
      </c>
      <c r="J180" s="188">
        <f>VLOOKUP(A180,CENIK!$A$2:$F$201,6,FALSE)</f>
        <v>0</v>
      </c>
      <c r="K180" s="188">
        <f t="shared" si="7"/>
        <v>0</v>
      </c>
    </row>
    <row r="181" spans="1:11" ht="45" x14ac:dyDescent="0.25">
      <c r="A181" s="187">
        <v>31302</v>
      </c>
      <c r="B181" s="187">
        <v>480</v>
      </c>
      <c r="C181" s="184" t="str">
        <f t="shared" si="6"/>
        <v>480-31302</v>
      </c>
      <c r="D181" s="244" t="s">
        <v>381</v>
      </c>
      <c r="E181" s="244" t="s">
        <v>26</v>
      </c>
      <c r="F181" s="244" t="s">
        <v>36</v>
      </c>
      <c r="G181" s="244" t="s">
        <v>639</v>
      </c>
      <c r="H181" s="187" t="s">
        <v>22</v>
      </c>
      <c r="I181" s="188">
        <v>13</v>
      </c>
      <c r="J181" s="188">
        <f>VLOOKUP(A181,CENIK!$A$2:$F$201,6,FALSE)</f>
        <v>0</v>
      </c>
      <c r="K181" s="188">
        <f t="shared" si="7"/>
        <v>0</v>
      </c>
    </row>
    <row r="182" spans="1:11" ht="30" x14ac:dyDescent="0.25">
      <c r="A182" s="187">
        <v>22103</v>
      </c>
      <c r="B182" s="187">
        <v>480</v>
      </c>
      <c r="C182" s="184" t="str">
        <f t="shared" si="6"/>
        <v>480-22103</v>
      </c>
      <c r="D182" s="244" t="s">
        <v>381</v>
      </c>
      <c r="E182" s="244" t="s">
        <v>26</v>
      </c>
      <c r="F182" s="244" t="s">
        <v>36</v>
      </c>
      <c r="G182" s="244" t="s">
        <v>40</v>
      </c>
      <c r="H182" s="187" t="s">
        <v>29</v>
      </c>
      <c r="I182" s="188">
        <v>115</v>
      </c>
      <c r="J182" s="188">
        <f>VLOOKUP(A182,CENIK!$A$2:$F$201,6,FALSE)</f>
        <v>0</v>
      </c>
      <c r="K182" s="188">
        <f t="shared" si="7"/>
        <v>0</v>
      </c>
    </row>
    <row r="183" spans="1:11" ht="75" x14ac:dyDescent="0.25">
      <c r="A183" s="187">
        <v>31602</v>
      </c>
      <c r="B183" s="187">
        <v>480</v>
      </c>
      <c r="C183" s="184" t="str">
        <f t="shared" si="6"/>
        <v>480-31602</v>
      </c>
      <c r="D183" s="244" t="s">
        <v>381</v>
      </c>
      <c r="E183" s="244" t="s">
        <v>26</v>
      </c>
      <c r="F183" s="244" t="s">
        <v>36</v>
      </c>
      <c r="G183" s="244" t="s">
        <v>640</v>
      </c>
      <c r="H183" s="187" t="s">
        <v>29</v>
      </c>
      <c r="I183" s="188">
        <v>115</v>
      </c>
      <c r="J183" s="188">
        <f>VLOOKUP(A183,CENIK!$A$2:$F$201,6,FALSE)</f>
        <v>0</v>
      </c>
      <c r="K183" s="188">
        <f t="shared" si="7"/>
        <v>0</v>
      </c>
    </row>
    <row r="184" spans="1:11" ht="45" x14ac:dyDescent="0.25">
      <c r="A184" s="187">
        <v>32208</v>
      </c>
      <c r="B184" s="187">
        <v>480</v>
      </c>
      <c r="C184" s="184" t="str">
        <f t="shared" si="6"/>
        <v>480-32208</v>
      </c>
      <c r="D184" s="244" t="s">
        <v>381</v>
      </c>
      <c r="E184" s="244" t="s">
        <v>26</v>
      </c>
      <c r="F184" s="244" t="s">
        <v>36</v>
      </c>
      <c r="G184" s="244" t="s">
        <v>254</v>
      </c>
      <c r="H184" s="187" t="s">
        <v>29</v>
      </c>
      <c r="I184" s="188">
        <v>115</v>
      </c>
      <c r="J184" s="188">
        <f>VLOOKUP(A184,CENIK!$A$2:$F$201,6,FALSE)</f>
        <v>0</v>
      </c>
      <c r="K184" s="188">
        <f t="shared" si="7"/>
        <v>0</v>
      </c>
    </row>
    <row r="185" spans="1:11" ht="30" x14ac:dyDescent="0.25">
      <c r="A185" s="187">
        <v>4124</v>
      </c>
      <c r="B185" s="187">
        <v>480</v>
      </c>
      <c r="C185" s="184" t="str">
        <f t="shared" si="6"/>
        <v>480-4124</v>
      </c>
      <c r="D185" s="244" t="s">
        <v>381</v>
      </c>
      <c r="E185" s="244" t="s">
        <v>49</v>
      </c>
      <c r="F185" s="244" t="s">
        <v>50</v>
      </c>
      <c r="G185" s="244" t="s">
        <v>55</v>
      </c>
      <c r="H185" s="187" t="s">
        <v>20</v>
      </c>
      <c r="I185" s="188">
        <v>7</v>
      </c>
      <c r="J185" s="188">
        <f>VLOOKUP(A185,CENIK!$A$2:$F$201,6,FALSE)</f>
        <v>0</v>
      </c>
      <c r="K185" s="188">
        <f t="shared" si="7"/>
        <v>0</v>
      </c>
    </row>
    <row r="186" spans="1:11" ht="45" x14ac:dyDescent="0.25">
      <c r="A186" s="187">
        <v>4101</v>
      </c>
      <c r="B186" s="187">
        <v>480</v>
      </c>
      <c r="C186" s="184" t="str">
        <f t="shared" si="6"/>
        <v>480-4101</v>
      </c>
      <c r="D186" s="244" t="s">
        <v>381</v>
      </c>
      <c r="E186" s="244" t="s">
        <v>49</v>
      </c>
      <c r="F186" s="244" t="s">
        <v>50</v>
      </c>
      <c r="G186" s="244" t="s">
        <v>641</v>
      </c>
      <c r="H186" s="187" t="s">
        <v>29</v>
      </c>
      <c r="I186" s="188">
        <v>207</v>
      </c>
      <c r="J186" s="188">
        <f>VLOOKUP(A186,CENIK!$A$2:$F$201,6,FALSE)</f>
        <v>0</v>
      </c>
      <c r="K186" s="188">
        <f t="shared" si="7"/>
        <v>0</v>
      </c>
    </row>
    <row r="187" spans="1:11" ht="60" x14ac:dyDescent="0.25">
      <c r="A187" s="187">
        <v>4105</v>
      </c>
      <c r="B187" s="187">
        <v>480</v>
      </c>
      <c r="C187" s="184" t="str">
        <f t="shared" si="6"/>
        <v>480-4105</v>
      </c>
      <c r="D187" s="244" t="s">
        <v>381</v>
      </c>
      <c r="E187" s="244" t="s">
        <v>49</v>
      </c>
      <c r="F187" s="244" t="s">
        <v>50</v>
      </c>
      <c r="G187" s="244" t="s">
        <v>257</v>
      </c>
      <c r="H187" s="187" t="s">
        <v>22</v>
      </c>
      <c r="I187" s="188">
        <v>44</v>
      </c>
      <c r="J187" s="188">
        <f>VLOOKUP(A187,CENIK!$A$2:$F$201,6,FALSE)</f>
        <v>0</v>
      </c>
      <c r="K187" s="188">
        <f t="shared" si="7"/>
        <v>0</v>
      </c>
    </row>
    <row r="188" spans="1:11" ht="45" x14ac:dyDescent="0.25">
      <c r="A188" s="187">
        <v>4106</v>
      </c>
      <c r="B188" s="187">
        <v>480</v>
      </c>
      <c r="C188" s="184" t="str">
        <f t="shared" si="6"/>
        <v>480-4106</v>
      </c>
      <c r="D188" s="244" t="s">
        <v>381</v>
      </c>
      <c r="E188" s="244" t="s">
        <v>49</v>
      </c>
      <c r="F188" s="244" t="s">
        <v>50</v>
      </c>
      <c r="G188" s="244" t="s">
        <v>642</v>
      </c>
      <c r="H188" s="187" t="s">
        <v>22</v>
      </c>
      <c r="I188" s="188">
        <v>81</v>
      </c>
      <c r="J188" s="188">
        <f>VLOOKUP(A188,CENIK!$A$2:$F$201,6,FALSE)</f>
        <v>0</v>
      </c>
      <c r="K188" s="188">
        <f t="shared" si="7"/>
        <v>0</v>
      </c>
    </row>
    <row r="189" spans="1:11" ht="45" x14ac:dyDescent="0.25">
      <c r="A189" s="187">
        <v>4117</v>
      </c>
      <c r="B189" s="187">
        <v>480</v>
      </c>
      <c r="C189" s="184" t="str">
        <f t="shared" si="6"/>
        <v>480-4117</v>
      </c>
      <c r="D189" s="244" t="s">
        <v>381</v>
      </c>
      <c r="E189" s="244" t="s">
        <v>49</v>
      </c>
      <c r="F189" s="244" t="s">
        <v>50</v>
      </c>
      <c r="G189" s="244" t="s">
        <v>52</v>
      </c>
      <c r="H189" s="187" t="s">
        <v>22</v>
      </c>
      <c r="I189" s="188">
        <v>2</v>
      </c>
      <c r="J189" s="188">
        <f>VLOOKUP(A189,CENIK!$A$2:$F$201,6,FALSE)</f>
        <v>0</v>
      </c>
      <c r="K189" s="188">
        <f t="shared" si="7"/>
        <v>0</v>
      </c>
    </row>
    <row r="190" spans="1:11" ht="45" x14ac:dyDescent="0.25">
      <c r="A190" s="187">
        <v>4121</v>
      </c>
      <c r="B190" s="187">
        <v>480</v>
      </c>
      <c r="C190" s="184" t="str">
        <f t="shared" si="6"/>
        <v>480-4121</v>
      </c>
      <c r="D190" s="244" t="s">
        <v>381</v>
      </c>
      <c r="E190" s="244" t="s">
        <v>49</v>
      </c>
      <c r="F190" s="244" t="s">
        <v>50</v>
      </c>
      <c r="G190" s="244" t="s">
        <v>260</v>
      </c>
      <c r="H190" s="187" t="s">
        <v>22</v>
      </c>
      <c r="I190" s="188">
        <v>4</v>
      </c>
      <c r="J190" s="188">
        <f>VLOOKUP(A190,CENIK!$A$2:$F$201,6,FALSE)</f>
        <v>0</v>
      </c>
      <c r="K190" s="188">
        <f t="shared" si="7"/>
        <v>0</v>
      </c>
    </row>
    <row r="191" spans="1:11" ht="30" x14ac:dyDescent="0.25">
      <c r="A191" s="187">
        <v>4202</v>
      </c>
      <c r="B191" s="187">
        <v>480</v>
      </c>
      <c r="C191" s="184" t="str">
        <f t="shared" si="6"/>
        <v>480-4202</v>
      </c>
      <c r="D191" s="244" t="s">
        <v>381</v>
      </c>
      <c r="E191" s="244" t="s">
        <v>49</v>
      </c>
      <c r="F191" s="244" t="s">
        <v>56</v>
      </c>
      <c r="G191" s="244" t="s">
        <v>58</v>
      </c>
      <c r="H191" s="187" t="s">
        <v>29</v>
      </c>
      <c r="I191" s="188">
        <v>64</v>
      </c>
      <c r="J191" s="188">
        <f>VLOOKUP(A191,CENIK!$A$2:$F$201,6,FALSE)</f>
        <v>0</v>
      </c>
      <c r="K191" s="188">
        <f t="shared" si="7"/>
        <v>0</v>
      </c>
    </row>
    <row r="192" spans="1:11" ht="75" x14ac:dyDescent="0.25">
      <c r="A192" s="187">
        <v>4203</v>
      </c>
      <c r="B192" s="187">
        <v>480</v>
      </c>
      <c r="C192" s="184" t="str">
        <f t="shared" si="6"/>
        <v>480-4203</v>
      </c>
      <c r="D192" s="244" t="s">
        <v>381</v>
      </c>
      <c r="E192" s="244" t="s">
        <v>49</v>
      </c>
      <c r="F192" s="244" t="s">
        <v>56</v>
      </c>
      <c r="G192" s="244" t="s">
        <v>59</v>
      </c>
      <c r="H192" s="187" t="s">
        <v>22</v>
      </c>
      <c r="I192" s="188">
        <v>7</v>
      </c>
      <c r="J192" s="188">
        <f>VLOOKUP(A192,CENIK!$A$2:$F$201,6,FALSE)</f>
        <v>0</v>
      </c>
      <c r="K192" s="188">
        <f t="shared" si="7"/>
        <v>0</v>
      </c>
    </row>
    <row r="193" spans="1:11" ht="60" x14ac:dyDescent="0.25">
      <c r="A193" s="187">
        <v>4204</v>
      </c>
      <c r="B193" s="187">
        <v>480</v>
      </c>
      <c r="C193" s="184" t="str">
        <f t="shared" si="6"/>
        <v>480-4204</v>
      </c>
      <c r="D193" s="244" t="s">
        <v>381</v>
      </c>
      <c r="E193" s="244" t="s">
        <v>49</v>
      </c>
      <c r="F193" s="244" t="s">
        <v>56</v>
      </c>
      <c r="G193" s="244" t="s">
        <v>60</v>
      </c>
      <c r="H193" s="187" t="s">
        <v>22</v>
      </c>
      <c r="I193" s="188">
        <v>33</v>
      </c>
      <c r="J193" s="188">
        <f>VLOOKUP(A193,CENIK!$A$2:$F$201,6,FALSE)</f>
        <v>0</v>
      </c>
      <c r="K193" s="188">
        <f t="shared" si="7"/>
        <v>0</v>
      </c>
    </row>
    <row r="194" spans="1:11" ht="60" x14ac:dyDescent="0.25">
      <c r="A194" s="187">
        <v>4205</v>
      </c>
      <c r="B194" s="187">
        <v>480</v>
      </c>
      <c r="C194" s="184" t="str">
        <f t="shared" si="6"/>
        <v>480-4205</v>
      </c>
      <c r="D194" s="244" t="s">
        <v>381</v>
      </c>
      <c r="E194" s="244" t="s">
        <v>49</v>
      </c>
      <c r="F194" s="244" t="s">
        <v>56</v>
      </c>
      <c r="G194" s="244" t="s">
        <v>61</v>
      </c>
      <c r="H194" s="187" t="s">
        <v>29</v>
      </c>
      <c r="I194" s="188">
        <v>115</v>
      </c>
      <c r="J194" s="188">
        <f>VLOOKUP(A194,CENIK!$A$2:$F$201,6,FALSE)</f>
        <v>0</v>
      </c>
      <c r="K194" s="188">
        <f t="shared" si="7"/>
        <v>0</v>
      </c>
    </row>
    <row r="195" spans="1:11" ht="60" x14ac:dyDescent="0.25">
      <c r="A195" s="187">
        <v>4206</v>
      </c>
      <c r="B195" s="187">
        <v>480</v>
      </c>
      <c r="C195" s="184" t="str">
        <f t="shared" si="6"/>
        <v>480-4206</v>
      </c>
      <c r="D195" s="244" t="s">
        <v>381</v>
      </c>
      <c r="E195" s="244" t="s">
        <v>49</v>
      </c>
      <c r="F195" s="244" t="s">
        <v>56</v>
      </c>
      <c r="G195" s="244" t="s">
        <v>62</v>
      </c>
      <c r="H195" s="187" t="s">
        <v>22</v>
      </c>
      <c r="I195" s="188">
        <v>44</v>
      </c>
      <c r="J195" s="188">
        <f>VLOOKUP(A195,CENIK!$A$2:$F$201,6,FALSE)</f>
        <v>0</v>
      </c>
      <c r="K195" s="188">
        <f t="shared" si="7"/>
        <v>0</v>
      </c>
    </row>
    <row r="196" spans="1:11" ht="60" x14ac:dyDescent="0.25">
      <c r="A196" s="187">
        <v>4207</v>
      </c>
      <c r="B196" s="187">
        <v>480</v>
      </c>
      <c r="C196" s="184" t="str">
        <f t="shared" si="6"/>
        <v>480-4207</v>
      </c>
      <c r="D196" s="244" t="s">
        <v>381</v>
      </c>
      <c r="E196" s="244" t="s">
        <v>49</v>
      </c>
      <c r="F196" s="244" t="s">
        <v>56</v>
      </c>
      <c r="G196" s="244" t="s">
        <v>262</v>
      </c>
      <c r="H196" s="187" t="s">
        <v>22</v>
      </c>
      <c r="I196" s="188">
        <v>5</v>
      </c>
      <c r="J196" s="188">
        <f>VLOOKUP(A196,CENIK!$A$2:$F$201,6,FALSE)</f>
        <v>0</v>
      </c>
      <c r="K196" s="188">
        <f t="shared" si="7"/>
        <v>0</v>
      </c>
    </row>
    <row r="197" spans="1:11" ht="165" x14ac:dyDescent="0.25">
      <c r="A197" s="187">
        <v>6101</v>
      </c>
      <c r="B197" s="187">
        <v>480</v>
      </c>
      <c r="C197" s="184" t="str">
        <f t="shared" si="6"/>
        <v>480-6101</v>
      </c>
      <c r="D197" s="244" t="s">
        <v>381</v>
      </c>
      <c r="E197" s="244" t="s">
        <v>74</v>
      </c>
      <c r="F197" s="244" t="s">
        <v>75</v>
      </c>
      <c r="G197" s="244" t="s">
        <v>76</v>
      </c>
      <c r="H197" s="187" t="s">
        <v>10</v>
      </c>
      <c r="I197" s="188">
        <v>50.95</v>
      </c>
      <c r="J197" s="188">
        <f>VLOOKUP(A197,CENIK!$A$2:$F$201,6,FALSE)</f>
        <v>0</v>
      </c>
      <c r="K197" s="188">
        <f t="shared" si="7"/>
        <v>0</v>
      </c>
    </row>
    <row r="198" spans="1:11" ht="120" x14ac:dyDescent="0.25">
      <c r="A198" s="187">
        <v>6202</v>
      </c>
      <c r="B198" s="187">
        <v>480</v>
      </c>
      <c r="C198" s="184" t="str">
        <f t="shared" si="6"/>
        <v>480-6202</v>
      </c>
      <c r="D198" s="244" t="s">
        <v>381</v>
      </c>
      <c r="E198" s="244" t="s">
        <v>74</v>
      </c>
      <c r="F198" s="244" t="s">
        <v>77</v>
      </c>
      <c r="G198" s="244" t="s">
        <v>263</v>
      </c>
      <c r="H198" s="187" t="s">
        <v>6</v>
      </c>
      <c r="I198" s="188">
        <v>1</v>
      </c>
      <c r="J198" s="188">
        <f>VLOOKUP(A198,CENIK!$A$2:$F$201,6,FALSE)</f>
        <v>0</v>
      </c>
      <c r="K198" s="188">
        <f t="shared" si="7"/>
        <v>0</v>
      </c>
    </row>
    <row r="199" spans="1:11" ht="120" x14ac:dyDescent="0.25">
      <c r="A199" s="187">
        <v>6204</v>
      </c>
      <c r="B199" s="187">
        <v>480</v>
      </c>
      <c r="C199" s="184" t="str">
        <f t="shared" si="6"/>
        <v>480-6204</v>
      </c>
      <c r="D199" s="244" t="s">
        <v>381</v>
      </c>
      <c r="E199" s="244" t="s">
        <v>74</v>
      </c>
      <c r="F199" s="244" t="s">
        <v>77</v>
      </c>
      <c r="G199" s="244" t="s">
        <v>265</v>
      </c>
      <c r="H199" s="187" t="s">
        <v>6</v>
      </c>
      <c r="I199" s="188">
        <v>2</v>
      </c>
      <c r="J199" s="188">
        <f>VLOOKUP(A199,CENIK!$A$2:$F$201,6,FALSE)</f>
        <v>0</v>
      </c>
      <c r="K199" s="188">
        <f t="shared" si="7"/>
        <v>0</v>
      </c>
    </row>
    <row r="200" spans="1:11" ht="30" x14ac:dyDescent="0.25">
      <c r="A200" s="187">
        <v>6257</v>
      </c>
      <c r="B200" s="187">
        <v>480</v>
      </c>
      <c r="C200" s="184" t="str">
        <f t="shared" si="6"/>
        <v>480-6257</v>
      </c>
      <c r="D200" s="244" t="s">
        <v>381</v>
      </c>
      <c r="E200" s="244" t="s">
        <v>74</v>
      </c>
      <c r="F200" s="244" t="s">
        <v>77</v>
      </c>
      <c r="G200" s="244" t="s">
        <v>79</v>
      </c>
      <c r="H200" s="187" t="s">
        <v>6</v>
      </c>
      <c r="I200" s="188">
        <v>1</v>
      </c>
      <c r="J200" s="188">
        <f>VLOOKUP(A200,CENIK!$A$2:$F$201,6,FALSE)</f>
        <v>0</v>
      </c>
      <c r="K200" s="188">
        <f t="shared" si="7"/>
        <v>0</v>
      </c>
    </row>
    <row r="201" spans="1:11" ht="120" x14ac:dyDescent="0.25">
      <c r="A201" s="187">
        <v>6253</v>
      </c>
      <c r="B201" s="187">
        <v>480</v>
      </c>
      <c r="C201" s="184" t="str">
        <f t="shared" si="6"/>
        <v>480-6253</v>
      </c>
      <c r="D201" s="244" t="s">
        <v>381</v>
      </c>
      <c r="E201" s="244" t="s">
        <v>74</v>
      </c>
      <c r="F201" s="244" t="s">
        <v>77</v>
      </c>
      <c r="G201" s="244" t="s">
        <v>269</v>
      </c>
      <c r="H201" s="187" t="s">
        <v>6</v>
      </c>
      <c r="I201" s="188">
        <v>3</v>
      </c>
      <c r="J201" s="188">
        <f>VLOOKUP(A201,CENIK!$A$2:$F$201,6,FALSE)</f>
        <v>0</v>
      </c>
      <c r="K201" s="188">
        <f t="shared" si="7"/>
        <v>0</v>
      </c>
    </row>
    <row r="202" spans="1:11" ht="120" x14ac:dyDescent="0.25">
      <c r="A202" s="187">
        <v>6302</v>
      </c>
      <c r="B202" s="187">
        <v>480</v>
      </c>
      <c r="C202" s="184" t="str">
        <f t="shared" si="6"/>
        <v>480-6302</v>
      </c>
      <c r="D202" s="244" t="s">
        <v>381</v>
      </c>
      <c r="E202" s="244" t="s">
        <v>74</v>
      </c>
      <c r="F202" s="244" t="s">
        <v>81</v>
      </c>
      <c r="G202" s="244" t="s">
        <v>82</v>
      </c>
      <c r="H202" s="187" t="s">
        <v>6</v>
      </c>
      <c r="I202" s="188">
        <v>5</v>
      </c>
      <c r="J202" s="188">
        <f>VLOOKUP(A202,CENIK!$A$2:$F$201,6,FALSE)</f>
        <v>0</v>
      </c>
      <c r="K202" s="188">
        <f t="shared" si="7"/>
        <v>0</v>
      </c>
    </row>
    <row r="203" spans="1:11" ht="345" x14ac:dyDescent="0.25">
      <c r="A203" s="187">
        <v>6301</v>
      </c>
      <c r="B203" s="187">
        <v>480</v>
      </c>
      <c r="C203" s="184" t="str">
        <f t="shared" si="6"/>
        <v>480-6301</v>
      </c>
      <c r="D203" s="244" t="s">
        <v>381</v>
      </c>
      <c r="E203" s="244" t="s">
        <v>74</v>
      </c>
      <c r="F203" s="244" t="s">
        <v>81</v>
      </c>
      <c r="G203" s="244" t="s">
        <v>270</v>
      </c>
      <c r="H203" s="187" t="s">
        <v>6</v>
      </c>
      <c r="I203" s="188">
        <v>5</v>
      </c>
      <c r="J203" s="188">
        <f>VLOOKUP(A203,CENIK!$A$2:$F$201,6,FALSE)</f>
        <v>0</v>
      </c>
      <c r="K203" s="188">
        <f t="shared" si="7"/>
        <v>0</v>
      </c>
    </row>
    <row r="204" spans="1:11" ht="60" x14ac:dyDescent="0.25">
      <c r="A204" s="187">
        <v>6405</v>
      </c>
      <c r="B204" s="187">
        <v>480</v>
      </c>
      <c r="C204" s="184" t="str">
        <f t="shared" si="6"/>
        <v>480-6405</v>
      </c>
      <c r="D204" s="244" t="s">
        <v>381</v>
      </c>
      <c r="E204" s="244" t="s">
        <v>74</v>
      </c>
      <c r="F204" s="244" t="s">
        <v>85</v>
      </c>
      <c r="G204" s="244" t="s">
        <v>87</v>
      </c>
      <c r="H204" s="187" t="s">
        <v>10</v>
      </c>
      <c r="I204" s="188">
        <v>50.95</v>
      </c>
      <c r="J204" s="188">
        <f>VLOOKUP(A204,CENIK!$A$2:$F$201,6,FALSE)</f>
        <v>0</v>
      </c>
      <c r="K204" s="188">
        <f t="shared" si="7"/>
        <v>0</v>
      </c>
    </row>
    <row r="205" spans="1:11" ht="30" x14ac:dyDescent="0.25">
      <c r="A205" s="187">
        <v>6401</v>
      </c>
      <c r="B205" s="187">
        <v>480</v>
      </c>
      <c r="C205" s="184" t="str">
        <f t="shared" si="6"/>
        <v>480-6401</v>
      </c>
      <c r="D205" s="244" t="s">
        <v>381</v>
      </c>
      <c r="E205" s="244" t="s">
        <v>74</v>
      </c>
      <c r="F205" s="244" t="s">
        <v>85</v>
      </c>
      <c r="G205" s="244" t="s">
        <v>86</v>
      </c>
      <c r="H205" s="187" t="s">
        <v>10</v>
      </c>
      <c r="I205" s="188">
        <v>50.95</v>
      </c>
      <c r="J205" s="188">
        <f>VLOOKUP(A205,CENIK!$A$2:$F$201,6,FALSE)</f>
        <v>0</v>
      </c>
      <c r="K205" s="188">
        <f t="shared" si="7"/>
        <v>0</v>
      </c>
    </row>
    <row r="206" spans="1:11" ht="30" x14ac:dyDescent="0.25">
      <c r="A206" s="187">
        <v>6402</v>
      </c>
      <c r="B206" s="187">
        <v>480</v>
      </c>
      <c r="C206" s="184" t="str">
        <f t="shared" si="6"/>
        <v>480-6402</v>
      </c>
      <c r="D206" s="244" t="s">
        <v>381</v>
      </c>
      <c r="E206" s="244" t="s">
        <v>74</v>
      </c>
      <c r="F206" s="244" t="s">
        <v>85</v>
      </c>
      <c r="G206" s="244" t="s">
        <v>122</v>
      </c>
      <c r="H206" s="187" t="s">
        <v>10</v>
      </c>
      <c r="I206" s="188">
        <v>50.95</v>
      </c>
      <c r="J206" s="188">
        <f>VLOOKUP(A206,CENIK!$A$2:$F$201,6,FALSE)</f>
        <v>0</v>
      </c>
      <c r="K206" s="188">
        <f t="shared" si="7"/>
        <v>0</v>
      </c>
    </row>
    <row r="207" spans="1:11" ht="45" x14ac:dyDescent="0.25">
      <c r="A207" s="187">
        <v>6503</v>
      </c>
      <c r="B207" s="187">
        <v>480</v>
      </c>
      <c r="C207" s="184" t="str">
        <f t="shared" si="6"/>
        <v>480-6503</v>
      </c>
      <c r="D207" s="244" t="s">
        <v>381</v>
      </c>
      <c r="E207" s="244" t="s">
        <v>74</v>
      </c>
      <c r="F207" s="244" t="s">
        <v>88</v>
      </c>
      <c r="G207" s="244" t="s">
        <v>273</v>
      </c>
      <c r="H207" s="187" t="s">
        <v>6</v>
      </c>
      <c r="I207" s="188">
        <v>1</v>
      </c>
      <c r="J207" s="188">
        <f>VLOOKUP(A207,CENIK!$A$2:$F$201,6,FALSE)</f>
        <v>0</v>
      </c>
      <c r="K207" s="188">
        <f t="shared" si="7"/>
        <v>0</v>
      </c>
    </row>
    <row r="208" spans="1:11" ht="45" x14ac:dyDescent="0.25">
      <c r="A208" s="187">
        <v>6504</v>
      </c>
      <c r="B208" s="187">
        <v>480</v>
      </c>
      <c r="C208" s="184" t="str">
        <f t="shared" si="6"/>
        <v>480-6504</v>
      </c>
      <c r="D208" s="244" t="s">
        <v>381</v>
      </c>
      <c r="E208" s="244" t="s">
        <v>74</v>
      </c>
      <c r="F208" s="244" t="s">
        <v>88</v>
      </c>
      <c r="G208" s="244" t="s">
        <v>274</v>
      </c>
      <c r="H208" s="187" t="s">
        <v>6</v>
      </c>
      <c r="I208" s="188">
        <v>2</v>
      </c>
      <c r="J208" s="188">
        <f>VLOOKUP(A208,CENIK!$A$2:$F$201,6,FALSE)</f>
        <v>0</v>
      </c>
      <c r="K208" s="188">
        <f t="shared" si="7"/>
        <v>0</v>
      </c>
    </row>
    <row r="209" spans="1:11" ht="60" x14ac:dyDescent="0.25">
      <c r="A209" s="187">
        <v>1201</v>
      </c>
      <c r="B209" s="187">
        <v>367</v>
      </c>
      <c r="C209" s="184" t="str">
        <f t="shared" si="6"/>
        <v>367-1201</v>
      </c>
      <c r="D209" s="244" t="s">
        <v>375</v>
      </c>
      <c r="E209" s="244" t="s">
        <v>7</v>
      </c>
      <c r="F209" s="244" t="s">
        <v>8</v>
      </c>
      <c r="G209" s="244" t="s">
        <v>9</v>
      </c>
      <c r="H209" s="187" t="s">
        <v>10</v>
      </c>
      <c r="I209" s="188">
        <v>66.39</v>
      </c>
      <c r="J209" s="188">
        <f>VLOOKUP(A209,CENIK!$A$2:$F$201,6,FALSE)</f>
        <v>0</v>
      </c>
      <c r="K209" s="188">
        <f t="shared" si="7"/>
        <v>0</v>
      </c>
    </row>
    <row r="210" spans="1:11" ht="45" x14ac:dyDescent="0.25">
      <c r="A210" s="187">
        <v>1202</v>
      </c>
      <c r="B210" s="187">
        <v>367</v>
      </c>
      <c r="C210" s="184" t="str">
        <f t="shared" si="6"/>
        <v>367-1202</v>
      </c>
      <c r="D210" s="244" t="s">
        <v>375</v>
      </c>
      <c r="E210" s="244" t="s">
        <v>7</v>
      </c>
      <c r="F210" s="244" t="s">
        <v>8</v>
      </c>
      <c r="G210" s="244" t="s">
        <v>11</v>
      </c>
      <c r="H210" s="187" t="s">
        <v>12</v>
      </c>
      <c r="I210" s="188">
        <v>4</v>
      </c>
      <c r="J210" s="188">
        <f>VLOOKUP(A210,CENIK!$A$2:$F$201,6,FALSE)</f>
        <v>0</v>
      </c>
      <c r="K210" s="188">
        <f t="shared" si="7"/>
        <v>0</v>
      </c>
    </row>
    <row r="211" spans="1:11" ht="60" x14ac:dyDescent="0.25">
      <c r="A211" s="187">
        <v>1203</v>
      </c>
      <c r="B211" s="187">
        <v>367</v>
      </c>
      <c r="C211" s="184" t="str">
        <f t="shared" si="6"/>
        <v>367-1203</v>
      </c>
      <c r="D211" s="244" t="s">
        <v>375</v>
      </c>
      <c r="E211" s="244" t="s">
        <v>7</v>
      </c>
      <c r="F211" s="244" t="s">
        <v>8</v>
      </c>
      <c r="G211" s="244" t="s">
        <v>236</v>
      </c>
      <c r="H211" s="187" t="s">
        <v>10</v>
      </c>
      <c r="I211" s="188">
        <v>66.39</v>
      </c>
      <c r="J211" s="188">
        <f>VLOOKUP(A211,CENIK!$A$2:$F$201,6,FALSE)</f>
        <v>0</v>
      </c>
      <c r="K211" s="188">
        <f t="shared" si="7"/>
        <v>0</v>
      </c>
    </row>
    <row r="212" spans="1:11" ht="75" x14ac:dyDescent="0.25">
      <c r="A212" s="187">
        <v>1207</v>
      </c>
      <c r="B212" s="187">
        <v>367</v>
      </c>
      <c r="C212" s="184" t="str">
        <f t="shared" si="6"/>
        <v>367-1207</v>
      </c>
      <c r="D212" s="244" t="s">
        <v>375</v>
      </c>
      <c r="E212" s="244" t="s">
        <v>7</v>
      </c>
      <c r="F212" s="244" t="s">
        <v>8</v>
      </c>
      <c r="G212" s="244" t="s">
        <v>239</v>
      </c>
      <c r="H212" s="187" t="s">
        <v>14</v>
      </c>
      <c r="I212" s="188">
        <v>1</v>
      </c>
      <c r="J212" s="188">
        <f>VLOOKUP(A212,CENIK!$A$2:$F$201,6,FALSE)</f>
        <v>0</v>
      </c>
      <c r="K212" s="188">
        <f t="shared" si="7"/>
        <v>0</v>
      </c>
    </row>
    <row r="213" spans="1:11" ht="75" x14ac:dyDescent="0.25">
      <c r="A213" s="187">
        <v>1211</v>
      </c>
      <c r="B213" s="187">
        <v>367</v>
      </c>
      <c r="C213" s="184" t="str">
        <f t="shared" si="6"/>
        <v>367-1211</v>
      </c>
      <c r="D213" s="244" t="s">
        <v>375</v>
      </c>
      <c r="E213" s="244" t="s">
        <v>7</v>
      </c>
      <c r="F213" s="244" t="s">
        <v>8</v>
      </c>
      <c r="G213" s="244" t="s">
        <v>242</v>
      </c>
      <c r="H213" s="187" t="s">
        <v>14</v>
      </c>
      <c r="I213" s="188">
        <v>1</v>
      </c>
      <c r="J213" s="188">
        <f>VLOOKUP(A213,CENIK!$A$2:$F$201,6,FALSE)</f>
        <v>0</v>
      </c>
      <c r="K213" s="188">
        <f t="shared" si="7"/>
        <v>0</v>
      </c>
    </row>
    <row r="214" spans="1:11" ht="45" x14ac:dyDescent="0.25">
      <c r="A214" s="187">
        <v>1301</v>
      </c>
      <c r="B214" s="187">
        <v>367</v>
      </c>
      <c r="C214" s="184" t="str">
        <f t="shared" si="6"/>
        <v>367-1301</v>
      </c>
      <c r="D214" s="244" t="s">
        <v>375</v>
      </c>
      <c r="E214" s="244" t="s">
        <v>7</v>
      </c>
      <c r="F214" s="244" t="s">
        <v>15</v>
      </c>
      <c r="G214" s="244" t="s">
        <v>16</v>
      </c>
      <c r="H214" s="187" t="s">
        <v>10</v>
      </c>
      <c r="I214" s="188">
        <v>66.39</v>
      </c>
      <c r="J214" s="188">
        <f>VLOOKUP(A214,CENIK!$A$2:$F$201,6,FALSE)</f>
        <v>0</v>
      </c>
      <c r="K214" s="188">
        <f t="shared" si="7"/>
        <v>0</v>
      </c>
    </row>
    <row r="215" spans="1:11" ht="150" x14ac:dyDescent="0.25">
      <c r="A215" s="187">
        <v>1302</v>
      </c>
      <c r="B215" s="187">
        <v>367</v>
      </c>
      <c r="C215" s="184" t="str">
        <f t="shared" si="6"/>
        <v>367-1302</v>
      </c>
      <c r="D215" s="244" t="s">
        <v>375</v>
      </c>
      <c r="E215" s="244" t="s">
        <v>7</v>
      </c>
      <c r="F215" s="244" t="s">
        <v>15</v>
      </c>
      <c r="G215" s="1201" t="s">
        <v>3252</v>
      </c>
      <c r="H215" s="187" t="s">
        <v>10</v>
      </c>
      <c r="I215" s="188">
        <v>66.39</v>
      </c>
      <c r="J215" s="188">
        <f>VLOOKUP(A215,CENIK!$A$2:$F$201,6,FALSE)</f>
        <v>0</v>
      </c>
      <c r="K215" s="188">
        <f t="shared" si="7"/>
        <v>0</v>
      </c>
    </row>
    <row r="216" spans="1:11" ht="30" x14ac:dyDescent="0.25">
      <c r="A216" s="187">
        <v>1312</v>
      </c>
      <c r="B216" s="187">
        <v>367</v>
      </c>
      <c r="C216" s="184" t="str">
        <f t="shared" si="6"/>
        <v>367-1312</v>
      </c>
      <c r="D216" s="244" t="s">
        <v>375</v>
      </c>
      <c r="E216" s="244" t="s">
        <v>7</v>
      </c>
      <c r="F216" s="244" t="s">
        <v>15</v>
      </c>
      <c r="G216" s="244" t="s">
        <v>24</v>
      </c>
      <c r="H216" s="187" t="s">
        <v>6</v>
      </c>
      <c r="I216" s="188">
        <v>4</v>
      </c>
      <c r="J216" s="188">
        <f>VLOOKUP(A216,CENIK!$A$2:$F$201,6,FALSE)</f>
        <v>0</v>
      </c>
      <c r="K216" s="188">
        <f t="shared" si="7"/>
        <v>0</v>
      </c>
    </row>
    <row r="217" spans="1:11" ht="45" x14ac:dyDescent="0.25">
      <c r="A217" s="187">
        <v>1311</v>
      </c>
      <c r="B217" s="187">
        <v>367</v>
      </c>
      <c r="C217" s="184" t="str">
        <f t="shared" si="6"/>
        <v>367-1311</v>
      </c>
      <c r="D217" s="244" t="s">
        <v>375</v>
      </c>
      <c r="E217" s="244" t="s">
        <v>7</v>
      </c>
      <c r="F217" s="244" t="s">
        <v>15</v>
      </c>
      <c r="G217" s="244" t="s">
        <v>23</v>
      </c>
      <c r="H217" s="187" t="s">
        <v>14</v>
      </c>
      <c r="I217" s="188">
        <v>1</v>
      </c>
      <c r="J217" s="188">
        <f>VLOOKUP(A217,CENIK!$A$2:$F$201,6,FALSE)</f>
        <v>0</v>
      </c>
      <c r="K217" s="188">
        <f t="shared" si="7"/>
        <v>0</v>
      </c>
    </row>
    <row r="218" spans="1:11" ht="60" x14ac:dyDescent="0.25">
      <c r="A218" s="187">
        <v>1310</v>
      </c>
      <c r="B218" s="187">
        <v>367</v>
      </c>
      <c r="C218" s="184" t="str">
        <f t="shared" si="6"/>
        <v>367-1310</v>
      </c>
      <c r="D218" s="244" t="s">
        <v>375</v>
      </c>
      <c r="E218" s="244" t="s">
        <v>7</v>
      </c>
      <c r="F218" s="244" t="s">
        <v>15</v>
      </c>
      <c r="G218" s="244" t="s">
        <v>21</v>
      </c>
      <c r="H218" s="187" t="s">
        <v>22</v>
      </c>
      <c r="I218" s="188">
        <v>50</v>
      </c>
      <c r="J218" s="188">
        <f>VLOOKUP(A218,CENIK!$A$2:$F$201,6,FALSE)</f>
        <v>0</v>
      </c>
      <c r="K218" s="188">
        <f t="shared" si="7"/>
        <v>0</v>
      </c>
    </row>
    <row r="219" spans="1:11" ht="30" x14ac:dyDescent="0.25">
      <c r="A219" s="187">
        <v>1401</v>
      </c>
      <c r="B219" s="187">
        <v>367</v>
      </c>
      <c r="C219" s="184" t="str">
        <f t="shared" si="6"/>
        <v>367-1401</v>
      </c>
      <c r="D219" s="244" t="s">
        <v>375</v>
      </c>
      <c r="E219" s="244" t="s">
        <v>7</v>
      </c>
      <c r="F219" s="244" t="s">
        <v>25</v>
      </c>
      <c r="G219" s="244" t="s">
        <v>247</v>
      </c>
      <c r="H219" s="187" t="s">
        <v>20</v>
      </c>
      <c r="I219" s="188">
        <v>10</v>
      </c>
      <c r="J219" s="188">
        <f>VLOOKUP(A219,CENIK!$A$2:$F$201,6,FALSE)</f>
        <v>0</v>
      </c>
      <c r="K219" s="188">
        <f t="shared" si="7"/>
        <v>0</v>
      </c>
    </row>
    <row r="220" spans="1:11" ht="30" x14ac:dyDescent="0.25">
      <c r="A220" s="187">
        <v>1402</v>
      </c>
      <c r="B220" s="187">
        <v>367</v>
      </c>
      <c r="C220" s="184" t="str">
        <f t="shared" si="6"/>
        <v>367-1402</v>
      </c>
      <c r="D220" s="244" t="s">
        <v>375</v>
      </c>
      <c r="E220" s="244" t="s">
        <v>7</v>
      </c>
      <c r="F220" s="244" t="s">
        <v>25</v>
      </c>
      <c r="G220" s="244" t="s">
        <v>248</v>
      </c>
      <c r="H220" s="187" t="s">
        <v>20</v>
      </c>
      <c r="I220" s="188">
        <v>5</v>
      </c>
      <c r="J220" s="188">
        <f>VLOOKUP(A220,CENIK!$A$2:$F$201,6,FALSE)</f>
        <v>0</v>
      </c>
      <c r="K220" s="188">
        <f t="shared" si="7"/>
        <v>0</v>
      </c>
    </row>
    <row r="221" spans="1:11" ht="30" x14ac:dyDescent="0.25">
      <c r="A221" s="187">
        <v>1403</v>
      </c>
      <c r="B221" s="187">
        <v>367</v>
      </c>
      <c r="C221" s="184" t="str">
        <f t="shared" si="6"/>
        <v>367-1403</v>
      </c>
      <c r="D221" s="244" t="s">
        <v>375</v>
      </c>
      <c r="E221" s="244" t="s">
        <v>7</v>
      </c>
      <c r="F221" s="244" t="s">
        <v>25</v>
      </c>
      <c r="G221" s="244" t="s">
        <v>249</v>
      </c>
      <c r="H221" s="187" t="s">
        <v>20</v>
      </c>
      <c r="I221" s="188">
        <v>5</v>
      </c>
      <c r="J221" s="188">
        <f>VLOOKUP(A221,CENIK!$A$2:$F$201,6,FALSE)</f>
        <v>0</v>
      </c>
      <c r="K221" s="188">
        <f t="shared" si="7"/>
        <v>0</v>
      </c>
    </row>
    <row r="222" spans="1:11" ht="45" x14ac:dyDescent="0.25">
      <c r="A222" s="187">
        <v>12309</v>
      </c>
      <c r="B222" s="187">
        <v>367</v>
      </c>
      <c r="C222" s="184" t="str">
        <f t="shared" si="6"/>
        <v>367-12309</v>
      </c>
      <c r="D222" s="244" t="s">
        <v>375</v>
      </c>
      <c r="E222" s="244" t="s">
        <v>26</v>
      </c>
      <c r="F222" s="244" t="s">
        <v>27</v>
      </c>
      <c r="G222" s="244" t="s">
        <v>30</v>
      </c>
      <c r="H222" s="187" t="s">
        <v>29</v>
      </c>
      <c r="I222" s="188">
        <v>150</v>
      </c>
      <c r="J222" s="188">
        <f>VLOOKUP(A222,CENIK!$A$2:$F$201,6,FALSE)</f>
        <v>0</v>
      </c>
      <c r="K222" s="188">
        <f t="shared" si="7"/>
        <v>0</v>
      </c>
    </row>
    <row r="223" spans="1:11" ht="30" x14ac:dyDescent="0.25">
      <c r="A223" s="187">
        <v>12328</v>
      </c>
      <c r="B223" s="187">
        <v>367</v>
      </c>
      <c r="C223" s="184" t="str">
        <f t="shared" si="6"/>
        <v>367-12328</v>
      </c>
      <c r="D223" s="244" t="s">
        <v>375</v>
      </c>
      <c r="E223" s="244" t="s">
        <v>26</v>
      </c>
      <c r="F223" s="244" t="s">
        <v>27</v>
      </c>
      <c r="G223" s="244" t="s">
        <v>32</v>
      </c>
      <c r="H223" s="187" t="s">
        <v>10</v>
      </c>
      <c r="I223" s="188">
        <v>133</v>
      </c>
      <c r="J223" s="188">
        <f>VLOOKUP(A223,CENIK!$A$2:$F$201,6,FALSE)</f>
        <v>0</v>
      </c>
      <c r="K223" s="188">
        <f t="shared" si="7"/>
        <v>0</v>
      </c>
    </row>
    <row r="224" spans="1:11" ht="45" x14ac:dyDescent="0.25">
      <c r="A224" s="187">
        <v>12331</v>
      </c>
      <c r="B224" s="187">
        <v>367</v>
      </c>
      <c r="C224" s="184" t="str">
        <f t="shared" si="6"/>
        <v>367-12331</v>
      </c>
      <c r="D224" s="244" t="s">
        <v>375</v>
      </c>
      <c r="E224" s="244" t="s">
        <v>26</v>
      </c>
      <c r="F224" s="244" t="s">
        <v>27</v>
      </c>
      <c r="G224" s="244" t="s">
        <v>33</v>
      </c>
      <c r="H224" s="187" t="s">
        <v>10</v>
      </c>
      <c r="I224" s="188">
        <v>10</v>
      </c>
      <c r="J224" s="188">
        <f>VLOOKUP(A224,CENIK!$A$2:$F$201,6,FALSE)</f>
        <v>0</v>
      </c>
      <c r="K224" s="188">
        <f t="shared" si="7"/>
        <v>0</v>
      </c>
    </row>
    <row r="225" spans="1:11" ht="30" x14ac:dyDescent="0.25">
      <c r="A225" s="187">
        <v>24405</v>
      </c>
      <c r="B225" s="187">
        <v>367</v>
      </c>
      <c r="C225" s="184" t="str">
        <f t="shared" si="6"/>
        <v>367-24405</v>
      </c>
      <c r="D225" s="244" t="s">
        <v>375</v>
      </c>
      <c r="E225" s="244" t="s">
        <v>26</v>
      </c>
      <c r="F225" s="244" t="s">
        <v>36</v>
      </c>
      <c r="G225" s="244" t="s">
        <v>252</v>
      </c>
      <c r="H225" s="187" t="s">
        <v>22</v>
      </c>
      <c r="I225" s="188">
        <v>33.200000000000003</v>
      </c>
      <c r="J225" s="188">
        <f>VLOOKUP(A225,CENIK!$A$2:$F$201,6,FALSE)</f>
        <v>0</v>
      </c>
      <c r="K225" s="188">
        <f t="shared" si="7"/>
        <v>0</v>
      </c>
    </row>
    <row r="226" spans="1:11" ht="45" x14ac:dyDescent="0.25">
      <c r="A226" s="187">
        <v>31302</v>
      </c>
      <c r="B226" s="187">
        <v>367</v>
      </c>
      <c r="C226" s="184" t="str">
        <f t="shared" si="6"/>
        <v>367-31302</v>
      </c>
      <c r="D226" s="244" t="s">
        <v>375</v>
      </c>
      <c r="E226" s="244" t="s">
        <v>26</v>
      </c>
      <c r="F226" s="244" t="s">
        <v>36</v>
      </c>
      <c r="G226" s="244" t="s">
        <v>639</v>
      </c>
      <c r="H226" s="187" t="s">
        <v>22</v>
      </c>
      <c r="I226" s="188">
        <v>17</v>
      </c>
      <c r="J226" s="188">
        <f>VLOOKUP(A226,CENIK!$A$2:$F$201,6,FALSE)</f>
        <v>0</v>
      </c>
      <c r="K226" s="188">
        <f t="shared" si="7"/>
        <v>0</v>
      </c>
    </row>
    <row r="227" spans="1:11" ht="30" x14ac:dyDescent="0.25">
      <c r="A227" s="187">
        <v>22103</v>
      </c>
      <c r="B227" s="187">
        <v>367</v>
      </c>
      <c r="C227" s="184" t="str">
        <f t="shared" si="6"/>
        <v>367-22103</v>
      </c>
      <c r="D227" s="244" t="s">
        <v>375</v>
      </c>
      <c r="E227" s="244" t="s">
        <v>26</v>
      </c>
      <c r="F227" s="244" t="s">
        <v>36</v>
      </c>
      <c r="G227" s="244" t="s">
        <v>40</v>
      </c>
      <c r="H227" s="187" t="s">
        <v>29</v>
      </c>
      <c r="I227" s="188">
        <v>150</v>
      </c>
      <c r="J227" s="188">
        <f>VLOOKUP(A227,CENIK!$A$2:$F$201,6,FALSE)</f>
        <v>0</v>
      </c>
      <c r="K227" s="188">
        <f t="shared" si="7"/>
        <v>0</v>
      </c>
    </row>
    <row r="228" spans="1:11" ht="75" x14ac:dyDescent="0.25">
      <c r="A228" s="187">
        <v>31602</v>
      </c>
      <c r="B228" s="187">
        <v>367</v>
      </c>
      <c r="C228" s="184" t="str">
        <f t="shared" ref="C228:C291" si="8">CONCATENATE(B228,$A$33,A228)</f>
        <v>367-31602</v>
      </c>
      <c r="D228" s="244" t="s">
        <v>375</v>
      </c>
      <c r="E228" s="244" t="s">
        <v>26</v>
      </c>
      <c r="F228" s="244" t="s">
        <v>36</v>
      </c>
      <c r="G228" s="244" t="s">
        <v>640</v>
      </c>
      <c r="H228" s="187" t="s">
        <v>29</v>
      </c>
      <c r="I228" s="188">
        <v>150</v>
      </c>
      <c r="J228" s="188">
        <f>VLOOKUP(A228,CENIK!$A$2:$F$201,6,FALSE)</f>
        <v>0</v>
      </c>
      <c r="K228" s="188">
        <f t="shared" ref="K228:K291" si="9">ROUND(I228*J228,2)</f>
        <v>0</v>
      </c>
    </row>
    <row r="229" spans="1:11" ht="45" x14ac:dyDescent="0.25">
      <c r="A229" s="187">
        <v>32208</v>
      </c>
      <c r="B229" s="187">
        <v>367</v>
      </c>
      <c r="C229" s="184" t="str">
        <f t="shared" si="8"/>
        <v>367-32208</v>
      </c>
      <c r="D229" s="244" t="s">
        <v>375</v>
      </c>
      <c r="E229" s="244" t="s">
        <v>26</v>
      </c>
      <c r="F229" s="244" t="s">
        <v>36</v>
      </c>
      <c r="G229" s="244" t="s">
        <v>254</v>
      </c>
      <c r="H229" s="187" t="s">
        <v>29</v>
      </c>
      <c r="I229" s="188">
        <v>150</v>
      </c>
      <c r="J229" s="188">
        <f>VLOOKUP(A229,CENIK!$A$2:$F$201,6,FALSE)</f>
        <v>0</v>
      </c>
      <c r="K229" s="188">
        <f t="shared" si="9"/>
        <v>0</v>
      </c>
    </row>
    <row r="230" spans="1:11" ht="30" x14ac:dyDescent="0.25">
      <c r="A230" s="187">
        <v>4124</v>
      </c>
      <c r="B230" s="187">
        <v>367</v>
      </c>
      <c r="C230" s="184" t="str">
        <f t="shared" si="8"/>
        <v>367-4124</v>
      </c>
      <c r="D230" s="244" t="s">
        <v>375</v>
      </c>
      <c r="E230" s="244" t="s">
        <v>49</v>
      </c>
      <c r="F230" s="244" t="s">
        <v>50</v>
      </c>
      <c r="G230" s="244" t="s">
        <v>55</v>
      </c>
      <c r="H230" s="187" t="s">
        <v>20</v>
      </c>
      <c r="I230" s="188">
        <v>10</v>
      </c>
      <c r="J230" s="188">
        <f>VLOOKUP(A230,CENIK!$A$2:$F$201,6,FALSE)</f>
        <v>0</v>
      </c>
      <c r="K230" s="188">
        <f t="shared" si="9"/>
        <v>0</v>
      </c>
    </row>
    <row r="231" spans="1:11" ht="45" x14ac:dyDescent="0.25">
      <c r="A231" s="187">
        <v>4101</v>
      </c>
      <c r="B231" s="187">
        <v>367</v>
      </c>
      <c r="C231" s="184" t="str">
        <f t="shared" si="8"/>
        <v>367-4101</v>
      </c>
      <c r="D231" s="244" t="s">
        <v>375</v>
      </c>
      <c r="E231" s="244" t="s">
        <v>49</v>
      </c>
      <c r="F231" s="244" t="s">
        <v>50</v>
      </c>
      <c r="G231" s="244" t="s">
        <v>641</v>
      </c>
      <c r="H231" s="187" t="s">
        <v>29</v>
      </c>
      <c r="I231" s="188">
        <v>299</v>
      </c>
      <c r="J231" s="188">
        <f>VLOOKUP(A231,CENIK!$A$2:$F$201,6,FALSE)</f>
        <v>0</v>
      </c>
      <c r="K231" s="188">
        <f t="shared" si="9"/>
        <v>0</v>
      </c>
    </row>
    <row r="232" spans="1:11" ht="60" x14ac:dyDescent="0.25">
      <c r="A232" s="187">
        <v>4105</v>
      </c>
      <c r="B232" s="187">
        <v>367</v>
      </c>
      <c r="C232" s="184" t="str">
        <f t="shared" si="8"/>
        <v>367-4105</v>
      </c>
      <c r="D232" s="244" t="s">
        <v>375</v>
      </c>
      <c r="E232" s="244" t="s">
        <v>49</v>
      </c>
      <c r="F232" s="244" t="s">
        <v>50</v>
      </c>
      <c r="G232" s="244" t="s">
        <v>257</v>
      </c>
      <c r="H232" s="187" t="s">
        <v>22</v>
      </c>
      <c r="I232" s="188">
        <v>75</v>
      </c>
      <c r="J232" s="188">
        <f>VLOOKUP(A232,CENIK!$A$2:$F$201,6,FALSE)</f>
        <v>0</v>
      </c>
      <c r="K232" s="188">
        <f t="shared" si="9"/>
        <v>0</v>
      </c>
    </row>
    <row r="233" spans="1:11" ht="45" x14ac:dyDescent="0.25">
      <c r="A233" s="187">
        <v>4106</v>
      </c>
      <c r="B233" s="187">
        <v>367</v>
      </c>
      <c r="C233" s="184" t="str">
        <f t="shared" si="8"/>
        <v>367-4106</v>
      </c>
      <c r="D233" s="244" t="s">
        <v>375</v>
      </c>
      <c r="E233" s="244" t="s">
        <v>49</v>
      </c>
      <c r="F233" s="244" t="s">
        <v>50</v>
      </c>
      <c r="G233" s="244" t="s">
        <v>642</v>
      </c>
      <c r="H233" s="187" t="s">
        <v>22</v>
      </c>
      <c r="I233" s="188">
        <v>105</v>
      </c>
      <c r="J233" s="188">
        <f>VLOOKUP(A233,CENIK!$A$2:$F$201,6,FALSE)</f>
        <v>0</v>
      </c>
      <c r="K233" s="188">
        <f t="shared" si="9"/>
        <v>0</v>
      </c>
    </row>
    <row r="234" spans="1:11" ht="45" x14ac:dyDescent="0.25">
      <c r="A234" s="187">
        <v>4117</v>
      </c>
      <c r="B234" s="187">
        <v>367</v>
      </c>
      <c r="C234" s="184" t="str">
        <f t="shared" si="8"/>
        <v>367-4117</v>
      </c>
      <c r="D234" s="244" t="s">
        <v>375</v>
      </c>
      <c r="E234" s="244" t="s">
        <v>49</v>
      </c>
      <c r="F234" s="244" t="s">
        <v>50</v>
      </c>
      <c r="G234" s="244" t="s">
        <v>52</v>
      </c>
      <c r="H234" s="187" t="s">
        <v>22</v>
      </c>
      <c r="I234" s="188">
        <v>2</v>
      </c>
      <c r="J234" s="188">
        <f>VLOOKUP(A234,CENIK!$A$2:$F$201,6,FALSE)</f>
        <v>0</v>
      </c>
      <c r="K234" s="188">
        <f t="shared" si="9"/>
        <v>0</v>
      </c>
    </row>
    <row r="235" spans="1:11" ht="45" x14ac:dyDescent="0.25">
      <c r="A235" s="187">
        <v>4121</v>
      </c>
      <c r="B235" s="187">
        <v>367</v>
      </c>
      <c r="C235" s="184" t="str">
        <f t="shared" si="8"/>
        <v>367-4121</v>
      </c>
      <c r="D235" s="244" t="s">
        <v>375</v>
      </c>
      <c r="E235" s="244" t="s">
        <v>49</v>
      </c>
      <c r="F235" s="244" t="s">
        <v>50</v>
      </c>
      <c r="G235" s="244" t="s">
        <v>260</v>
      </c>
      <c r="H235" s="187" t="s">
        <v>22</v>
      </c>
      <c r="I235" s="188">
        <v>5.6</v>
      </c>
      <c r="J235" s="188">
        <f>VLOOKUP(A235,CENIK!$A$2:$F$201,6,FALSE)</f>
        <v>0</v>
      </c>
      <c r="K235" s="188">
        <f t="shared" si="9"/>
        <v>0</v>
      </c>
    </row>
    <row r="236" spans="1:11" ht="30" x14ac:dyDescent="0.25">
      <c r="A236" s="187">
        <v>4202</v>
      </c>
      <c r="B236" s="187">
        <v>367</v>
      </c>
      <c r="C236" s="184" t="str">
        <f t="shared" si="8"/>
        <v>367-4202</v>
      </c>
      <c r="D236" s="244" t="s">
        <v>375</v>
      </c>
      <c r="E236" s="244" t="s">
        <v>49</v>
      </c>
      <c r="F236" s="244" t="s">
        <v>56</v>
      </c>
      <c r="G236" s="244" t="s">
        <v>58</v>
      </c>
      <c r="H236" s="187" t="s">
        <v>29</v>
      </c>
      <c r="I236" s="188">
        <v>83</v>
      </c>
      <c r="J236" s="188">
        <f>VLOOKUP(A236,CENIK!$A$2:$F$201,6,FALSE)</f>
        <v>0</v>
      </c>
      <c r="K236" s="188">
        <f t="shared" si="9"/>
        <v>0</v>
      </c>
    </row>
    <row r="237" spans="1:11" ht="75" x14ac:dyDescent="0.25">
      <c r="A237" s="187">
        <v>4203</v>
      </c>
      <c r="B237" s="187">
        <v>367</v>
      </c>
      <c r="C237" s="184" t="str">
        <f t="shared" si="8"/>
        <v>367-4203</v>
      </c>
      <c r="D237" s="244" t="s">
        <v>375</v>
      </c>
      <c r="E237" s="244" t="s">
        <v>49</v>
      </c>
      <c r="F237" s="244" t="s">
        <v>56</v>
      </c>
      <c r="G237" s="244" t="s">
        <v>59</v>
      </c>
      <c r="H237" s="187" t="s">
        <v>22</v>
      </c>
      <c r="I237" s="188">
        <v>9</v>
      </c>
      <c r="J237" s="188">
        <f>VLOOKUP(A237,CENIK!$A$2:$F$201,6,FALSE)</f>
        <v>0</v>
      </c>
      <c r="K237" s="188">
        <f t="shared" si="9"/>
        <v>0</v>
      </c>
    </row>
    <row r="238" spans="1:11" ht="60" x14ac:dyDescent="0.25">
      <c r="A238" s="187">
        <v>4204</v>
      </c>
      <c r="B238" s="187">
        <v>367</v>
      </c>
      <c r="C238" s="184" t="str">
        <f t="shared" si="8"/>
        <v>367-4204</v>
      </c>
      <c r="D238" s="244" t="s">
        <v>375</v>
      </c>
      <c r="E238" s="244" t="s">
        <v>49</v>
      </c>
      <c r="F238" s="244" t="s">
        <v>56</v>
      </c>
      <c r="G238" s="244" t="s">
        <v>60</v>
      </c>
      <c r="H238" s="187" t="s">
        <v>22</v>
      </c>
      <c r="I238" s="188">
        <v>43</v>
      </c>
      <c r="J238" s="188">
        <f>VLOOKUP(A238,CENIK!$A$2:$F$201,6,FALSE)</f>
        <v>0</v>
      </c>
      <c r="K238" s="188">
        <f t="shared" si="9"/>
        <v>0</v>
      </c>
    </row>
    <row r="239" spans="1:11" ht="60" x14ac:dyDescent="0.25">
      <c r="A239" s="187">
        <v>4205</v>
      </c>
      <c r="B239" s="187">
        <v>367</v>
      </c>
      <c r="C239" s="184" t="str">
        <f t="shared" si="8"/>
        <v>367-4205</v>
      </c>
      <c r="D239" s="244" t="s">
        <v>375</v>
      </c>
      <c r="E239" s="244" t="s">
        <v>49</v>
      </c>
      <c r="F239" s="244" t="s">
        <v>56</v>
      </c>
      <c r="G239" s="244" t="s">
        <v>61</v>
      </c>
      <c r="H239" s="187" t="s">
        <v>29</v>
      </c>
      <c r="I239" s="188">
        <v>150</v>
      </c>
      <c r="J239" s="188">
        <f>VLOOKUP(A239,CENIK!$A$2:$F$201,6,FALSE)</f>
        <v>0</v>
      </c>
      <c r="K239" s="188">
        <f t="shared" si="9"/>
        <v>0</v>
      </c>
    </row>
    <row r="240" spans="1:11" ht="60" x14ac:dyDescent="0.25">
      <c r="A240" s="187">
        <v>4206</v>
      </c>
      <c r="B240" s="187">
        <v>367</v>
      </c>
      <c r="C240" s="184" t="str">
        <f t="shared" si="8"/>
        <v>367-4206</v>
      </c>
      <c r="D240" s="244" t="s">
        <v>375</v>
      </c>
      <c r="E240" s="244" t="s">
        <v>49</v>
      </c>
      <c r="F240" s="244" t="s">
        <v>56</v>
      </c>
      <c r="G240" s="244" t="s">
        <v>62</v>
      </c>
      <c r="H240" s="187" t="s">
        <v>22</v>
      </c>
      <c r="I240" s="188">
        <v>75</v>
      </c>
      <c r="J240" s="188">
        <f>VLOOKUP(A240,CENIK!$A$2:$F$201,6,FALSE)</f>
        <v>0</v>
      </c>
      <c r="K240" s="188">
        <f t="shared" si="9"/>
        <v>0</v>
      </c>
    </row>
    <row r="241" spans="1:11" ht="60" x14ac:dyDescent="0.25">
      <c r="A241" s="187">
        <v>4207</v>
      </c>
      <c r="B241" s="187">
        <v>367</v>
      </c>
      <c r="C241" s="184" t="str">
        <f t="shared" si="8"/>
        <v>367-4207</v>
      </c>
      <c r="D241" s="244" t="s">
        <v>375</v>
      </c>
      <c r="E241" s="244" t="s">
        <v>49</v>
      </c>
      <c r="F241" s="244" t="s">
        <v>56</v>
      </c>
      <c r="G241" s="244" t="s">
        <v>262</v>
      </c>
      <c r="H241" s="187" t="s">
        <v>22</v>
      </c>
      <c r="I241" s="188">
        <v>75</v>
      </c>
      <c r="J241" s="188">
        <f>VLOOKUP(A241,CENIK!$A$2:$F$201,6,FALSE)</f>
        <v>0</v>
      </c>
      <c r="K241" s="188">
        <f t="shared" si="9"/>
        <v>0</v>
      </c>
    </row>
    <row r="242" spans="1:11" ht="165" x14ac:dyDescent="0.25">
      <c r="A242" s="187">
        <v>6101</v>
      </c>
      <c r="B242" s="187">
        <v>367</v>
      </c>
      <c r="C242" s="184" t="str">
        <f t="shared" si="8"/>
        <v>367-6101</v>
      </c>
      <c r="D242" s="244" t="s">
        <v>375</v>
      </c>
      <c r="E242" s="244" t="s">
        <v>74</v>
      </c>
      <c r="F242" s="244" t="s">
        <v>75</v>
      </c>
      <c r="G242" s="244" t="s">
        <v>76</v>
      </c>
      <c r="H242" s="187" t="s">
        <v>10</v>
      </c>
      <c r="I242" s="188">
        <v>66.39</v>
      </c>
      <c r="J242" s="188">
        <f>VLOOKUP(A242,CENIK!$A$2:$F$201,6,FALSE)</f>
        <v>0</v>
      </c>
      <c r="K242" s="188">
        <f t="shared" si="9"/>
        <v>0</v>
      </c>
    </row>
    <row r="243" spans="1:11" ht="120" x14ac:dyDescent="0.25">
      <c r="A243" s="187">
        <v>6202</v>
      </c>
      <c r="B243" s="187">
        <v>367</v>
      </c>
      <c r="C243" s="184" t="str">
        <f t="shared" si="8"/>
        <v>367-6202</v>
      </c>
      <c r="D243" s="244" t="s">
        <v>375</v>
      </c>
      <c r="E243" s="244" t="s">
        <v>74</v>
      </c>
      <c r="F243" s="244" t="s">
        <v>77</v>
      </c>
      <c r="G243" s="244" t="s">
        <v>263</v>
      </c>
      <c r="H243" s="187" t="s">
        <v>6</v>
      </c>
      <c r="I243" s="188">
        <v>1</v>
      </c>
      <c r="J243" s="188">
        <f>VLOOKUP(A243,CENIK!$A$2:$F$201,6,FALSE)</f>
        <v>0</v>
      </c>
      <c r="K243" s="188">
        <f t="shared" si="9"/>
        <v>0</v>
      </c>
    </row>
    <row r="244" spans="1:11" ht="120" x14ac:dyDescent="0.25">
      <c r="A244" s="187">
        <v>6204</v>
      </c>
      <c r="B244" s="187">
        <v>367</v>
      </c>
      <c r="C244" s="184" t="str">
        <f t="shared" si="8"/>
        <v>367-6204</v>
      </c>
      <c r="D244" s="244" t="s">
        <v>375</v>
      </c>
      <c r="E244" s="244" t="s">
        <v>74</v>
      </c>
      <c r="F244" s="244" t="s">
        <v>77</v>
      </c>
      <c r="G244" s="244" t="s">
        <v>265</v>
      </c>
      <c r="H244" s="187" t="s">
        <v>6</v>
      </c>
      <c r="I244" s="188">
        <v>3</v>
      </c>
      <c r="J244" s="188">
        <f>VLOOKUP(A244,CENIK!$A$2:$F$201,6,FALSE)</f>
        <v>0</v>
      </c>
      <c r="K244" s="188">
        <f t="shared" si="9"/>
        <v>0</v>
      </c>
    </row>
    <row r="245" spans="1:11" ht="30" x14ac:dyDescent="0.25">
      <c r="A245" s="187">
        <v>6257</v>
      </c>
      <c r="B245" s="187">
        <v>367</v>
      </c>
      <c r="C245" s="184" t="str">
        <f t="shared" si="8"/>
        <v>367-6257</v>
      </c>
      <c r="D245" s="244" t="s">
        <v>375</v>
      </c>
      <c r="E245" s="244" t="s">
        <v>74</v>
      </c>
      <c r="F245" s="244" t="s">
        <v>77</v>
      </c>
      <c r="G245" s="244" t="s">
        <v>79</v>
      </c>
      <c r="H245" s="187" t="s">
        <v>6</v>
      </c>
      <c r="I245" s="188">
        <v>1</v>
      </c>
      <c r="J245" s="188">
        <f>VLOOKUP(A245,CENIK!$A$2:$F$201,6,FALSE)</f>
        <v>0</v>
      </c>
      <c r="K245" s="188">
        <f t="shared" si="9"/>
        <v>0</v>
      </c>
    </row>
    <row r="246" spans="1:11" ht="120" x14ac:dyDescent="0.25">
      <c r="A246" s="187">
        <v>6253</v>
      </c>
      <c r="B246" s="187">
        <v>367</v>
      </c>
      <c r="C246" s="184" t="str">
        <f t="shared" si="8"/>
        <v>367-6253</v>
      </c>
      <c r="D246" s="244" t="s">
        <v>375</v>
      </c>
      <c r="E246" s="244" t="s">
        <v>74</v>
      </c>
      <c r="F246" s="244" t="s">
        <v>77</v>
      </c>
      <c r="G246" s="244" t="s">
        <v>269</v>
      </c>
      <c r="H246" s="187" t="s">
        <v>6</v>
      </c>
      <c r="I246" s="188">
        <v>4</v>
      </c>
      <c r="J246" s="188">
        <f>VLOOKUP(A246,CENIK!$A$2:$F$201,6,FALSE)</f>
        <v>0</v>
      </c>
      <c r="K246" s="188">
        <f t="shared" si="9"/>
        <v>0</v>
      </c>
    </row>
    <row r="247" spans="1:11" ht="120" x14ac:dyDescent="0.25">
      <c r="A247" s="187">
        <v>6302</v>
      </c>
      <c r="B247" s="187">
        <v>367</v>
      </c>
      <c r="C247" s="184" t="str">
        <f t="shared" si="8"/>
        <v>367-6302</v>
      </c>
      <c r="D247" s="244" t="s">
        <v>375</v>
      </c>
      <c r="E247" s="244" t="s">
        <v>74</v>
      </c>
      <c r="F247" s="244" t="s">
        <v>81</v>
      </c>
      <c r="G247" s="244" t="s">
        <v>82</v>
      </c>
      <c r="H247" s="187" t="s">
        <v>6</v>
      </c>
      <c r="I247" s="188">
        <v>4</v>
      </c>
      <c r="J247" s="188">
        <f>VLOOKUP(A247,CENIK!$A$2:$F$201,6,FALSE)</f>
        <v>0</v>
      </c>
      <c r="K247" s="188">
        <f t="shared" si="9"/>
        <v>0</v>
      </c>
    </row>
    <row r="248" spans="1:11" ht="345" x14ac:dyDescent="0.25">
      <c r="A248" s="187">
        <v>6301</v>
      </c>
      <c r="B248" s="187">
        <v>367</v>
      </c>
      <c r="C248" s="184" t="str">
        <f t="shared" si="8"/>
        <v>367-6301</v>
      </c>
      <c r="D248" s="244" t="s">
        <v>375</v>
      </c>
      <c r="E248" s="244" t="s">
        <v>74</v>
      </c>
      <c r="F248" s="244" t="s">
        <v>81</v>
      </c>
      <c r="G248" s="244" t="s">
        <v>270</v>
      </c>
      <c r="H248" s="187" t="s">
        <v>6</v>
      </c>
      <c r="I248" s="188">
        <v>4</v>
      </c>
      <c r="J248" s="188">
        <f>VLOOKUP(A248,CENIK!$A$2:$F$201,6,FALSE)</f>
        <v>0</v>
      </c>
      <c r="K248" s="188">
        <f t="shared" si="9"/>
        <v>0</v>
      </c>
    </row>
    <row r="249" spans="1:11" ht="60" x14ac:dyDescent="0.25">
      <c r="A249" s="187">
        <v>6405</v>
      </c>
      <c r="B249" s="187">
        <v>367</v>
      </c>
      <c r="C249" s="184" t="str">
        <f t="shared" si="8"/>
        <v>367-6405</v>
      </c>
      <c r="D249" s="244" t="s">
        <v>375</v>
      </c>
      <c r="E249" s="244" t="s">
        <v>74</v>
      </c>
      <c r="F249" s="244" t="s">
        <v>85</v>
      </c>
      <c r="G249" s="244" t="s">
        <v>87</v>
      </c>
      <c r="H249" s="187" t="s">
        <v>10</v>
      </c>
      <c r="I249" s="188">
        <v>66.39</v>
      </c>
      <c r="J249" s="188">
        <f>VLOOKUP(A249,CENIK!$A$2:$F$201,6,FALSE)</f>
        <v>0</v>
      </c>
      <c r="K249" s="188">
        <f t="shared" si="9"/>
        <v>0</v>
      </c>
    </row>
    <row r="250" spans="1:11" ht="30" x14ac:dyDescent="0.25">
      <c r="A250" s="187">
        <v>6401</v>
      </c>
      <c r="B250" s="187">
        <v>367</v>
      </c>
      <c r="C250" s="184" t="str">
        <f t="shared" si="8"/>
        <v>367-6401</v>
      </c>
      <c r="D250" s="244" t="s">
        <v>375</v>
      </c>
      <c r="E250" s="244" t="s">
        <v>74</v>
      </c>
      <c r="F250" s="244" t="s">
        <v>85</v>
      </c>
      <c r="G250" s="244" t="s">
        <v>86</v>
      </c>
      <c r="H250" s="187" t="s">
        <v>10</v>
      </c>
      <c r="I250" s="188">
        <v>66.39</v>
      </c>
      <c r="J250" s="188">
        <f>VLOOKUP(A250,CENIK!$A$2:$F$201,6,FALSE)</f>
        <v>0</v>
      </c>
      <c r="K250" s="188">
        <f t="shared" si="9"/>
        <v>0</v>
      </c>
    </row>
    <row r="251" spans="1:11" ht="30" x14ac:dyDescent="0.25">
      <c r="A251" s="187">
        <v>6402</v>
      </c>
      <c r="B251" s="187">
        <v>367</v>
      </c>
      <c r="C251" s="184" t="str">
        <f t="shared" si="8"/>
        <v>367-6402</v>
      </c>
      <c r="D251" s="244" t="s">
        <v>375</v>
      </c>
      <c r="E251" s="244" t="s">
        <v>74</v>
      </c>
      <c r="F251" s="244" t="s">
        <v>85</v>
      </c>
      <c r="G251" s="244" t="s">
        <v>122</v>
      </c>
      <c r="H251" s="187" t="s">
        <v>10</v>
      </c>
      <c r="I251" s="188">
        <v>66.39</v>
      </c>
      <c r="J251" s="188">
        <f>VLOOKUP(A251,CENIK!$A$2:$F$201,6,FALSE)</f>
        <v>0</v>
      </c>
      <c r="K251" s="188">
        <f t="shared" si="9"/>
        <v>0</v>
      </c>
    </row>
    <row r="252" spans="1:11" ht="45" x14ac:dyDescent="0.25">
      <c r="A252" s="187">
        <v>6503</v>
      </c>
      <c r="B252" s="187">
        <v>367</v>
      </c>
      <c r="C252" s="184" t="str">
        <f t="shared" si="8"/>
        <v>367-6503</v>
      </c>
      <c r="D252" s="244" t="s">
        <v>375</v>
      </c>
      <c r="E252" s="244" t="s">
        <v>74</v>
      </c>
      <c r="F252" s="244" t="s">
        <v>88</v>
      </c>
      <c r="G252" s="244" t="s">
        <v>273</v>
      </c>
      <c r="H252" s="187" t="s">
        <v>6</v>
      </c>
      <c r="I252" s="188">
        <v>1</v>
      </c>
      <c r="J252" s="188">
        <f>VLOOKUP(A252,CENIK!$A$2:$F$201,6,FALSE)</f>
        <v>0</v>
      </c>
      <c r="K252" s="188">
        <f t="shared" si="9"/>
        <v>0</v>
      </c>
    </row>
    <row r="253" spans="1:11" ht="45" x14ac:dyDescent="0.25">
      <c r="A253" s="187">
        <v>6504</v>
      </c>
      <c r="B253" s="187">
        <v>367</v>
      </c>
      <c r="C253" s="184" t="str">
        <f t="shared" si="8"/>
        <v>367-6504</v>
      </c>
      <c r="D253" s="244" t="s">
        <v>375</v>
      </c>
      <c r="E253" s="244" t="s">
        <v>74</v>
      </c>
      <c r="F253" s="244" t="s">
        <v>88</v>
      </c>
      <c r="G253" s="244" t="s">
        <v>274</v>
      </c>
      <c r="H253" s="187" t="s">
        <v>6</v>
      </c>
      <c r="I253" s="188">
        <v>1</v>
      </c>
      <c r="J253" s="188">
        <f>VLOOKUP(A253,CENIK!$A$2:$F$201,6,FALSE)</f>
        <v>0</v>
      </c>
      <c r="K253" s="188">
        <f t="shared" si="9"/>
        <v>0</v>
      </c>
    </row>
    <row r="254" spans="1:11" ht="60" x14ac:dyDescent="0.25">
      <c r="A254" s="187">
        <v>1201</v>
      </c>
      <c r="B254" s="187">
        <v>366</v>
      </c>
      <c r="C254" s="184" t="str">
        <f t="shared" si="8"/>
        <v>366-1201</v>
      </c>
      <c r="D254" s="244" t="s">
        <v>374</v>
      </c>
      <c r="E254" s="244" t="s">
        <v>7</v>
      </c>
      <c r="F254" s="244" t="s">
        <v>8</v>
      </c>
      <c r="G254" s="244" t="s">
        <v>9</v>
      </c>
      <c r="H254" s="187" t="s">
        <v>10</v>
      </c>
      <c r="I254" s="188">
        <v>55.24</v>
      </c>
      <c r="J254" s="188">
        <f>VLOOKUP(A254,CENIK!$A$2:$F$201,6,FALSE)</f>
        <v>0</v>
      </c>
      <c r="K254" s="188">
        <f t="shared" si="9"/>
        <v>0</v>
      </c>
    </row>
    <row r="255" spans="1:11" ht="45" x14ac:dyDescent="0.25">
      <c r="A255" s="187">
        <v>1202</v>
      </c>
      <c r="B255" s="187">
        <v>366</v>
      </c>
      <c r="C255" s="184" t="str">
        <f t="shared" si="8"/>
        <v>366-1202</v>
      </c>
      <c r="D255" s="244" t="s">
        <v>374</v>
      </c>
      <c r="E255" s="244" t="s">
        <v>7</v>
      </c>
      <c r="F255" s="244" t="s">
        <v>8</v>
      </c>
      <c r="G255" s="244" t="s">
        <v>11</v>
      </c>
      <c r="H255" s="187" t="s">
        <v>12</v>
      </c>
      <c r="I255" s="188">
        <v>4</v>
      </c>
      <c r="J255" s="188">
        <f>VLOOKUP(A255,CENIK!$A$2:$F$201,6,FALSE)</f>
        <v>0</v>
      </c>
      <c r="K255" s="188">
        <f t="shared" si="9"/>
        <v>0</v>
      </c>
    </row>
    <row r="256" spans="1:11" ht="60" x14ac:dyDescent="0.25">
      <c r="A256" s="187">
        <v>1203</v>
      </c>
      <c r="B256" s="187">
        <v>366</v>
      </c>
      <c r="C256" s="184" t="str">
        <f t="shared" si="8"/>
        <v>366-1203</v>
      </c>
      <c r="D256" s="244" t="s">
        <v>374</v>
      </c>
      <c r="E256" s="244" t="s">
        <v>7</v>
      </c>
      <c r="F256" s="244" t="s">
        <v>8</v>
      </c>
      <c r="G256" s="244" t="s">
        <v>236</v>
      </c>
      <c r="H256" s="187" t="s">
        <v>10</v>
      </c>
      <c r="I256" s="188">
        <v>55.24</v>
      </c>
      <c r="J256" s="188">
        <f>VLOOKUP(A256,CENIK!$A$2:$F$201,6,FALSE)</f>
        <v>0</v>
      </c>
      <c r="K256" s="188">
        <f t="shared" si="9"/>
        <v>0</v>
      </c>
    </row>
    <row r="257" spans="1:11" ht="75" x14ac:dyDescent="0.25">
      <c r="A257" s="187">
        <v>1207</v>
      </c>
      <c r="B257" s="187">
        <v>366</v>
      </c>
      <c r="C257" s="184" t="str">
        <f t="shared" si="8"/>
        <v>366-1207</v>
      </c>
      <c r="D257" s="244" t="s">
        <v>374</v>
      </c>
      <c r="E257" s="244" t="s">
        <v>7</v>
      </c>
      <c r="F257" s="244" t="s">
        <v>8</v>
      </c>
      <c r="G257" s="244" t="s">
        <v>239</v>
      </c>
      <c r="H257" s="187" t="s">
        <v>14</v>
      </c>
      <c r="I257" s="188">
        <v>2</v>
      </c>
      <c r="J257" s="188">
        <f>VLOOKUP(A257,CENIK!$A$2:$F$201,6,FALSE)</f>
        <v>0</v>
      </c>
      <c r="K257" s="188">
        <f t="shared" si="9"/>
        <v>0</v>
      </c>
    </row>
    <row r="258" spans="1:11" ht="45" x14ac:dyDescent="0.25">
      <c r="A258" s="187">
        <v>1301</v>
      </c>
      <c r="B258" s="187">
        <v>366</v>
      </c>
      <c r="C258" s="184" t="str">
        <f t="shared" si="8"/>
        <v>366-1301</v>
      </c>
      <c r="D258" s="244" t="s">
        <v>374</v>
      </c>
      <c r="E258" s="244" t="s">
        <v>7</v>
      </c>
      <c r="F258" s="244" t="s">
        <v>15</v>
      </c>
      <c r="G258" s="244" t="s">
        <v>16</v>
      </c>
      <c r="H258" s="187" t="s">
        <v>10</v>
      </c>
      <c r="I258" s="188">
        <v>55.24</v>
      </c>
      <c r="J258" s="188">
        <f>VLOOKUP(A258,CENIK!$A$2:$F$201,6,FALSE)</f>
        <v>0</v>
      </c>
      <c r="K258" s="188">
        <f t="shared" si="9"/>
        <v>0</v>
      </c>
    </row>
    <row r="259" spans="1:11" ht="150" x14ac:dyDescent="0.25">
      <c r="A259" s="187">
        <v>1302</v>
      </c>
      <c r="B259" s="187">
        <v>366</v>
      </c>
      <c r="C259" s="184" t="str">
        <f t="shared" si="8"/>
        <v>366-1302</v>
      </c>
      <c r="D259" s="244" t="s">
        <v>374</v>
      </c>
      <c r="E259" s="244" t="s">
        <v>7</v>
      </c>
      <c r="F259" s="244" t="s">
        <v>15</v>
      </c>
      <c r="G259" s="1201" t="s">
        <v>3252</v>
      </c>
      <c r="H259" s="187" t="s">
        <v>10</v>
      </c>
      <c r="I259" s="188">
        <v>55.24</v>
      </c>
      <c r="J259" s="188">
        <f>VLOOKUP(A259,CENIK!$A$2:$F$201,6,FALSE)</f>
        <v>0</v>
      </c>
      <c r="K259" s="188">
        <f t="shared" si="9"/>
        <v>0</v>
      </c>
    </row>
    <row r="260" spans="1:11" ht="30" x14ac:dyDescent="0.25">
      <c r="A260" s="187">
        <v>1312</v>
      </c>
      <c r="B260" s="187">
        <v>366</v>
      </c>
      <c r="C260" s="184" t="str">
        <f t="shared" si="8"/>
        <v>366-1312</v>
      </c>
      <c r="D260" s="244" t="s">
        <v>374</v>
      </c>
      <c r="E260" s="244" t="s">
        <v>7</v>
      </c>
      <c r="F260" s="244" t="s">
        <v>15</v>
      </c>
      <c r="G260" s="244" t="s">
        <v>24</v>
      </c>
      <c r="H260" s="187" t="s">
        <v>6</v>
      </c>
      <c r="I260" s="188">
        <v>4</v>
      </c>
      <c r="J260" s="188">
        <f>VLOOKUP(A260,CENIK!$A$2:$F$201,6,FALSE)</f>
        <v>0</v>
      </c>
      <c r="K260" s="188">
        <f t="shared" si="9"/>
        <v>0</v>
      </c>
    </row>
    <row r="261" spans="1:11" ht="45" x14ac:dyDescent="0.25">
      <c r="A261" s="187">
        <v>1311</v>
      </c>
      <c r="B261" s="187">
        <v>366</v>
      </c>
      <c r="C261" s="184" t="str">
        <f t="shared" si="8"/>
        <v>366-1311</v>
      </c>
      <c r="D261" s="244" t="s">
        <v>374</v>
      </c>
      <c r="E261" s="244" t="s">
        <v>7</v>
      </c>
      <c r="F261" s="244" t="s">
        <v>15</v>
      </c>
      <c r="G261" s="244" t="s">
        <v>23</v>
      </c>
      <c r="H261" s="187" t="s">
        <v>14</v>
      </c>
      <c r="I261" s="188">
        <v>1</v>
      </c>
      <c r="J261" s="188">
        <f>VLOOKUP(A261,CENIK!$A$2:$F$201,6,FALSE)</f>
        <v>0</v>
      </c>
      <c r="K261" s="188">
        <f t="shared" si="9"/>
        <v>0</v>
      </c>
    </row>
    <row r="262" spans="1:11" ht="60" x14ac:dyDescent="0.25">
      <c r="A262" s="187">
        <v>1310</v>
      </c>
      <c r="B262" s="187">
        <v>366</v>
      </c>
      <c r="C262" s="184" t="str">
        <f t="shared" si="8"/>
        <v>366-1310</v>
      </c>
      <c r="D262" s="244" t="s">
        <v>374</v>
      </c>
      <c r="E262" s="244" t="s">
        <v>7</v>
      </c>
      <c r="F262" s="244" t="s">
        <v>15</v>
      </c>
      <c r="G262" s="244" t="s">
        <v>21</v>
      </c>
      <c r="H262" s="187" t="s">
        <v>22</v>
      </c>
      <c r="I262" s="188">
        <v>42</v>
      </c>
      <c r="J262" s="188">
        <f>VLOOKUP(A262,CENIK!$A$2:$F$201,6,FALSE)</f>
        <v>0</v>
      </c>
      <c r="K262" s="188">
        <f t="shared" si="9"/>
        <v>0</v>
      </c>
    </row>
    <row r="263" spans="1:11" ht="30" x14ac:dyDescent="0.25">
      <c r="A263" s="187">
        <v>1401</v>
      </c>
      <c r="B263" s="187">
        <v>366</v>
      </c>
      <c r="C263" s="184" t="str">
        <f t="shared" si="8"/>
        <v>366-1401</v>
      </c>
      <c r="D263" s="244" t="s">
        <v>374</v>
      </c>
      <c r="E263" s="244" t="s">
        <v>7</v>
      </c>
      <c r="F263" s="244" t="s">
        <v>25</v>
      </c>
      <c r="G263" s="244" t="s">
        <v>247</v>
      </c>
      <c r="H263" s="187" t="s">
        <v>20</v>
      </c>
      <c r="I263" s="188">
        <v>10</v>
      </c>
      <c r="J263" s="188">
        <f>VLOOKUP(A263,CENIK!$A$2:$F$201,6,FALSE)</f>
        <v>0</v>
      </c>
      <c r="K263" s="188">
        <f t="shared" si="9"/>
        <v>0</v>
      </c>
    </row>
    <row r="264" spans="1:11" ht="30" x14ac:dyDescent="0.25">
      <c r="A264" s="187">
        <v>1402</v>
      </c>
      <c r="B264" s="187">
        <v>366</v>
      </c>
      <c r="C264" s="184" t="str">
        <f t="shared" si="8"/>
        <v>366-1402</v>
      </c>
      <c r="D264" s="244" t="s">
        <v>374</v>
      </c>
      <c r="E264" s="244" t="s">
        <v>7</v>
      </c>
      <c r="F264" s="244" t="s">
        <v>25</v>
      </c>
      <c r="G264" s="244" t="s">
        <v>248</v>
      </c>
      <c r="H264" s="187" t="s">
        <v>20</v>
      </c>
      <c r="I264" s="188">
        <v>5</v>
      </c>
      <c r="J264" s="188">
        <f>VLOOKUP(A264,CENIK!$A$2:$F$201,6,FALSE)</f>
        <v>0</v>
      </c>
      <c r="K264" s="188">
        <f t="shared" si="9"/>
        <v>0</v>
      </c>
    </row>
    <row r="265" spans="1:11" ht="30" x14ac:dyDescent="0.25">
      <c r="A265" s="187">
        <v>1403</v>
      </c>
      <c r="B265" s="187">
        <v>366</v>
      </c>
      <c r="C265" s="184" t="str">
        <f t="shared" si="8"/>
        <v>366-1403</v>
      </c>
      <c r="D265" s="244" t="s">
        <v>374</v>
      </c>
      <c r="E265" s="244" t="s">
        <v>7</v>
      </c>
      <c r="F265" s="244" t="s">
        <v>25</v>
      </c>
      <c r="G265" s="244" t="s">
        <v>249</v>
      </c>
      <c r="H265" s="187" t="s">
        <v>20</v>
      </c>
      <c r="I265" s="188">
        <v>5</v>
      </c>
      <c r="J265" s="188">
        <f>VLOOKUP(A265,CENIK!$A$2:$F$201,6,FALSE)</f>
        <v>0</v>
      </c>
      <c r="K265" s="188">
        <f t="shared" si="9"/>
        <v>0</v>
      </c>
    </row>
    <row r="266" spans="1:11" ht="45" x14ac:dyDescent="0.25">
      <c r="A266" s="187">
        <v>12309</v>
      </c>
      <c r="B266" s="187">
        <v>366</v>
      </c>
      <c r="C266" s="184" t="str">
        <f t="shared" si="8"/>
        <v>366-12309</v>
      </c>
      <c r="D266" s="244" t="s">
        <v>374</v>
      </c>
      <c r="E266" s="244" t="s">
        <v>26</v>
      </c>
      <c r="F266" s="244" t="s">
        <v>27</v>
      </c>
      <c r="G266" s="244" t="s">
        <v>30</v>
      </c>
      <c r="H266" s="187" t="s">
        <v>29</v>
      </c>
      <c r="I266" s="188">
        <v>124.29</v>
      </c>
      <c r="J266" s="188">
        <f>VLOOKUP(A266,CENIK!$A$2:$F$201,6,FALSE)</f>
        <v>0</v>
      </c>
      <c r="K266" s="188">
        <f t="shared" si="9"/>
        <v>0</v>
      </c>
    </row>
    <row r="267" spans="1:11" ht="30" x14ac:dyDescent="0.25">
      <c r="A267" s="187">
        <v>12328</v>
      </c>
      <c r="B267" s="187">
        <v>366</v>
      </c>
      <c r="C267" s="184" t="str">
        <f t="shared" si="8"/>
        <v>366-12328</v>
      </c>
      <c r="D267" s="244" t="s">
        <v>374</v>
      </c>
      <c r="E267" s="244" t="s">
        <v>26</v>
      </c>
      <c r="F267" s="244" t="s">
        <v>27</v>
      </c>
      <c r="G267" s="244" t="s">
        <v>32</v>
      </c>
      <c r="H267" s="187" t="s">
        <v>10</v>
      </c>
      <c r="I267" s="188">
        <v>110.48</v>
      </c>
      <c r="J267" s="188">
        <f>VLOOKUP(A267,CENIK!$A$2:$F$201,6,FALSE)</f>
        <v>0</v>
      </c>
      <c r="K267" s="188">
        <f t="shared" si="9"/>
        <v>0</v>
      </c>
    </row>
    <row r="268" spans="1:11" ht="45" x14ac:dyDescent="0.25">
      <c r="A268" s="187">
        <v>12331</v>
      </c>
      <c r="B268" s="187">
        <v>366</v>
      </c>
      <c r="C268" s="184" t="str">
        <f t="shared" si="8"/>
        <v>366-12331</v>
      </c>
      <c r="D268" s="244" t="s">
        <v>374</v>
      </c>
      <c r="E268" s="244" t="s">
        <v>26</v>
      </c>
      <c r="F268" s="244" t="s">
        <v>27</v>
      </c>
      <c r="G268" s="244" t="s">
        <v>33</v>
      </c>
      <c r="H268" s="187" t="s">
        <v>10</v>
      </c>
      <c r="I268" s="188">
        <v>10</v>
      </c>
      <c r="J268" s="188">
        <f>VLOOKUP(A268,CENIK!$A$2:$F$201,6,FALSE)</f>
        <v>0</v>
      </c>
      <c r="K268" s="188">
        <f t="shared" si="9"/>
        <v>0</v>
      </c>
    </row>
    <row r="269" spans="1:11" ht="30" x14ac:dyDescent="0.25">
      <c r="A269" s="187">
        <v>24405</v>
      </c>
      <c r="B269" s="187">
        <v>366</v>
      </c>
      <c r="C269" s="184" t="str">
        <f t="shared" si="8"/>
        <v>366-24405</v>
      </c>
      <c r="D269" s="244" t="s">
        <v>374</v>
      </c>
      <c r="E269" s="244" t="s">
        <v>26</v>
      </c>
      <c r="F269" s="244" t="s">
        <v>36</v>
      </c>
      <c r="G269" s="244" t="s">
        <v>252</v>
      </c>
      <c r="H269" s="187" t="s">
        <v>22</v>
      </c>
      <c r="I269" s="188">
        <v>28</v>
      </c>
      <c r="J269" s="188">
        <f>VLOOKUP(A269,CENIK!$A$2:$F$201,6,FALSE)</f>
        <v>0</v>
      </c>
      <c r="K269" s="188">
        <f t="shared" si="9"/>
        <v>0</v>
      </c>
    </row>
    <row r="270" spans="1:11" ht="45" x14ac:dyDescent="0.25">
      <c r="A270" s="187">
        <v>31302</v>
      </c>
      <c r="B270" s="187">
        <v>366</v>
      </c>
      <c r="C270" s="184" t="str">
        <f t="shared" si="8"/>
        <v>366-31302</v>
      </c>
      <c r="D270" s="244" t="s">
        <v>374</v>
      </c>
      <c r="E270" s="244" t="s">
        <v>26</v>
      </c>
      <c r="F270" s="244" t="s">
        <v>36</v>
      </c>
      <c r="G270" s="244" t="s">
        <v>639</v>
      </c>
      <c r="H270" s="187" t="s">
        <v>22</v>
      </c>
      <c r="I270" s="188">
        <v>14</v>
      </c>
      <c r="J270" s="188">
        <f>VLOOKUP(A270,CENIK!$A$2:$F$201,6,FALSE)</f>
        <v>0</v>
      </c>
      <c r="K270" s="188">
        <f t="shared" si="9"/>
        <v>0</v>
      </c>
    </row>
    <row r="271" spans="1:11" ht="30" x14ac:dyDescent="0.25">
      <c r="A271" s="187">
        <v>22103</v>
      </c>
      <c r="B271" s="187">
        <v>366</v>
      </c>
      <c r="C271" s="184" t="str">
        <f t="shared" si="8"/>
        <v>366-22103</v>
      </c>
      <c r="D271" s="244" t="s">
        <v>374</v>
      </c>
      <c r="E271" s="244" t="s">
        <v>26</v>
      </c>
      <c r="F271" s="244" t="s">
        <v>36</v>
      </c>
      <c r="G271" s="244" t="s">
        <v>40</v>
      </c>
      <c r="H271" s="187" t="s">
        <v>29</v>
      </c>
      <c r="I271" s="188">
        <v>124.29</v>
      </c>
      <c r="J271" s="188">
        <f>VLOOKUP(A271,CENIK!$A$2:$F$201,6,FALSE)</f>
        <v>0</v>
      </c>
      <c r="K271" s="188">
        <f t="shared" si="9"/>
        <v>0</v>
      </c>
    </row>
    <row r="272" spans="1:11" ht="75" x14ac:dyDescent="0.25">
      <c r="A272" s="187">
        <v>31602</v>
      </c>
      <c r="B272" s="187">
        <v>366</v>
      </c>
      <c r="C272" s="184" t="str">
        <f t="shared" si="8"/>
        <v>366-31602</v>
      </c>
      <c r="D272" s="244" t="s">
        <v>374</v>
      </c>
      <c r="E272" s="244" t="s">
        <v>26</v>
      </c>
      <c r="F272" s="244" t="s">
        <v>36</v>
      </c>
      <c r="G272" s="244" t="s">
        <v>640</v>
      </c>
      <c r="H272" s="187" t="s">
        <v>29</v>
      </c>
      <c r="I272" s="188">
        <v>124.29</v>
      </c>
      <c r="J272" s="188">
        <f>VLOOKUP(A272,CENIK!$A$2:$F$201,6,FALSE)</f>
        <v>0</v>
      </c>
      <c r="K272" s="188">
        <f t="shared" si="9"/>
        <v>0</v>
      </c>
    </row>
    <row r="273" spans="1:11" ht="45" x14ac:dyDescent="0.25">
      <c r="A273" s="187">
        <v>32208</v>
      </c>
      <c r="B273" s="187">
        <v>366</v>
      </c>
      <c r="C273" s="184" t="str">
        <f t="shared" si="8"/>
        <v>366-32208</v>
      </c>
      <c r="D273" s="244" t="s">
        <v>374</v>
      </c>
      <c r="E273" s="244" t="s">
        <v>26</v>
      </c>
      <c r="F273" s="244" t="s">
        <v>36</v>
      </c>
      <c r="G273" s="244" t="s">
        <v>254</v>
      </c>
      <c r="H273" s="187" t="s">
        <v>29</v>
      </c>
      <c r="I273" s="188">
        <v>124.29</v>
      </c>
      <c r="J273" s="188">
        <f>VLOOKUP(A273,CENIK!$A$2:$F$201,6,FALSE)</f>
        <v>0</v>
      </c>
      <c r="K273" s="188">
        <f t="shared" si="9"/>
        <v>0</v>
      </c>
    </row>
    <row r="274" spans="1:11" ht="30" x14ac:dyDescent="0.25">
      <c r="A274" s="187">
        <v>4124</v>
      </c>
      <c r="B274" s="187">
        <v>366</v>
      </c>
      <c r="C274" s="184" t="str">
        <f t="shared" si="8"/>
        <v>366-4124</v>
      </c>
      <c r="D274" s="244" t="s">
        <v>374</v>
      </c>
      <c r="E274" s="244" t="s">
        <v>49</v>
      </c>
      <c r="F274" s="244" t="s">
        <v>50</v>
      </c>
      <c r="G274" s="244" t="s">
        <v>55</v>
      </c>
      <c r="H274" s="187" t="s">
        <v>20</v>
      </c>
      <c r="I274" s="188">
        <v>10</v>
      </c>
      <c r="J274" s="188">
        <f>VLOOKUP(A274,CENIK!$A$2:$F$201,6,FALSE)</f>
        <v>0</v>
      </c>
      <c r="K274" s="188">
        <f t="shared" si="9"/>
        <v>0</v>
      </c>
    </row>
    <row r="275" spans="1:11" ht="45" x14ac:dyDescent="0.25">
      <c r="A275" s="187">
        <v>4101</v>
      </c>
      <c r="B275" s="187">
        <v>366</v>
      </c>
      <c r="C275" s="184" t="str">
        <f t="shared" si="8"/>
        <v>366-4101</v>
      </c>
      <c r="D275" s="244" t="s">
        <v>374</v>
      </c>
      <c r="E275" s="244" t="s">
        <v>49</v>
      </c>
      <c r="F275" s="244" t="s">
        <v>50</v>
      </c>
      <c r="G275" s="244" t="s">
        <v>641</v>
      </c>
      <c r="H275" s="187" t="s">
        <v>29</v>
      </c>
      <c r="I275" s="188">
        <v>226</v>
      </c>
      <c r="J275" s="188">
        <f>VLOOKUP(A275,CENIK!$A$2:$F$201,6,FALSE)</f>
        <v>0</v>
      </c>
      <c r="K275" s="188">
        <f t="shared" si="9"/>
        <v>0</v>
      </c>
    </row>
    <row r="276" spans="1:11" ht="60" x14ac:dyDescent="0.25">
      <c r="A276" s="187">
        <v>4105</v>
      </c>
      <c r="B276" s="187">
        <v>366</v>
      </c>
      <c r="C276" s="184" t="str">
        <f t="shared" si="8"/>
        <v>366-4105</v>
      </c>
      <c r="D276" s="244" t="s">
        <v>374</v>
      </c>
      <c r="E276" s="244" t="s">
        <v>49</v>
      </c>
      <c r="F276" s="244" t="s">
        <v>50</v>
      </c>
      <c r="G276" s="244" t="s">
        <v>257</v>
      </c>
      <c r="H276" s="187" t="s">
        <v>22</v>
      </c>
      <c r="I276" s="188">
        <v>48</v>
      </c>
      <c r="J276" s="188">
        <f>VLOOKUP(A276,CENIK!$A$2:$F$201,6,FALSE)</f>
        <v>0</v>
      </c>
      <c r="K276" s="188">
        <f t="shared" si="9"/>
        <v>0</v>
      </c>
    </row>
    <row r="277" spans="1:11" ht="45" x14ac:dyDescent="0.25">
      <c r="A277" s="187">
        <v>4106</v>
      </c>
      <c r="B277" s="187">
        <v>366</v>
      </c>
      <c r="C277" s="184" t="str">
        <f t="shared" si="8"/>
        <v>366-4106</v>
      </c>
      <c r="D277" s="244" t="s">
        <v>374</v>
      </c>
      <c r="E277" s="244" t="s">
        <v>49</v>
      </c>
      <c r="F277" s="244" t="s">
        <v>50</v>
      </c>
      <c r="G277" s="244" t="s">
        <v>642</v>
      </c>
      <c r="H277" s="187" t="s">
        <v>22</v>
      </c>
      <c r="I277" s="188">
        <v>88</v>
      </c>
      <c r="J277" s="188">
        <f>VLOOKUP(A277,CENIK!$A$2:$F$201,6,FALSE)</f>
        <v>0</v>
      </c>
      <c r="K277" s="188">
        <f t="shared" si="9"/>
        <v>0</v>
      </c>
    </row>
    <row r="278" spans="1:11" ht="45" x14ac:dyDescent="0.25">
      <c r="A278" s="187">
        <v>4117</v>
      </c>
      <c r="B278" s="187">
        <v>366</v>
      </c>
      <c r="C278" s="184" t="str">
        <f t="shared" si="8"/>
        <v>366-4117</v>
      </c>
      <c r="D278" s="244" t="s">
        <v>374</v>
      </c>
      <c r="E278" s="244" t="s">
        <v>49</v>
      </c>
      <c r="F278" s="244" t="s">
        <v>50</v>
      </c>
      <c r="G278" s="244" t="s">
        <v>52</v>
      </c>
      <c r="H278" s="187" t="s">
        <v>22</v>
      </c>
      <c r="I278" s="188">
        <v>2</v>
      </c>
      <c r="J278" s="188">
        <f>VLOOKUP(A278,CENIK!$A$2:$F$201,6,FALSE)</f>
        <v>0</v>
      </c>
      <c r="K278" s="188">
        <f t="shared" si="9"/>
        <v>0</v>
      </c>
    </row>
    <row r="279" spans="1:11" ht="45" x14ac:dyDescent="0.25">
      <c r="A279" s="187">
        <v>4121</v>
      </c>
      <c r="B279" s="187">
        <v>366</v>
      </c>
      <c r="C279" s="184" t="str">
        <f t="shared" si="8"/>
        <v>366-4121</v>
      </c>
      <c r="D279" s="244" t="s">
        <v>374</v>
      </c>
      <c r="E279" s="244" t="s">
        <v>49</v>
      </c>
      <c r="F279" s="244" t="s">
        <v>50</v>
      </c>
      <c r="G279" s="244" t="s">
        <v>260</v>
      </c>
      <c r="H279" s="187" t="s">
        <v>22</v>
      </c>
      <c r="I279" s="188">
        <v>7</v>
      </c>
      <c r="J279" s="188">
        <f>VLOOKUP(A279,CENIK!$A$2:$F$201,6,FALSE)</f>
        <v>0</v>
      </c>
      <c r="K279" s="188">
        <f t="shared" si="9"/>
        <v>0</v>
      </c>
    </row>
    <row r="280" spans="1:11" ht="30" x14ac:dyDescent="0.25">
      <c r="A280" s="187">
        <v>4202</v>
      </c>
      <c r="B280" s="187">
        <v>366</v>
      </c>
      <c r="C280" s="184" t="str">
        <f t="shared" si="8"/>
        <v>366-4202</v>
      </c>
      <c r="D280" s="244" t="s">
        <v>374</v>
      </c>
      <c r="E280" s="244" t="s">
        <v>49</v>
      </c>
      <c r="F280" s="244" t="s">
        <v>56</v>
      </c>
      <c r="G280" s="244" t="s">
        <v>58</v>
      </c>
      <c r="H280" s="187" t="s">
        <v>29</v>
      </c>
      <c r="I280" s="188">
        <v>69.05</v>
      </c>
      <c r="J280" s="188">
        <f>VLOOKUP(A280,CENIK!$A$2:$F$201,6,FALSE)</f>
        <v>0</v>
      </c>
      <c r="K280" s="188">
        <f t="shared" si="9"/>
        <v>0</v>
      </c>
    </row>
    <row r="281" spans="1:11" ht="75" x14ac:dyDescent="0.25">
      <c r="A281" s="187">
        <v>4203</v>
      </c>
      <c r="B281" s="187">
        <v>366</v>
      </c>
      <c r="C281" s="184" t="str">
        <f t="shared" si="8"/>
        <v>366-4203</v>
      </c>
      <c r="D281" s="244" t="s">
        <v>374</v>
      </c>
      <c r="E281" s="244" t="s">
        <v>49</v>
      </c>
      <c r="F281" s="244" t="s">
        <v>56</v>
      </c>
      <c r="G281" s="244" t="s">
        <v>59</v>
      </c>
      <c r="H281" s="187" t="s">
        <v>22</v>
      </c>
      <c r="I281" s="188">
        <v>8</v>
      </c>
      <c r="J281" s="188">
        <f>VLOOKUP(A281,CENIK!$A$2:$F$201,6,FALSE)</f>
        <v>0</v>
      </c>
      <c r="K281" s="188">
        <f t="shared" si="9"/>
        <v>0</v>
      </c>
    </row>
    <row r="282" spans="1:11" ht="60" x14ac:dyDescent="0.25">
      <c r="A282" s="187">
        <v>4204</v>
      </c>
      <c r="B282" s="187">
        <v>366</v>
      </c>
      <c r="C282" s="184" t="str">
        <f t="shared" si="8"/>
        <v>366-4204</v>
      </c>
      <c r="D282" s="244" t="s">
        <v>374</v>
      </c>
      <c r="E282" s="244" t="s">
        <v>49</v>
      </c>
      <c r="F282" s="244" t="s">
        <v>56</v>
      </c>
      <c r="G282" s="244" t="s">
        <v>60</v>
      </c>
      <c r="H282" s="187" t="s">
        <v>22</v>
      </c>
      <c r="I282" s="188">
        <v>36</v>
      </c>
      <c r="J282" s="188">
        <f>VLOOKUP(A282,CENIK!$A$2:$F$201,6,FALSE)</f>
        <v>0</v>
      </c>
      <c r="K282" s="188">
        <f t="shared" si="9"/>
        <v>0</v>
      </c>
    </row>
    <row r="283" spans="1:11" ht="60" x14ac:dyDescent="0.25">
      <c r="A283" s="187">
        <v>4205</v>
      </c>
      <c r="B283" s="187">
        <v>366</v>
      </c>
      <c r="C283" s="184" t="str">
        <f t="shared" si="8"/>
        <v>366-4205</v>
      </c>
      <c r="D283" s="244" t="s">
        <v>374</v>
      </c>
      <c r="E283" s="244" t="s">
        <v>49</v>
      </c>
      <c r="F283" s="244" t="s">
        <v>56</v>
      </c>
      <c r="G283" s="244" t="s">
        <v>61</v>
      </c>
      <c r="H283" s="187" t="s">
        <v>29</v>
      </c>
      <c r="I283" s="188">
        <v>124.29</v>
      </c>
      <c r="J283" s="188">
        <f>VLOOKUP(A283,CENIK!$A$2:$F$201,6,FALSE)</f>
        <v>0</v>
      </c>
      <c r="K283" s="188">
        <f t="shared" si="9"/>
        <v>0</v>
      </c>
    </row>
    <row r="284" spans="1:11" ht="60" x14ac:dyDescent="0.25">
      <c r="A284" s="187">
        <v>4206</v>
      </c>
      <c r="B284" s="187">
        <v>366</v>
      </c>
      <c r="C284" s="184" t="str">
        <f t="shared" si="8"/>
        <v>366-4206</v>
      </c>
      <c r="D284" s="244" t="s">
        <v>374</v>
      </c>
      <c r="E284" s="244" t="s">
        <v>49</v>
      </c>
      <c r="F284" s="244" t="s">
        <v>56</v>
      </c>
      <c r="G284" s="244" t="s">
        <v>62</v>
      </c>
      <c r="H284" s="187" t="s">
        <v>22</v>
      </c>
      <c r="I284" s="188">
        <v>48</v>
      </c>
      <c r="J284" s="188">
        <f>VLOOKUP(A284,CENIK!$A$2:$F$201,6,FALSE)</f>
        <v>0</v>
      </c>
      <c r="K284" s="188">
        <f t="shared" si="9"/>
        <v>0</v>
      </c>
    </row>
    <row r="285" spans="1:11" ht="60" x14ac:dyDescent="0.25">
      <c r="A285" s="187">
        <v>4207</v>
      </c>
      <c r="B285" s="187">
        <v>366</v>
      </c>
      <c r="C285" s="184" t="str">
        <f t="shared" si="8"/>
        <v>366-4207</v>
      </c>
      <c r="D285" s="244" t="s">
        <v>374</v>
      </c>
      <c r="E285" s="244" t="s">
        <v>49</v>
      </c>
      <c r="F285" s="244" t="s">
        <v>56</v>
      </c>
      <c r="G285" s="244" t="s">
        <v>262</v>
      </c>
      <c r="H285" s="187" t="s">
        <v>22</v>
      </c>
      <c r="I285" s="188">
        <v>5</v>
      </c>
      <c r="J285" s="188">
        <f>VLOOKUP(A285,CENIK!$A$2:$F$201,6,FALSE)</f>
        <v>0</v>
      </c>
      <c r="K285" s="188">
        <f t="shared" si="9"/>
        <v>0</v>
      </c>
    </row>
    <row r="286" spans="1:11" ht="165" x14ac:dyDescent="0.25">
      <c r="A286" s="187">
        <v>6101</v>
      </c>
      <c r="B286" s="187">
        <v>366</v>
      </c>
      <c r="C286" s="184" t="str">
        <f t="shared" si="8"/>
        <v>366-6101</v>
      </c>
      <c r="D286" s="244" t="s">
        <v>374</v>
      </c>
      <c r="E286" s="244" t="s">
        <v>74</v>
      </c>
      <c r="F286" s="244" t="s">
        <v>75</v>
      </c>
      <c r="G286" s="244" t="s">
        <v>76</v>
      </c>
      <c r="H286" s="187" t="s">
        <v>10</v>
      </c>
      <c r="I286" s="188">
        <v>55.24</v>
      </c>
      <c r="J286" s="188">
        <f>VLOOKUP(A286,CENIK!$A$2:$F$201,6,FALSE)</f>
        <v>0</v>
      </c>
      <c r="K286" s="188">
        <f t="shared" si="9"/>
        <v>0</v>
      </c>
    </row>
    <row r="287" spans="1:11" ht="120" x14ac:dyDescent="0.25">
      <c r="A287" s="187">
        <v>6202</v>
      </c>
      <c r="B287" s="187">
        <v>366</v>
      </c>
      <c r="C287" s="184" t="str">
        <f t="shared" si="8"/>
        <v>366-6202</v>
      </c>
      <c r="D287" s="244" t="s">
        <v>374</v>
      </c>
      <c r="E287" s="244" t="s">
        <v>74</v>
      </c>
      <c r="F287" s="244" t="s">
        <v>77</v>
      </c>
      <c r="G287" s="244" t="s">
        <v>263</v>
      </c>
      <c r="H287" s="187" t="s">
        <v>6</v>
      </c>
      <c r="I287" s="188">
        <v>2</v>
      </c>
      <c r="J287" s="188">
        <f>VLOOKUP(A287,CENIK!$A$2:$F$201,6,FALSE)</f>
        <v>0</v>
      </c>
      <c r="K287" s="188">
        <f t="shared" si="9"/>
        <v>0</v>
      </c>
    </row>
    <row r="288" spans="1:11" ht="120" x14ac:dyDescent="0.25">
      <c r="A288" s="187">
        <v>6204</v>
      </c>
      <c r="B288" s="187">
        <v>366</v>
      </c>
      <c r="C288" s="184" t="str">
        <f t="shared" si="8"/>
        <v>366-6204</v>
      </c>
      <c r="D288" s="244" t="s">
        <v>374</v>
      </c>
      <c r="E288" s="244" t="s">
        <v>74</v>
      </c>
      <c r="F288" s="244" t="s">
        <v>77</v>
      </c>
      <c r="G288" s="244" t="s">
        <v>265</v>
      </c>
      <c r="H288" s="187" t="s">
        <v>6</v>
      </c>
      <c r="I288" s="188">
        <v>2</v>
      </c>
      <c r="J288" s="188">
        <f>VLOOKUP(A288,CENIK!$A$2:$F$201,6,FALSE)</f>
        <v>0</v>
      </c>
      <c r="K288" s="188">
        <f t="shared" si="9"/>
        <v>0</v>
      </c>
    </row>
    <row r="289" spans="1:11" ht="30" x14ac:dyDescent="0.25">
      <c r="A289" s="187">
        <v>6257</v>
      </c>
      <c r="B289" s="187">
        <v>366</v>
      </c>
      <c r="C289" s="184" t="str">
        <f t="shared" si="8"/>
        <v>366-6257</v>
      </c>
      <c r="D289" s="244" t="s">
        <v>374</v>
      </c>
      <c r="E289" s="244" t="s">
        <v>74</v>
      </c>
      <c r="F289" s="244" t="s">
        <v>77</v>
      </c>
      <c r="G289" s="244" t="s">
        <v>79</v>
      </c>
      <c r="H289" s="187" t="s">
        <v>6</v>
      </c>
      <c r="I289" s="188">
        <v>1</v>
      </c>
      <c r="J289" s="188">
        <f>VLOOKUP(A289,CENIK!$A$2:$F$201,6,FALSE)</f>
        <v>0</v>
      </c>
      <c r="K289" s="188">
        <f t="shared" si="9"/>
        <v>0</v>
      </c>
    </row>
    <row r="290" spans="1:11" ht="120" x14ac:dyDescent="0.25">
      <c r="A290" s="187">
        <v>6253</v>
      </c>
      <c r="B290" s="187">
        <v>366</v>
      </c>
      <c r="C290" s="184" t="str">
        <f t="shared" si="8"/>
        <v>366-6253</v>
      </c>
      <c r="D290" s="244" t="s">
        <v>374</v>
      </c>
      <c r="E290" s="244" t="s">
        <v>74</v>
      </c>
      <c r="F290" s="244" t="s">
        <v>77</v>
      </c>
      <c r="G290" s="244" t="s">
        <v>269</v>
      </c>
      <c r="H290" s="187" t="s">
        <v>6</v>
      </c>
      <c r="I290" s="188">
        <v>4</v>
      </c>
      <c r="J290" s="188">
        <f>VLOOKUP(A290,CENIK!$A$2:$F$201,6,FALSE)</f>
        <v>0</v>
      </c>
      <c r="K290" s="188">
        <f t="shared" si="9"/>
        <v>0</v>
      </c>
    </row>
    <row r="291" spans="1:11" ht="120" x14ac:dyDescent="0.25">
      <c r="A291" s="187">
        <v>6302</v>
      </c>
      <c r="B291" s="187">
        <v>366</v>
      </c>
      <c r="C291" s="184" t="str">
        <f t="shared" si="8"/>
        <v>366-6302</v>
      </c>
      <c r="D291" s="244" t="s">
        <v>374</v>
      </c>
      <c r="E291" s="244" t="s">
        <v>74</v>
      </c>
      <c r="F291" s="244" t="s">
        <v>81</v>
      </c>
      <c r="G291" s="244" t="s">
        <v>82</v>
      </c>
      <c r="H291" s="187" t="s">
        <v>6</v>
      </c>
      <c r="I291" s="188">
        <v>4</v>
      </c>
      <c r="J291" s="188">
        <f>VLOOKUP(A291,CENIK!$A$2:$F$201,6,FALSE)</f>
        <v>0</v>
      </c>
      <c r="K291" s="188">
        <f t="shared" si="9"/>
        <v>0</v>
      </c>
    </row>
    <row r="292" spans="1:11" ht="345" x14ac:dyDescent="0.25">
      <c r="A292" s="187">
        <v>6301</v>
      </c>
      <c r="B292" s="187">
        <v>366</v>
      </c>
      <c r="C292" s="184" t="str">
        <f t="shared" ref="C292:C355" si="10">CONCATENATE(B292,$A$33,A292)</f>
        <v>366-6301</v>
      </c>
      <c r="D292" s="244" t="s">
        <v>374</v>
      </c>
      <c r="E292" s="244" t="s">
        <v>74</v>
      </c>
      <c r="F292" s="244" t="s">
        <v>81</v>
      </c>
      <c r="G292" s="244" t="s">
        <v>270</v>
      </c>
      <c r="H292" s="187" t="s">
        <v>6</v>
      </c>
      <c r="I292" s="188">
        <v>4</v>
      </c>
      <c r="J292" s="188">
        <f>VLOOKUP(A292,CENIK!$A$2:$F$201,6,FALSE)</f>
        <v>0</v>
      </c>
      <c r="K292" s="188">
        <f t="shared" ref="K292:K355" si="11">ROUND(I292*J292,2)</f>
        <v>0</v>
      </c>
    </row>
    <row r="293" spans="1:11" ht="60" x14ac:dyDescent="0.25">
      <c r="A293" s="187">
        <v>6405</v>
      </c>
      <c r="B293" s="187">
        <v>366</v>
      </c>
      <c r="C293" s="184" t="str">
        <f t="shared" si="10"/>
        <v>366-6405</v>
      </c>
      <c r="D293" s="244" t="s">
        <v>374</v>
      </c>
      <c r="E293" s="244" t="s">
        <v>74</v>
      </c>
      <c r="F293" s="244" t="s">
        <v>85</v>
      </c>
      <c r="G293" s="244" t="s">
        <v>87</v>
      </c>
      <c r="H293" s="187" t="s">
        <v>10</v>
      </c>
      <c r="I293" s="188">
        <v>55.24</v>
      </c>
      <c r="J293" s="188">
        <f>VLOOKUP(A293,CENIK!$A$2:$F$201,6,FALSE)</f>
        <v>0</v>
      </c>
      <c r="K293" s="188">
        <f t="shared" si="11"/>
        <v>0</v>
      </c>
    </row>
    <row r="294" spans="1:11" ht="30" x14ac:dyDescent="0.25">
      <c r="A294" s="187">
        <v>6401</v>
      </c>
      <c r="B294" s="187">
        <v>366</v>
      </c>
      <c r="C294" s="184" t="str">
        <f t="shared" si="10"/>
        <v>366-6401</v>
      </c>
      <c r="D294" s="244" t="s">
        <v>374</v>
      </c>
      <c r="E294" s="244" t="s">
        <v>74</v>
      </c>
      <c r="F294" s="244" t="s">
        <v>85</v>
      </c>
      <c r="G294" s="244" t="s">
        <v>86</v>
      </c>
      <c r="H294" s="187" t="s">
        <v>10</v>
      </c>
      <c r="I294" s="188">
        <v>55.24</v>
      </c>
      <c r="J294" s="188">
        <f>VLOOKUP(A294,CENIK!$A$2:$F$201,6,FALSE)</f>
        <v>0</v>
      </c>
      <c r="K294" s="188">
        <f t="shared" si="11"/>
        <v>0</v>
      </c>
    </row>
    <row r="295" spans="1:11" ht="30" x14ac:dyDescent="0.25">
      <c r="A295" s="187">
        <v>6402</v>
      </c>
      <c r="B295" s="187">
        <v>366</v>
      </c>
      <c r="C295" s="184" t="str">
        <f t="shared" si="10"/>
        <v>366-6402</v>
      </c>
      <c r="D295" s="244" t="s">
        <v>374</v>
      </c>
      <c r="E295" s="244" t="s">
        <v>74</v>
      </c>
      <c r="F295" s="244" t="s">
        <v>85</v>
      </c>
      <c r="G295" s="244" t="s">
        <v>122</v>
      </c>
      <c r="H295" s="187" t="s">
        <v>10</v>
      </c>
      <c r="I295" s="188">
        <v>55.24</v>
      </c>
      <c r="J295" s="188">
        <f>VLOOKUP(A295,CENIK!$A$2:$F$201,6,FALSE)</f>
        <v>0</v>
      </c>
      <c r="K295" s="188">
        <f t="shared" si="11"/>
        <v>0</v>
      </c>
    </row>
    <row r="296" spans="1:11" ht="45" x14ac:dyDescent="0.25">
      <c r="A296" s="187">
        <v>6504</v>
      </c>
      <c r="B296" s="187">
        <v>366</v>
      </c>
      <c r="C296" s="184" t="str">
        <f t="shared" si="10"/>
        <v>366-6504</v>
      </c>
      <c r="D296" s="244" t="s">
        <v>374</v>
      </c>
      <c r="E296" s="244" t="s">
        <v>74</v>
      </c>
      <c r="F296" s="244" t="s">
        <v>88</v>
      </c>
      <c r="G296" s="244" t="s">
        <v>274</v>
      </c>
      <c r="H296" s="187" t="s">
        <v>6</v>
      </c>
      <c r="I296" s="188">
        <v>2</v>
      </c>
      <c r="J296" s="188">
        <f>VLOOKUP(A296,CENIK!$A$2:$F$201,6,FALSE)</f>
        <v>0</v>
      </c>
      <c r="K296" s="188">
        <f t="shared" si="11"/>
        <v>0</v>
      </c>
    </row>
    <row r="297" spans="1:11" ht="60" x14ac:dyDescent="0.25">
      <c r="A297" s="187">
        <v>1201</v>
      </c>
      <c r="B297" s="187">
        <v>365</v>
      </c>
      <c r="C297" s="184" t="str">
        <f t="shared" si="10"/>
        <v>365-1201</v>
      </c>
      <c r="D297" s="244" t="s">
        <v>373</v>
      </c>
      <c r="E297" s="244" t="s">
        <v>7</v>
      </c>
      <c r="F297" s="244" t="s">
        <v>8</v>
      </c>
      <c r="G297" s="244" t="s">
        <v>9</v>
      </c>
      <c r="H297" s="187" t="s">
        <v>10</v>
      </c>
      <c r="I297" s="188">
        <v>143.30000000000001</v>
      </c>
      <c r="J297" s="188">
        <f>VLOOKUP(A297,CENIK!$A$2:$F$201,6,FALSE)</f>
        <v>0</v>
      </c>
      <c r="K297" s="188">
        <f t="shared" si="11"/>
        <v>0</v>
      </c>
    </row>
    <row r="298" spans="1:11" ht="45" x14ac:dyDescent="0.25">
      <c r="A298" s="187">
        <v>1202</v>
      </c>
      <c r="B298" s="187">
        <v>365</v>
      </c>
      <c r="C298" s="184" t="str">
        <f t="shared" si="10"/>
        <v>365-1202</v>
      </c>
      <c r="D298" s="244" t="s">
        <v>373</v>
      </c>
      <c r="E298" s="244" t="s">
        <v>7</v>
      </c>
      <c r="F298" s="244" t="s">
        <v>8</v>
      </c>
      <c r="G298" s="244" t="s">
        <v>11</v>
      </c>
      <c r="H298" s="187" t="s">
        <v>12</v>
      </c>
      <c r="I298" s="188">
        <v>7</v>
      </c>
      <c r="J298" s="188">
        <f>VLOOKUP(A298,CENIK!$A$2:$F$201,6,FALSE)</f>
        <v>0</v>
      </c>
      <c r="K298" s="188">
        <f t="shared" si="11"/>
        <v>0</v>
      </c>
    </row>
    <row r="299" spans="1:11" ht="60" x14ac:dyDescent="0.25">
      <c r="A299" s="187">
        <v>1203</v>
      </c>
      <c r="B299" s="187">
        <v>365</v>
      </c>
      <c r="C299" s="184" t="str">
        <f t="shared" si="10"/>
        <v>365-1203</v>
      </c>
      <c r="D299" s="244" t="s">
        <v>373</v>
      </c>
      <c r="E299" s="244" t="s">
        <v>7</v>
      </c>
      <c r="F299" s="244" t="s">
        <v>8</v>
      </c>
      <c r="G299" s="244" t="s">
        <v>236</v>
      </c>
      <c r="H299" s="187" t="s">
        <v>10</v>
      </c>
      <c r="I299" s="188">
        <v>143.30000000000001</v>
      </c>
      <c r="J299" s="188">
        <f>VLOOKUP(A299,CENIK!$A$2:$F$201,6,FALSE)</f>
        <v>0</v>
      </c>
      <c r="K299" s="188">
        <f t="shared" si="11"/>
        <v>0</v>
      </c>
    </row>
    <row r="300" spans="1:11" ht="60" x14ac:dyDescent="0.25">
      <c r="A300" s="187">
        <v>1205</v>
      </c>
      <c r="B300" s="187">
        <v>365</v>
      </c>
      <c r="C300" s="184" t="str">
        <f t="shared" si="10"/>
        <v>365-1205</v>
      </c>
      <c r="D300" s="244" t="s">
        <v>373</v>
      </c>
      <c r="E300" s="244" t="s">
        <v>7</v>
      </c>
      <c r="F300" s="244" t="s">
        <v>8</v>
      </c>
      <c r="G300" s="244" t="s">
        <v>237</v>
      </c>
      <c r="H300" s="187" t="s">
        <v>14</v>
      </c>
      <c r="I300" s="188">
        <v>1</v>
      </c>
      <c r="J300" s="188">
        <f>VLOOKUP(A300,CENIK!$A$2:$F$201,6,FALSE)</f>
        <v>0</v>
      </c>
      <c r="K300" s="188">
        <f t="shared" si="11"/>
        <v>0</v>
      </c>
    </row>
    <row r="301" spans="1:11" ht="45" x14ac:dyDescent="0.25">
      <c r="A301" s="187">
        <v>1301</v>
      </c>
      <c r="B301" s="187">
        <v>365</v>
      </c>
      <c r="C301" s="184" t="str">
        <f t="shared" si="10"/>
        <v>365-1301</v>
      </c>
      <c r="D301" s="244" t="s">
        <v>373</v>
      </c>
      <c r="E301" s="244" t="s">
        <v>7</v>
      </c>
      <c r="F301" s="244" t="s">
        <v>15</v>
      </c>
      <c r="G301" s="244" t="s">
        <v>16</v>
      </c>
      <c r="H301" s="187" t="s">
        <v>10</v>
      </c>
      <c r="I301" s="188">
        <v>143.30000000000001</v>
      </c>
      <c r="J301" s="188">
        <f>VLOOKUP(A301,CENIK!$A$2:$F$201,6,FALSE)</f>
        <v>0</v>
      </c>
      <c r="K301" s="188">
        <f t="shared" si="11"/>
        <v>0</v>
      </c>
    </row>
    <row r="302" spans="1:11" ht="150" x14ac:dyDescent="0.25">
      <c r="A302" s="187">
        <v>1302</v>
      </c>
      <c r="B302" s="187">
        <v>365</v>
      </c>
      <c r="C302" s="184" t="str">
        <f t="shared" si="10"/>
        <v>365-1302</v>
      </c>
      <c r="D302" s="244" t="s">
        <v>373</v>
      </c>
      <c r="E302" s="244" t="s">
        <v>7</v>
      </c>
      <c r="F302" s="244" t="s">
        <v>15</v>
      </c>
      <c r="G302" s="1201" t="s">
        <v>3252</v>
      </c>
      <c r="H302" s="187" t="s">
        <v>10</v>
      </c>
      <c r="I302" s="188">
        <v>143.30000000000001</v>
      </c>
      <c r="J302" s="188">
        <f>VLOOKUP(A302,CENIK!$A$2:$F$201,6,FALSE)</f>
        <v>0</v>
      </c>
      <c r="K302" s="188">
        <f t="shared" si="11"/>
        <v>0</v>
      </c>
    </row>
    <row r="303" spans="1:11" ht="30" x14ac:dyDescent="0.25">
      <c r="A303" s="187">
        <v>1312</v>
      </c>
      <c r="B303" s="187">
        <v>365</v>
      </c>
      <c r="C303" s="184" t="str">
        <f t="shared" si="10"/>
        <v>365-1312</v>
      </c>
      <c r="D303" s="244" t="s">
        <v>373</v>
      </c>
      <c r="E303" s="244" t="s">
        <v>7</v>
      </c>
      <c r="F303" s="244" t="s">
        <v>15</v>
      </c>
      <c r="G303" s="244" t="s">
        <v>24</v>
      </c>
      <c r="H303" s="187" t="s">
        <v>6</v>
      </c>
      <c r="I303" s="188">
        <v>3</v>
      </c>
      <c r="J303" s="188">
        <f>VLOOKUP(A303,CENIK!$A$2:$F$201,6,FALSE)</f>
        <v>0</v>
      </c>
      <c r="K303" s="188">
        <f t="shared" si="11"/>
        <v>0</v>
      </c>
    </row>
    <row r="304" spans="1:11" ht="45" x14ac:dyDescent="0.25">
      <c r="A304" s="187">
        <v>1311</v>
      </c>
      <c r="B304" s="187">
        <v>365</v>
      </c>
      <c r="C304" s="184" t="str">
        <f t="shared" si="10"/>
        <v>365-1311</v>
      </c>
      <c r="D304" s="244" t="s">
        <v>373</v>
      </c>
      <c r="E304" s="244" t="s">
        <v>7</v>
      </c>
      <c r="F304" s="244" t="s">
        <v>15</v>
      </c>
      <c r="G304" s="244" t="s">
        <v>23</v>
      </c>
      <c r="H304" s="187" t="s">
        <v>14</v>
      </c>
      <c r="I304" s="188">
        <v>1</v>
      </c>
      <c r="J304" s="188">
        <f>VLOOKUP(A304,CENIK!$A$2:$F$201,6,FALSE)</f>
        <v>0</v>
      </c>
      <c r="K304" s="188">
        <f t="shared" si="11"/>
        <v>0</v>
      </c>
    </row>
    <row r="305" spans="1:11" ht="60" x14ac:dyDescent="0.25">
      <c r="A305" s="187">
        <v>1310</v>
      </c>
      <c r="B305" s="187">
        <v>365</v>
      </c>
      <c r="C305" s="184" t="str">
        <f t="shared" si="10"/>
        <v>365-1310</v>
      </c>
      <c r="D305" s="244" t="s">
        <v>373</v>
      </c>
      <c r="E305" s="244" t="s">
        <v>7</v>
      </c>
      <c r="F305" s="244" t="s">
        <v>15</v>
      </c>
      <c r="G305" s="244" t="s">
        <v>21</v>
      </c>
      <c r="H305" s="187" t="s">
        <v>22</v>
      </c>
      <c r="I305" s="188">
        <v>108</v>
      </c>
      <c r="J305" s="188">
        <f>VLOOKUP(A305,CENIK!$A$2:$F$201,6,FALSE)</f>
        <v>0</v>
      </c>
      <c r="K305" s="188">
        <f t="shared" si="11"/>
        <v>0</v>
      </c>
    </row>
    <row r="306" spans="1:11" ht="30" x14ac:dyDescent="0.25">
      <c r="A306" s="187">
        <v>1401</v>
      </c>
      <c r="B306" s="187">
        <v>365</v>
      </c>
      <c r="C306" s="184" t="str">
        <f t="shared" si="10"/>
        <v>365-1401</v>
      </c>
      <c r="D306" s="244" t="s">
        <v>373</v>
      </c>
      <c r="E306" s="244" t="s">
        <v>7</v>
      </c>
      <c r="F306" s="244" t="s">
        <v>25</v>
      </c>
      <c r="G306" s="244" t="s">
        <v>247</v>
      </c>
      <c r="H306" s="187" t="s">
        <v>20</v>
      </c>
      <c r="I306" s="188">
        <v>15</v>
      </c>
      <c r="J306" s="188">
        <f>VLOOKUP(A306,CENIK!$A$2:$F$201,6,FALSE)</f>
        <v>0</v>
      </c>
      <c r="K306" s="188">
        <f t="shared" si="11"/>
        <v>0</v>
      </c>
    </row>
    <row r="307" spans="1:11" ht="30" x14ac:dyDescent="0.25">
      <c r="A307" s="187">
        <v>1402</v>
      </c>
      <c r="B307" s="187">
        <v>365</v>
      </c>
      <c r="C307" s="184" t="str">
        <f t="shared" si="10"/>
        <v>365-1402</v>
      </c>
      <c r="D307" s="244" t="s">
        <v>373</v>
      </c>
      <c r="E307" s="244" t="s">
        <v>7</v>
      </c>
      <c r="F307" s="244" t="s">
        <v>25</v>
      </c>
      <c r="G307" s="244" t="s">
        <v>248</v>
      </c>
      <c r="H307" s="187" t="s">
        <v>20</v>
      </c>
      <c r="I307" s="188">
        <v>5</v>
      </c>
      <c r="J307" s="188">
        <f>VLOOKUP(A307,CENIK!$A$2:$F$201,6,FALSE)</f>
        <v>0</v>
      </c>
      <c r="K307" s="188">
        <f t="shared" si="11"/>
        <v>0</v>
      </c>
    </row>
    <row r="308" spans="1:11" ht="30" x14ac:dyDescent="0.25">
      <c r="A308" s="187">
        <v>1403</v>
      </c>
      <c r="B308" s="187">
        <v>365</v>
      </c>
      <c r="C308" s="184" t="str">
        <f t="shared" si="10"/>
        <v>365-1403</v>
      </c>
      <c r="D308" s="244" t="s">
        <v>373</v>
      </c>
      <c r="E308" s="244" t="s">
        <v>7</v>
      </c>
      <c r="F308" s="244" t="s">
        <v>25</v>
      </c>
      <c r="G308" s="244" t="s">
        <v>249</v>
      </c>
      <c r="H308" s="187" t="s">
        <v>20</v>
      </c>
      <c r="I308" s="188">
        <v>8</v>
      </c>
      <c r="J308" s="188">
        <f>VLOOKUP(A308,CENIK!$A$2:$F$201,6,FALSE)</f>
        <v>0</v>
      </c>
      <c r="K308" s="188">
        <f t="shared" si="11"/>
        <v>0</v>
      </c>
    </row>
    <row r="309" spans="1:11" ht="45" x14ac:dyDescent="0.25">
      <c r="A309" s="187">
        <v>12309</v>
      </c>
      <c r="B309" s="187">
        <v>365</v>
      </c>
      <c r="C309" s="184" t="str">
        <f t="shared" si="10"/>
        <v>365-12309</v>
      </c>
      <c r="D309" s="244" t="s">
        <v>373</v>
      </c>
      <c r="E309" s="244" t="s">
        <v>26</v>
      </c>
      <c r="F309" s="244" t="s">
        <v>27</v>
      </c>
      <c r="G309" s="244" t="s">
        <v>30</v>
      </c>
      <c r="H309" s="187" t="s">
        <v>29</v>
      </c>
      <c r="I309" s="188">
        <v>323</v>
      </c>
      <c r="J309" s="188">
        <f>VLOOKUP(A309,CENIK!$A$2:$F$201,6,FALSE)</f>
        <v>0</v>
      </c>
      <c r="K309" s="188">
        <f t="shared" si="11"/>
        <v>0</v>
      </c>
    </row>
    <row r="310" spans="1:11" ht="30" x14ac:dyDescent="0.25">
      <c r="A310" s="187">
        <v>12328</v>
      </c>
      <c r="B310" s="187">
        <v>365</v>
      </c>
      <c r="C310" s="184" t="str">
        <f t="shared" si="10"/>
        <v>365-12328</v>
      </c>
      <c r="D310" s="244" t="s">
        <v>373</v>
      </c>
      <c r="E310" s="244" t="s">
        <v>26</v>
      </c>
      <c r="F310" s="244" t="s">
        <v>27</v>
      </c>
      <c r="G310" s="244" t="s">
        <v>32</v>
      </c>
      <c r="H310" s="187" t="s">
        <v>10</v>
      </c>
      <c r="I310" s="188">
        <v>287</v>
      </c>
      <c r="J310" s="188">
        <f>VLOOKUP(A310,CENIK!$A$2:$F$201,6,FALSE)</f>
        <v>0</v>
      </c>
      <c r="K310" s="188">
        <f t="shared" si="11"/>
        <v>0</v>
      </c>
    </row>
    <row r="311" spans="1:11" ht="45" x14ac:dyDescent="0.25">
      <c r="A311" s="187">
        <v>12331</v>
      </c>
      <c r="B311" s="187">
        <v>365</v>
      </c>
      <c r="C311" s="184" t="str">
        <f t="shared" si="10"/>
        <v>365-12331</v>
      </c>
      <c r="D311" s="244" t="s">
        <v>373</v>
      </c>
      <c r="E311" s="244" t="s">
        <v>26</v>
      </c>
      <c r="F311" s="244" t="s">
        <v>27</v>
      </c>
      <c r="G311" s="244" t="s">
        <v>33</v>
      </c>
      <c r="H311" s="187" t="s">
        <v>10</v>
      </c>
      <c r="I311" s="188">
        <v>10</v>
      </c>
      <c r="J311" s="188">
        <f>VLOOKUP(A311,CENIK!$A$2:$F$201,6,FALSE)</f>
        <v>0</v>
      </c>
      <c r="K311" s="188">
        <f t="shared" si="11"/>
        <v>0</v>
      </c>
    </row>
    <row r="312" spans="1:11" ht="30" x14ac:dyDescent="0.25">
      <c r="A312" s="187">
        <v>24405</v>
      </c>
      <c r="B312" s="187">
        <v>365</v>
      </c>
      <c r="C312" s="184" t="str">
        <f t="shared" si="10"/>
        <v>365-24405</v>
      </c>
      <c r="D312" s="244" t="s">
        <v>373</v>
      </c>
      <c r="E312" s="244" t="s">
        <v>26</v>
      </c>
      <c r="F312" s="244" t="s">
        <v>36</v>
      </c>
      <c r="G312" s="244" t="s">
        <v>252</v>
      </c>
      <c r="H312" s="187" t="s">
        <v>22</v>
      </c>
      <c r="I312" s="188">
        <v>72</v>
      </c>
      <c r="J312" s="188">
        <f>VLOOKUP(A312,CENIK!$A$2:$F$201,6,FALSE)</f>
        <v>0</v>
      </c>
      <c r="K312" s="188">
        <f t="shared" si="11"/>
        <v>0</v>
      </c>
    </row>
    <row r="313" spans="1:11" ht="45" x14ac:dyDescent="0.25">
      <c r="A313" s="187">
        <v>31302</v>
      </c>
      <c r="B313" s="187">
        <v>365</v>
      </c>
      <c r="C313" s="184" t="str">
        <f t="shared" si="10"/>
        <v>365-31302</v>
      </c>
      <c r="D313" s="244" t="s">
        <v>373</v>
      </c>
      <c r="E313" s="244" t="s">
        <v>26</v>
      </c>
      <c r="F313" s="244" t="s">
        <v>36</v>
      </c>
      <c r="G313" s="244" t="s">
        <v>639</v>
      </c>
      <c r="H313" s="187" t="s">
        <v>22</v>
      </c>
      <c r="I313" s="188">
        <v>36</v>
      </c>
      <c r="J313" s="188">
        <f>VLOOKUP(A313,CENIK!$A$2:$F$201,6,FALSE)</f>
        <v>0</v>
      </c>
      <c r="K313" s="188">
        <f t="shared" si="11"/>
        <v>0</v>
      </c>
    </row>
    <row r="314" spans="1:11" ht="30" x14ac:dyDescent="0.25">
      <c r="A314" s="187">
        <v>22103</v>
      </c>
      <c r="B314" s="187">
        <v>365</v>
      </c>
      <c r="C314" s="184" t="str">
        <f t="shared" si="10"/>
        <v>365-22103</v>
      </c>
      <c r="D314" s="244" t="s">
        <v>373</v>
      </c>
      <c r="E314" s="244" t="s">
        <v>26</v>
      </c>
      <c r="F314" s="244" t="s">
        <v>36</v>
      </c>
      <c r="G314" s="244" t="s">
        <v>40</v>
      </c>
      <c r="H314" s="187" t="s">
        <v>29</v>
      </c>
      <c r="I314" s="188">
        <v>323</v>
      </c>
      <c r="J314" s="188">
        <f>VLOOKUP(A314,CENIK!$A$2:$F$201,6,FALSE)</f>
        <v>0</v>
      </c>
      <c r="K314" s="188">
        <f t="shared" si="11"/>
        <v>0</v>
      </c>
    </row>
    <row r="315" spans="1:11" ht="75" x14ac:dyDescent="0.25">
      <c r="A315" s="187">
        <v>31602</v>
      </c>
      <c r="B315" s="187">
        <v>365</v>
      </c>
      <c r="C315" s="184" t="str">
        <f t="shared" si="10"/>
        <v>365-31602</v>
      </c>
      <c r="D315" s="244" t="s">
        <v>373</v>
      </c>
      <c r="E315" s="244" t="s">
        <v>26</v>
      </c>
      <c r="F315" s="244" t="s">
        <v>36</v>
      </c>
      <c r="G315" s="244" t="s">
        <v>640</v>
      </c>
      <c r="H315" s="187" t="s">
        <v>29</v>
      </c>
      <c r="I315" s="188">
        <v>323</v>
      </c>
      <c r="J315" s="188">
        <f>VLOOKUP(A315,CENIK!$A$2:$F$201,6,FALSE)</f>
        <v>0</v>
      </c>
      <c r="K315" s="188">
        <f t="shared" si="11"/>
        <v>0</v>
      </c>
    </row>
    <row r="316" spans="1:11" ht="45" x14ac:dyDescent="0.25">
      <c r="A316" s="187">
        <v>32208</v>
      </c>
      <c r="B316" s="187">
        <v>365</v>
      </c>
      <c r="C316" s="184" t="str">
        <f t="shared" si="10"/>
        <v>365-32208</v>
      </c>
      <c r="D316" s="244" t="s">
        <v>373</v>
      </c>
      <c r="E316" s="244" t="s">
        <v>26</v>
      </c>
      <c r="F316" s="244" t="s">
        <v>36</v>
      </c>
      <c r="G316" s="244" t="s">
        <v>254</v>
      </c>
      <c r="H316" s="187" t="s">
        <v>29</v>
      </c>
      <c r="I316" s="188">
        <v>323</v>
      </c>
      <c r="J316" s="188">
        <f>VLOOKUP(A316,CENIK!$A$2:$F$201,6,FALSE)</f>
        <v>0</v>
      </c>
      <c r="K316" s="188">
        <f t="shared" si="11"/>
        <v>0</v>
      </c>
    </row>
    <row r="317" spans="1:11" ht="30" x14ac:dyDescent="0.25">
      <c r="A317" s="187">
        <v>4124</v>
      </c>
      <c r="B317" s="187">
        <v>365</v>
      </c>
      <c r="C317" s="184" t="str">
        <f t="shared" si="10"/>
        <v>365-4124</v>
      </c>
      <c r="D317" s="244" t="s">
        <v>373</v>
      </c>
      <c r="E317" s="244" t="s">
        <v>49</v>
      </c>
      <c r="F317" s="244" t="s">
        <v>50</v>
      </c>
      <c r="G317" s="244" t="s">
        <v>55</v>
      </c>
      <c r="H317" s="187" t="s">
        <v>20</v>
      </c>
      <c r="I317" s="188">
        <v>10</v>
      </c>
      <c r="J317" s="188">
        <f>VLOOKUP(A317,CENIK!$A$2:$F$201,6,FALSE)</f>
        <v>0</v>
      </c>
      <c r="K317" s="188">
        <f t="shared" si="11"/>
        <v>0</v>
      </c>
    </row>
    <row r="318" spans="1:11" ht="45" x14ac:dyDescent="0.25">
      <c r="A318" s="187">
        <v>4101</v>
      </c>
      <c r="B318" s="187">
        <v>365</v>
      </c>
      <c r="C318" s="184" t="str">
        <f t="shared" si="10"/>
        <v>365-4101</v>
      </c>
      <c r="D318" s="244" t="s">
        <v>373</v>
      </c>
      <c r="E318" s="244" t="s">
        <v>49</v>
      </c>
      <c r="F318" s="244" t="s">
        <v>50</v>
      </c>
      <c r="G318" s="244" t="s">
        <v>641</v>
      </c>
      <c r="H318" s="187" t="s">
        <v>29</v>
      </c>
      <c r="I318" s="188">
        <v>637</v>
      </c>
      <c r="J318" s="188">
        <f>VLOOKUP(A318,CENIK!$A$2:$F$201,6,FALSE)</f>
        <v>0</v>
      </c>
      <c r="K318" s="188">
        <f t="shared" si="11"/>
        <v>0</v>
      </c>
    </row>
    <row r="319" spans="1:11" ht="60" x14ac:dyDescent="0.25">
      <c r="A319" s="187">
        <v>4105</v>
      </c>
      <c r="B319" s="187">
        <v>365</v>
      </c>
      <c r="C319" s="184" t="str">
        <f t="shared" si="10"/>
        <v>365-4105</v>
      </c>
      <c r="D319" s="244" t="s">
        <v>373</v>
      </c>
      <c r="E319" s="244" t="s">
        <v>49</v>
      </c>
      <c r="F319" s="244" t="s">
        <v>50</v>
      </c>
      <c r="G319" s="244" t="s">
        <v>257</v>
      </c>
      <c r="H319" s="187" t="s">
        <v>22</v>
      </c>
      <c r="I319" s="188">
        <v>156</v>
      </c>
      <c r="J319" s="188">
        <f>VLOOKUP(A319,CENIK!$A$2:$F$201,6,FALSE)</f>
        <v>0</v>
      </c>
      <c r="K319" s="188">
        <f t="shared" si="11"/>
        <v>0</v>
      </c>
    </row>
    <row r="320" spans="1:11" ht="45" x14ac:dyDescent="0.25">
      <c r="A320" s="187">
        <v>4106</v>
      </c>
      <c r="B320" s="187">
        <v>365</v>
      </c>
      <c r="C320" s="184" t="str">
        <f t="shared" si="10"/>
        <v>365-4106</v>
      </c>
      <c r="D320" s="244" t="s">
        <v>373</v>
      </c>
      <c r="E320" s="244" t="s">
        <v>49</v>
      </c>
      <c r="F320" s="244" t="s">
        <v>50</v>
      </c>
      <c r="G320" s="244" t="s">
        <v>642</v>
      </c>
      <c r="H320" s="187" t="s">
        <v>22</v>
      </c>
      <c r="I320" s="188">
        <v>226</v>
      </c>
      <c r="J320" s="188">
        <f>VLOOKUP(A320,CENIK!$A$2:$F$201,6,FALSE)</f>
        <v>0</v>
      </c>
      <c r="K320" s="188">
        <f t="shared" si="11"/>
        <v>0</v>
      </c>
    </row>
    <row r="321" spans="1:11" ht="45" x14ac:dyDescent="0.25">
      <c r="A321" s="187">
        <v>4117</v>
      </c>
      <c r="B321" s="187">
        <v>365</v>
      </c>
      <c r="C321" s="184" t="str">
        <f t="shared" si="10"/>
        <v>365-4117</v>
      </c>
      <c r="D321" s="244" t="s">
        <v>373</v>
      </c>
      <c r="E321" s="244" t="s">
        <v>49</v>
      </c>
      <c r="F321" s="244" t="s">
        <v>50</v>
      </c>
      <c r="G321" s="244" t="s">
        <v>52</v>
      </c>
      <c r="H321" s="187" t="s">
        <v>22</v>
      </c>
      <c r="I321" s="188">
        <v>4</v>
      </c>
      <c r="J321" s="188">
        <f>VLOOKUP(A321,CENIK!$A$2:$F$201,6,FALSE)</f>
        <v>0</v>
      </c>
      <c r="K321" s="188">
        <f t="shared" si="11"/>
        <v>0</v>
      </c>
    </row>
    <row r="322" spans="1:11" ht="45" x14ac:dyDescent="0.25">
      <c r="A322" s="187">
        <v>4121</v>
      </c>
      <c r="B322" s="187">
        <v>365</v>
      </c>
      <c r="C322" s="184" t="str">
        <f t="shared" si="10"/>
        <v>365-4121</v>
      </c>
      <c r="D322" s="244" t="s">
        <v>373</v>
      </c>
      <c r="E322" s="244" t="s">
        <v>49</v>
      </c>
      <c r="F322" s="244" t="s">
        <v>50</v>
      </c>
      <c r="G322" s="244" t="s">
        <v>260</v>
      </c>
      <c r="H322" s="187" t="s">
        <v>22</v>
      </c>
      <c r="I322" s="188">
        <v>12</v>
      </c>
      <c r="J322" s="188">
        <f>VLOOKUP(A322,CENIK!$A$2:$F$201,6,FALSE)</f>
        <v>0</v>
      </c>
      <c r="K322" s="188">
        <f t="shared" si="11"/>
        <v>0</v>
      </c>
    </row>
    <row r="323" spans="1:11" ht="30" x14ac:dyDescent="0.25">
      <c r="A323" s="187">
        <v>4202</v>
      </c>
      <c r="B323" s="187">
        <v>365</v>
      </c>
      <c r="C323" s="184" t="str">
        <f t="shared" si="10"/>
        <v>365-4202</v>
      </c>
      <c r="D323" s="244" t="s">
        <v>373</v>
      </c>
      <c r="E323" s="244" t="s">
        <v>49</v>
      </c>
      <c r="F323" s="244" t="s">
        <v>56</v>
      </c>
      <c r="G323" s="244" t="s">
        <v>58</v>
      </c>
      <c r="H323" s="187" t="s">
        <v>29</v>
      </c>
      <c r="I323" s="188">
        <v>180</v>
      </c>
      <c r="J323" s="188">
        <f>VLOOKUP(A323,CENIK!$A$2:$F$201,6,FALSE)</f>
        <v>0</v>
      </c>
      <c r="K323" s="188">
        <f t="shared" si="11"/>
        <v>0</v>
      </c>
    </row>
    <row r="324" spans="1:11" ht="75" x14ac:dyDescent="0.25">
      <c r="A324" s="187">
        <v>4203</v>
      </c>
      <c r="B324" s="187">
        <v>365</v>
      </c>
      <c r="C324" s="184" t="str">
        <f t="shared" si="10"/>
        <v>365-4203</v>
      </c>
      <c r="D324" s="244" t="s">
        <v>373</v>
      </c>
      <c r="E324" s="244" t="s">
        <v>49</v>
      </c>
      <c r="F324" s="244" t="s">
        <v>56</v>
      </c>
      <c r="G324" s="244" t="s">
        <v>59</v>
      </c>
      <c r="H324" s="187" t="s">
        <v>22</v>
      </c>
      <c r="I324" s="188">
        <v>180</v>
      </c>
      <c r="J324" s="188">
        <f>VLOOKUP(A324,CENIK!$A$2:$F$201,6,FALSE)</f>
        <v>0</v>
      </c>
      <c r="K324" s="188">
        <f t="shared" si="11"/>
        <v>0</v>
      </c>
    </row>
    <row r="325" spans="1:11" ht="60" x14ac:dyDescent="0.25">
      <c r="A325" s="187">
        <v>4204</v>
      </c>
      <c r="B325" s="187">
        <v>365</v>
      </c>
      <c r="C325" s="184" t="str">
        <f t="shared" si="10"/>
        <v>365-4204</v>
      </c>
      <c r="D325" s="244" t="s">
        <v>373</v>
      </c>
      <c r="E325" s="244" t="s">
        <v>49</v>
      </c>
      <c r="F325" s="244" t="s">
        <v>56</v>
      </c>
      <c r="G325" s="244" t="s">
        <v>60</v>
      </c>
      <c r="H325" s="187" t="s">
        <v>22</v>
      </c>
      <c r="I325" s="188">
        <v>92</v>
      </c>
      <c r="J325" s="188">
        <f>VLOOKUP(A325,CENIK!$A$2:$F$201,6,FALSE)</f>
        <v>0</v>
      </c>
      <c r="K325" s="188">
        <f t="shared" si="11"/>
        <v>0</v>
      </c>
    </row>
    <row r="326" spans="1:11" ht="60" x14ac:dyDescent="0.25">
      <c r="A326" s="187">
        <v>4205</v>
      </c>
      <c r="B326" s="187">
        <v>365</v>
      </c>
      <c r="C326" s="184" t="str">
        <f t="shared" si="10"/>
        <v>365-4205</v>
      </c>
      <c r="D326" s="244" t="s">
        <v>373</v>
      </c>
      <c r="E326" s="244" t="s">
        <v>49</v>
      </c>
      <c r="F326" s="244" t="s">
        <v>56</v>
      </c>
      <c r="G326" s="244" t="s">
        <v>61</v>
      </c>
      <c r="H326" s="187" t="s">
        <v>29</v>
      </c>
      <c r="I326" s="188">
        <v>323</v>
      </c>
      <c r="J326" s="188">
        <f>VLOOKUP(A326,CENIK!$A$2:$F$201,6,FALSE)</f>
        <v>0</v>
      </c>
      <c r="K326" s="188">
        <f t="shared" si="11"/>
        <v>0</v>
      </c>
    </row>
    <row r="327" spans="1:11" ht="60" x14ac:dyDescent="0.25">
      <c r="A327" s="187">
        <v>4206</v>
      </c>
      <c r="B327" s="187">
        <v>365</v>
      </c>
      <c r="C327" s="184" t="str">
        <f t="shared" si="10"/>
        <v>365-4206</v>
      </c>
      <c r="D327" s="244" t="s">
        <v>373</v>
      </c>
      <c r="E327" s="244" t="s">
        <v>49</v>
      </c>
      <c r="F327" s="244" t="s">
        <v>56</v>
      </c>
      <c r="G327" s="244" t="s">
        <v>62</v>
      </c>
      <c r="H327" s="187" t="s">
        <v>22</v>
      </c>
      <c r="I327" s="188">
        <v>156</v>
      </c>
      <c r="J327" s="188">
        <f>VLOOKUP(A327,CENIK!$A$2:$F$201,6,FALSE)</f>
        <v>0</v>
      </c>
      <c r="K327" s="188">
        <f t="shared" si="11"/>
        <v>0</v>
      </c>
    </row>
    <row r="328" spans="1:11" ht="60" x14ac:dyDescent="0.25">
      <c r="A328" s="187">
        <v>4207</v>
      </c>
      <c r="B328" s="187">
        <v>365</v>
      </c>
      <c r="C328" s="184" t="str">
        <f t="shared" si="10"/>
        <v>365-4207</v>
      </c>
      <c r="D328" s="244" t="s">
        <v>373</v>
      </c>
      <c r="E328" s="244" t="s">
        <v>49</v>
      </c>
      <c r="F328" s="244" t="s">
        <v>56</v>
      </c>
      <c r="G328" s="244" t="s">
        <v>262</v>
      </c>
      <c r="H328" s="187" t="s">
        <v>22</v>
      </c>
      <c r="I328" s="188">
        <v>10</v>
      </c>
      <c r="J328" s="188">
        <f>VLOOKUP(A328,CENIK!$A$2:$F$201,6,FALSE)</f>
        <v>0</v>
      </c>
      <c r="K328" s="188">
        <f t="shared" si="11"/>
        <v>0</v>
      </c>
    </row>
    <row r="329" spans="1:11" ht="165" x14ac:dyDescent="0.25">
      <c r="A329" s="187">
        <v>6101</v>
      </c>
      <c r="B329" s="187">
        <v>365</v>
      </c>
      <c r="C329" s="184" t="str">
        <f t="shared" si="10"/>
        <v>365-6101</v>
      </c>
      <c r="D329" s="244" t="s">
        <v>373</v>
      </c>
      <c r="E329" s="244" t="s">
        <v>74</v>
      </c>
      <c r="F329" s="244" t="s">
        <v>75</v>
      </c>
      <c r="G329" s="244" t="s">
        <v>76</v>
      </c>
      <c r="H329" s="187" t="s">
        <v>10</v>
      </c>
      <c r="I329" s="188">
        <v>143.30000000000001</v>
      </c>
      <c r="J329" s="188">
        <f>VLOOKUP(A329,CENIK!$A$2:$F$201,6,FALSE)</f>
        <v>0</v>
      </c>
      <c r="K329" s="188">
        <f t="shared" si="11"/>
        <v>0</v>
      </c>
    </row>
    <row r="330" spans="1:11" ht="120" x14ac:dyDescent="0.25">
      <c r="A330" s="187">
        <v>6202</v>
      </c>
      <c r="B330" s="187">
        <v>365</v>
      </c>
      <c r="C330" s="184" t="str">
        <f t="shared" si="10"/>
        <v>365-6202</v>
      </c>
      <c r="D330" s="244" t="s">
        <v>373</v>
      </c>
      <c r="E330" s="244" t="s">
        <v>74</v>
      </c>
      <c r="F330" s="244" t="s">
        <v>77</v>
      </c>
      <c r="G330" s="244" t="s">
        <v>263</v>
      </c>
      <c r="H330" s="187" t="s">
        <v>6</v>
      </c>
      <c r="I330" s="188">
        <v>3</v>
      </c>
      <c r="J330" s="188">
        <f>VLOOKUP(A330,CENIK!$A$2:$F$201,6,FALSE)</f>
        <v>0</v>
      </c>
      <c r="K330" s="188">
        <f t="shared" si="11"/>
        <v>0</v>
      </c>
    </row>
    <row r="331" spans="1:11" ht="120" x14ac:dyDescent="0.25">
      <c r="A331" s="187">
        <v>6204</v>
      </c>
      <c r="B331" s="187">
        <v>365</v>
      </c>
      <c r="C331" s="184" t="str">
        <f t="shared" si="10"/>
        <v>365-6204</v>
      </c>
      <c r="D331" s="244" t="s">
        <v>373</v>
      </c>
      <c r="E331" s="244" t="s">
        <v>74</v>
      </c>
      <c r="F331" s="244" t="s">
        <v>77</v>
      </c>
      <c r="G331" s="244" t="s">
        <v>265</v>
      </c>
      <c r="H331" s="187" t="s">
        <v>6</v>
      </c>
      <c r="I331" s="188">
        <v>3</v>
      </c>
      <c r="J331" s="188">
        <f>VLOOKUP(A331,CENIK!$A$2:$F$201,6,FALSE)</f>
        <v>0</v>
      </c>
      <c r="K331" s="188">
        <f t="shared" si="11"/>
        <v>0</v>
      </c>
    </row>
    <row r="332" spans="1:11" ht="120" x14ac:dyDescent="0.25">
      <c r="A332" s="187">
        <v>6206</v>
      </c>
      <c r="B332" s="187">
        <v>365</v>
      </c>
      <c r="C332" s="184" t="str">
        <f t="shared" si="10"/>
        <v>365-6206</v>
      </c>
      <c r="D332" s="244" t="s">
        <v>373</v>
      </c>
      <c r="E332" s="244" t="s">
        <v>74</v>
      </c>
      <c r="F332" s="244" t="s">
        <v>77</v>
      </c>
      <c r="G332" s="244" t="s">
        <v>266</v>
      </c>
      <c r="H332" s="187" t="s">
        <v>6</v>
      </c>
      <c r="I332" s="188">
        <v>1</v>
      </c>
      <c r="J332" s="188">
        <f>VLOOKUP(A332,CENIK!$A$2:$F$201,6,FALSE)</f>
        <v>0</v>
      </c>
      <c r="K332" s="188">
        <f t="shared" si="11"/>
        <v>0</v>
      </c>
    </row>
    <row r="333" spans="1:11" ht="30" x14ac:dyDescent="0.25">
      <c r="A333" s="187">
        <v>6257</v>
      </c>
      <c r="B333" s="187">
        <v>365</v>
      </c>
      <c r="C333" s="184" t="str">
        <f t="shared" si="10"/>
        <v>365-6257</v>
      </c>
      <c r="D333" s="244" t="s">
        <v>373</v>
      </c>
      <c r="E333" s="244" t="s">
        <v>74</v>
      </c>
      <c r="F333" s="244" t="s">
        <v>77</v>
      </c>
      <c r="G333" s="244" t="s">
        <v>79</v>
      </c>
      <c r="H333" s="187" t="s">
        <v>6</v>
      </c>
      <c r="I333" s="188">
        <v>2</v>
      </c>
      <c r="J333" s="188">
        <f>VLOOKUP(A333,CENIK!$A$2:$F$201,6,FALSE)</f>
        <v>0</v>
      </c>
      <c r="K333" s="188">
        <f t="shared" si="11"/>
        <v>0</v>
      </c>
    </row>
    <row r="334" spans="1:11" ht="120" x14ac:dyDescent="0.25">
      <c r="A334" s="187">
        <v>6253</v>
      </c>
      <c r="B334" s="187">
        <v>365</v>
      </c>
      <c r="C334" s="184" t="str">
        <f t="shared" si="10"/>
        <v>365-6253</v>
      </c>
      <c r="D334" s="244" t="s">
        <v>373</v>
      </c>
      <c r="E334" s="244" t="s">
        <v>74</v>
      </c>
      <c r="F334" s="244" t="s">
        <v>77</v>
      </c>
      <c r="G334" s="244" t="s">
        <v>269</v>
      </c>
      <c r="H334" s="187" t="s">
        <v>6</v>
      </c>
      <c r="I334" s="188">
        <v>7</v>
      </c>
      <c r="J334" s="188">
        <f>VLOOKUP(A334,CENIK!$A$2:$F$201,6,FALSE)</f>
        <v>0</v>
      </c>
      <c r="K334" s="188">
        <f t="shared" si="11"/>
        <v>0</v>
      </c>
    </row>
    <row r="335" spans="1:11" ht="120" x14ac:dyDescent="0.25">
      <c r="A335" s="187">
        <v>6302</v>
      </c>
      <c r="B335" s="187">
        <v>365</v>
      </c>
      <c r="C335" s="184" t="str">
        <f t="shared" si="10"/>
        <v>365-6302</v>
      </c>
      <c r="D335" s="244" t="s">
        <v>373</v>
      </c>
      <c r="E335" s="244" t="s">
        <v>74</v>
      </c>
      <c r="F335" s="244" t="s">
        <v>81</v>
      </c>
      <c r="G335" s="244" t="s">
        <v>82</v>
      </c>
      <c r="H335" s="187" t="s">
        <v>6</v>
      </c>
      <c r="I335" s="188">
        <v>3</v>
      </c>
      <c r="J335" s="188">
        <f>VLOOKUP(A335,CENIK!$A$2:$F$201,6,FALSE)</f>
        <v>0</v>
      </c>
      <c r="K335" s="188">
        <f t="shared" si="11"/>
        <v>0</v>
      </c>
    </row>
    <row r="336" spans="1:11" ht="345" x14ac:dyDescent="0.25">
      <c r="A336" s="187">
        <v>6301</v>
      </c>
      <c r="B336" s="187">
        <v>365</v>
      </c>
      <c r="C336" s="184" t="str">
        <f t="shared" si="10"/>
        <v>365-6301</v>
      </c>
      <c r="D336" s="244" t="s">
        <v>373</v>
      </c>
      <c r="E336" s="244" t="s">
        <v>74</v>
      </c>
      <c r="F336" s="244" t="s">
        <v>81</v>
      </c>
      <c r="G336" s="244" t="s">
        <v>270</v>
      </c>
      <c r="H336" s="187" t="s">
        <v>6</v>
      </c>
      <c r="I336" s="188">
        <v>3</v>
      </c>
      <c r="J336" s="188">
        <f>VLOOKUP(A336,CENIK!$A$2:$F$201,6,FALSE)</f>
        <v>0</v>
      </c>
      <c r="K336" s="188">
        <f t="shared" si="11"/>
        <v>0</v>
      </c>
    </row>
    <row r="337" spans="1:11" ht="60" x14ac:dyDescent="0.25">
      <c r="A337" s="187">
        <v>6405</v>
      </c>
      <c r="B337" s="187">
        <v>365</v>
      </c>
      <c r="C337" s="184" t="str">
        <f t="shared" si="10"/>
        <v>365-6405</v>
      </c>
      <c r="D337" s="244" t="s">
        <v>373</v>
      </c>
      <c r="E337" s="244" t="s">
        <v>74</v>
      </c>
      <c r="F337" s="244" t="s">
        <v>85</v>
      </c>
      <c r="G337" s="244" t="s">
        <v>87</v>
      </c>
      <c r="H337" s="187" t="s">
        <v>10</v>
      </c>
      <c r="I337" s="188">
        <v>143.30000000000001</v>
      </c>
      <c r="J337" s="188">
        <f>VLOOKUP(A337,CENIK!$A$2:$F$201,6,FALSE)</f>
        <v>0</v>
      </c>
      <c r="K337" s="188">
        <f t="shared" si="11"/>
        <v>0</v>
      </c>
    </row>
    <row r="338" spans="1:11" ht="30" x14ac:dyDescent="0.25">
      <c r="A338" s="187">
        <v>6401</v>
      </c>
      <c r="B338" s="187">
        <v>365</v>
      </c>
      <c r="C338" s="184" t="str">
        <f t="shared" si="10"/>
        <v>365-6401</v>
      </c>
      <c r="D338" s="244" t="s">
        <v>373</v>
      </c>
      <c r="E338" s="244" t="s">
        <v>74</v>
      </c>
      <c r="F338" s="244" t="s">
        <v>85</v>
      </c>
      <c r="G338" s="244" t="s">
        <v>86</v>
      </c>
      <c r="H338" s="187" t="s">
        <v>10</v>
      </c>
      <c r="I338" s="188">
        <v>143.30000000000001</v>
      </c>
      <c r="J338" s="188">
        <f>VLOOKUP(A338,CENIK!$A$2:$F$201,6,FALSE)</f>
        <v>0</v>
      </c>
      <c r="K338" s="188">
        <f t="shared" si="11"/>
        <v>0</v>
      </c>
    </row>
    <row r="339" spans="1:11" ht="30" x14ac:dyDescent="0.25">
      <c r="A339" s="187">
        <v>6402</v>
      </c>
      <c r="B339" s="187">
        <v>365</v>
      </c>
      <c r="C339" s="184" t="str">
        <f t="shared" si="10"/>
        <v>365-6402</v>
      </c>
      <c r="D339" s="244" t="s">
        <v>373</v>
      </c>
      <c r="E339" s="244" t="s">
        <v>74</v>
      </c>
      <c r="F339" s="244" t="s">
        <v>85</v>
      </c>
      <c r="G339" s="244" t="s">
        <v>122</v>
      </c>
      <c r="H339" s="187" t="s">
        <v>10</v>
      </c>
      <c r="I339" s="188">
        <v>143.30000000000001</v>
      </c>
      <c r="J339" s="188">
        <f>VLOOKUP(A339,CENIK!$A$2:$F$201,6,FALSE)</f>
        <v>0</v>
      </c>
      <c r="K339" s="188">
        <f t="shared" si="11"/>
        <v>0</v>
      </c>
    </row>
    <row r="340" spans="1:11" ht="30" x14ac:dyDescent="0.25">
      <c r="A340" s="187">
        <v>6501</v>
      </c>
      <c r="B340" s="187">
        <v>365</v>
      </c>
      <c r="C340" s="184" t="str">
        <f t="shared" si="10"/>
        <v>365-6501</v>
      </c>
      <c r="D340" s="244" t="s">
        <v>373</v>
      </c>
      <c r="E340" s="244" t="s">
        <v>74</v>
      </c>
      <c r="F340" s="244" t="s">
        <v>88</v>
      </c>
      <c r="G340" s="244" t="s">
        <v>271</v>
      </c>
      <c r="H340" s="187" t="s">
        <v>6</v>
      </c>
      <c r="I340" s="188">
        <v>1</v>
      </c>
      <c r="J340" s="188">
        <f>VLOOKUP(A340,CENIK!$A$2:$F$201,6,FALSE)</f>
        <v>0</v>
      </c>
      <c r="K340" s="188">
        <f t="shared" si="11"/>
        <v>0</v>
      </c>
    </row>
    <row r="341" spans="1:11" ht="60" x14ac:dyDescent="0.25">
      <c r="A341" s="187">
        <v>1201</v>
      </c>
      <c r="B341" s="187">
        <v>364</v>
      </c>
      <c r="C341" s="184" t="str">
        <f t="shared" si="10"/>
        <v>364-1201</v>
      </c>
      <c r="D341" s="244" t="s">
        <v>372</v>
      </c>
      <c r="E341" s="244" t="s">
        <v>7</v>
      </c>
      <c r="F341" s="244" t="s">
        <v>8</v>
      </c>
      <c r="G341" s="244" t="s">
        <v>9</v>
      </c>
      <c r="H341" s="187" t="s">
        <v>10</v>
      </c>
      <c r="I341" s="188">
        <v>158.41999999999999</v>
      </c>
      <c r="J341" s="188">
        <f>VLOOKUP(A341,CENIK!$A$2:$F$201,6,FALSE)</f>
        <v>0</v>
      </c>
      <c r="K341" s="188">
        <f t="shared" si="11"/>
        <v>0</v>
      </c>
    </row>
    <row r="342" spans="1:11" ht="45" x14ac:dyDescent="0.25">
      <c r="A342" s="187">
        <v>1202</v>
      </c>
      <c r="B342" s="187">
        <v>364</v>
      </c>
      <c r="C342" s="184" t="str">
        <f t="shared" si="10"/>
        <v>364-1202</v>
      </c>
      <c r="D342" s="244" t="s">
        <v>372</v>
      </c>
      <c r="E342" s="244" t="s">
        <v>7</v>
      </c>
      <c r="F342" s="244" t="s">
        <v>8</v>
      </c>
      <c r="G342" s="244" t="s">
        <v>11</v>
      </c>
      <c r="H342" s="187" t="s">
        <v>12</v>
      </c>
      <c r="I342" s="188">
        <v>13</v>
      </c>
      <c r="J342" s="188">
        <f>VLOOKUP(A342,CENIK!$A$2:$F$201,6,FALSE)</f>
        <v>0</v>
      </c>
      <c r="K342" s="188">
        <f t="shared" si="11"/>
        <v>0</v>
      </c>
    </row>
    <row r="343" spans="1:11" ht="60" x14ac:dyDescent="0.25">
      <c r="A343" s="187">
        <v>1203</v>
      </c>
      <c r="B343" s="187">
        <v>364</v>
      </c>
      <c r="C343" s="184" t="str">
        <f t="shared" si="10"/>
        <v>364-1203</v>
      </c>
      <c r="D343" s="244" t="s">
        <v>372</v>
      </c>
      <c r="E343" s="244" t="s">
        <v>7</v>
      </c>
      <c r="F343" s="244" t="s">
        <v>8</v>
      </c>
      <c r="G343" s="244" t="s">
        <v>236</v>
      </c>
      <c r="H343" s="187" t="s">
        <v>10</v>
      </c>
      <c r="I343" s="188">
        <v>158.41999999999999</v>
      </c>
      <c r="J343" s="188">
        <f>VLOOKUP(A343,CENIK!$A$2:$F$201,6,FALSE)</f>
        <v>0</v>
      </c>
      <c r="K343" s="188">
        <f t="shared" si="11"/>
        <v>0</v>
      </c>
    </row>
    <row r="344" spans="1:11" ht="45" x14ac:dyDescent="0.25">
      <c r="A344" s="187">
        <v>1301</v>
      </c>
      <c r="B344" s="187">
        <v>364</v>
      </c>
      <c r="C344" s="184" t="str">
        <f t="shared" si="10"/>
        <v>364-1301</v>
      </c>
      <c r="D344" s="244" t="s">
        <v>372</v>
      </c>
      <c r="E344" s="244" t="s">
        <v>7</v>
      </c>
      <c r="F344" s="244" t="s">
        <v>15</v>
      </c>
      <c r="G344" s="244" t="s">
        <v>16</v>
      </c>
      <c r="H344" s="187" t="s">
        <v>10</v>
      </c>
      <c r="I344" s="188">
        <v>158.41999999999999</v>
      </c>
      <c r="J344" s="188">
        <f>VLOOKUP(A344,CENIK!$A$2:$F$201,6,FALSE)</f>
        <v>0</v>
      </c>
      <c r="K344" s="188">
        <f t="shared" si="11"/>
        <v>0</v>
      </c>
    </row>
    <row r="345" spans="1:11" ht="150" x14ac:dyDescent="0.25">
      <c r="A345" s="187">
        <v>1302</v>
      </c>
      <c r="B345" s="187">
        <v>364</v>
      </c>
      <c r="C345" s="184" t="str">
        <f t="shared" si="10"/>
        <v>364-1302</v>
      </c>
      <c r="D345" s="244" t="s">
        <v>372</v>
      </c>
      <c r="E345" s="244" t="s">
        <v>7</v>
      </c>
      <c r="F345" s="244" t="s">
        <v>15</v>
      </c>
      <c r="G345" s="1201" t="s">
        <v>3252</v>
      </c>
      <c r="H345" s="187" t="s">
        <v>10</v>
      </c>
      <c r="I345" s="188">
        <v>158.41999999999999</v>
      </c>
      <c r="J345" s="188">
        <f>VLOOKUP(A345,CENIK!$A$2:$F$201,6,FALSE)</f>
        <v>0</v>
      </c>
      <c r="K345" s="188">
        <f t="shared" si="11"/>
        <v>0</v>
      </c>
    </row>
    <row r="346" spans="1:11" ht="30" x14ac:dyDescent="0.25">
      <c r="A346" s="187">
        <v>1312</v>
      </c>
      <c r="B346" s="187">
        <v>364</v>
      </c>
      <c r="C346" s="184" t="str">
        <f t="shared" si="10"/>
        <v>364-1312</v>
      </c>
      <c r="D346" s="244" t="s">
        <v>372</v>
      </c>
      <c r="E346" s="244" t="s">
        <v>7</v>
      </c>
      <c r="F346" s="244" t="s">
        <v>15</v>
      </c>
      <c r="G346" s="244" t="s">
        <v>24</v>
      </c>
      <c r="H346" s="187" t="s">
        <v>6</v>
      </c>
      <c r="I346" s="188">
        <v>8</v>
      </c>
      <c r="J346" s="188">
        <f>VLOOKUP(A346,CENIK!$A$2:$F$201,6,FALSE)</f>
        <v>0</v>
      </c>
      <c r="K346" s="188">
        <f t="shared" si="11"/>
        <v>0</v>
      </c>
    </row>
    <row r="347" spans="1:11" ht="45" x14ac:dyDescent="0.25">
      <c r="A347" s="187">
        <v>1311</v>
      </c>
      <c r="B347" s="187">
        <v>364</v>
      </c>
      <c r="C347" s="184" t="str">
        <f t="shared" si="10"/>
        <v>364-1311</v>
      </c>
      <c r="D347" s="244" t="s">
        <v>372</v>
      </c>
      <c r="E347" s="244" t="s">
        <v>7</v>
      </c>
      <c r="F347" s="244" t="s">
        <v>15</v>
      </c>
      <c r="G347" s="244" t="s">
        <v>23</v>
      </c>
      <c r="H347" s="187" t="s">
        <v>14</v>
      </c>
      <c r="I347" s="188">
        <v>1</v>
      </c>
      <c r="J347" s="188">
        <f>VLOOKUP(A347,CENIK!$A$2:$F$201,6,FALSE)</f>
        <v>0</v>
      </c>
      <c r="K347" s="188">
        <f t="shared" si="11"/>
        <v>0</v>
      </c>
    </row>
    <row r="348" spans="1:11" ht="60" x14ac:dyDescent="0.25">
      <c r="A348" s="187">
        <v>1310</v>
      </c>
      <c r="B348" s="187">
        <v>364</v>
      </c>
      <c r="C348" s="184" t="str">
        <f t="shared" si="10"/>
        <v>364-1310</v>
      </c>
      <c r="D348" s="244" t="s">
        <v>372</v>
      </c>
      <c r="E348" s="244" t="s">
        <v>7</v>
      </c>
      <c r="F348" s="244" t="s">
        <v>15</v>
      </c>
      <c r="G348" s="244" t="s">
        <v>21</v>
      </c>
      <c r="H348" s="187" t="s">
        <v>22</v>
      </c>
      <c r="I348" s="188">
        <v>119</v>
      </c>
      <c r="J348" s="188">
        <f>VLOOKUP(A348,CENIK!$A$2:$F$201,6,FALSE)</f>
        <v>0</v>
      </c>
      <c r="K348" s="188">
        <f t="shared" si="11"/>
        <v>0</v>
      </c>
    </row>
    <row r="349" spans="1:11" ht="30" x14ac:dyDescent="0.25">
      <c r="A349" s="187">
        <v>1401</v>
      </c>
      <c r="B349" s="187">
        <v>364</v>
      </c>
      <c r="C349" s="184" t="str">
        <f t="shared" si="10"/>
        <v>364-1401</v>
      </c>
      <c r="D349" s="244" t="s">
        <v>372</v>
      </c>
      <c r="E349" s="244" t="s">
        <v>7</v>
      </c>
      <c r="F349" s="244" t="s">
        <v>25</v>
      </c>
      <c r="G349" s="244" t="s">
        <v>247</v>
      </c>
      <c r="H349" s="187" t="s">
        <v>20</v>
      </c>
      <c r="I349" s="188">
        <v>20</v>
      </c>
      <c r="J349" s="188">
        <f>VLOOKUP(A349,CENIK!$A$2:$F$201,6,FALSE)</f>
        <v>0</v>
      </c>
      <c r="K349" s="188">
        <f t="shared" si="11"/>
        <v>0</v>
      </c>
    </row>
    <row r="350" spans="1:11" ht="30" x14ac:dyDescent="0.25">
      <c r="A350" s="187">
        <v>1402</v>
      </c>
      <c r="B350" s="187">
        <v>364</v>
      </c>
      <c r="C350" s="184" t="str">
        <f t="shared" si="10"/>
        <v>364-1402</v>
      </c>
      <c r="D350" s="244" t="s">
        <v>372</v>
      </c>
      <c r="E350" s="244" t="s">
        <v>7</v>
      </c>
      <c r="F350" s="244" t="s">
        <v>25</v>
      </c>
      <c r="G350" s="244" t="s">
        <v>248</v>
      </c>
      <c r="H350" s="187" t="s">
        <v>20</v>
      </c>
      <c r="I350" s="188">
        <v>5</v>
      </c>
      <c r="J350" s="188">
        <f>VLOOKUP(A350,CENIK!$A$2:$F$201,6,FALSE)</f>
        <v>0</v>
      </c>
      <c r="K350" s="188">
        <f t="shared" si="11"/>
        <v>0</v>
      </c>
    </row>
    <row r="351" spans="1:11" ht="30" x14ac:dyDescent="0.25">
      <c r="A351" s="187">
        <v>1403</v>
      </c>
      <c r="B351" s="187">
        <v>364</v>
      </c>
      <c r="C351" s="184" t="str">
        <f t="shared" si="10"/>
        <v>364-1403</v>
      </c>
      <c r="D351" s="244" t="s">
        <v>372</v>
      </c>
      <c r="E351" s="244" t="s">
        <v>7</v>
      </c>
      <c r="F351" s="244" t="s">
        <v>25</v>
      </c>
      <c r="G351" s="244" t="s">
        <v>249</v>
      </c>
      <c r="H351" s="187" t="s">
        <v>20</v>
      </c>
      <c r="I351" s="188">
        <v>10</v>
      </c>
      <c r="J351" s="188">
        <f>VLOOKUP(A351,CENIK!$A$2:$F$201,6,FALSE)</f>
        <v>0</v>
      </c>
      <c r="K351" s="188">
        <f t="shared" si="11"/>
        <v>0</v>
      </c>
    </row>
    <row r="352" spans="1:11" ht="45" x14ac:dyDescent="0.25">
      <c r="A352" s="187">
        <v>12309</v>
      </c>
      <c r="B352" s="187">
        <v>364</v>
      </c>
      <c r="C352" s="184" t="str">
        <f t="shared" si="10"/>
        <v>364-12309</v>
      </c>
      <c r="D352" s="244" t="s">
        <v>372</v>
      </c>
      <c r="E352" s="244" t="s">
        <v>26</v>
      </c>
      <c r="F352" s="244" t="s">
        <v>27</v>
      </c>
      <c r="G352" s="244" t="s">
        <v>30</v>
      </c>
      <c r="H352" s="187" t="s">
        <v>29</v>
      </c>
      <c r="I352" s="188">
        <v>357</v>
      </c>
      <c r="J352" s="188">
        <f>VLOOKUP(A352,CENIK!$A$2:$F$201,6,FALSE)</f>
        <v>0</v>
      </c>
      <c r="K352" s="188">
        <f t="shared" si="11"/>
        <v>0</v>
      </c>
    </row>
    <row r="353" spans="1:11" ht="30" x14ac:dyDescent="0.25">
      <c r="A353" s="187">
        <v>12328</v>
      </c>
      <c r="B353" s="187">
        <v>364</v>
      </c>
      <c r="C353" s="184" t="str">
        <f t="shared" si="10"/>
        <v>364-12328</v>
      </c>
      <c r="D353" s="244" t="s">
        <v>372</v>
      </c>
      <c r="E353" s="244" t="s">
        <v>26</v>
      </c>
      <c r="F353" s="244" t="s">
        <v>27</v>
      </c>
      <c r="G353" s="244" t="s">
        <v>32</v>
      </c>
      <c r="H353" s="187" t="s">
        <v>10</v>
      </c>
      <c r="I353" s="188">
        <v>317</v>
      </c>
      <c r="J353" s="188">
        <f>VLOOKUP(A353,CENIK!$A$2:$F$201,6,FALSE)</f>
        <v>0</v>
      </c>
      <c r="K353" s="188">
        <f t="shared" si="11"/>
        <v>0</v>
      </c>
    </row>
    <row r="354" spans="1:11" ht="45" x14ac:dyDescent="0.25">
      <c r="A354" s="187">
        <v>12331</v>
      </c>
      <c r="B354" s="187">
        <v>364</v>
      </c>
      <c r="C354" s="184" t="str">
        <f t="shared" si="10"/>
        <v>364-12331</v>
      </c>
      <c r="D354" s="244" t="s">
        <v>372</v>
      </c>
      <c r="E354" s="244" t="s">
        <v>26</v>
      </c>
      <c r="F354" s="244" t="s">
        <v>27</v>
      </c>
      <c r="G354" s="244" t="s">
        <v>33</v>
      </c>
      <c r="H354" s="187" t="s">
        <v>10</v>
      </c>
      <c r="I354" s="188">
        <v>10</v>
      </c>
      <c r="J354" s="188">
        <f>VLOOKUP(A354,CENIK!$A$2:$F$201,6,FALSE)</f>
        <v>0</v>
      </c>
      <c r="K354" s="188">
        <f t="shared" si="11"/>
        <v>0</v>
      </c>
    </row>
    <row r="355" spans="1:11" ht="30" x14ac:dyDescent="0.25">
      <c r="A355" s="187">
        <v>24505</v>
      </c>
      <c r="B355" s="187">
        <v>364</v>
      </c>
      <c r="C355" s="184" t="str">
        <f t="shared" si="10"/>
        <v>364-24505</v>
      </c>
      <c r="D355" s="244" t="s">
        <v>372</v>
      </c>
      <c r="E355" s="244" t="s">
        <v>26</v>
      </c>
      <c r="F355" s="244" t="s">
        <v>36</v>
      </c>
      <c r="G355" s="244" t="s">
        <v>41</v>
      </c>
      <c r="H355" s="187" t="s">
        <v>29</v>
      </c>
      <c r="I355" s="188">
        <v>80</v>
      </c>
      <c r="J355" s="188">
        <f>VLOOKUP(A355,CENIK!$A$2:$F$201,6,FALSE)</f>
        <v>0</v>
      </c>
      <c r="K355" s="188">
        <f t="shared" si="11"/>
        <v>0</v>
      </c>
    </row>
    <row r="356" spans="1:11" ht="45" x14ac:dyDescent="0.25">
      <c r="A356" s="187">
        <v>31302</v>
      </c>
      <c r="B356" s="187">
        <v>364</v>
      </c>
      <c r="C356" s="184" t="str">
        <f t="shared" ref="C356:C419" si="12">CONCATENATE(B356,$A$33,A356)</f>
        <v>364-31302</v>
      </c>
      <c r="D356" s="244" t="s">
        <v>372</v>
      </c>
      <c r="E356" s="244" t="s">
        <v>26</v>
      </c>
      <c r="F356" s="244" t="s">
        <v>36</v>
      </c>
      <c r="G356" s="244" t="s">
        <v>639</v>
      </c>
      <c r="H356" s="187" t="s">
        <v>22</v>
      </c>
      <c r="I356" s="188">
        <v>40</v>
      </c>
      <c r="J356" s="188">
        <f>VLOOKUP(A356,CENIK!$A$2:$F$201,6,FALSE)</f>
        <v>0</v>
      </c>
      <c r="K356" s="188">
        <f t="shared" ref="K356:K419" si="13">ROUND(I356*J356,2)</f>
        <v>0</v>
      </c>
    </row>
    <row r="357" spans="1:11" ht="30" x14ac:dyDescent="0.25">
      <c r="A357" s="187">
        <v>22103</v>
      </c>
      <c r="B357" s="187">
        <v>364</v>
      </c>
      <c r="C357" s="184" t="str">
        <f t="shared" si="12"/>
        <v>364-22103</v>
      </c>
      <c r="D357" s="244" t="s">
        <v>372</v>
      </c>
      <c r="E357" s="244" t="s">
        <v>26</v>
      </c>
      <c r="F357" s="244" t="s">
        <v>36</v>
      </c>
      <c r="G357" s="244" t="s">
        <v>40</v>
      </c>
      <c r="H357" s="187" t="s">
        <v>29</v>
      </c>
      <c r="I357" s="188">
        <v>357</v>
      </c>
      <c r="J357" s="188">
        <f>VLOOKUP(A357,CENIK!$A$2:$F$201,6,FALSE)</f>
        <v>0</v>
      </c>
      <c r="K357" s="188">
        <f t="shared" si="13"/>
        <v>0</v>
      </c>
    </row>
    <row r="358" spans="1:11" ht="75" x14ac:dyDescent="0.25">
      <c r="A358" s="187">
        <v>31602</v>
      </c>
      <c r="B358" s="187">
        <v>364</v>
      </c>
      <c r="C358" s="184" t="str">
        <f t="shared" si="12"/>
        <v>364-31602</v>
      </c>
      <c r="D358" s="244" t="s">
        <v>372</v>
      </c>
      <c r="E358" s="244" t="s">
        <v>26</v>
      </c>
      <c r="F358" s="244" t="s">
        <v>36</v>
      </c>
      <c r="G358" s="244" t="s">
        <v>640</v>
      </c>
      <c r="H358" s="187" t="s">
        <v>29</v>
      </c>
      <c r="I358" s="188">
        <v>357</v>
      </c>
      <c r="J358" s="188">
        <f>VLOOKUP(A358,CENIK!$A$2:$F$201,6,FALSE)</f>
        <v>0</v>
      </c>
      <c r="K358" s="188">
        <f t="shared" si="13"/>
        <v>0</v>
      </c>
    </row>
    <row r="359" spans="1:11" ht="45" x14ac:dyDescent="0.25">
      <c r="A359" s="187">
        <v>32208</v>
      </c>
      <c r="B359" s="187">
        <v>364</v>
      </c>
      <c r="C359" s="184" t="str">
        <f t="shared" si="12"/>
        <v>364-32208</v>
      </c>
      <c r="D359" s="244" t="s">
        <v>372</v>
      </c>
      <c r="E359" s="244" t="s">
        <v>26</v>
      </c>
      <c r="F359" s="244" t="s">
        <v>36</v>
      </c>
      <c r="G359" s="244" t="s">
        <v>254</v>
      </c>
      <c r="H359" s="187" t="s">
        <v>29</v>
      </c>
      <c r="I359" s="188">
        <v>357</v>
      </c>
      <c r="J359" s="188">
        <f>VLOOKUP(A359,CENIK!$A$2:$F$201,6,FALSE)</f>
        <v>0</v>
      </c>
      <c r="K359" s="188">
        <f t="shared" si="13"/>
        <v>0</v>
      </c>
    </row>
    <row r="360" spans="1:11" ht="30" x14ac:dyDescent="0.25">
      <c r="A360" s="187">
        <v>4124</v>
      </c>
      <c r="B360" s="187">
        <v>364</v>
      </c>
      <c r="C360" s="184" t="str">
        <f t="shared" si="12"/>
        <v>364-4124</v>
      </c>
      <c r="D360" s="244" t="s">
        <v>372</v>
      </c>
      <c r="E360" s="244" t="s">
        <v>49</v>
      </c>
      <c r="F360" s="244" t="s">
        <v>50</v>
      </c>
      <c r="G360" s="244" t="s">
        <v>55</v>
      </c>
      <c r="H360" s="187" t="s">
        <v>20</v>
      </c>
      <c r="I360" s="188">
        <v>20</v>
      </c>
      <c r="J360" s="188">
        <f>VLOOKUP(A360,CENIK!$A$2:$F$201,6,FALSE)</f>
        <v>0</v>
      </c>
      <c r="K360" s="188">
        <f t="shared" si="13"/>
        <v>0</v>
      </c>
    </row>
    <row r="361" spans="1:11" ht="45" x14ac:dyDescent="0.25">
      <c r="A361" s="187">
        <v>4101</v>
      </c>
      <c r="B361" s="187">
        <v>364</v>
      </c>
      <c r="C361" s="184" t="str">
        <f t="shared" si="12"/>
        <v>364-4101</v>
      </c>
      <c r="D361" s="244" t="s">
        <v>372</v>
      </c>
      <c r="E361" s="244" t="s">
        <v>49</v>
      </c>
      <c r="F361" s="244" t="s">
        <v>50</v>
      </c>
      <c r="G361" s="244" t="s">
        <v>641</v>
      </c>
      <c r="H361" s="187" t="s">
        <v>29</v>
      </c>
      <c r="I361" s="188">
        <v>511</v>
      </c>
      <c r="J361" s="188">
        <f>VLOOKUP(A361,CENIK!$A$2:$F$201,6,FALSE)</f>
        <v>0</v>
      </c>
      <c r="K361" s="188">
        <f t="shared" si="13"/>
        <v>0</v>
      </c>
    </row>
    <row r="362" spans="1:11" ht="60" x14ac:dyDescent="0.25">
      <c r="A362" s="187">
        <v>4105</v>
      </c>
      <c r="B362" s="187">
        <v>364</v>
      </c>
      <c r="C362" s="184" t="str">
        <f t="shared" si="12"/>
        <v>364-4105</v>
      </c>
      <c r="D362" s="244" t="s">
        <v>372</v>
      </c>
      <c r="E362" s="244" t="s">
        <v>49</v>
      </c>
      <c r="F362" s="244" t="s">
        <v>50</v>
      </c>
      <c r="G362" s="244" t="s">
        <v>257</v>
      </c>
      <c r="H362" s="187" t="s">
        <v>22</v>
      </c>
      <c r="I362" s="188">
        <v>52</v>
      </c>
      <c r="J362" s="188">
        <f>VLOOKUP(A362,CENIK!$A$2:$F$201,6,FALSE)</f>
        <v>0</v>
      </c>
      <c r="K362" s="188">
        <f t="shared" si="13"/>
        <v>0</v>
      </c>
    </row>
    <row r="363" spans="1:11" ht="45" x14ac:dyDescent="0.25">
      <c r="A363" s="187">
        <v>4106</v>
      </c>
      <c r="B363" s="187">
        <v>364</v>
      </c>
      <c r="C363" s="184" t="str">
        <f t="shared" si="12"/>
        <v>364-4106</v>
      </c>
      <c r="D363" s="244" t="s">
        <v>372</v>
      </c>
      <c r="E363" s="244" t="s">
        <v>49</v>
      </c>
      <c r="F363" s="244" t="s">
        <v>50</v>
      </c>
      <c r="G363" s="244" t="s">
        <v>642</v>
      </c>
      <c r="H363" s="187" t="s">
        <v>22</v>
      </c>
      <c r="I363" s="188">
        <v>255</v>
      </c>
      <c r="J363" s="188">
        <f>VLOOKUP(A363,CENIK!$A$2:$F$201,6,FALSE)</f>
        <v>0</v>
      </c>
      <c r="K363" s="188">
        <f t="shared" si="13"/>
        <v>0</v>
      </c>
    </row>
    <row r="364" spans="1:11" ht="45" x14ac:dyDescent="0.25">
      <c r="A364" s="187">
        <v>4117</v>
      </c>
      <c r="B364" s="187">
        <v>364</v>
      </c>
      <c r="C364" s="184" t="str">
        <f t="shared" si="12"/>
        <v>364-4117</v>
      </c>
      <c r="D364" s="244" t="s">
        <v>372</v>
      </c>
      <c r="E364" s="244" t="s">
        <v>49</v>
      </c>
      <c r="F364" s="244" t="s">
        <v>50</v>
      </c>
      <c r="G364" s="244" t="s">
        <v>52</v>
      </c>
      <c r="H364" s="187" t="s">
        <v>22</v>
      </c>
      <c r="I364" s="188">
        <v>4</v>
      </c>
      <c r="J364" s="188">
        <f>VLOOKUP(A364,CENIK!$A$2:$F$201,6,FALSE)</f>
        <v>0</v>
      </c>
      <c r="K364" s="188">
        <f t="shared" si="13"/>
        <v>0</v>
      </c>
    </row>
    <row r="365" spans="1:11" ht="45" x14ac:dyDescent="0.25">
      <c r="A365" s="187">
        <v>4121</v>
      </c>
      <c r="B365" s="187">
        <v>364</v>
      </c>
      <c r="C365" s="184" t="str">
        <f t="shared" si="12"/>
        <v>364-4121</v>
      </c>
      <c r="D365" s="244" t="s">
        <v>372</v>
      </c>
      <c r="E365" s="244" t="s">
        <v>49</v>
      </c>
      <c r="F365" s="244" t="s">
        <v>50</v>
      </c>
      <c r="G365" s="244" t="s">
        <v>260</v>
      </c>
      <c r="H365" s="187" t="s">
        <v>22</v>
      </c>
      <c r="I365" s="188">
        <v>10</v>
      </c>
      <c r="J365" s="188">
        <f>VLOOKUP(A365,CENIK!$A$2:$F$201,6,FALSE)</f>
        <v>0</v>
      </c>
      <c r="K365" s="188">
        <f t="shared" si="13"/>
        <v>0</v>
      </c>
    </row>
    <row r="366" spans="1:11" ht="30" x14ac:dyDescent="0.25">
      <c r="A366" s="187">
        <v>4202</v>
      </c>
      <c r="B366" s="187">
        <v>364</v>
      </c>
      <c r="C366" s="184" t="str">
        <f t="shared" si="12"/>
        <v>364-4202</v>
      </c>
      <c r="D366" s="244" t="s">
        <v>372</v>
      </c>
      <c r="E366" s="244" t="s">
        <v>49</v>
      </c>
      <c r="F366" s="244" t="s">
        <v>56</v>
      </c>
      <c r="G366" s="244" t="s">
        <v>58</v>
      </c>
      <c r="H366" s="187" t="s">
        <v>29</v>
      </c>
      <c r="I366" s="188">
        <v>198</v>
      </c>
      <c r="J366" s="188">
        <f>VLOOKUP(A366,CENIK!$A$2:$F$201,6,FALSE)</f>
        <v>0</v>
      </c>
      <c r="K366" s="188">
        <f t="shared" si="13"/>
        <v>0</v>
      </c>
    </row>
    <row r="367" spans="1:11" ht="75" x14ac:dyDescent="0.25">
      <c r="A367" s="187">
        <v>4203</v>
      </c>
      <c r="B367" s="187">
        <v>364</v>
      </c>
      <c r="C367" s="184" t="str">
        <f t="shared" si="12"/>
        <v>364-4203</v>
      </c>
      <c r="D367" s="244" t="s">
        <v>372</v>
      </c>
      <c r="E367" s="244" t="s">
        <v>49</v>
      </c>
      <c r="F367" s="244" t="s">
        <v>56</v>
      </c>
      <c r="G367" s="244" t="s">
        <v>59</v>
      </c>
      <c r="H367" s="187" t="s">
        <v>22</v>
      </c>
      <c r="I367" s="188">
        <v>21</v>
      </c>
      <c r="J367" s="188">
        <f>VLOOKUP(A367,CENIK!$A$2:$F$201,6,FALSE)</f>
        <v>0</v>
      </c>
      <c r="K367" s="188">
        <f t="shared" si="13"/>
        <v>0</v>
      </c>
    </row>
    <row r="368" spans="1:11" ht="60" x14ac:dyDescent="0.25">
      <c r="A368" s="187">
        <v>4204</v>
      </c>
      <c r="B368" s="187">
        <v>364</v>
      </c>
      <c r="C368" s="184" t="str">
        <f t="shared" si="12"/>
        <v>364-4204</v>
      </c>
      <c r="D368" s="244" t="s">
        <v>372</v>
      </c>
      <c r="E368" s="244" t="s">
        <v>49</v>
      </c>
      <c r="F368" s="244" t="s">
        <v>56</v>
      </c>
      <c r="G368" s="244" t="s">
        <v>60</v>
      </c>
      <c r="H368" s="187" t="s">
        <v>22</v>
      </c>
      <c r="I368" s="188">
        <v>102</v>
      </c>
      <c r="J368" s="188">
        <f>VLOOKUP(A368,CENIK!$A$2:$F$201,6,FALSE)</f>
        <v>0</v>
      </c>
      <c r="K368" s="188">
        <f t="shared" si="13"/>
        <v>0</v>
      </c>
    </row>
    <row r="369" spans="1:11" ht="60" x14ac:dyDescent="0.25">
      <c r="A369" s="187">
        <v>4205</v>
      </c>
      <c r="B369" s="187">
        <v>364</v>
      </c>
      <c r="C369" s="184" t="str">
        <f t="shared" si="12"/>
        <v>364-4205</v>
      </c>
      <c r="D369" s="244" t="s">
        <v>372</v>
      </c>
      <c r="E369" s="244" t="s">
        <v>49</v>
      </c>
      <c r="F369" s="244" t="s">
        <v>56</v>
      </c>
      <c r="G369" s="244" t="s">
        <v>61</v>
      </c>
      <c r="H369" s="187" t="s">
        <v>29</v>
      </c>
      <c r="I369" s="188">
        <v>357</v>
      </c>
      <c r="J369" s="188">
        <f>VLOOKUP(A369,CENIK!$A$2:$F$201,6,FALSE)</f>
        <v>0</v>
      </c>
      <c r="K369" s="188">
        <f t="shared" si="13"/>
        <v>0</v>
      </c>
    </row>
    <row r="370" spans="1:11" ht="60" x14ac:dyDescent="0.25">
      <c r="A370" s="187">
        <v>4206</v>
      </c>
      <c r="B370" s="187">
        <v>364</v>
      </c>
      <c r="C370" s="184" t="str">
        <f t="shared" si="12"/>
        <v>364-4206</v>
      </c>
      <c r="D370" s="244" t="s">
        <v>372</v>
      </c>
      <c r="E370" s="244" t="s">
        <v>49</v>
      </c>
      <c r="F370" s="244" t="s">
        <v>56</v>
      </c>
      <c r="G370" s="244" t="s">
        <v>62</v>
      </c>
      <c r="H370" s="187" t="s">
        <v>22</v>
      </c>
      <c r="I370" s="188">
        <v>52</v>
      </c>
      <c r="J370" s="188">
        <f>VLOOKUP(A370,CENIK!$A$2:$F$201,6,FALSE)</f>
        <v>0</v>
      </c>
      <c r="K370" s="188">
        <f t="shared" si="13"/>
        <v>0</v>
      </c>
    </row>
    <row r="371" spans="1:11" ht="60" x14ac:dyDescent="0.25">
      <c r="A371" s="187">
        <v>4207</v>
      </c>
      <c r="B371" s="187">
        <v>364</v>
      </c>
      <c r="C371" s="184" t="str">
        <f t="shared" si="12"/>
        <v>364-4207</v>
      </c>
      <c r="D371" s="244" t="s">
        <v>372</v>
      </c>
      <c r="E371" s="244" t="s">
        <v>49</v>
      </c>
      <c r="F371" s="244" t="s">
        <v>56</v>
      </c>
      <c r="G371" s="244" t="s">
        <v>262</v>
      </c>
      <c r="H371" s="187" t="s">
        <v>22</v>
      </c>
      <c r="I371" s="188">
        <v>5</v>
      </c>
      <c r="J371" s="188">
        <f>VLOOKUP(A371,CENIK!$A$2:$F$201,6,FALSE)</f>
        <v>0</v>
      </c>
      <c r="K371" s="188">
        <f t="shared" si="13"/>
        <v>0</v>
      </c>
    </row>
    <row r="372" spans="1:11" ht="165" x14ac:dyDescent="0.25">
      <c r="A372" s="187">
        <v>6101</v>
      </c>
      <c r="B372" s="187">
        <v>364</v>
      </c>
      <c r="C372" s="184" t="str">
        <f t="shared" si="12"/>
        <v>364-6101</v>
      </c>
      <c r="D372" s="244" t="s">
        <v>372</v>
      </c>
      <c r="E372" s="244" t="s">
        <v>74</v>
      </c>
      <c r="F372" s="244" t="s">
        <v>75</v>
      </c>
      <c r="G372" s="244" t="s">
        <v>76</v>
      </c>
      <c r="H372" s="187" t="s">
        <v>10</v>
      </c>
      <c r="I372" s="188">
        <v>158.41999999999999</v>
      </c>
      <c r="J372" s="188">
        <f>VLOOKUP(A372,CENIK!$A$2:$F$201,6,FALSE)</f>
        <v>0</v>
      </c>
      <c r="K372" s="188">
        <f t="shared" si="13"/>
        <v>0</v>
      </c>
    </row>
    <row r="373" spans="1:11" ht="120" x14ac:dyDescent="0.25">
      <c r="A373" s="187">
        <v>6202</v>
      </c>
      <c r="B373" s="187">
        <v>364</v>
      </c>
      <c r="C373" s="184" t="str">
        <f t="shared" si="12"/>
        <v>364-6202</v>
      </c>
      <c r="D373" s="244" t="s">
        <v>372</v>
      </c>
      <c r="E373" s="244" t="s">
        <v>74</v>
      </c>
      <c r="F373" s="244" t="s">
        <v>77</v>
      </c>
      <c r="G373" s="244" t="s">
        <v>263</v>
      </c>
      <c r="H373" s="187" t="s">
        <v>6</v>
      </c>
      <c r="I373" s="188">
        <v>12</v>
      </c>
      <c r="J373" s="188">
        <f>VLOOKUP(A373,CENIK!$A$2:$F$201,6,FALSE)</f>
        <v>0</v>
      </c>
      <c r="K373" s="188">
        <f t="shared" si="13"/>
        <v>0</v>
      </c>
    </row>
    <row r="374" spans="1:11" ht="120" x14ac:dyDescent="0.25">
      <c r="A374" s="187">
        <v>6204</v>
      </c>
      <c r="B374" s="187">
        <v>364</v>
      </c>
      <c r="C374" s="184" t="str">
        <f t="shared" si="12"/>
        <v>364-6204</v>
      </c>
      <c r="D374" s="244" t="s">
        <v>372</v>
      </c>
      <c r="E374" s="244" t="s">
        <v>74</v>
      </c>
      <c r="F374" s="244" t="s">
        <v>77</v>
      </c>
      <c r="G374" s="244" t="s">
        <v>265</v>
      </c>
      <c r="H374" s="187" t="s">
        <v>6</v>
      </c>
      <c r="I374" s="188">
        <v>1</v>
      </c>
      <c r="J374" s="188">
        <f>VLOOKUP(A374,CENIK!$A$2:$F$201,6,FALSE)</f>
        <v>0</v>
      </c>
      <c r="K374" s="188">
        <f t="shared" si="13"/>
        <v>0</v>
      </c>
    </row>
    <row r="375" spans="1:11" ht="30" x14ac:dyDescent="0.25">
      <c r="A375" s="187">
        <v>6257</v>
      </c>
      <c r="B375" s="187">
        <v>364</v>
      </c>
      <c r="C375" s="184" t="str">
        <f t="shared" si="12"/>
        <v>364-6257</v>
      </c>
      <c r="D375" s="244" t="s">
        <v>372</v>
      </c>
      <c r="E375" s="244" t="s">
        <v>74</v>
      </c>
      <c r="F375" s="244" t="s">
        <v>77</v>
      </c>
      <c r="G375" s="244" t="s">
        <v>79</v>
      </c>
      <c r="H375" s="187" t="s">
        <v>6</v>
      </c>
      <c r="I375" s="188">
        <v>1</v>
      </c>
      <c r="J375" s="188">
        <f>VLOOKUP(A375,CENIK!$A$2:$F$201,6,FALSE)</f>
        <v>0</v>
      </c>
      <c r="K375" s="188">
        <f t="shared" si="13"/>
        <v>0</v>
      </c>
    </row>
    <row r="376" spans="1:11" ht="120" x14ac:dyDescent="0.25">
      <c r="A376" s="187">
        <v>6253</v>
      </c>
      <c r="B376" s="187">
        <v>364</v>
      </c>
      <c r="C376" s="184" t="str">
        <f t="shared" si="12"/>
        <v>364-6253</v>
      </c>
      <c r="D376" s="244" t="s">
        <v>372</v>
      </c>
      <c r="E376" s="244" t="s">
        <v>74</v>
      </c>
      <c r="F376" s="244" t="s">
        <v>77</v>
      </c>
      <c r="G376" s="244" t="s">
        <v>269</v>
      </c>
      <c r="H376" s="187" t="s">
        <v>6</v>
      </c>
      <c r="I376" s="188">
        <v>13</v>
      </c>
      <c r="J376" s="188">
        <f>VLOOKUP(A376,CENIK!$A$2:$F$201,6,FALSE)</f>
        <v>0</v>
      </c>
      <c r="K376" s="188">
        <f t="shared" si="13"/>
        <v>0</v>
      </c>
    </row>
    <row r="377" spans="1:11" ht="120" x14ac:dyDescent="0.25">
      <c r="A377" s="187">
        <v>6302</v>
      </c>
      <c r="B377" s="187">
        <v>364</v>
      </c>
      <c r="C377" s="184" t="str">
        <f t="shared" si="12"/>
        <v>364-6302</v>
      </c>
      <c r="D377" s="244" t="s">
        <v>372</v>
      </c>
      <c r="E377" s="244" t="s">
        <v>74</v>
      </c>
      <c r="F377" s="244" t="s">
        <v>81</v>
      </c>
      <c r="G377" s="244" t="s">
        <v>82</v>
      </c>
      <c r="H377" s="187" t="s">
        <v>6</v>
      </c>
      <c r="I377" s="188">
        <v>8</v>
      </c>
      <c r="J377" s="188">
        <f>VLOOKUP(A377,CENIK!$A$2:$F$201,6,FALSE)</f>
        <v>0</v>
      </c>
      <c r="K377" s="188">
        <f t="shared" si="13"/>
        <v>0</v>
      </c>
    </row>
    <row r="378" spans="1:11" ht="345" x14ac:dyDescent="0.25">
      <c r="A378" s="187">
        <v>6301</v>
      </c>
      <c r="B378" s="187">
        <v>364</v>
      </c>
      <c r="C378" s="184" t="str">
        <f t="shared" si="12"/>
        <v>364-6301</v>
      </c>
      <c r="D378" s="244" t="s">
        <v>372</v>
      </c>
      <c r="E378" s="244" t="s">
        <v>74</v>
      </c>
      <c r="F378" s="244" t="s">
        <v>81</v>
      </c>
      <c r="G378" s="244" t="s">
        <v>270</v>
      </c>
      <c r="H378" s="187" t="s">
        <v>6</v>
      </c>
      <c r="I378" s="188">
        <v>8</v>
      </c>
      <c r="J378" s="188">
        <f>VLOOKUP(A378,CENIK!$A$2:$F$201,6,FALSE)</f>
        <v>0</v>
      </c>
      <c r="K378" s="188">
        <f t="shared" si="13"/>
        <v>0</v>
      </c>
    </row>
    <row r="379" spans="1:11" ht="60" x14ac:dyDescent="0.25">
      <c r="A379" s="187">
        <v>6405</v>
      </c>
      <c r="B379" s="187">
        <v>364</v>
      </c>
      <c r="C379" s="184" t="str">
        <f t="shared" si="12"/>
        <v>364-6405</v>
      </c>
      <c r="D379" s="244" t="s">
        <v>372</v>
      </c>
      <c r="E379" s="244" t="s">
        <v>74</v>
      </c>
      <c r="F379" s="244" t="s">
        <v>85</v>
      </c>
      <c r="G379" s="244" t="s">
        <v>87</v>
      </c>
      <c r="H379" s="187" t="s">
        <v>10</v>
      </c>
      <c r="I379" s="188">
        <v>158.41999999999999</v>
      </c>
      <c r="J379" s="188">
        <f>VLOOKUP(A379,CENIK!$A$2:$F$201,6,FALSE)</f>
        <v>0</v>
      </c>
      <c r="K379" s="188">
        <f t="shared" si="13"/>
        <v>0</v>
      </c>
    </row>
    <row r="380" spans="1:11" ht="30" x14ac:dyDescent="0.25">
      <c r="A380" s="187">
        <v>6401</v>
      </c>
      <c r="B380" s="187">
        <v>364</v>
      </c>
      <c r="C380" s="184" t="str">
        <f t="shared" si="12"/>
        <v>364-6401</v>
      </c>
      <c r="D380" s="244" t="s">
        <v>372</v>
      </c>
      <c r="E380" s="244" t="s">
        <v>74</v>
      </c>
      <c r="F380" s="244" t="s">
        <v>85</v>
      </c>
      <c r="G380" s="244" t="s">
        <v>86</v>
      </c>
      <c r="H380" s="187" t="s">
        <v>10</v>
      </c>
      <c r="I380" s="188">
        <v>158.41999999999999</v>
      </c>
      <c r="J380" s="188">
        <f>VLOOKUP(A380,CENIK!$A$2:$F$201,6,FALSE)</f>
        <v>0</v>
      </c>
      <c r="K380" s="188">
        <f t="shared" si="13"/>
        <v>0</v>
      </c>
    </row>
    <row r="381" spans="1:11" ht="30" x14ac:dyDescent="0.25">
      <c r="A381" s="187">
        <v>6402</v>
      </c>
      <c r="B381" s="187">
        <v>364</v>
      </c>
      <c r="C381" s="184" t="str">
        <f t="shared" si="12"/>
        <v>364-6402</v>
      </c>
      <c r="D381" s="244" t="s">
        <v>372</v>
      </c>
      <c r="E381" s="244" t="s">
        <v>74</v>
      </c>
      <c r="F381" s="244" t="s">
        <v>85</v>
      </c>
      <c r="G381" s="244" t="s">
        <v>122</v>
      </c>
      <c r="H381" s="187" t="s">
        <v>10</v>
      </c>
      <c r="I381" s="188">
        <v>158.41999999999999</v>
      </c>
      <c r="J381" s="188">
        <f>VLOOKUP(A381,CENIK!$A$2:$F$201,6,FALSE)</f>
        <v>0</v>
      </c>
      <c r="K381" s="188">
        <f t="shared" si="13"/>
        <v>0</v>
      </c>
    </row>
    <row r="382" spans="1:11" ht="60" x14ac:dyDescent="0.25">
      <c r="A382" s="187">
        <v>1201</v>
      </c>
      <c r="B382" s="187">
        <v>481</v>
      </c>
      <c r="C382" s="184" t="str">
        <f t="shared" si="12"/>
        <v>481-1201</v>
      </c>
      <c r="D382" s="244" t="s">
        <v>382</v>
      </c>
      <c r="E382" s="244" t="s">
        <v>7</v>
      </c>
      <c r="F382" s="244" t="s">
        <v>8</v>
      </c>
      <c r="G382" s="244" t="s">
        <v>9</v>
      </c>
      <c r="H382" s="187" t="s">
        <v>10</v>
      </c>
      <c r="I382" s="188">
        <v>176.24</v>
      </c>
      <c r="J382" s="188">
        <f>VLOOKUP(A382,CENIK!$A$2:$F$201,6,FALSE)</f>
        <v>0</v>
      </c>
      <c r="K382" s="188">
        <f t="shared" si="13"/>
        <v>0</v>
      </c>
    </row>
    <row r="383" spans="1:11" ht="45" x14ac:dyDescent="0.25">
      <c r="A383" s="187">
        <v>1202</v>
      </c>
      <c r="B383" s="187">
        <v>481</v>
      </c>
      <c r="C383" s="184" t="str">
        <f t="shared" si="12"/>
        <v>481-1202</v>
      </c>
      <c r="D383" s="244" t="s">
        <v>382</v>
      </c>
      <c r="E383" s="244" t="s">
        <v>7</v>
      </c>
      <c r="F383" s="244" t="s">
        <v>8</v>
      </c>
      <c r="G383" s="244" t="s">
        <v>11</v>
      </c>
      <c r="H383" s="187" t="s">
        <v>12</v>
      </c>
      <c r="I383" s="188">
        <v>8</v>
      </c>
      <c r="J383" s="188">
        <f>VLOOKUP(A383,CENIK!$A$2:$F$201,6,FALSE)</f>
        <v>0</v>
      </c>
      <c r="K383" s="188">
        <f t="shared" si="13"/>
        <v>0</v>
      </c>
    </row>
    <row r="384" spans="1:11" ht="60" x14ac:dyDescent="0.25">
      <c r="A384" s="187">
        <v>1203</v>
      </c>
      <c r="B384" s="187">
        <v>481</v>
      </c>
      <c r="C384" s="184" t="str">
        <f t="shared" si="12"/>
        <v>481-1203</v>
      </c>
      <c r="D384" s="244" t="s">
        <v>382</v>
      </c>
      <c r="E384" s="244" t="s">
        <v>7</v>
      </c>
      <c r="F384" s="244" t="s">
        <v>8</v>
      </c>
      <c r="G384" s="244" t="s">
        <v>236</v>
      </c>
      <c r="H384" s="187" t="s">
        <v>10</v>
      </c>
      <c r="I384" s="188">
        <v>176.24</v>
      </c>
      <c r="J384" s="188">
        <f>VLOOKUP(A384,CENIK!$A$2:$F$201,6,FALSE)</f>
        <v>0</v>
      </c>
      <c r="K384" s="188">
        <f t="shared" si="13"/>
        <v>0</v>
      </c>
    </row>
    <row r="385" spans="1:11" ht="60" x14ac:dyDescent="0.25">
      <c r="A385" s="187">
        <v>1205</v>
      </c>
      <c r="B385" s="187">
        <v>481</v>
      </c>
      <c r="C385" s="184" t="str">
        <f t="shared" si="12"/>
        <v>481-1205</v>
      </c>
      <c r="D385" s="244" t="s">
        <v>382</v>
      </c>
      <c r="E385" s="244" t="s">
        <v>7</v>
      </c>
      <c r="F385" s="244" t="s">
        <v>8</v>
      </c>
      <c r="G385" s="244" t="s">
        <v>237</v>
      </c>
      <c r="H385" s="187" t="s">
        <v>14</v>
      </c>
      <c r="I385" s="188">
        <v>2</v>
      </c>
      <c r="J385" s="188">
        <f>VLOOKUP(A385,CENIK!$A$2:$F$201,6,FALSE)</f>
        <v>0</v>
      </c>
      <c r="K385" s="188">
        <f t="shared" si="13"/>
        <v>0</v>
      </c>
    </row>
    <row r="386" spans="1:11" ht="75" x14ac:dyDescent="0.25">
      <c r="A386" s="187">
        <v>1211</v>
      </c>
      <c r="B386" s="187">
        <v>481</v>
      </c>
      <c r="C386" s="184" t="str">
        <f t="shared" si="12"/>
        <v>481-1211</v>
      </c>
      <c r="D386" s="244" t="s">
        <v>382</v>
      </c>
      <c r="E386" s="244" t="s">
        <v>7</v>
      </c>
      <c r="F386" s="244" t="s">
        <v>8</v>
      </c>
      <c r="G386" s="244" t="s">
        <v>242</v>
      </c>
      <c r="H386" s="187" t="s">
        <v>14</v>
      </c>
      <c r="I386" s="188">
        <v>1</v>
      </c>
      <c r="J386" s="188">
        <f>VLOOKUP(A386,CENIK!$A$2:$F$201,6,FALSE)</f>
        <v>0</v>
      </c>
      <c r="K386" s="188">
        <f t="shared" si="13"/>
        <v>0</v>
      </c>
    </row>
    <row r="387" spans="1:11" ht="45" x14ac:dyDescent="0.25">
      <c r="A387" s="187">
        <v>1301</v>
      </c>
      <c r="B387" s="187">
        <v>481</v>
      </c>
      <c r="C387" s="184" t="str">
        <f t="shared" si="12"/>
        <v>481-1301</v>
      </c>
      <c r="D387" s="244" t="s">
        <v>382</v>
      </c>
      <c r="E387" s="244" t="s">
        <v>7</v>
      </c>
      <c r="F387" s="244" t="s">
        <v>15</v>
      </c>
      <c r="G387" s="244" t="s">
        <v>16</v>
      </c>
      <c r="H387" s="187" t="s">
        <v>10</v>
      </c>
      <c r="I387" s="188">
        <v>176.24</v>
      </c>
      <c r="J387" s="188">
        <f>VLOOKUP(A387,CENIK!$A$2:$F$201,6,FALSE)</f>
        <v>0</v>
      </c>
      <c r="K387" s="188">
        <f t="shared" si="13"/>
        <v>0</v>
      </c>
    </row>
    <row r="388" spans="1:11" ht="150" x14ac:dyDescent="0.25">
      <c r="A388" s="187">
        <v>1302</v>
      </c>
      <c r="B388" s="187">
        <v>481</v>
      </c>
      <c r="C388" s="184" t="str">
        <f t="shared" si="12"/>
        <v>481-1302</v>
      </c>
      <c r="D388" s="244" t="s">
        <v>382</v>
      </c>
      <c r="E388" s="244" t="s">
        <v>7</v>
      </c>
      <c r="F388" s="244" t="s">
        <v>15</v>
      </c>
      <c r="G388" s="1201" t="s">
        <v>3252</v>
      </c>
      <c r="H388" s="187" t="s">
        <v>10</v>
      </c>
      <c r="I388" s="188">
        <v>176.24</v>
      </c>
      <c r="J388" s="188">
        <f>VLOOKUP(A388,CENIK!$A$2:$F$201,6,FALSE)</f>
        <v>0</v>
      </c>
      <c r="K388" s="188">
        <f t="shared" si="13"/>
        <v>0</v>
      </c>
    </row>
    <row r="389" spans="1:11" ht="30" x14ac:dyDescent="0.25">
      <c r="A389" s="187">
        <v>1312</v>
      </c>
      <c r="B389" s="187">
        <v>481</v>
      </c>
      <c r="C389" s="184" t="str">
        <f t="shared" si="12"/>
        <v>481-1312</v>
      </c>
      <c r="D389" s="244" t="s">
        <v>382</v>
      </c>
      <c r="E389" s="244" t="s">
        <v>7</v>
      </c>
      <c r="F389" s="244" t="s">
        <v>15</v>
      </c>
      <c r="G389" s="244" t="s">
        <v>24</v>
      </c>
      <c r="H389" s="187" t="s">
        <v>6</v>
      </c>
      <c r="I389" s="188">
        <v>4</v>
      </c>
      <c r="J389" s="188">
        <f>VLOOKUP(A389,CENIK!$A$2:$F$201,6,FALSE)</f>
        <v>0</v>
      </c>
      <c r="K389" s="188">
        <f t="shared" si="13"/>
        <v>0</v>
      </c>
    </row>
    <row r="390" spans="1:11" ht="45" x14ac:dyDescent="0.25">
      <c r="A390" s="187">
        <v>1311</v>
      </c>
      <c r="B390" s="187">
        <v>481</v>
      </c>
      <c r="C390" s="184" t="str">
        <f t="shared" si="12"/>
        <v>481-1311</v>
      </c>
      <c r="D390" s="244" t="s">
        <v>382</v>
      </c>
      <c r="E390" s="244" t="s">
        <v>7</v>
      </c>
      <c r="F390" s="244" t="s">
        <v>15</v>
      </c>
      <c r="G390" s="244" t="s">
        <v>23</v>
      </c>
      <c r="H390" s="187" t="s">
        <v>14</v>
      </c>
      <c r="I390" s="188">
        <v>1</v>
      </c>
      <c r="J390" s="188">
        <f>VLOOKUP(A390,CENIK!$A$2:$F$201,6,FALSE)</f>
        <v>0</v>
      </c>
      <c r="K390" s="188">
        <f t="shared" si="13"/>
        <v>0</v>
      </c>
    </row>
    <row r="391" spans="1:11" ht="60" x14ac:dyDescent="0.25">
      <c r="A391" s="187">
        <v>1310</v>
      </c>
      <c r="B391" s="187">
        <v>481</v>
      </c>
      <c r="C391" s="184" t="str">
        <f t="shared" si="12"/>
        <v>481-1310</v>
      </c>
      <c r="D391" s="244" t="s">
        <v>382</v>
      </c>
      <c r="E391" s="244" t="s">
        <v>7</v>
      </c>
      <c r="F391" s="244" t="s">
        <v>15</v>
      </c>
      <c r="G391" s="244" t="s">
        <v>21</v>
      </c>
      <c r="H391" s="187" t="s">
        <v>22</v>
      </c>
      <c r="I391" s="188">
        <v>132.18</v>
      </c>
      <c r="J391" s="188">
        <f>VLOOKUP(A391,CENIK!$A$2:$F$201,6,FALSE)</f>
        <v>0</v>
      </c>
      <c r="K391" s="188">
        <f t="shared" si="13"/>
        <v>0</v>
      </c>
    </row>
    <row r="392" spans="1:11" ht="30" x14ac:dyDescent="0.25">
      <c r="A392" s="187">
        <v>1401</v>
      </c>
      <c r="B392" s="187">
        <v>481</v>
      </c>
      <c r="C392" s="184" t="str">
        <f t="shared" si="12"/>
        <v>481-1401</v>
      </c>
      <c r="D392" s="244" t="s">
        <v>382</v>
      </c>
      <c r="E392" s="244" t="s">
        <v>7</v>
      </c>
      <c r="F392" s="244" t="s">
        <v>25</v>
      </c>
      <c r="G392" s="244" t="s">
        <v>247</v>
      </c>
      <c r="H392" s="187" t="s">
        <v>20</v>
      </c>
      <c r="I392" s="188">
        <v>10</v>
      </c>
      <c r="J392" s="188">
        <f>VLOOKUP(A392,CENIK!$A$2:$F$201,6,FALSE)</f>
        <v>0</v>
      </c>
      <c r="K392" s="188">
        <f t="shared" si="13"/>
        <v>0</v>
      </c>
    </row>
    <row r="393" spans="1:11" ht="30" x14ac:dyDescent="0.25">
      <c r="A393" s="187">
        <v>1402</v>
      </c>
      <c r="B393" s="187">
        <v>481</v>
      </c>
      <c r="C393" s="184" t="str">
        <f t="shared" si="12"/>
        <v>481-1402</v>
      </c>
      <c r="D393" s="244" t="s">
        <v>382</v>
      </c>
      <c r="E393" s="244" t="s">
        <v>7</v>
      </c>
      <c r="F393" s="244" t="s">
        <v>25</v>
      </c>
      <c r="G393" s="244" t="s">
        <v>248</v>
      </c>
      <c r="H393" s="187" t="s">
        <v>20</v>
      </c>
      <c r="I393" s="188">
        <v>5</v>
      </c>
      <c r="J393" s="188">
        <f>VLOOKUP(A393,CENIK!$A$2:$F$201,6,FALSE)</f>
        <v>0</v>
      </c>
      <c r="K393" s="188">
        <f t="shared" si="13"/>
        <v>0</v>
      </c>
    </row>
    <row r="394" spans="1:11" ht="30" x14ac:dyDescent="0.25">
      <c r="A394" s="187">
        <v>1403</v>
      </c>
      <c r="B394" s="187">
        <v>481</v>
      </c>
      <c r="C394" s="184" t="str">
        <f t="shared" si="12"/>
        <v>481-1403</v>
      </c>
      <c r="D394" s="244" t="s">
        <v>382</v>
      </c>
      <c r="E394" s="244" t="s">
        <v>7</v>
      </c>
      <c r="F394" s="244" t="s">
        <v>25</v>
      </c>
      <c r="G394" s="244" t="s">
        <v>249</v>
      </c>
      <c r="H394" s="187" t="s">
        <v>20</v>
      </c>
      <c r="I394" s="188">
        <v>5</v>
      </c>
      <c r="J394" s="188">
        <f>VLOOKUP(A394,CENIK!$A$2:$F$201,6,FALSE)</f>
        <v>0</v>
      </c>
      <c r="K394" s="188">
        <f t="shared" si="13"/>
        <v>0</v>
      </c>
    </row>
    <row r="395" spans="1:11" ht="30" x14ac:dyDescent="0.25">
      <c r="A395" s="187">
        <v>4124</v>
      </c>
      <c r="B395" s="187">
        <v>481</v>
      </c>
      <c r="C395" s="184" t="str">
        <f t="shared" si="12"/>
        <v>481-4124</v>
      </c>
      <c r="D395" s="244" t="s">
        <v>382</v>
      </c>
      <c r="E395" s="244" t="s">
        <v>49</v>
      </c>
      <c r="F395" s="244" t="s">
        <v>50</v>
      </c>
      <c r="G395" s="244" t="s">
        <v>55</v>
      </c>
      <c r="H395" s="187" t="s">
        <v>20</v>
      </c>
      <c r="I395" s="188">
        <v>10</v>
      </c>
      <c r="J395" s="188">
        <f>VLOOKUP(A395,CENIK!$A$2:$F$201,6,FALSE)</f>
        <v>0</v>
      </c>
      <c r="K395" s="188">
        <f t="shared" si="13"/>
        <v>0</v>
      </c>
    </row>
    <row r="396" spans="1:11" ht="45" x14ac:dyDescent="0.25">
      <c r="A396" s="187">
        <v>4101</v>
      </c>
      <c r="B396" s="187">
        <v>481</v>
      </c>
      <c r="C396" s="184" t="str">
        <f t="shared" si="12"/>
        <v>481-4101</v>
      </c>
      <c r="D396" s="244" t="s">
        <v>382</v>
      </c>
      <c r="E396" s="244" t="s">
        <v>49</v>
      </c>
      <c r="F396" s="244" t="s">
        <v>50</v>
      </c>
      <c r="G396" s="244" t="s">
        <v>641</v>
      </c>
      <c r="H396" s="187" t="s">
        <v>29</v>
      </c>
      <c r="I396" s="188">
        <v>748</v>
      </c>
      <c r="J396" s="188">
        <f>VLOOKUP(A396,CENIK!$A$2:$F$201,6,FALSE)</f>
        <v>0</v>
      </c>
      <c r="K396" s="188">
        <f t="shared" si="13"/>
        <v>0</v>
      </c>
    </row>
    <row r="397" spans="1:11" ht="60" x14ac:dyDescent="0.25">
      <c r="A397" s="187">
        <v>4105</v>
      </c>
      <c r="B397" s="187">
        <v>481</v>
      </c>
      <c r="C397" s="184" t="str">
        <f t="shared" si="12"/>
        <v>481-4105</v>
      </c>
      <c r="D397" s="244" t="s">
        <v>382</v>
      </c>
      <c r="E397" s="244" t="s">
        <v>49</v>
      </c>
      <c r="F397" s="244" t="s">
        <v>50</v>
      </c>
      <c r="G397" s="244" t="s">
        <v>257</v>
      </c>
      <c r="H397" s="187" t="s">
        <v>22</v>
      </c>
      <c r="I397" s="188">
        <v>170</v>
      </c>
      <c r="J397" s="188">
        <f>VLOOKUP(A397,CENIK!$A$2:$F$201,6,FALSE)</f>
        <v>0</v>
      </c>
      <c r="K397" s="188">
        <f t="shared" si="13"/>
        <v>0</v>
      </c>
    </row>
    <row r="398" spans="1:11" ht="45" x14ac:dyDescent="0.25">
      <c r="A398" s="187">
        <v>4106</v>
      </c>
      <c r="B398" s="187">
        <v>481</v>
      </c>
      <c r="C398" s="184" t="str">
        <f t="shared" si="12"/>
        <v>481-4106</v>
      </c>
      <c r="D398" s="244" t="s">
        <v>382</v>
      </c>
      <c r="E398" s="244" t="s">
        <v>49</v>
      </c>
      <c r="F398" s="244" t="s">
        <v>50</v>
      </c>
      <c r="G398" s="244" t="s">
        <v>642</v>
      </c>
      <c r="H398" s="187" t="s">
        <v>22</v>
      </c>
      <c r="I398" s="188">
        <v>279</v>
      </c>
      <c r="J398" s="188">
        <f>VLOOKUP(A398,CENIK!$A$2:$F$201,6,FALSE)</f>
        <v>0</v>
      </c>
      <c r="K398" s="188">
        <f t="shared" si="13"/>
        <v>0</v>
      </c>
    </row>
    <row r="399" spans="1:11" ht="45" x14ac:dyDescent="0.25">
      <c r="A399" s="187">
        <v>4117</v>
      </c>
      <c r="B399" s="187">
        <v>481</v>
      </c>
      <c r="C399" s="184" t="str">
        <f t="shared" si="12"/>
        <v>481-4117</v>
      </c>
      <c r="D399" s="244" t="s">
        <v>382</v>
      </c>
      <c r="E399" s="244" t="s">
        <v>49</v>
      </c>
      <c r="F399" s="244" t="s">
        <v>50</v>
      </c>
      <c r="G399" s="244" t="s">
        <v>52</v>
      </c>
      <c r="H399" s="187" t="s">
        <v>22</v>
      </c>
      <c r="I399" s="188">
        <v>5</v>
      </c>
      <c r="J399" s="188">
        <f>VLOOKUP(A399,CENIK!$A$2:$F$201,6,FALSE)</f>
        <v>0</v>
      </c>
      <c r="K399" s="188">
        <f t="shared" si="13"/>
        <v>0</v>
      </c>
    </row>
    <row r="400" spans="1:11" ht="45" x14ac:dyDescent="0.25">
      <c r="A400" s="187">
        <v>4121</v>
      </c>
      <c r="B400" s="187">
        <v>481</v>
      </c>
      <c r="C400" s="184" t="str">
        <f t="shared" si="12"/>
        <v>481-4121</v>
      </c>
      <c r="D400" s="244" t="s">
        <v>382</v>
      </c>
      <c r="E400" s="244" t="s">
        <v>49</v>
      </c>
      <c r="F400" s="244" t="s">
        <v>50</v>
      </c>
      <c r="G400" s="244" t="s">
        <v>260</v>
      </c>
      <c r="H400" s="187" t="s">
        <v>22</v>
      </c>
      <c r="I400" s="188">
        <v>14</v>
      </c>
      <c r="J400" s="188">
        <f>VLOOKUP(A400,CENIK!$A$2:$F$201,6,FALSE)</f>
        <v>0</v>
      </c>
      <c r="K400" s="188">
        <f t="shared" si="13"/>
        <v>0</v>
      </c>
    </row>
    <row r="401" spans="1:11" ht="30" x14ac:dyDescent="0.25">
      <c r="A401" s="187">
        <v>4202</v>
      </c>
      <c r="B401" s="187">
        <v>481</v>
      </c>
      <c r="C401" s="184" t="str">
        <f t="shared" si="12"/>
        <v>481-4202</v>
      </c>
      <c r="D401" s="244" t="s">
        <v>382</v>
      </c>
      <c r="E401" s="244" t="s">
        <v>49</v>
      </c>
      <c r="F401" s="244" t="s">
        <v>56</v>
      </c>
      <c r="G401" s="244" t="s">
        <v>58</v>
      </c>
      <c r="H401" s="187" t="s">
        <v>29</v>
      </c>
      <c r="I401" s="188">
        <v>220.3</v>
      </c>
      <c r="J401" s="188">
        <f>VLOOKUP(A401,CENIK!$A$2:$F$201,6,FALSE)</f>
        <v>0</v>
      </c>
      <c r="K401" s="188">
        <f t="shared" si="13"/>
        <v>0</v>
      </c>
    </row>
    <row r="402" spans="1:11" ht="75" x14ac:dyDescent="0.25">
      <c r="A402" s="187">
        <v>4203</v>
      </c>
      <c r="B402" s="187">
        <v>481</v>
      </c>
      <c r="C402" s="184" t="str">
        <f t="shared" si="12"/>
        <v>481-4203</v>
      </c>
      <c r="D402" s="244" t="s">
        <v>382</v>
      </c>
      <c r="E402" s="244" t="s">
        <v>49</v>
      </c>
      <c r="F402" s="244" t="s">
        <v>56</v>
      </c>
      <c r="G402" s="244" t="s">
        <v>59</v>
      </c>
      <c r="H402" s="187" t="s">
        <v>22</v>
      </c>
      <c r="I402" s="188">
        <v>23</v>
      </c>
      <c r="J402" s="188">
        <f>VLOOKUP(A402,CENIK!$A$2:$F$201,6,FALSE)</f>
        <v>0</v>
      </c>
      <c r="K402" s="188">
        <f t="shared" si="13"/>
        <v>0</v>
      </c>
    </row>
    <row r="403" spans="1:11" ht="60" x14ac:dyDescent="0.25">
      <c r="A403" s="187">
        <v>4204</v>
      </c>
      <c r="B403" s="187">
        <v>481</v>
      </c>
      <c r="C403" s="184" t="str">
        <f t="shared" si="12"/>
        <v>481-4204</v>
      </c>
      <c r="D403" s="244" t="s">
        <v>382</v>
      </c>
      <c r="E403" s="244" t="s">
        <v>49</v>
      </c>
      <c r="F403" s="244" t="s">
        <v>56</v>
      </c>
      <c r="G403" s="244" t="s">
        <v>60</v>
      </c>
      <c r="H403" s="187" t="s">
        <v>22</v>
      </c>
      <c r="I403" s="188">
        <v>113</v>
      </c>
      <c r="J403" s="188">
        <f>VLOOKUP(A403,CENIK!$A$2:$F$201,6,FALSE)</f>
        <v>0</v>
      </c>
      <c r="K403" s="188">
        <f t="shared" si="13"/>
        <v>0</v>
      </c>
    </row>
    <row r="404" spans="1:11" ht="60" x14ac:dyDescent="0.25">
      <c r="A404" s="187">
        <v>4205</v>
      </c>
      <c r="B404" s="187">
        <v>481</v>
      </c>
      <c r="C404" s="184" t="str">
        <f t="shared" si="12"/>
        <v>481-4205</v>
      </c>
      <c r="D404" s="244" t="s">
        <v>382</v>
      </c>
      <c r="E404" s="244" t="s">
        <v>49</v>
      </c>
      <c r="F404" s="244" t="s">
        <v>56</v>
      </c>
      <c r="G404" s="244" t="s">
        <v>61</v>
      </c>
      <c r="H404" s="187" t="s">
        <v>29</v>
      </c>
      <c r="I404" s="188">
        <v>397</v>
      </c>
      <c r="J404" s="188">
        <f>VLOOKUP(A404,CENIK!$A$2:$F$201,6,FALSE)</f>
        <v>0</v>
      </c>
      <c r="K404" s="188">
        <f t="shared" si="13"/>
        <v>0</v>
      </c>
    </row>
    <row r="405" spans="1:11" ht="60" x14ac:dyDescent="0.25">
      <c r="A405" s="187">
        <v>4206</v>
      </c>
      <c r="B405" s="187">
        <v>481</v>
      </c>
      <c r="C405" s="184" t="str">
        <f t="shared" si="12"/>
        <v>481-4206</v>
      </c>
      <c r="D405" s="244" t="s">
        <v>382</v>
      </c>
      <c r="E405" s="244" t="s">
        <v>49</v>
      </c>
      <c r="F405" s="244" t="s">
        <v>56</v>
      </c>
      <c r="G405" s="244" t="s">
        <v>62</v>
      </c>
      <c r="H405" s="187" t="s">
        <v>22</v>
      </c>
      <c r="I405" s="188">
        <v>170</v>
      </c>
      <c r="J405" s="188">
        <f>VLOOKUP(A405,CENIK!$A$2:$F$201,6,FALSE)</f>
        <v>0</v>
      </c>
      <c r="K405" s="188">
        <f t="shared" si="13"/>
        <v>0</v>
      </c>
    </row>
    <row r="406" spans="1:11" ht="60" x14ac:dyDescent="0.25">
      <c r="A406" s="187">
        <v>4207</v>
      </c>
      <c r="B406" s="187">
        <v>481</v>
      </c>
      <c r="C406" s="184" t="str">
        <f t="shared" si="12"/>
        <v>481-4207</v>
      </c>
      <c r="D406" s="244" t="s">
        <v>382</v>
      </c>
      <c r="E406" s="244" t="s">
        <v>49</v>
      </c>
      <c r="F406" s="244" t="s">
        <v>56</v>
      </c>
      <c r="G406" s="244" t="s">
        <v>262</v>
      </c>
      <c r="H406" s="187" t="s">
        <v>22</v>
      </c>
      <c r="I406" s="188">
        <v>5</v>
      </c>
      <c r="J406" s="188">
        <f>VLOOKUP(A406,CENIK!$A$2:$F$201,6,FALSE)</f>
        <v>0</v>
      </c>
      <c r="K406" s="188">
        <f t="shared" si="13"/>
        <v>0</v>
      </c>
    </row>
    <row r="407" spans="1:11" ht="165" x14ac:dyDescent="0.25">
      <c r="A407" s="187">
        <v>6101</v>
      </c>
      <c r="B407" s="187">
        <v>481</v>
      </c>
      <c r="C407" s="184" t="str">
        <f t="shared" si="12"/>
        <v>481-6101</v>
      </c>
      <c r="D407" s="244" t="s">
        <v>382</v>
      </c>
      <c r="E407" s="244" t="s">
        <v>74</v>
      </c>
      <c r="F407" s="244" t="s">
        <v>75</v>
      </c>
      <c r="G407" s="244" t="s">
        <v>76</v>
      </c>
      <c r="H407" s="187" t="s">
        <v>10</v>
      </c>
      <c r="I407" s="188">
        <v>176.24</v>
      </c>
      <c r="J407" s="188">
        <f>VLOOKUP(A407,CENIK!$A$2:$F$201,6,FALSE)</f>
        <v>0</v>
      </c>
      <c r="K407" s="188">
        <f t="shared" si="13"/>
        <v>0</v>
      </c>
    </row>
    <row r="408" spans="1:11" ht="120" x14ac:dyDescent="0.25">
      <c r="A408" s="187">
        <v>6202</v>
      </c>
      <c r="B408" s="187">
        <v>481</v>
      </c>
      <c r="C408" s="184" t="str">
        <f t="shared" si="12"/>
        <v>481-6202</v>
      </c>
      <c r="D408" s="244" t="s">
        <v>382</v>
      </c>
      <c r="E408" s="244" t="s">
        <v>74</v>
      </c>
      <c r="F408" s="244" t="s">
        <v>77</v>
      </c>
      <c r="G408" s="244" t="s">
        <v>263</v>
      </c>
      <c r="H408" s="187" t="s">
        <v>6</v>
      </c>
      <c r="I408" s="188">
        <v>3</v>
      </c>
      <c r="J408" s="188">
        <f>VLOOKUP(A408,CENIK!$A$2:$F$201,6,FALSE)</f>
        <v>0</v>
      </c>
      <c r="K408" s="188">
        <f t="shared" si="13"/>
        <v>0</v>
      </c>
    </row>
    <row r="409" spans="1:11" ht="120" x14ac:dyDescent="0.25">
      <c r="A409" s="187">
        <v>6204</v>
      </c>
      <c r="B409" s="187">
        <v>481</v>
      </c>
      <c r="C409" s="184" t="str">
        <f t="shared" si="12"/>
        <v>481-6204</v>
      </c>
      <c r="D409" s="244" t="s">
        <v>382</v>
      </c>
      <c r="E409" s="244" t="s">
        <v>74</v>
      </c>
      <c r="F409" s="244" t="s">
        <v>77</v>
      </c>
      <c r="G409" s="244" t="s">
        <v>265</v>
      </c>
      <c r="H409" s="187" t="s">
        <v>6</v>
      </c>
      <c r="I409" s="188">
        <v>5</v>
      </c>
      <c r="J409" s="188">
        <f>VLOOKUP(A409,CENIK!$A$2:$F$201,6,FALSE)</f>
        <v>0</v>
      </c>
      <c r="K409" s="188">
        <f t="shared" si="13"/>
        <v>0</v>
      </c>
    </row>
    <row r="410" spans="1:11" ht="30" x14ac:dyDescent="0.25">
      <c r="A410" s="187">
        <v>6257</v>
      </c>
      <c r="B410" s="187">
        <v>481</v>
      </c>
      <c r="C410" s="184" t="str">
        <f t="shared" si="12"/>
        <v>481-6257</v>
      </c>
      <c r="D410" s="244" t="s">
        <v>382</v>
      </c>
      <c r="E410" s="244" t="s">
        <v>74</v>
      </c>
      <c r="F410" s="244" t="s">
        <v>77</v>
      </c>
      <c r="G410" s="244" t="s">
        <v>79</v>
      </c>
      <c r="H410" s="187" t="s">
        <v>6</v>
      </c>
      <c r="I410" s="188">
        <v>1</v>
      </c>
      <c r="J410" s="188">
        <f>VLOOKUP(A410,CENIK!$A$2:$F$201,6,FALSE)</f>
        <v>0</v>
      </c>
      <c r="K410" s="188">
        <f t="shared" si="13"/>
        <v>0</v>
      </c>
    </row>
    <row r="411" spans="1:11" ht="120" x14ac:dyDescent="0.25">
      <c r="A411" s="187">
        <v>6253</v>
      </c>
      <c r="B411" s="187">
        <v>481</v>
      </c>
      <c r="C411" s="184" t="str">
        <f t="shared" si="12"/>
        <v>481-6253</v>
      </c>
      <c r="D411" s="244" t="s">
        <v>382</v>
      </c>
      <c r="E411" s="244" t="s">
        <v>74</v>
      </c>
      <c r="F411" s="244" t="s">
        <v>77</v>
      </c>
      <c r="G411" s="244" t="s">
        <v>269</v>
      </c>
      <c r="H411" s="187" t="s">
        <v>6</v>
      </c>
      <c r="I411" s="188">
        <v>8</v>
      </c>
      <c r="J411" s="188">
        <f>VLOOKUP(A411,CENIK!$A$2:$F$201,6,FALSE)</f>
        <v>0</v>
      </c>
      <c r="K411" s="188">
        <f t="shared" si="13"/>
        <v>0</v>
      </c>
    </row>
    <row r="412" spans="1:11" ht="120" x14ac:dyDescent="0.25">
      <c r="A412" s="187">
        <v>6302</v>
      </c>
      <c r="B412" s="187">
        <v>481</v>
      </c>
      <c r="C412" s="184" t="str">
        <f t="shared" si="12"/>
        <v>481-6302</v>
      </c>
      <c r="D412" s="244" t="s">
        <v>382</v>
      </c>
      <c r="E412" s="244" t="s">
        <v>74</v>
      </c>
      <c r="F412" s="244" t="s">
        <v>81</v>
      </c>
      <c r="G412" s="244" t="s">
        <v>82</v>
      </c>
      <c r="H412" s="187" t="s">
        <v>6</v>
      </c>
      <c r="I412" s="188">
        <v>4</v>
      </c>
      <c r="J412" s="188">
        <f>VLOOKUP(A412,CENIK!$A$2:$F$201,6,FALSE)</f>
        <v>0</v>
      </c>
      <c r="K412" s="188">
        <f t="shared" si="13"/>
        <v>0</v>
      </c>
    </row>
    <row r="413" spans="1:11" ht="345" x14ac:dyDescent="0.25">
      <c r="A413" s="187">
        <v>6301</v>
      </c>
      <c r="B413" s="187">
        <v>481</v>
      </c>
      <c r="C413" s="184" t="str">
        <f t="shared" si="12"/>
        <v>481-6301</v>
      </c>
      <c r="D413" s="244" t="s">
        <v>382</v>
      </c>
      <c r="E413" s="244" t="s">
        <v>74</v>
      </c>
      <c r="F413" s="244" t="s">
        <v>81</v>
      </c>
      <c r="G413" s="244" t="s">
        <v>270</v>
      </c>
      <c r="H413" s="187" t="s">
        <v>6</v>
      </c>
      <c r="I413" s="188">
        <v>4</v>
      </c>
      <c r="J413" s="188">
        <f>VLOOKUP(A413,CENIK!$A$2:$F$201,6,FALSE)</f>
        <v>0</v>
      </c>
      <c r="K413" s="188">
        <f t="shared" si="13"/>
        <v>0</v>
      </c>
    </row>
    <row r="414" spans="1:11" ht="60" x14ac:dyDescent="0.25">
      <c r="A414" s="187">
        <v>6405</v>
      </c>
      <c r="B414" s="187">
        <v>481</v>
      </c>
      <c r="C414" s="184" t="str">
        <f t="shared" si="12"/>
        <v>481-6405</v>
      </c>
      <c r="D414" s="244" t="s">
        <v>382</v>
      </c>
      <c r="E414" s="244" t="s">
        <v>74</v>
      </c>
      <c r="F414" s="244" t="s">
        <v>85</v>
      </c>
      <c r="G414" s="244" t="s">
        <v>87</v>
      </c>
      <c r="H414" s="187" t="s">
        <v>10</v>
      </c>
      <c r="I414" s="188">
        <v>176.24</v>
      </c>
      <c r="J414" s="188">
        <f>VLOOKUP(A414,CENIK!$A$2:$F$201,6,FALSE)</f>
        <v>0</v>
      </c>
      <c r="K414" s="188">
        <f t="shared" si="13"/>
        <v>0</v>
      </c>
    </row>
    <row r="415" spans="1:11" ht="30" x14ac:dyDescent="0.25">
      <c r="A415" s="187">
        <v>6401</v>
      </c>
      <c r="B415" s="187">
        <v>481</v>
      </c>
      <c r="C415" s="184" t="str">
        <f t="shared" si="12"/>
        <v>481-6401</v>
      </c>
      <c r="D415" s="244" t="s">
        <v>382</v>
      </c>
      <c r="E415" s="244" t="s">
        <v>74</v>
      </c>
      <c r="F415" s="244" t="s">
        <v>85</v>
      </c>
      <c r="G415" s="244" t="s">
        <v>86</v>
      </c>
      <c r="H415" s="187" t="s">
        <v>10</v>
      </c>
      <c r="I415" s="188">
        <v>176.24</v>
      </c>
      <c r="J415" s="188">
        <f>VLOOKUP(A415,CENIK!$A$2:$F$201,6,FALSE)</f>
        <v>0</v>
      </c>
      <c r="K415" s="188">
        <f t="shared" si="13"/>
        <v>0</v>
      </c>
    </row>
    <row r="416" spans="1:11" ht="30" x14ac:dyDescent="0.25">
      <c r="A416" s="187">
        <v>6402</v>
      </c>
      <c r="B416" s="187">
        <v>481</v>
      </c>
      <c r="C416" s="184" t="str">
        <f t="shared" si="12"/>
        <v>481-6402</v>
      </c>
      <c r="D416" s="244" t="s">
        <v>382</v>
      </c>
      <c r="E416" s="244" t="s">
        <v>74</v>
      </c>
      <c r="F416" s="244" t="s">
        <v>85</v>
      </c>
      <c r="G416" s="244" t="s">
        <v>122</v>
      </c>
      <c r="H416" s="187" t="s">
        <v>10</v>
      </c>
      <c r="I416" s="188">
        <v>176.24</v>
      </c>
      <c r="J416" s="188">
        <f>VLOOKUP(A416,CENIK!$A$2:$F$201,6,FALSE)</f>
        <v>0</v>
      </c>
      <c r="K416" s="188">
        <f t="shared" si="13"/>
        <v>0</v>
      </c>
    </row>
    <row r="417" spans="1:11" ht="30" x14ac:dyDescent="0.25">
      <c r="A417" s="187">
        <v>6501</v>
      </c>
      <c r="B417" s="187">
        <v>481</v>
      </c>
      <c r="C417" s="184" t="str">
        <f t="shared" si="12"/>
        <v>481-6501</v>
      </c>
      <c r="D417" s="244" t="s">
        <v>382</v>
      </c>
      <c r="E417" s="244" t="s">
        <v>74</v>
      </c>
      <c r="F417" s="244" t="s">
        <v>88</v>
      </c>
      <c r="G417" s="244" t="s">
        <v>271</v>
      </c>
      <c r="H417" s="187" t="s">
        <v>6</v>
      </c>
      <c r="I417" s="188">
        <v>2</v>
      </c>
      <c r="J417" s="188">
        <f>VLOOKUP(A417,CENIK!$A$2:$F$201,6,FALSE)</f>
        <v>0</v>
      </c>
      <c r="K417" s="188">
        <f t="shared" si="13"/>
        <v>0</v>
      </c>
    </row>
    <row r="418" spans="1:11" ht="45" x14ac:dyDescent="0.25">
      <c r="A418" s="187">
        <v>6503</v>
      </c>
      <c r="B418" s="187">
        <v>481</v>
      </c>
      <c r="C418" s="184" t="str">
        <f t="shared" si="12"/>
        <v>481-6503</v>
      </c>
      <c r="D418" s="244" t="s">
        <v>382</v>
      </c>
      <c r="E418" s="244" t="s">
        <v>74</v>
      </c>
      <c r="F418" s="244" t="s">
        <v>88</v>
      </c>
      <c r="G418" s="244" t="s">
        <v>273</v>
      </c>
      <c r="H418" s="187" t="s">
        <v>6</v>
      </c>
      <c r="I418" s="188">
        <v>1</v>
      </c>
      <c r="J418" s="188">
        <f>VLOOKUP(A418,CENIK!$A$2:$F$201,6,FALSE)</f>
        <v>0</v>
      </c>
      <c r="K418" s="188">
        <f t="shared" si="13"/>
        <v>0</v>
      </c>
    </row>
    <row r="419" spans="1:11" ht="60" x14ac:dyDescent="0.25">
      <c r="A419" s="187">
        <v>1201</v>
      </c>
      <c r="B419" s="187">
        <v>368</v>
      </c>
      <c r="C419" s="184" t="str">
        <f t="shared" si="12"/>
        <v>368-1201</v>
      </c>
      <c r="D419" s="244" t="s">
        <v>376</v>
      </c>
      <c r="E419" s="244" t="s">
        <v>7</v>
      </c>
      <c r="F419" s="244" t="s">
        <v>8</v>
      </c>
      <c r="G419" s="244" t="s">
        <v>9</v>
      </c>
      <c r="H419" s="187" t="s">
        <v>10</v>
      </c>
      <c r="I419" s="188">
        <v>24.49</v>
      </c>
      <c r="J419" s="188">
        <f>VLOOKUP(A419,CENIK!$A$2:$F$201,6,FALSE)</f>
        <v>0</v>
      </c>
      <c r="K419" s="188">
        <f t="shared" si="13"/>
        <v>0</v>
      </c>
    </row>
    <row r="420" spans="1:11" ht="45" x14ac:dyDescent="0.25">
      <c r="A420" s="187">
        <v>1202</v>
      </c>
      <c r="B420" s="187">
        <v>368</v>
      </c>
      <c r="C420" s="184" t="str">
        <f t="shared" ref="C420:C483" si="14">CONCATENATE(B420,$A$33,A420)</f>
        <v>368-1202</v>
      </c>
      <c r="D420" s="244" t="s">
        <v>376</v>
      </c>
      <c r="E420" s="244" t="s">
        <v>7</v>
      </c>
      <c r="F420" s="244" t="s">
        <v>8</v>
      </c>
      <c r="G420" s="244" t="s">
        <v>11</v>
      </c>
      <c r="H420" s="187" t="s">
        <v>12</v>
      </c>
      <c r="I420" s="188">
        <v>2</v>
      </c>
      <c r="J420" s="188">
        <f>VLOOKUP(A420,CENIK!$A$2:$F$201,6,FALSE)</f>
        <v>0</v>
      </c>
      <c r="K420" s="188">
        <f t="shared" ref="K420:K483" si="15">ROUND(I420*J420,2)</f>
        <v>0</v>
      </c>
    </row>
    <row r="421" spans="1:11" ht="60" x14ac:dyDescent="0.25">
      <c r="A421" s="187">
        <v>1203</v>
      </c>
      <c r="B421" s="187">
        <v>368</v>
      </c>
      <c r="C421" s="184" t="str">
        <f t="shared" si="14"/>
        <v>368-1203</v>
      </c>
      <c r="D421" s="244" t="s">
        <v>376</v>
      </c>
      <c r="E421" s="244" t="s">
        <v>7</v>
      </c>
      <c r="F421" s="244" t="s">
        <v>8</v>
      </c>
      <c r="G421" s="244" t="s">
        <v>236</v>
      </c>
      <c r="H421" s="187" t="s">
        <v>10</v>
      </c>
      <c r="I421" s="188">
        <v>24.49</v>
      </c>
      <c r="J421" s="188">
        <f>VLOOKUP(A421,CENIK!$A$2:$F$201,6,FALSE)</f>
        <v>0</v>
      </c>
      <c r="K421" s="188">
        <f t="shared" si="15"/>
        <v>0</v>
      </c>
    </row>
    <row r="422" spans="1:11" ht="45" x14ac:dyDescent="0.25">
      <c r="A422" s="187">
        <v>1301</v>
      </c>
      <c r="B422" s="187">
        <v>368</v>
      </c>
      <c r="C422" s="184" t="str">
        <f t="shared" si="14"/>
        <v>368-1301</v>
      </c>
      <c r="D422" s="244" t="s">
        <v>376</v>
      </c>
      <c r="E422" s="244" t="s">
        <v>7</v>
      </c>
      <c r="F422" s="244" t="s">
        <v>15</v>
      </c>
      <c r="G422" s="244" t="s">
        <v>16</v>
      </c>
      <c r="H422" s="187" t="s">
        <v>10</v>
      </c>
      <c r="I422" s="188">
        <v>24.49</v>
      </c>
      <c r="J422" s="188">
        <f>VLOOKUP(A422,CENIK!$A$2:$F$201,6,FALSE)</f>
        <v>0</v>
      </c>
      <c r="K422" s="188">
        <f t="shared" si="15"/>
        <v>0</v>
      </c>
    </row>
    <row r="423" spans="1:11" ht="150" x14ac:dyDescent="0.25">
      <c r="A423" s="187">
        <v>1302</v>
      </c>
      <c r="B423" s="187">
        <v>368</v>
      </c>
      <c r="C423" s="184" t="str">
        <f t="shared" si="14"/>
        <v>368-1302</v>
      </c>
      <c r="D423" s="244" t="s">
        <v>376</v>
      </c>
      <c r="E423" s="244" t="s">
        <v>7</v>
      </c>
      <c r="F423" s="244" t="s">
        <v>15</v>
      </c>
      <c r="G423" s="244" t="s">
        <v>3254</v>
      </c>
      <c r="H423" s="187" t="s">
        <v>10</v>
      </c>
      <c r="I423" s="188">
        <v>24.49</v>
      </c>
      <c r="J423" s="188">
        <f>VLOOKUP(A423,CENIK!$A$2:$F$201,6,FALSE)</f>
        <v>0</v>
      </c>
      <c r="K423" s="188">
        <f t="shared" si="15"/>
        <v>0</v>
      </c>
    </row>
    <row r="424" spans="1:11" ht="30" x14ac:dyDescent="0.25">
      <c r="A424" s="187">
        <v>1312</v>
      </c>
      <c r="B424" s="187">
        <v>368</v>
      </c>
      <c r="C424" s="184" t="str">
        <f t="shared" si="14"/>
        <v>368-1312</v>
      </c>
      <c r="D424" s="244" t="s">
        <v>376</v>
      </c>
      <c r="E424" s="244" t="s">
        <v>7</v>
      </c>
      <c r="F424" s="244" t="s">
        <v>15</v>
      </c>
      <c r="G424" s="244" t="s">
        <v>24</v>
      </c>
      <c r="H424" s="187" t="s">
        <v>6</v>
      </c>
      <c r="I424" s="188">
        <v>4</v>
      </c>
      <c r="J424" s="188">
        <f>VLOOKUP(A424,CENIK!$A$2:$F$201,6,FALSE)</f>
        <v>0</v>
      </c>
      <c r="K424" s="188">
        <f t="shared" si="15"/>
        <v>0</v>
      </c>
    </row>
    <row r="425" spans="1:11" ht="45" x14ac:dyDescent="0.25">
      <c r="A425" s="187">
        <v>1311</v>
      </c>
      <c r="B425" s="187">
        <v>368</v>
      </c>
      <c r="C425" s="184" t="str">
        <f t="shared" si="14"/>
        <v>368-1311</v>
      </c>
      <c r="D425" s="244" t="s">
        <v>376</v>
      </c>
      <c r="E425" s="244" t="s">
        <v>7</v>
      </c>
      <c r="F425" s="244" t="s">
        <v>15</v>
      </c>
      <c r="G425" s="244" t="s">
        <v>23</v>
      </c>
      <c r="H425" s="187" t="s">
        <v>14</v>
      </c>
      <c r="I425" s="188">
        <v>1</v>
      </c>
      <c r="J425" s="188">
        <f>VLOOKUP(A425,CENIK!$A$2:$F$201,6,FALSE)</f>
        <v>0</v>
      </c>
      <c r="K425" s="188">
        <f t="shared" si="15"/>
        <v>0</v>
      </c>
    </row>
    <row r="426" spans="1:11" ht="60" x14ac:dyDescent="0.25">
      <c r="A426" s="187">
        <v>1310</v>
      </c>
      <c r="B426" s="187">
        <v>368</v>
      </c>
      <c r="C426" s="184" t="str">
        <f t="shared" si="14"/>
        <v>368-1310</v>
      </c>
      <c r="D426" s="244" t="s">
        <v>376</v>
      </c>
      <c r="E426" s="244" t="s">
        <v>7</v>
      </c>
      <c r="F426" s="244" t="s">
        <v>15</v>
      </c>
      <c r="G426" s="244" t="s">
        <v>21</v>
      </c>
      <c r="H426" s="187" t="s">
        <v>22</v>
      </c>
      <c r="I426" s="188">
        <v>132.18</v>
      </c>
      <c r="J426" s="188">
        <f>VLOOKUP(A426,CENIK!$A$2:$F$201,6,FALSE)</f>
        <v>0</v>
      </c>
      <c r="K426" s="188">
        <f t="shared" si="15"/>
        <v>0</v>
      </c>
    </row>
    <row r="427" spans="1:11" ht="30" x14ac:dyDescent="0.25">
      <c r="A427" s="187">
        <v>1401</v>
      </c>
      <c r="B427" s="187">
        <v>368</v>
      </c>
      <c r="C427" s="184" t="str">
        <f t="shared" si="14"/>
        <v>368-1401</v>
      </c>
      <c r="D427" s="244" t="s">
        <v>376</v>
      </c>
      <c r="E427" s="244" t="s">
        <v>7</v>
      </c>
      <c r="F427" s="244" t="s">
        <v>25</v>
      </c>
      <c r="G427" s="244" t="s">
        <v>247</v>
      </c>
      <c r="H427" s="187" t="s">
        <v>20</v>
      </c>
      <c r="I427" s="188">
        <v>5</v>
      </c>
      <c r="J427" s="188">
        <f>VLOOKUP(A427,CENIK!$A$2:$F$201,6,FALSE)</f>
        <v>0</v>
      </c>
      <c r="K427" s="188">
        <f t="shared" si="15"/>
        <v>0</v>
      </c>
    </row>
    <row r="428" spans="1:11" ht="30" x14ac:dyDescent="0.25">
      <c r="A428" s="187">
        <v>1403</v>
      </c>
      <c r="B428" s="187">
        <v>368</v>
      </c>
      <c r="C428" s="184" t="str">
        <f t="shared" si="14"/>
        <v>368-1403</v>
      </c>
      <c r="D428" s="244" t="s">
        <v>376</v>
      </c>
      <c r="E428" s="244" t="s">
        <v>7</v>
      </c>
      <c r="F428" s="244" t="s">
        <v>25</v>
      </c>
      <c r="G428" s="244" t="s">
        <v>249</v>
      </c>
      <c r="H428" s="187" t="s">
        <v>20</v>
      </c>
      <c r="I428" s="188">
        <v>2</v>
      </c>
      <c r="J428" s="188">
        <f>VLOOKUP(A428,CENIK!$A$2:$F$201,6,FALSE)</f>
        <v>0</v>
      </c>
      <c r="K428" s="188">
        <f t="shared" si="15"/>
        <v>0</v>
      </c>
    </row>
    <row r="429" spans="1:11" ht="45" x14ac:dyDescent="0.25">
      <c r="A429" s="187">
        <v>12309</v>
      </c>
      <c r="B429" s="187">
        <v>368</v>
      </c>
      <c r="C429" s="184" t="str">
        <f t="shared" si="14"/>
        <v>368-12309</v>
      </c>
      <c r="D429" s="244" t="s">
        <v>376</v>
      </c>
      <c r="E429" s="244" t="s">
        <v>26</v>
      </c>
      <c r="F429" s="244" t="s">
        <v>27</v>
      </c>
      <c r="G429" s="244" t="s">
        <v>30</v>
      </c>
      <c r="H429" s="187" t="s">
        <v>29</v>
      </c>
      <c r="I429" s="188">
        <v>55.11</v>
      </c>
      <c r="J429" s="188">
        <f>VLOOKUP(A429,CENIK!$A$2:$F$201,6,FALSE)</f>
        <v>0</v>
      </c>
      <c r="K429" s="188">
        <f t="shared" si="15"/>
        <v>0</v>
      </c>
    </row>
    <row r="430" spans="1:11" ht="30" x14ac:dyDescent="0.25">
      <c r="A430" s="187">
        <v>12328</v>
      </c>
      <c r="B430" s="187">
        <v>368</v>
      </c>
      <c r="C430" s="184" t="str">
        <f t="shared" si="14"/>
        <v>368-12328</v>
      </c>
      <c r="D430" s="244" t="s">
        <v>376</v>
      </c>
      <c r="E430" s="244" t="s">
        <v>26</v>
      </c>
      <c r="F430" s="244" t="s">
        <v>27</v>
      </c>
      <c r="G430" s="244" t="s">
        <v>32</v>
      </c>
      <c r="H430" s="187" t="s">
        <v>10</v>
      </c>
      <c r="I430" s="188">
        <v>49</v>
      </c>
      <c r="J430" s="188">
        <f>VLOOKUP(A430,CENIK!$A$2:$F$201,6,FALSE)</f>
        <v>0</v>
      </c>
      <c r="K430" s="188">
        <f t="shared" si="15"/>
        <v>0</v>
      </c>
    </row>
    <row r="431" spans="1:11" ht="45" x14ac:dyDescent="0.25">
      <c r="A431" s="187">
        <v>12331</v>
      </c>
      <c r="B431" s="187">
        <v>368</v>
      </c>
      <c r="C431" s="184" t="str">
        <f t="shared" si="14"/>
        <v>368-12331</v>
      </c>
      <c r="D431" s="244" t="s">
        <v>376</v>
      </c>
      <c r="E431" s="244" t="s">
        <v>26</v>
      </c>
      <c r="F431" s="244" t="s">
        <v>27</v>
      </c>
      <c r="G431" s="244" t="s">
        <v>33</v>
      </c>
      <c r="H431" s="187" t="s">
        <v>10</v>
      </c>
      <c r="I431" s="188">
        <v>5</v>
      </c>
      <c r="J431" s="188">
        <f>VLOOKUP(A431,CENIK!$A$2:$F$201,6,FALSE)</f>
        <v>0</v>
      </c>
      <c r="K431" s="188">
        <f t="shared" si="15"/>
        <v>0</v>
      </c>
    </row>
    <row r="432" spans="1:11" ht="30" x14ac:dyDescent="0.25">
      <c r="A432" s="187">
        <v>24405</v>
      </c>
      <c r="B432" s="187">
        <v>368</v>
      </c>
      <c r="C432" s="184" t="str">
        <f t="shared" si="14"/>
        <v>368-24405</v>
      </c>
      <c r="D432" s="244" t="s">
        <v>376</v>
      </c>
      <c r="E432" s="244" t="s">
        <v>26</v>
      </c>
      <c r="F432" s="244" t="s">
        <v>36</v>
      </c>
      <c r="G432" s="244" t="s">
        <v>252</v>
      </c>
      <c r="H432" s="187" t="s">
        <v>22</v>
      </c>
      <c r="I432" s="188">
        <v>13</v>
      </c>
      <c r="J432" s="188">
        <f>VLOOKUP(A432,CENIK!$A$2:$F$201,6,FALSE)</f>
        <v>0</v>
      </c>
      <c r="K432" s="188">
        <f t="shared" si="15"/>
        <v>0</v>
      </c>
    </row>
    <row r="433" spans="1:11" ht="45" x14ac:dyDescent="0.25">
      <c r="A433" s="187">
        <v>31302</v>
      </c>
      <c r="B433" s="187">
        <v>368</v>
      </c>
      <c r="C433" s="184" t="str">
        <f t="shared" si="14"/>
        <v>368-31302</v>
      </c>
      <c r="D433" s="244" t="s">
        <v>376</v>
      </c>
      <c r="E433" s="244" t="s">
        <v>26</v>
      </c>
      <c r="F433" s="244" t="s">
        <v>36</v>
      </c>
      <c r="G433" s="244" t="s">
        <v>639</v>
      </c>
      <c r="H433" s="187" t="s">
        <v>22</v>
      </c>
      <c r="I433" s="188">
        <v>7</v>
      </c>
      <c r="J433" s="188">
        <f>VLOOKUP(A433,CENIK!$A$2:$F$201,6,FALSE)</f>
        <v>0</v>
      </c>
      <c r="K433" s="188">
        <f t="shared" si="15"/>
        <v>0</v>
      </c>
    </row>
    <row r="434" spans="1:11" ht="30" x14ac:dyDescent="0.25">
      <c r="A434" s="187">
        <v>22103</v>
      </c>
      <c r="B434" s="187">
        <v>368</v>
      </c>
      <c r="C434" s="184" t="str">
        <f t="shared" si="14"/>
        <v>368-22103</v>
      </c>
      <c r="D434" s="244" t="s">
        <v>376</v>
      </c>
      <c r="E434" s="244" t="s">
        <v>26</v>
      </c>
      <c r="F434" s="244" t="s">
        <v>36</v>
      </c>
      <c r="G434" s="244" t="s">
        <v>40</v>
      </c>
      <c r="H434" s="187" t="s">
        <v>29</v>
      </c>
      <c r="I434" s="188">
        <v>55.11</v>
      </c>
      <c r="J434" s="188">
        <f>VLOOKUP(A434,CENIK!$A$2:$F$201,6,FALSE)</f>
        <v>0</v>
      </c>
      <c r="K434" s="188">
        <f t="shared" si="15"/>
        <v>0</v>
      </c>
    </row>
    <row r="435" spans="1:11" ht="75" x14ac:dyDescent="0.25">
      <c r="A435" s="187">
        <v>31602</v>
      </c>
      <c r="B435" s="187">
        <v>368</v>
      </c>
      <c r="C435" s="184" t="str">
        <f t="shared" si="14"/>
        <v>368-31602</v>
      </c>
      <c r="D435" s="244" t="s">
        <v>376</v>
      </c>
      <c r="E435" s="244" t="s">
        <v>26</v>
      </c>
      <c r="F435" s="244" t="s">
        <v>36</v>
      </c>
      <c r="G435" s="244" t="s">
        <v>640</v>
      </c>
      <c r="H435" s="187" t="s">
        <v>29</v>
      </c>
      <c r="I435" s="188">
        <v>55.11</v>
      </c>
      <c r="J435" s="188">
        <f>VLOOKUP(A435,CENIK!$A$2:$F$201,6,FALSE)</f>
        <v>0</v>
      </c>
      <c r="K435" s="188">
        <f t="shared" si="15"/>
        <v>0</v>
      </c>
    </row>
    <row r="436" spans="1:11" ht="45" x14ac:dyDescent="0.25">
      <c r="A436" s="187">
        <v>32208</v>
      </c>
      <c r="B436" s="187">
        <v>368</v>
      </c>
      <c r="C436" s="184" t="str">
        <f t="shared" si="14"/>
        <v>368-32208</v>
      </c>
      <c r="D436" s="244" t="s">
        <v>376</v>
      </c>
      <c r="E436" s="244" t="s">
        <v>26</v>
      </c>
      <c r="F436" s="244" t="s">
        <v>36</v>
      </c>
      <c r="G436" s="244" t="s">
        <v>254</v>
      </c>
      <c r="H436" s="187" t="s">
        <v>29</v>
      </c>
      <c r="I436" s="188">
        <v>55.11</v>
      </c>
      <c r="J436" s="188">
        <f>VLOOKUP(A436,CENIK!$A$2:$F$201,6,FALSE)</f>
        <v>0</v>
      </c>
      <c r="K436" s="188">
        <f t="shared" si="15"/>
        <v>0</v>
      </c>
    </row>
    <row r="437" spans="1:11" ht="30" x14ac:dyDescent="0.25">
      <c r="A437" s="187">
        <v>4124</v>
      </c>
      <c r="B437" s="187">
        <v>368</v>
      </c>
      <c r="C437" s="184" t="str">
        <f t="shared" si="14"/>
        <v>368-4124</v>
      </c>
      <c r="D437" s="244" t="s">
        <v>376</v>
      </c>
      <c r="E437" s="244" t="s">
        <v>49</v>
      </c>
      <c r="F437" s="244" t="s">
        <v>50</v>
      </c>
      <c r="G437" s="244" t="s">
        <v>55</v>
      </c>
      <c r="H437" s="187" t="s">
        <v>20</v>
      </c>
      <c r="I437" s="188">
        <v>2</v>
      </c>
      <c r="J437" s="188">
        <f>VLOOKUP(A437,CENIK!$A$2:$F$201,6,FALSE)</f>
        <v>0</v>
      </c>
      <c r="K437" s="188">
        <f t="shared" si="15"/>
        <v>0</v>
      </c>
    </row>
    <row r="438" spans="1:11" ht="45" x14ac:dyDescent="0.25">
      <c r="A438" s="187">
        <v>4101</v>
      </c>
      <c r="B438" s="187">
        <v>368</v>
      </c>
      <c r="C438" s="184" t="str">
        <f t="shared" si="14"/>
        <v>368-4101</v>
      </c>
      <c r="D438" s="244" t="s">
        <v>376</v>
      </c>
      <c r="E438" s="244" t="s">
        <v>49</v>
      </c>
      <c r="F438" s="244" t="s">
        <v>50</v>
      </c>
      <c r="G438" s="244" t="s">
        <v>641</v>
      </c>
      <c r="H438" s="187" t="s">
        <v>29</v>
      </c>
      <c r="I438" s="188">
        <v>109</v>
      </c>
      <c r="J438" s="188">
        <f>VLOOKUP(A438,CENIK!$A$2:$F$201,6,FALSE)</f>
        <v>0</v>
      </c>
      <c r="K438" s="188">
        <f t="shared" si="15"/>
        <v>0</v>
      </c>
    </row>
    <row r="439" spans="1:11" ht="60" x14ac:dyDescent="0.25">
      <c r="A439" s="187">
        <v>4105</v>
      </c>
      <c r="B439" s="187">
        <v>368</v>
      </c>
      <c r="C439" s="184" t="str">
        <f t="shared" si="14"/>
        <v>368-4105</v>
      </c>
      <c r="D439" s="244" t="s">
        <v>376</v>
      </c>
      <c r="E439" s="244" t="s">
        <v>49</v>
      </c>
      <c r="F439" s="244" t="s">
        <v>50</v>
      </c>
      <c r="G439" s="244" t="s">
        <v>257</v>
      </c>
      <c r="H439" s="187" t="s">
        <v>22</v>
      </c>
      <c r="I439" s="188">
        <v>27</v>
      </c>
      <c r="J439" s="188">
        <f>VLOOKUP(A439,CENIK!$A$2:$F$201,6,FALSE)</f>
        <v>0</v>
      </c>
      <c r="K439" s="188">
        <f t="shared" si="15"/>
        <v>0</v>
      </c>
    </row>
    <row r="440" spans="1:11" ht="45" x14ac:dyDescent="0.25">
      <c r="A440" s="187">
        <v>4106</v>
      </c>
      <c r="B440" s="187">
        <v>368</v>
      </c>
      <c r="C440" s="184" t="str">
        <f t="shared" si="14"/>
        <v>368-4106</v>
      </c>
      <c r="D440" s="244" t="s">
        <v>376</v>
      </c>
      <c r="E440" s="244" t="s">
        <v>49</v>
      </c>
      <c r="F440" s="244" t="s">
        <v>50</v>
      </c>
      <c r="G440" s="244" t="s">
        <v>642</v>
      </c>
      <c r="H440" s="187" t="s">
        <v>22</v>
      </c>
      <c r="I440" s="188">
        <v>39</v>
      </c>
      <c r="J440" s="188">
        <f>VLOOKUP(A440,CENIK!$A$2:$F$201,6,FALSE)</f>
        <v>0</v>
      </c>
      <c r="K440" s="188">
        <f t="shared" si="15"/>
        <v>0</v>
      </c>
    </row>
    <row r="441" spans="1:11" ht="45" x14ac:dyDescent="0.25">
      <c r="A441" s="187">
        <v>4117</v>
      </c>
      <c r="B441" s="187">
        <v>368</v>
      </c>
      <c r="C441" s="184" t="str">
        <f t="shared" si="14"/>
        <v>368-4117</v>
      </c>
      <c r="D441" s="244" t="s">
        <v>376</v>
      </c>
      <c r="E441" s="244" t="s">
        <v>49</v>
      </c>
      <c r="F441" s="244" t="s">
        <v>50</v>
      </c>
      <c r="G441" s="244" t="s">
        <v>52</v>
      </c>
      <c r="H441" s="187" t="s">
        <v>22</v>
      </c>
      <c r="I441" s="188">
        <v>1</v>
      </c>
      <c r="J441" s="188">
        <f>VLOOKUP(A441,CENIK!$A$2:$F$201,6,FALSE)</f>
        <v>0</v>
      </c>
      <c r="K441" s="188">
        <f t="shared" si="15"/>
        <v>0</v>
      </c>
    </row>
    <row r="442" spans="1:11" ht="45" x14ac:dyDescent="0.25">
      <c r="A442" s="187">
        <v>4121</v>
      </c>
      <c r="B442" s="187">
        <v>368</v>
      </c>
      <c r="C442" s="184" t="str">
        <f t="shared" si="14"/>
        <v>368-4121</v>
      </c>
      <c r="D442" s="244" t="s">
        <v>376</v>
      </c>
      <c r="E442" s="244" t="s">
        <v>49</v>
      </c>
      <c r="F442" s="244" t="s">
        <v>50</v>
      </c>
      <c r="G442" s="244" t="s">
        <v>260</v>
      </c>
      <c r="H442" s="187" t="s">
        <v>22</v>
      </c>
      <c r="I442" s="188">
        <v>2.04</v>
      </c>
      <c r="J442" s="188">
        <f>VLOOKUP(A442,CENIK!$A$2:$F$201,6,FALSE)</f>
        <v>0</v>
      </c>
      <c r="K442" s="188">
        <f t="shared" si="15"/>
        <v>0</v>
      </c>
    </row>
    <row r="443" spans="1:11" ht="30" x14ac:dyDescent="0.25">
      <c r="A443" s="187">
        <v>4202</v>
      </c>
      <c r="B443" s="187">
        <v>368</v>
      </c>
      <c r="C443" s="184" t="str">
        <f t="shared" si="14"/>
        <v>368-4202</v>
      </c>
      <c r="D443" s="244" t="s">
        <v>376</v>
      </c>
      <c r="E443" s="244" t="s">
        <v>49</v>
      </c>
      <c r="F443" s="244" t="s">
        <v>56</v>
      </c>
      <c r="G443" s="244" t="s">
        <v>58</v>
      </c>
      <c r="H443" s="187" t="s">
        <v>29</v>
      </c>
      <c r="I443" s="188">
        <v>31</v>
      </c>
      <c r="J443" s="188">
        <f>VLOOKUP(A443,CENIK!$A$2:$F$201,6,FALSE)</f>
        <v>0</v>
      </c>
      <c r="K443" s="188">
        <f t="shared" si="15"/>
        <v>0</v>
      </c>
    </row>
    <row r="444" spans="1:11" ht="75" x14ac:dyDescent="0.25">
      <c r="A444" s="187">
        <v>4203</v>
      </c>
      <c r="B444" s="187">
        <v>368</v>
      </c>
      <c r="C444" s="184" t="str">
        <f t="shared" si="14"/>
        <v>368-4203</v>
      </c>
      <c r="D444" s="244" t="s">
        <v>376</v>
      </c>
      <c r="E444" s="244" t="s">
        <v>49</v>
      </c>
      <c r="F444" s="244" t="s">
        <v>56</v>
      </c>
      <c r="G444" s="244" t="s">
        <v>59</v>
      </c>
      <c r="H444" s="187" t="s">
        <v>22</v>
      </c>
      <c r="I444" s="188">
        <v>4</v>
      </c>
      <c r="J444" s="188">
        <f>VLOOKUP(A444,CENIK!$A$2:$F$201,6,FALSE)</f>
        <v>0</v>
      </c>
      <c r="K444" s="188">
        <f t="shared" si="15"/>
        <v>0</v>
      </c>
    </row>
    <row r="445" spans="1:11" ht="60" x14ac:dyDescent="0.25">
      <c r="A445" s="187">
        <v>4204</v>
      </c>
      <c r="B445" s="187">
        <v>368</v>
      </c>
      <c r="C445" s="184" t="str">
        <f t="shared" si="14"/>
        <v>368-4204</v>
      </c>
      <c r="D445" s="244" t="s">
        <v>376</v>
      </c>
      <c r="E445" s="244" t="s">
        <v>49</v>
      </c>
      <c r="F445" s="244" t="s">
        <v>56</v>
      </c>
      <c r="G445" s="244" t="s">
        <v>60</v>
      </c>
      <c r="H445" s="187" t="s">
        <v>22</v>
      </c>
      <c r="I445" s="188">
        <v>16</v>
      </c>
      <c r="J445" s="188">
        <f>VLOOKUP(A445,CENIK!$A$2:$F$201,6,FALSE)</f>
        <v>0</v>
      </c>
      <c r="K445" s="188">
        <f t="shared" si="15"/>
        <v>0</v>
      </c>
    </row>
    <row r="446" spans="1:11" ht="60" x14ac:dyDescent="0.25">
      <c r="A446" s="187">
        <v>4205</v>
      </c>
      <c r="B446" s="187">
        <v>368</v>
      </c>
      <c r="C446" s="184" t="str">
        <f t="shared" si="14"/>
        <v>368-4205</v>
      </c>
      <c r="D446" s="244" t="s">
        <v>376</v>
      </c>
      <c r="E446" s="244" t="s">
        <v>49</v>
      </c>
      <c r="F446" s="244" t="s">
        <v>56</v>
      </c>
      <c r="G446" s="244" t="s">
        <v>61</v>
      </c>
      <c r="H446" s="187" t="s">
        <v>29</v>
      </c>
      <c r="I446" s="188">
        <v>55.11</v>
      </c>
      <c r="J446" s="188">
        <f>VLOOKUP(A446,CENIK!$A$2:$F$201,6,FALSE)</f>
        <v>0</v>
      </c>
      <c r="K446" s="188">
        <f t="shared" si="15"/>
        <v>0</v>
      </c>
    </row>
    <row r="447" spans="1:11" ht="60" x14ac:dyDescent="0.25">
      <c r="A447" s="187">
        <v>4206</v>
      </c>
      <c r="B447" s="187">
        <v>368</v>
      </c>
      <c r="C447" s="184" t="str">
        <f t="shared" si="14"/>
        <v>368-4206</v>
      </c>
      <c r="D447" s="244" t="s">
        <v>376</v>
      </c>
      <c r="E447" s="244" t="s">
        <v>49</v>
      </c>
      <c r="F447" s="244" t="s">
        <v>56</v>
      </c>
      <c r="G447" s="244" t="s">
        <v>62</v>
      </c>
      <c r="H447" s="187" t="s">
        <v>22</v>
      </c>
      <c r="I447" s="188">
        <v>27</v>
      </c>
      <c r="J447" s="188">
        <f>VLOOKUP(A447,CENIK!$A$2:$F$201,6,FALSE)</f>
        <v>0</v>
      </c>
      <c r="K447" s="188">
        <f t="shared" si="15"/>
        <v>0</v>
      </c>
    </row>
    <row r="448" spans="1:11" ht="60" x14ac:dyDescent="0.25">
      <c r="A448" s="187">
        <v>4207</v>
      </c>
      <c r="B448" s="187">
        <v>368</v>
      </c>
      <c r="C448" s="184" t="str">
        <f t="shared" si="14"/>
        <v>368-4207</v>
      </c>
      <c r="D448" s="244" t="s">
        <v>376</v>
      </c>
      <c r="E448" s="244" t="s">
        <v>49</v>
      </c>
      <c r="F448" s="244" t="s">
        <v>56</v>
      </c>
      <c r="G448" s="244" t="s">
        <v>262</v>
      </c>
      <c r="H448" s="187" t="s">
        <v>22</v>
      </c>
      <c r="I448" s="188">
        <v>1</v>
      </c>
      <c r="J448" s="188">
        <f>VLOOKUP(A448,CENIK!$A$2:$F$201,6,FALSE)</f>
        <v>0</v>
      </c>
      <c r="K448" s="188">
        <f t="shared" si="15"/>
        <v>0</v>
      </c>
    </row>
    <row r="449" spans="1:11" ht="165" x14ac:dyDescent="0.25">
      <c r="A449" s="187">
        <v>6101</v>
      </c>
      <c r="B449" s="187">
        <v>368</v>
      </c>
      <c r="C449" s="184" t="str">
        <f t="shared" si="14"/>
        <v>368-6101</v>
      </c>
      <c r="D449" s="244" t="s">
        <v>376</v>
      </c>
      <c r="E449" s="244" t="s">
        <v>74</v>
      </c>
      <c r="F449" s="244" t="s">
        <v>75</v>
      </c>
      <c r="G449" s="244" t="s">
        <v>76</v>
      </c>
      <c r="H449" s="187" t="s">
        <v>10</v>
      </c>
      <c r="I449" s="188">
        <v>24.49</v>
      </c>
      <c r="J449" s="188">
        <f>VLOOKUP(A449,CENIK!$A$2:$F$201,6,FALSE)</f>
        <v>0</v>
      </c>
      <c r="K449" s="188">
        <f t="shared" si="15"/>
        <v>0</v>
      </c>
    </row>
    <row r="450" spans="1:11" ht="120" x14ac:dyDescent="0.25">
      <c r="A450" s="187">
        <v>6204</v>
      </c>
      <c r="B450" s="187">
        <v>368</v>
      </c>
      <c r="C450" s="184" t="str">
        <f t="shared" si="14"/>
        <v>368-6204</v>
      </c>
      <c r="D450" s="244" t="s">
        <v>376</v>
      </c>
      <c r="E450" s="244" t="s">
        <v>74</v>
      </c>
      <c r="F450" s="244" t="s">
        <v>77</v>
      </c>
      <c r="G450" s="244" t="s">
        <v>265</v>
      </c>
      <c r="H450" s="187" t="s">
        <v>6</v>
      </c>
      <c r="I450" s="188">
        <v>2</v>
      </c>
      <c r="J450" s="188">
        <f>VLOOKUP(A450,CENIK!$A$2:$F$201,6,FALSE)</f>
        <v>0</v>
      </c>
      <c r="K450" s="188">
        <f t="shared" si="15"/>
        <v>0</v>
      </c>
    </row>
    <row r="451" spans="1:11" ht="30" x14ac:dyDescent="0.25">
      <c r="A451" s="187">
        <v>6257</v>
      </c>
      <c r="B451" s="187">
        <v>368</v>
      </c>
      <c r="C451" s="184" t="str">
        <f t="shared" si="14"/>
        <v>368-6257</v>
      </c>
      <c r="D451" s="244" t="s">
        <v>376</v>
      </c>
      <c r="E451" s="244" t="s">
        <v>74</v>
      </c>
      <c r="F451" s="244" t="s">
        <v>77</v>
      </c>
      <c r="G451" s="244" t="s">
        <v>79</v>
      </c>
      <c r="H451" s="187" t="s">
        <v>6</v>
      </c>
      <c r="I451" s="188">
        <v>1</v>
      </c>
      <c r="J451" s="188">
        <f>VLOOKUP(A451,CENIK!$A$2:$F$201,6,FALSE)</f>
        <v>0</v>
      </c>
      <c r="K451" s="188">
        <f t="shared" si="15"/>
        <v>0</v>
      </c>
    </row>
    <row r="452" spans="1:11" ht="120" x14ac:dyDescent="0.25">
      <c r="A452" s="187">
        <v>6253</v>
      </c>
      <c r="B452" s="187">
        <v>368</v>
      </c>
      <c r="C452" s="184" t="str">
        <f t="shared" si="14"/>
        <v>368-6253</v>
      </c>
      <c r="D452" s="244" t="s">
        <v>376</v>
      </c>
      <c r="E452" s="244" t="s">
        <v>74</v>
      </c>
      <c r="F452" s="244" t="s">
        <v>77</v>
      </c>
      <c r="G452" s="244" t="s">
        <v>269</v>
      </c>
      <c r="H452" s="187" t="s">
        <v>6</v>
      </c>
      <c r="I452" s="188">
        <v>2</v>
      </c>
      <c r="J452" s="188">
        <f>VLOOKUP(A452,CENIK!$A$2:$F$201,6,FALSE)</f>
        <v>0</v>
      </c>
      <c r="K452" s="188">
        <f t="shared" si="15"/>
        <v>0</v>
      </c>
    </row>
    <row r="453" spans="1:11" ht="120" x14ac:dyDescent="0.25">
      <c r="A453" s="187">
        <v>6302</v>
      </c>
      <c r="B453" s="187">
        <v>368</v>
      </c>
      <c r="C453" s="184" t="str">
        <f t="shared" si="14"/>
        <v>368-6302</v>
      </c>
      <c r="D453" s="244" t="s">
        <v>376</v>
      </c>
      <c r="E453" s="244" t="s">
        <v>74</v>
      </c>
      <c r="F453" s="244" t="s">
        <v>81</v>
      </c>
      <c r="G453" s="244" t="s">
        <v>82</v>
      </c>
      <c r="H453" s="187" t="s">
        <v>6</v>
      </c>
      <c r="I453" s="188">
        <v>4</v>
      </c>
      <c r="J453" s="188">
        <f>VLOOKUP(A453,CENIK!$A$2:$F$201,6,FALSE)</f>
        <v>0</v>
      </c>
      <c r="K453" s="188">
        <f t="shared" si="15"/>
        <v>0</v>
      </c>
    </row>
    <row r="454" spans="1:11" ht="345" x14ac:dyDescent="0.25">
      <c r="A454" s="187">
        <v>6301</v>
      </c>
      <c r="B454" s="187">
        <v>368</v>
      </c>
      <c r="C454" s="184" t="str">
        <f t="shared" si="14"/>
        <v>368-6301</v>
      </c>
      <c r="D454" s="244" t="s">
        <v>376</v>
      </c>
      <c r="E454" s="244" t="s">
        <v>74</v>
      </c>
      <c r="F454" s="244" t="s">
        <v>81</v>
      </c>
      <c r="G454" s="244" t="s">
        <v>270</v>
      </c>
      <c r="H454" s="187" t="s">
        <v>6</v>
      </c>
      <c r="I454" s="188">
        <v>4</v>
      </c>
      <c r="J454" s="188">
        <f>VLOOKUP(A454,CENIK!$A$2:$F$201,6,FALSE)</f>
        <v>0</v>
      </c>
      <c r="K454" s="188">
        <f t="shared" si="15"/>
        <v>0</v>
      </c>
    </row>
    <row r="455" spans="1:11" ht="60" x14ac:dyDescent="0.25">
      <c r="A455" s="187">
        <v>6405</v>
      </c>
      <c r="B455" s="187">
        <v>368</v>
      </c>
      <c r="C455" s="184" t="str">
        <f t="shared" si="14"/>
        <v>368-6405</v>
      </c>
      <c r="D455" s="244" t="s">
        <v>376</v>
      </c>
      <c r="E455" s="244" t="s">
        <v>74</v>
      </c>
      <c r="F455" s="244" t="s">
        <v>85</v>
      </c>
      <c r="G455" s="244" t="s">
        <v>87</v>
      </c>
      <c r="H455" s="187" t="s">
        <v>10</v>
      </c>
      <c r="I455" s="188">
        <v>24.49</v>
      </c>
      <c r="J455" s="188">
        <f>VLOOKUP(A455,CENIK!$A$2:$F$201,6,FALSE)</f>
        <v>0</v>
      </c>
      <c r="K455" s="188">
        <f t="shared" si="15"/>
        <v>0</v>
      </c>
    </row>
    <row r="456" spans="1:11" ht="30" x14ac:dyDescent="0.25">
      <c r="A456" s="187">
        <v>6401</v>
      </c>
      <c r="B456" s="187">
        <v>368</v>
      </c>
      <c r="C456" s="184" t="str">
        <f t="shared" si="14"/>
        <v>368-6401</v>
      </c>
      <c r="D456" s="244" t="s">
        <v>376</v>
      </c>
      <c r="E456" s="244" t="s">
        <v>74</v>
      </c>
      <c r="F456" s="244" t="s">
        <v>85</v>
      </c>
      <c r="G456" s="244" t="s">
        <v>86</v>
      </c>
      <c r="H456" s="187" t="s">
        <v>10</v>
      </c>
      <c r="I456" s="188">
        <v>24.49</v>
      </c>
      <c r="J456" s="188">
        <f>VLOOKUP(A456,CENIK!$A$2:$F$201,6,FALSE)</f>
        <v>0</v>
      </c>
      <c r="K456" s="188">
        <f t="shared" si="15"/>
        <v>0</v>
      </c>
    </row>
    <row r="457" spans="1:11" ht="30" x14ac:dyDescent="0.25">
      <c r="A457" s="187">
        <v>6402</v>
      </c>
      <c r="B457" s="187">
        <v>368</v>
      </c>
      <c r="C457" s="184" t="str">
        <f t="shared" si="14"/>
        <v>368-6402</v>
      </c>
      <c r="D457" s="244" t="s">
        <v>376</v>
      </c>
      <c r="E457" s="244" t="s">
        <v>74</v>
      </c>
      <c r="F457" s="244" t="s">
        <v>85</v>
      </c>
      <c r="G457" s="244" t="s">
        <v>122</v>
      </c>
      <c r="H457" s="187" t="s">
        <v>10</v>
      </c>
      <c r="I457" s="188">
        <v>24.49</v>
      </c>
      <c r="J457" s="188">
        <f>VLOOKUP(A457,CENIK!$A$2:$F$201,6,FALSE)</f>
        <v>0</v>
      </c>
      <c r="K457" s="188">
        <f t="shared" si="15"/>
        <v>0</v>
      </c>
    </row>
    <row r="458" spans="1:11" ht="60" x14ac:dyDescent="0.25">
      <c r="A458" s="187">
        <v>1201</v>
      </c>
      <c r="B458" s="187">
        <v>370</v>
      </c>
      <c r="C458" s="184" t="str">
        <f t="shared" si="14"/>
        <v>370-1201</v>
      </c>
      <c r="D458" s="244" t="s">
        <v>378</v>
      </c>
      <c r="E458" s="244" t="s">
        <v>7</v>
      </c>
      <c r="F458" s="244" t="s">
        <v>8</v>
      </c>
      <c r="G458" s="244" t="s">
        <v>9</v>
      </c>
      <c r="H458" s="187" t="s">
        <v>10</v>
      </c>
      <c r="I458" s="188">
        <v>118.3</v>
      </c>
      <c r="J458" s="188">
        <f>VLOOKUP(A458,CENIK!$A$2:$F$201,6,FALSE)</f>
        <v>0</v>
      </c>
      <c r="K458" s="188">
        <f t="shared" si="15"/>
        <v>0</v>
      </c>
    </row>
    <row r="459" spans="1:11" ht="45" x14ac:dyDescent="0.25">
      <c r="A459" s="187">
        <v>1202</v>
      </c>
      <c r="B459" s="187">
        <v>370</v>
      </c>
      <c r="C459" s="184" t="str">
        <f t="shared" si="14"/>
        <v>370-1202</v>
      </c>
      <c r="D459" s="244" t="s">
        <v>378</v>
      </c>
      <c r="E459" s="244" t="s">
        <v>7</v>
      </c>
      <c r="F459" s="244" t="s">
        <v>8</v>
      </c>
      <c r="G459" s="244" t="s">
        <v>11</v>
      </c>
      <c r="H459" s="187" t="s">
        <v>12</v>
      </c>
      <c r="I459" s="188">
        <v>6</v>
      </c>
      <c r="J459" s="188">
        <f>VLOOKUP(A459,CENIK!$A$2:$F$201,6,FALSE)</f>
        <v>0</v>
      </c>
      <c r="K459" s="188">
        <f t="shared" si="15"/>
        <v>0</v>
      </c>
    </row>
    <row r="460" spans="1:11" ht="60" x14ac:dyDescent="0.25">
      <c r="A460" s="187">
        <v>1203</v>
      </c>
      <c r="B460" s="187">
        <v>370</v>
      </c>
      <c r="C460" s="184" t="str">
        <f t="shared" si="14"/>
        <v>370-1203</v>
      </c>
      <c r="D460" s="244" t="s">
        <v>378</v>
      </c>
      <c r="E460" s="244" t="s">
        <v>7</v>
      </c>
      <c r="F460" s="244" t="s">
        <v>8</v>
      </c>
      <c r="G460" s="244" t="s">
        <v>236</v>
      </c>
      <c r="H460" s="187" t="s">
        <v>10</v>
      </c>
      <c r="I460" s="188">
        <v>118.3</v>
      </c>
      <c r="J460" s="188">
        <f>VLOOKUP(A460,CENIK!$A$2:$F$201,6,FALSE)</f>
        <v>0</v>
      </c>
      <c r="K460" s="188">
        <f t="shared" si="15"/>
        <v>0</v>
      </c>
    </row>
    <row r="461" spans="1:11" ht="75" x14ac:dyDescent="0.25">
      <c r="A461" s="187">
        <v>1211</v>
      </c>
      <c r="B461" s="187">
        <v>370</v>
      </c>
      <c r="C461" s="184" t="str">
        <f t="shared" si="14"/>
        <v>370-1211</v>
      </c>
      <c r="D461" s="244" t="s">
        <v>378</v>
      </c>
      <c r="E461" s="244" t="s">
        <v>7</v>
      </c>
      <c r="F461" s="244" t="s">
        <v>8</v>
      </c>
      <c r="G461" s="244" t="s">
        <v>242</v>
      </c>
      <c r="H461" s="187" t="s">
        <v>14</v>
      </c>
      <c r="I461" s="188">
        <v>1</v>
      </c>
      <c r="J461" s="188">
        <f>VLOOKUP(A461,CENIK!$A$2:$F$201,6,FALSE)</f>
        <v>0</v>
      </c>
      <c r="K461" s="188">
        <f t="shared" si="15"/>
        <v>0</v>
      </c>
    </row>
    <row r="462" spans="1:11" ht="60" x14ac:dyDescent="0.25">
      <c r="A462" s="187">
        <v>1213</v>
      </c>
      <c r="B462" s="187">
        <v>370</v>
      </c>
      <c r="C462" s="184" t="str">
        <f t="shared" si="14"/>
        <v>370-1213</v>
      </c>
      <c r="D462" s="244" t="s">
        <v>378</v>
      </c>
      <c r="E462" s="244" t="s">
        <v>7</v>
      </c>
      <c r="F462" s="244" t="s">
        <v>8</v>
      </c>
      <c r="G462" s="244" t="s">
        <v>244</v>
      </c>
      <c r="H462" s="187" t="s">
        <v>14</v>
      </c>
      <c r="I462" s="188">
        <v>1</v>
      </c>
      <c r="J462" s="188">
        <f>VLOOKUP(A462,CENIK!$A$2:$F$201,6,FALSE)</f>
        <v>0</v>
      </c>
      <c r="K462" s="188">
        <f t="shared" si="15"/>
        <v>0</v>
      </c>
    </row>
    <row r="463" spans="1:11" ht="45" x14ac:dyDescent="0.25">
      <c r="A463" s="187">
        <v>1301</v>
      </c>
      <c r="B463" s="187">
        <v>370</v>
      </c>
      <c r="C463" s="184" t="str">
        <f t="shared" si="14"/>
        <v>370-1301</v>
      </c>
      <c r="D463" s="244" t="s">
        <v>378</v>
      </c>
      <c r="E463" s="244" t="s">
        <v>7</v>
      </c>
      <c r="F463" s="244" t="s">
        <v>15</v>
      </c>
      <c r="G463" s="244" t="s">
        <v>16</v>
      </c>
      <c r="H463" s="187" t="s">
        <v>10</v>
      </c>
      <c r="I463" s="188">
        <v>118.3</v>
      </c>
      <c r="J463" s="188">
        <f>VLOOKUP(A463,CENIK!$A$2:$F$201,6,FALSE)</f>
        <v>0</v>
      </c>
      <c r="K463" s="188">
        <f t="shared" si="15"/>
        <v>0</v>
      </c>
    </row>
    <row r="464" spans="1:11" ht="150" x14ac:dyDescent="0.25">
      <c r="A464" s="187">
        <v>1302</v>
      </c>
      <c r="B464" s="187">
        <v>370</v>
      </c>
      <c r="C464" s="184" t="str">
        <f t="shared" si="14"/>
        <v>370-1302</v>
      </c>
      <c r="D464" s="244" t="s">
        <v>378</v>
      </c>
      <c r="E464" s="244" t="s">
        <v>7</v>
      </c>
      <c r="F464" s="244" t="s">
        <v>15</v>
      </c>
      <c r="G464" s="1201" t="s">
        <v>3252</v>
      </c>
      <c r="H464" s="187" t="s">
        <v>10</v>
      </c>
      <c r="I464" s="188">
        <v>118.3</v>
      </c>
      <c r="J464" s="188">
        <f>VLOOKUP(A464,CENIK!$A$2:$F$201,6,FALSE)</f>
        <v>0</v>
      </c>
      <c r="K464" s="188">
        <f t="shared" si="15"/>
        <v>0</v>
      </c>
    </row>
    <row r="465" spans="1:11" ht="30" x14ac:dyDescent="0.25">
      <c r="A465" s="187">
        <v>1312</v>
      </c>
      <c r="B465" s="187">
        <v>370</v>
      </c>
      <c r="C465" s="184" t="str">
        <f t="shared" si="14"/>
        <v>370-1312</v>
      </c>
      <c r="D465" s="244" t="s">
        <v>378</v>
      </c>
      <c r="E465" s="244" t="s">
        <v>7</v>
      </c>
      <c r="F465" s="244" t="s">
        <v>15</v>
      </c>
      <c r="G465" s="244" t="s">
        <v>24</v>
      </c>
      <c r="H465" s="187" t="s">
        <v>6</v>
      </c>
      <c r="I465" s="188">
        <v>10</v>
      </c>
      <c r="J465" s="188">
        <f>VLOOKUP(A465,CENIK!$A$2:$F$201,6,FALSE)</f>
        <v>0</v>
      </c>
      <c r="K465" s="188">
        <f t="shared" si="15"/>
        <v>0</v>
      </c>
    </row>
    <row r="466" spans="1:11" ht="45" x14ac:dyDescent="0.25">
      <c r="A466" s="187">
        <v>1311</v>
      </c>
      <c r="B466" s="187">
        <v>370</v>
      </c>
      <c r="C466" s="184" t="str">
        <f t="shared" si="14"/>
        <v>370-1311</v>
      </c>
      <c r="D466" s="244" t="s">
        <v>378</v>
      </c>
      <c r="E466" s="244" t="s">
        <v>7</v>
      </c>
      <c r="F466" s="244" t="s">
        <v>15</v>
      </c>
      <c r="G466" s="244" t="s">
        <v>23</v>
      </c>
      <c r="H466" s="187" t="s">
        <v>14</v>
      </c>
      <c r="I466" s="188">
        <v>1</v>
      </c>
      <c r="J466" s="188">
        <f>VLOOKUP(A466,CENIK!$A$2:$F$201,6,FALSE)</f>
        <v>0</v>
      </c>
      <c r="K466" s="188">
        <f t="shared" si="15"/>
        <v>0</v>
      </c>
    </row>
    <row r="467" spans="1:11" ht="60" x14ac:dyDescent="0.25">
      <c r="A467" s="187">
        <v>1310</v>
      </c>
      <c r="B467" s="187">
        <v>370</v>
      </c>
      <c r="C467" s="184" t="str">
        <f t="shared" si="14"/>
        <v>370-1310</v>
      </c>
      <c r="D467" s="244" t="s">
        <v>378</v>
      </c>
      <c r="E467" s="244" t="s">
        <v>7</v>
      </c>
      <c r="F467" s="244" t="s">
        <v>15</v>
      </c>
      <c r="G467" s="244" t="s">
        <v>21</v>
      </c>
      <c r="H467" s="187" t="s">
        <v>22</v>
      </c>
      <c r="I467" s="188">
        <v>89</v>
      </c>
      <c r="J467" s="188">
        <f>VLOOKUP(A467,CENIK!$A$2:$F$201,6,FALSE)</f>
        <v>0</v>
      </c>
      <c r="K467" s="188">
        <f t="shared" si="15"/>
        <v>0</v>
      </c>
    </row>
    <row r="468" spans="1:11" ht="30" x14ac:dyDescent="0.25">
      <c r="A468" s="187">
        <v>1401</v>
      </c>
      <c r="B468" s="187">
        <v>370</v>
      </c>
      <c r="C468" s="184" t="str">
        <f t="shared" si="14"/>
        <v>370-1401</v>
      </c>
      <c r="D468" s="244" t="s">
        <v>378</v>
      </c>
      <c r="E468" s="244" t="s">
        <v>7</v>
      </c>
      <c r="F468" s="244" t="s">
        <v>25</v>
      </c>
      <c r="G468" s="244" t="s">
        <v>247</v>
      </c>
      <c r="H468" s="187" t="s">
        <v>20</v>
      </c>
      <c r="I468" s="188">
        <v>10</v>
      </c>
      <c r="J468" s="188">
        <f>VLOOKUP(A468,CENIK!$A$2:$F$201,6,FALSE)</f>
        <v>0</v>
      </c>
      <c r="K468" s="188">
        <f t="shared" si="15"/>
        <v>0</v>
      </c>
    </row>
    <row r="469" spans="1:11" ht="30" x14ac:dyDescent="0.25">
      <c r="A469" s="187">
        <v>1402</v>
      </c>
      <c r="B469" s="187">
        <v>370</v>
      </c>
      <c r="C469" s="184" t="str">
        <f t="shared" si="14"/>
        <v>370-1402</v>
      </c>
      <c r="D469" s="244" t="s">
        <v>378</v>
      </c>
      <c r="E469" s="244" t="s">
        <v>7</v>
      </c>
      <c r="F469" s="244" t="s">
        <v>25</v>
      </c>
      <c r="G469" s="244" t="s">
        <v>248</v>
      </c>
      <c r="H469" s="187" t="s">
        <v>20</v>
      </c>
      <c r="I469" s="188">
        <v>5</v>
      </c>
      <c r="J469" s="188">
        <f>VLOOKUP(A469,CENIK!$A$2:$F$201,6,FALSE)</f>
        <v>0</v>
      </c>
      <c r="K469" s="188">
        <f t="shared" si="15"/>
        <v>0</v>
      </c>
    </row>
    <row r="470" spans="1:11" ht="30" x14ac:dyDescent="0.25">
      <c r="A470" s="187">
        <v>1403</v>
      </c>
      <c r="B470" s="187">
        <v>370</v>
      </c>
      <c r="C470" s="184" t="str">
        <f t="shared" si="14"/>
        <v>370-1403</v>
      </c>
      <c r="D470" s="244" t="s">
        <v>378</v>
      </c>
      <c r="E470" s="244" t="s">
        <v>7</v>
      </c>
      <c r="F470" s="244" t="s">
        <v>25</v>
      </c>
      <c r="G470" s="244" t="s">
        <v>249</v>
      </c>
      <c r="H470" s="187" t="s">
        <v>20</v>
      </c>
      <c r="I470" s="188">
        <v>5</v>
      </c>
      <c r="J470" s="188">
        <f>VLOOKUP(A470,CENIK!$A$2:$F$201,6,FALSE)</f>
        <v>0</v>
      </c>
      <c r="K470" s="188">
        <f t="shared" si="15"/>
        <v>0</v>
      </c>
    </row>
    <row r="471" spans="1:11" ht="45" x14ac:dyDescent="0.25">
      <c r="A471" s="187">
        <v>12309</v>
      </c>
      <c r="B471" s="187">
        <v>370</v>
      </c>
      <c r="C471" s="184" t="str">
        <f t="shared" si="14"/>
        <v>370-12309</v>
      </c>
      <c r="D471" s="244" t="s">
        <v>378</v>
      </c>
      <c r="E471" s="244" t="s">
        <v>26</v>
      </c>
      <c r="F471" s="244" t="s">
        <v>27</v>
      </c>
      <c r="G471" s="244" t="s">
        <v>30</v>
      </c>
      <c r="H471" s="187" t="s">
        <v>29</v>
      </c>
      <c r="I471" s="188">
        <v>267</v>
      </c>
      <c r="J471" s="188">
        <f>VLOOKUP(A471,CENIK!$A$2:$F$201,6,FALSE)</f>
        <v>0</v>
      </c>
      <c r="K471" s="188">
        <f t="shared" si="15"/>
        <v>0</v>
      </c>
    </row>
    <row r="472" spans="1:11" ht="30" x14ac:dyDescent="0.25">
      <c r="A472" s="187">
        <v>12328</v>
      </c>
      <c r="B472" s="187">
        <v>370</v>
      </c>
      <c r="C472" s="184" t="str">
        <f t="shared" si="14"/>
        <v>370-12328</v>
      </c>
      <c r="D472" s="244" t="s">
        <v>378</v>
      </c>
      <c r="E472" s="244" t="s">
        <v>26</v>
      </c>
      <c r="F472" s="244" t="s">
        <v>27</v>
      </c>
      <c r="G472" s="244" t="s">
        <v>32</v>
      </c>
      <c r="H472" s="187" t="s">
        <v>10</v>
      </c>
      <c r="I472" s="188">
        <v>237</v>
      </c>
      <c r="J472" s="188">
        <f>VLOOKUP(A472,CENIK!$A$2:$F$201,6,FALSE)</f>
        <v>0</v>
      </c>
      <c r="K472" s="188">
        <f t="shared" si="15"/>
        <v>0</v>
      </c>
    </row>
    <row r="473" spans="1:11" ht="45" x14ac:dyDescent="0.25">
      <c r="A473" s="187">
        <v>12331</v>
      </c>
      <c r="B473" s="187">
        <v>370</v>
      </c>
      <c r="C473" s="184" t="str">
        <f t="shared" si="14"/>
        <v>370-12331</v>
      </c>
      <c r="D473" s="244" t="s">
        <v>378</v>
      </c>
      <c r="E473" s="244" t="s">
        <v>26</v>
      </c>
      <c r="F473" s="244" t="s">
        <v>27</v>
      </c>
      <c r="G473" s="244" t="s">
        <v>33</v>
      </c>
      <c r="H473" s="187" t="s">
        <v>10</v>
      </c>
      <c r="I473" s="188">
        <v>10</v>
      </c>
      <c r="J473" s="188">
        <f>VLOOKUP(A473,CENIK!$A$2:$F$201,6,FALSE)</f>
        <v>0</v>
      </c>
      <c r="K473" s="188">
        <f t="shared" si="15"/>
        <v>0</v>
      </c>
    </row>
    <row r="474" spans="1:11" ht="30" x14ac:dyDescent="0.25">
      <c r="A474" s="187">
        <v>24405</v>
      </c>
      <c r="B474" s="187">
        <v>370</v>
      </c>
      <c r="C474" s="184" t="str">
        <f t="shared" si="14"/>
        <v>370-24405</v>
      </c>
      <c r="D474" s="244" t="s">
        <v>378</v>
      </c>
      <c r="E474" s="244" t="s">
        <v>26</v>
      </c>
      <c r="F474" s="244" t="s">
        <v>36</v>
      </c>
      <c r="G474" s="244" t="s">
        <v>252</v>
      </c>
      <c r="H474" s="187" t="s">
        <v>22</v>
      </c>
      <c r="I474" s="188">
        <v>60</v>
      </c>
      <c r="J474" s="188">
        <f>VLOOKUP(A474,CENIK!$A$2:$F$201,6,FALSE)</f>
        <v>0</v>
      </c>
      <c r="K474" s="188">
        <f t="shared" si="15"/>
        <v>0</v>
      </c>
    </row>
    <row r="475" spans="1:11" ht="45" x14ac:dyDescent="0.25">
      <c r="A475" s="187">
        <v>31302</v>
      </c>
      <c r="B475" s="187">
        <v>370</v>
      </c>
      <c r="C475" s="184" t="str">
        <f t="shared" si="14"/>
        <v>370-31302</v>
      </c>
      <c r="D475" s="244" t="s">
        <v>378</v>
      </c>
      <c r="E475" s="244" t="s">
        <v>26</v>
      </c>
      <c r="F475" s="244" t="s">
        <v>36</v>
      </c>
      <c r="G475" s="244" t="s">
        <v>639</v>
      </c>
      <c r="H475" s="187" t="s">
        <v>22</v>
      </c>
      <c r="I475" s="188">
        <v>30</v>
      </c>
      <c r="J475" s="188">
        <f>VLOOKUP(A475,CENIK!$A$2:$F$201,6,FALSE)</f>
        <v>0</v>
      </c>
      <c r="K475" s="188">
        <f t="shared" si="15"/>
        <v>0</v>
      </c>
    </row>
    <row r="476" spans="1:11" ht="30" x14ac:dyDescent="0.25">
      <c r="A476" s="187">
        <v>22103</v>
      </c>
      <c r="B476" s="187">
        <v>370</v>
      </c>
      <c r="C476" s="184" t="str">
        <f t="shared" si="14"/>
        <v>370-22103</v>
      </c>
      <c r="D476" s="244" t="s">
        <v>378</v>
      </c>
      <c r="E476" s="244" t="s">
        <v>26</v>
      </c>
      <c r="F476" s="244" t="s">
        <v>36</v>
      </c>
      <c r="G476" s="244" t="s">
        <v>40</v>
      </c>
      <c r="H476" s="187" t="s">
        <v>29</v>
      </c>
      <c r="I476" s="188">
        <v>267</v>
      </c>
      <c r="J476" s="188">
        <f>VLOOKUP(A476,CENIK!$A$2:$F$201,6,FALSE)</f>
        <v>0</v>
      </c>
      <c r="K476" s="188">
        <f t="shared" si="15"/>
        <v>0</v>
      </c>
    </row>
    <row r="477" spans="1:11" ht="75" x14ac:dyDescent="0.25">
      <c r="A477" s="187">
        <v>31602</v>
      </c>
      <c r="B477" s="187">
        <v>370</v>
      </c>
      <c r="C477" s="184" t="str">
        <f t="shared" si="14"/>
        <v>370-31602</v>
      </c>
      <c r="D477" s="244" t="s">
        <v>378</v>
      </c>
      <c r="E477" s="244" t="s">
        <v>26</v>
      </c>
      <c r="F477" s="244" t="s">
        <v>36</v>
      </c>
      <c r="G477" s="244" t="s">
        <v>640</v>
      </c>
      <c r="H477" s="187" t="s">
        <v>29</v>
      </c>
      <c r="I477" s="188">
        <v>267</v>
      </c>
      <c r="J477" s="188">
        <f>VLOOKUP(A477,CENIK!$A$2:$F$201,6,FALSE)</f>
        <v>0</v>
      </c>
      <c r="K477" s="188">
        <f t="shared" si="15"/>
        <v>0</v>
      </c>
    </row>
    <row r="478" spans="1:11" ht="45" x14ac:dyDescent="0.25">
      <c r="A478" s="187">
        <v>32208</v>
      </c>
      <c r="B478" s="187">
        <v>370</v>
      </c>
      <c r="C478" s="184" t="str">
        <f t="shared" si="14"/>
        <v>370-32208</v>
      </c>
      <c r="D478" s="244" t="s">
        <v>378</v>
      </c>
      <c r="E478" s="244" t="s">
        <v>26</v>
      </c>
      <c r="F478" s="244" t="s">
        <v>36</v>
      </c>
      <c r="G478" s="244" t="s">
        <v>254</v>
      </c>
      <c r="H478" s="187" t="s">
        <v>29</v>
      </c>
      <c r="I478" s="188">
        <v>267</v>
      </c>
      <c r="J478" s="188">
        <f>VLOOKUP(A478,CENIK!$A$2:$F$201,6,FALSE)</f>
        <v>0</v>
      </c>
      <c r="K478" s="188">
        <f t="shared" si="15"/>
        <v>0</v>
      </c>
    </row>
    <row r="479" spans="1:11" ht="30" x14ac:dyDescent="0.25">
      <c r="A479" s="187">
        <v>4124</v>
      </c>
      <c r="B479" s="187">
        <v>370</v>
      </c>
      <c r="C479" s="184" t="str">
        <f t="shared" si="14"/>
        <v>370-4124</v>
      </c>
      <c r="D479" s="244" t="s">
        <v>378</v>
      </c>
      <c r="E479" s="244" t="s">
        <v>49</v>
      </c>
      <c r="F479" s="244" t="s">
        <v>50</v>
      </c>
      <c r="G479" s="244" t="s">
        <v>55</v>
      </c>
      <c r="H479" s="187" t="s">
        <v>20</v>
      </c>
      <c r="I479" s="188">
        <v>10</v>
      </c>
      <c r="J479" s="188">
        <f>VLOOKUP(A479,CENIK!$A$2:$F$201,6,FALSE)</f>
        <v>0</v>
      </c>
      <c r="K479" s="188">
        <f t="shared" si="15"/>
        <v>0</v>
      </c>
    </row>
    <row r="480" spans="1:11" ht="45" x14ac:dyDescent="0.25">
      <c r="A480" s="187">
        <v>4101</v>
      </c>
      <c r="B480" s="187">
        <v>370</v>
      </c>
      <c r="C480" s="184" t="str">
        <f t="shared" si="14"/>
        <v>370-4101</v>
      </c>
      <c r="D480" s="244" t="s">
        <v>378</v>
      </c>
      <c r="E480" s="244" t="s">
        <v>49</v>
      </c>
      <c r="F480" s="244" t="s">
        <v>50</v>
      </c>
      <c r="G480" s="244" t="s">
        <v>641</v>
      </c>
      <c r="H480" s="187" t="s">
        <v>29</v>
      </c>
      <c r="I480" s="188">
        <v>391</v>
      </c>
      <c r="J480" s="188">
        <f>VLOOKUP(A480,CENIK!$A$2:$F$201,6,FALSE)</f>
        <v>0</v>
      </c>
      <c r="K480" s="188">
        <f t="shared" si="15"/>
        <v>0</v>
      </c>
    </row>
    <row r="481" spans="1:11" ht="60" x14ac:dyDescent="0.25">
      <c r="A481" s="187">
        <v>4105</v>
      </c>
      <c r="B481" s="187">
        <v>370</v>
      </c>
      <c r="C481" s="184" t="str">
        <f t="shared" si="14"/>
        <v>370-4105</v>
      </c>
      <c r="D481" s="244" t="s">
        <v>378</v>
      </c>
      <c r="E481" s="244" t="s">
        <v>49</v>
      </c>
      <c r="F481" s="244" t="s">
        <v>50</v>
      </c>
      <c r="G481" s="244" t="s">
        <v>257</v>
      </c>
      <c r="H481" s="187" t="s">
        <v>22</v>
      </c>
      <c r="I481" s="188">
        <v>45</v>
      </c>
      <c r="J481" s="188">
        <f>VLOOKUP(A481,CENIK!$A$2:$F$201,6,FALSE)</f>
        <v>0</v>
      </c>
      <c r="K481" s="188">
        <f t="shared" si="15"/>
        <v>0</v>
      </c>
    </row>
    <row r="482" spans="1:11" ht="45" x14ac:dyDescent="0.25">
      <c r="A482" s="187">
        <v>4106</v>
      </c>
      <c r="B482" s="187">
        <v>370</v>
      </c>
      <c r="C482" s="184" t="str">
        <f t="shared" si="14"/>
        <v>370-4106</v>
      </c>
      <c r="D482" s="244" t="s">
        <v>378</v>
      </c>
      <c r="E482" s="244" t="s">
        <v>49</v>
      </c>
      <c r="F482" s="244" t="s">
        <v>50</v>
      </c>
      <c r="G482" s="244" t="s">
        <v>642</v>
      </c>
      <c r="H482" s="187" t="s">
        <v>22</v>
      </c>
      <c r="I482" s="188">
        <v>190</v>
      </c>
      <c r="J482" s="188">
        <f>VLOOKUP(A482,CENIK!$A$2:$F$201,6,FALSE)</f>
        <v>0</v>
      </c>
      <c r="K482" s="188">
        <f t="shared" si="15"/>
        <v>0</v>
      </c>
    </row>
    <row r="483" spans="1:11" ht="45" x14ac:dyDescent="0.25">
      <c r="A483" s="187">
        <v>4117</v>
      </c>
      <c r="B483" s="187">
        <v>370</v>
      </c>
      <c r="C483" s="184" t="str">
        <f t="shared" si="14"/>
        <v>370-4117</v>
      </c>
      <c r="D483" s="244" t="s">
        <v>378</v>
      </c>
      <c r="E483" s="244" t="s">
        <v>49</v>
      </c>
      <c r="F483" s="244" t="s">
        <v>50</v>
      </c>
      <c r="G483" s="244" t="s">
        <v>52</v>
      </c>
      <c r="H483" s="187" t="s">
        <v>22</v>
      </c>
      <c r="I483" s="188">
        <v>3</v>
      </c>
      <c r="J483" s="188">
        <f>VLOOKUP(A483,CENIK!$A$2:$F$201,6,FALSE)</f>
        <v>0</v>
      </c>
      <c r="K483" s="188">
        <f t="shared" si="15"/>
        <v>0</v>
      </c>
    </row>
    <row r="484" spans="1:11" ht="45" x14ac:dyDescent="0.25">
      <c r="A484" s="187">
        <v>4121</v>
      </c>
      <c r="B484" s="187">
        <v>370</v>
      </c>
      <c r="C484" s="184" t="str">
        <f t="shared" ref="C484:C547" si="16">CONCATENATE(B484,$A$33,A484)</f>
        <v>370-4121</v>
      </c>
      <c r="D484" s="244" t="s">
        <v>378</v>
      </c>
      <c r="E484" s="244" t="s">
        <v>49</v>
      </c>
      <c r="F484" s="244" t="s">
        <v>50</v>
      </c>
      <c r="G484" s="244" t="s">
        <v>260</v>
      </c>
      <c r="H484" s="187" t="s">
        <v>22</v>
      </c>
      <c r="I484" s="188">
        <v>8</v>
      </c>
      <c r="J484" s="188">
        <f>VLOOKUP(A484,CENIK!$A$2:$F$201,6,FALSE)</f>
        <v>0</v>
      </c>
      <c r="K484" s="188">
        <f t="shared" ref="K484:K547" si="17">ROUND(I484*J484,2)</f>
        <v>0</v>
      </c>
    </row>
    <row r="485" spans="1:11" ht="30" x14ac:dyDescent="0.25">
      <c r="A485" s="187">
        <v>4202</v>
      </c>
      <c r="B485" s="187">
        <v>370</v>
      </c>
      <c r="C485" s="184" t="str">
        <f t="shared" si="16"/>
        <v>370-4202</v>
      </c>
      <c r="D485" s="244" t="s">
        <v>378</v>
      </c>
      <c r="E485" s="244" t="s">
        <v>49</v>
      </c>
      <c r="F485" s="244" t="s">
        <v>56</v>
      </c>
      <c r="G485" s="244" t="s">
        <v>58</v>
      </c>
      <c r="H485" s="187" t="s">
        <v>29</v>
      </c>
      <c r="I485" s="188">
        <v>148</v>
      </c>
      <c r="J485" s="188">
        <f>VLOOKUP(A485,CENIK!$A$2:$F$201,6,FALSE)</f>
        <v>0</v>
      </c>
      <c r="K485" s="188">
        <f t="shared" si="17"/>
        <v>0</v>
      </c>
    </row>
    <row r="486" spans="1:11" ht="75" x14ac:dyDescent="0.25">
      <c r="A486" s="187">
        <v>4203</v>
      </c>
      <c r="B486" s="187">
        <v>370</v>
      </c>
      <c r="C486" s="184" t="str">
        <f t="shared" si="16"/>
        <v>370-4203</v>
      </c>
      <c r="D486" s="244" t="s">
        <v>378</v>
      </c>
      <c r="E486" s="244" t="s">
        <v>49</v>
      </c>
      <c r="F486" s="244" t="s">
        <v>56</v>
      </c>
      <c r="G486" s="244" t="s">
        <v>59</v>
      </c>
      <c r="H486" s="187" t="s">
        <v>22</v>
      </c>
      <c r="I486" s="188">
        <v>16</v>
      </c>
      <c r="J486" s="188">
        <f>VLOOKUP(A486,CENIK!$A$2:$F$201,6,FALSE)</f>
        <v>0</v>
      </c>
      <c r="K486" s="188">
        <f t="shared" si="17"/>
        <v>0</v>
      </c>
    </row>
    <row r="487" spans="1:11" ht="60" x14ac:dyDescent="0.25">
      <c r="A487" s="187">
        <v>4204</v>
      </c>
      <c r="B487" s="187">
        <v>370</v>
      </c>
      <c r="C487" s="184" t="str">
        <f t="shared" si="16"/>
        <v>370-4204</v>
      </c>
      <c r="D487" s="244" t="s">
        <v>378</v>
      </c>
      <c r="E487" s="244" t="s">
        <v>49</v>
      </c>
      <c r="F487" s="244" t="s">
        <v>56</v>
      </c>
      <c r="G487" s="244" t="s">
        <v>60</v>
      </c>
      <c r="H487" s="187" t="s">
        <v>22</v>
      </c>
      <c r="I487" s="188">
        <v>76</v>
      </c>
      <c r="J487" s="188">
        <f>VLOOKUP(A487,CENIK!$A$2:$F$201,6,FALSE)</f>
        <v>0</v>
      </c>
      <c r="K487" s="188">
        <f t="shared" si="17"/>
        <v>0</v>
      </c>
    </row>
    <row r="488" spans="1:11" ht="60" x14ac:dyDescent="0.25">
      <c r="A488" s="187">
        <v>4205</v>
      </c>
      <c r="B488" s="187">
        <v>370</v>
      </c>
      <c r="C488" s="184" t="str">
        <f t="shared" si="16"/>
        <v>370-4205</v>
      </c>
      <c r="D488" s="244" t="s">
        <v>378</v>
      </c>
      <c r="E488" s="244" t="s">
        <v>49</v>
      </c>
      <c r="F488" s="244" t="s">
        <v>56</v>
      </c>
      <c r="G488" s="244" t="s">
        <v>61</v>
      </c>
      <c r="H488" s="187" t="s">
        <v>29</v>
      </c>
      <c r="I488" s="188">
        <v>267</v>
      </c>
      <c r="J488" s="188">
        <f>VLOOKUP(A488,CENIK!$A$2:$F$201,6,FALSE)</f>
        <v>0</v>
      </c>
      <c r="K488" s="188">
        <f t="shared" si="17"/>
        <v>0</v>
      </c>
    </row>
    <row r="489" spans="1:11" ht="60" x14ac:dyDescent="0.25">
      <c r="A489" s="187">
        <v>4206</v>
      </c>
      <c r="B489" s="187">
        <v>370</v>
      </c>
      <c r="C489" s="184" t="str">
        <f t="shared" si="16"/>
        <v>370-4206</v>
      </c>
      <c r="D489" s="244" t="s">
        <v>378</v>
      </c>
      <c r="E489" s="244" t="s">
        <v>49</v>
      </c>
      <c r="F489" s="244" t="s">
        <v>56</v>
      </c>
      <c r="G489" s="244" t="s">
        <v>62</v>
      </c>
      <c r="H489" s="187" t="s">
        <v>22</v>
      </c>
      <c r="I489" s="188">
        <v>45</v>
      </c>
      <c r="J489" s="188">
        <f>VLOOKUP(A489,CENIK!$A$2:$F$201,6,FALSE)</f>
        <v>0</v>
      </c>
      <c r="K489" s="188">
        <f t="shared" si="17"/>
        <v>0</v>
      </c>
    </row>
    <row r="490" spans="1:11" ht="60" x14ac:dyDescent="0.25">
      <c r="A490" s="187">
        <v>4207</v>
      </c>
      <c r="B490" s="187">
        <v>370</v>
      </c>
      <c r="C490" s="184" t="str">
        <f t="shared" si="16"/>
        <v>370-4207</v>
      </c>
      <c r="D490" s="244" t="s">
        <v>378</v>
      </c>
      <c r="E490" s="244" t="s">
        <v>49</v>
      </c>
      <c r="F490" s="244" t="s">
        <v>56</v>
      </c>
      <c r="G490" s="244" t="s">
        <v>262</v>
      </c>
      <c r="H490" s="187" t="s">
        <v>22</v>
      </c>
      <c r="I490" s="188">
        <v>5</v>
      </c>
      <c r="J490" s="188">
        <f>VLOOKUP(A490,CENIK!$A$2:$F$201,6,FALSE)</f>
        <v>0</v>
      </c>
      <c r="K490" s="188">
        <f t="shared" si="17"/>
        <v>0</v>
      </c>
    </row>
    <row r="491" spans="1:11" ht="165" x14ac:dyDescent="0.25">
      <c r="A491" s="187">
        <v>6101</v>
      </c>
      <c r="B491" s="187">
        <v>370</v>
      </c>
      <c r="C491" s="184" t="str">
        <f t="shared" si="16"/>
        <v>370-6101</v>
      </c>
      <c r="D491" s="244" t="s">
        <v>378</v>
      </c>
      <c r="E491" s="244" t="s">
        <v>74</v>
      </c>
      <c r="F491" s="244" t="s">
        <v>75</v>
      </c>
      <c r="G491" s="244" t="s">
        <v>76</v>
      </c>
      <c r="H491" s="187" t="s">
        <v>10</v>
      </c>
      <c r="I491" s="188">
        <v>118.3</v>
      </c>
      <c r="J491" s="188">
        <f>VLOOKUP(A491,CENIK!$A$2:$F$201,6,FALSE)</f>
        <v>0</v>
      </c>
      <c r="K491" s="188">
        <f t="shared" si="17"/>
        <v>0</v>
      </c>
    </row>
    <row r="492" spans="1:11" ht="120" x14ac:dyDescent="0.25">
      <c r="A492" s="187">
        <v>6202</v>
      </c>
      <c r="B492" s="187">
        <v>370</v>
      </c>
      <c r="C492" s="184" t="str">
        <f t="shared" si="16"/>
        <v>370-6202</v>
      </c>
      <c r="D492" s="244" t="s">
        <v>378</v>
      </c>
      <c r="E492" s="244" t="s">
        <v>74</v>
      </c>
      <c r="F492" s="244" t="s">
        <v>77</v>
      </c>
      <c r="G492" s="244" t="s">
        <v>263</v>
      </c>
      <c r="H492" s="187" t="s">
        <v>6</v>
      </c>
      <c r="I492" s="188">
        <v>4</v>
      </c>
      <c r="J492" s="188">
        <f>VLOOKUP(A492,CENIK!$A$2:$F$201,6,FALSE)</f>
        <v>0</v>
      </c>
      <c r="K492" s="188">
        <f t="shared" si="17"/>
        <v>0</v>
      </c>
    </row>
    <row r="493" spans="1:11" ht="120" x14ac:dyDescent="0.25">
      <c r="A493" s="187">
        <v>6204</v>
      </c>
      <c r="B493" s="187">
        <v>370</v>
      </c>
      <c r="C493" s="184" t="str">
        <f t="shared" si="16"/>
        <v>370-6204</v>
      </c>
      <c r="D493" s="244" t="s">
        <v>378</v>
      </c>
      <c r="E493" s="244" t="s">
        <v>74</v>
      </c>
      <c r="F493" s="244" t="s">
        <v>77</v>
      </c>
      <c r="G493" s="244" t="s">
        <v>265</v>
      </c>
      <c r="H493" s="187" t="s">
        <v>6</v>
      </c>
      <c r="I493" s="188">
        <v>2</v>
      </c>
      <c r="J493" s="188">
        <f>VLOOKUP(A493,CENIK!$A$2:$F$201,6,FALSE)</f>
        <v>0</v>
      </c>
      <c r="K493" s="188">
        <f t="shared" si="17"/>
        <v>0</v>
      </c>
    </row>
    <row r="494" spans="1:11" ht="30" x14ac:dyDescent="0.25">
      <c r="A494" s="187">
        <v>6257</v>
      </c>
      <c r="B494" s="187">
        <v>370</v>
      </c>
      <c r="C494" s="184" t="str">
        <f t="shared" si="16"/>
        <v>370-6257</v>
      </c>
      <c r="D494" s="244" t="s">
        <v>378</v>
      </c>
      <c r="E494" s="244" t="s">
        <v>74</v>
      </c>
      <c r="F494" s="244" t="s">
        <v>77</v>
      </c>
      <c r="G494" s="244" t="s">
        <v>79</v>
      </c>
      <c r="H494" s="187" t="s">
        <v>6</v>
      </c>
      <c r="I494" s="188">
        <v>1</v>
      </c>
      <c r="J494" s="188">
        <f>VLOOKUP(A494,CENIK!$A$2:$F$201,6,FALSE)</f>
        <v>0</v>
      </c>
      <c r="K494" s="188">
        <f t="shared" si="17"/>
        <v>0</v>
      </c>
    </row>
    <row r="495" spans="1:11" ht="120" x14ac:dyDescent="0.25">
      <c r="A495" s="187">
        <v>6253</v>
      </c>
      <c r="B495" s="187">
        <v>370</v>
      </c>
      <c r="C495" s="184" t="str">
        <f t="shared" si="16"/>
        <v>370-6253</v>
      </c>
      <c r="D495" s="244" t="s">
        <v>378</v>
      </c>
      <c r="E495" s="244" t="s">
        <v>74</v>
      </c>
      <c r="F495" s="244" t="s">
        <v>77</v>
      </c>
      <c r="G495" s="244" t="s">
        <v>269</v>
      </c>
      <c r="H495" s="187" t="s">
        <v>6</v>
      </c>
      <c r="I495" s="188">
        <v>6</v>
      </c>
      <c r="J495" s="188">
        <f>VLOOKUP(A495,CENIK!$A$2:$F$201,6,FALSE)</f>
        <v>0</v>
      </c>
      <c r="K495" s="188">
        <f t="shared" si="17"/>
        <v>0</v>
      </c>
    </row>
    <row r="496" spans="1:11" ht="120" x14ac:dyDescent="0.25">
      <c r="A496" s="187">
        <v>6302</v>
      </c>
      <c r="B496" s="187">
        <v>370</v>
      </c>
      <c r="C496" s="184" t="str">
        <f t="shared" si="16"/>
        <v>370-6302</v>
      </c>
      <c r="D496" s="244" t="s">
        <v>378</v>
      </c>
      <c r="E496" s="244" t="s">
        <v>74</v>
      </c>
      <c r="F496" s="244" t="s">
        <v>81</v>
      </c>
      <c r="G496" s="244" t="s">
        <v>82</v>
      </c>
      <c r="H496" s="187" t="s">
        <v>6</v>
      </c>
      <c r="I496" s="188">
        <v>10</v>
      </c>
      <c r="J496" s="188">
        <f>VLOOKUP(A496,CENIK!$A$2:$F$201,6,FALSE)</f>
        <v>0</v>
      </c>
      <c r="K496" s="188">
        <f t="shared" si="17"/>
        <v>0</v>
      </c>
    </row>
    <row r="497" spans="1:11" ht="345" x14ac:dyDescent="0.25">
      <c r="A497" s="187">
        <v>6301</v>
      </c>
      <c r="B497" s="187">
        <v>370</v>
      </c>
      <c r="C497" s="184" t="str">
        <f t="shared" si="16"/>
        <v>370-6301</v>
      </c>
      <c r="D497" s="244" t="s">
        <v>378</v>
      </c>
      <c r="E497" s="244" t="s">
        <v>74</v>
      </c>
      <c r="F497" s="244" t="s">
        <v>81</v>
      </c>
      <c r="G497" s="244" t="s">
        <v>270</v>
      </c>
      <c r="H497" s="187" t="s">
        <v>6</v>
      </c>
      <c r="I497" s="188">
        <v>10</v>
      </c>
      <c r="J497" s="188">
        <f>VLOOKUP(A497,CENIK!$A$2:$F$201,6,FALSE)</f>
        <v>0</v>
      </c>
      <c r="K497" s="188">
        <f t="shared" si="17"/>
        <v>0</v>
      </c>
    </row>
    <row r="498" spans="1:11" ht="60" x14ac:dyDescent="0.25">
      <c r="A498" s="187">
        <v>6405</v>
      </c>
      <c r="B498" s="187">
        <v>370</v>
      </c>
      <c r="C498" s="184" t="str">
        <f t="shared" si="16"/>
        <v>370-6405</v>
      </c>
      <c r="D498" s="244" t="s">
        <v>378</v>
      </c>
      <c r="E498" s="244" t="s">
        <v>74</v>
      </c>
      <c r="F498" s="244" t="s">
        <v>85</v>
      </c>
      <c r="G498" s="244" t="s">
        <v>87</v>
      </c>
      <c r="H498" s="187" t="s">
        <v>10</v>
      </c>
      <c r="I498" s="188">
        <v>118.3</v>
      </c>
      <c r="J498" s="188">
        <f>VLOOKUP(A498,CENIK!$A$2:$F$201,6,FALSE)</f>
        <v>0</v>
      </c>
      <c r="K498" s="188">
        <f t="shared" si="17"/>
        <v>0</v>
      </c>
    </row>
    <row r="499" spans="1:11" ht="30" x14ac:dyDescent="0.25">
      <c r="A499" s="187">
        <v>6401</v>
      </c>
      <c r="B499" s="187">
        <v>370</v>
      </c>
      <c r="C499" s="184" t="str">
        <f t="shared" si="16"/>
        <v>370-6401</v>
      </c>
      <c r="D499" s="244" t="s">
        <v>378</v>
      </c>
      <c r="E499" s="244" t="s">
        <v>74</v>
      </c>
      <c r="F499" s="244" t="s">
        <v>85</v>
      </c>
      <c r="G499" s="244" t="s">
        <v>86</v>
      </c>
      <c r="H499" s="187" t="s">
        <v>10</v>
      </c>
      <c r="I499" s="188">
        <v>118.3</v>
      </c>
      <c r="J499" s="188">
        <f>VLOOKUP(A499,CENIK!$A$2:$F$201,6,FALSE)</f>
        <v>0</v>
      </c>
      <c r="K499" s="188">
        <f t="shared" si="17"/>
        <v>0</v>
      </c>
    </row>
    <row r="500" spans="1:11" ht="30" x14ac:dyDescent="0.25">
      <c r="A500" s="187">
        <v>6402</v>
      </c>
      <c r="B500" s="187">
        <v>370</v>
      </c>
      <c r="C500" s="184" t="str">
        <f t="shared" si="16"/>
        <v>370-6402</v>
      </c>
      <c r="D500" s="244" t="s">
        <v>378</v>
      </c>
      <c r="E500" s="244" t="s">
        <v>74</v>
      </c>
      <c r="F500" s="244" t="s">
        <v>85</v>
      </c>
      <c r="G500" s="244" t="s">
        <v>122</v>
      </c>
      <c r="H500" s="187" t="s">
        <v>10</v>
      </c>
      <c r="I500" s="188">
        <v>118.3</v>
      </c>
      <c r="J500" s="188">
        <f>VLOOKUP(A500,CENIK!$A$2:$F$201,6,FALSE)</f>
        <v>0</v>
      </c>
      <c r="K500" s="188">
        <f t="shared" si="17"/>
        <v>0</v>
      </c>
    </row>
    <row r="501" spans="1:11" ht="45" x14ac:dyDescent="0.25">
      <c r="A501" s="187">
        <v>6503</v>
      </c>
      <c r="B501" s="187">
        <v>370</v>
      </c>
      <c r="C501" s="184" t="str">
        <f t="shared" si="16"/>
        <v>370-6503</v>
      </c>
      <c r="D501" s="244" t="s">
        <v>378</v>
      </c>
      <c r="E501" s="244" t="s">
        <v>74</v>
      </c>
      <c r="F501" s="244" t="s">
        <v>88</v>
      </c>
      <c r="G501" s="244" t="s">
        <v>273</v>
      </c>
      <c r="H501" s="187" t="s">
        <v>6</v>
      </c>
      <c r="I501" s="188">
        <v>1</v>
      </c>
      <c r="J501" s="188">
        <f>VLOOKUP(A501,CENIK!$A$2:$F$201,6,FALSE)</f>
        <v>0</v>
      </c>
      <c r="K501" s="188">
        <f t="shared" si="17"/>
        <v>0</v>
      </c>
    </row>
    <row r="502" spans="1:11" ht="45" x14ac:dyDescent="0.25">
      <c r="A502" s="187">
        <v>6505</v>
      </c>
      <c r="B502" s="187">
        <v>370</v>
      </c>
      <c r="C502" s="184" t="str">
        <f t="shared" si="16"/>
        <v>370-6505</v>
      </c>
      <c r="D502" s="244" t="s">
        <v>378</v>
      </c>
      <c r="E502" s="244" t="s">
        <v>74</v>
      </c>
      <c r="F502" s="244" t="s">
        <v>88</v>
      </c>
      <c r="G502" s="244" t="s">
        <v>275</v>
      </c>
      <c r="H502" s="187" t="s">
        <v>6</v>
      </c>
      <c r="I502" s="188">
        <v>1</v>
      </c>
      <c r="J502" s="188">
        <f>VLOOKUP(A502,CENIK!$A$2:$F$201,6,FALSE)</f>
        <v>0</v>
      </c>
      <c r="K502" s="188">
        <f t="shared" si="17"/>
        <v>0</v>
      </c>
    </row>
    <row r="503" spans="1:11" ht="60" x14ac:dyDescent="0.25">
      <c r="A503" s="187">
        <v>1201</v>
      </c>
      <c r="B503" s="187">
        <v>372</v>
      </c>
      <c r="C503" s="184" t="str">
        <f t="shared" si="16"/>
        <v>372-1201</v>
      </c>
      <c r="D503" s="244" t="s">
        <v>380</v>
      </c>
      <c r="E503" s="244" t="s">
        <v>7</v>
      </c>
      <c r="F503" s="244" t="s">
        <v>8</v>
      </c>
      <c r="G503" s="244" t="s">
        <v>9</v>
      </c>
      <c r="H503" s="187" t="s">
        <v>10</v>
      </c>
      <c r="I503" s="188">
        <v>90.42</v>
      </c>
      <c r="J503" s="188">
        <f>VLOOKUP(A503,CENIK!$A$2:$F$201,6,FALSE)</f>
        <v>0</v>
      </c>
      <c r="K503" s="188">
        <f t="shared" si="17"/>
        <v>0</v>
      </c>
    </row>
    <row r="504" spans="1:11" ht="45" x14ac:dyDescent="0.25">
      <c r="A504" s="187">
        <v>1202</v>
      </c>
      <c r="B504" s="187">
        <v>372</v>
      </c>
      <c r="C504" s="184" t="str">
        <f t="shared" si="16"/>
        <v>372-1202</v>
      </c>
      <c r="D504" s="244" t="s">
        <v>380</v>
      </c>
      <c r="E504" s="244" t="s">
        <v>7</v>
      </c>
      <c r="F504" s="244" t="s">
        <v>8</v>
      </c>
      <c r="G504" s="244" t="s">
        <v>11</v>
      </c>
      <c r="H504" s="187" t="s">
        <v>12</v>
      </c>
      <c r="I504" s="188">
        <v>7</v>
      </c>
      <c r="J504" s="188">
        <f>VLOOKUP(A504,CENIK!$A$2:$F$201,6,FALSE)</f>
        <v>0</v>
      </c>
      <c r="K504" s="188">
        <f t="shared" si="17"/>
        <v>0</v>
      </c>
    </row>
    <row r="505" spans="1:11" ht="60" x14ac:dyDescent="0.25">
      <c r="A505" s="187">
        <v>1203</v>
      </c>
      <c r="B505" s="187">
        <v>372</v>
      </c>
      <c r="C505" s="184" t="str">
        <f t="shared" si="16"/>
        <v>372-1203</v>
      </c>
      <c r="D505" s="244" t="s">
        <v>380</v>
      </c>
      <c r="E505" s="244" t="s">
        <v>7</v>
      </c>
      <c r="F505" s="244" t="s">
        <v>8</v>
      </c>
      <c r="G505" s="244" t="s">
        <v>236</v>
      </c>
      <c r="H505" s="187" t="s">
        <v>10</v>
      </c>
      <c r="I505" s="188">
        <v>90.42</v>
      </c>
      <c r="J505" s="188">
        <f>VLOOKUP(A505,CENIK!$A$2:$F$201,6,FALSE)</f>
        <v>0</v>
      </c>
      <c r="K505" s="188">
        <f t="shared" si="17"/>
        <v>0</v>
      </c>
    </row>
    <row r="506" spans="1:11" ht="75" x14ac:dyDescent="0.25">
      <c r="A506" s="187">
        <v>1207</v>
      </c>
      <c r="B506" s="187">
        <v>372</v>
      </c>
      <c r="C506" s="184" t="str">
        <f t="shared" si="16"/>
        <v>372-1207</v>
      </c>
      <c r="D506" s="244" t="s">
        <v>380</v>
      </c>
      <c r="E506" s="244" t="s">
        <v>7</v>
      </c>
      <c r="F506" s="244" t="s">
        <v>8</v>
      </c>
      <c r="G506" s="244" t="s">
        <v>239</v>
      </c>
      <c r="H506" s="187" t="s">
        <v>14</v>
      </c>
      <c r="I506" s="188">
        <v>3</v>
      </c>
      <c r="J506" s="188">
        <f>VLOOKUP(A506,CENIK!$A$2:$F$201,6,FALSE)</f>
        <v>0</v>
      </c>
      <c r="K506" s="188">
        <f t="shared" si="17"/>
        <v>0</v>
      </c>
    </row>
    <row r="507" spans="1:11" ht="75" x14ac:dyDescent="0.25">
      <c r="A507" s="187">
        <v>1211</v>
      </c>
      <c r="B507" s="187">
        <v>372</v>
      </c>
      <c r="C507" s="184" t="str">
        <f t="shared" si="16"/>
        <v>372-1211</v>
      </c>
      <c r="D507" s="244" t="s">
        <v>380</v>
      </c>
      <c r="E507" s="244" t="s">
        <v>7</v>
      </c>
      <c r="F507" s="244" t="s">
        <v>8</v>
      </c>
      <c r="G507" s="244" t="s">
        <v>242</v>
      </c>
      <c r="H507" s="187" t="s">
        <v>14</v>
      </c>
      <c r="I507" s="188">
        <v>2</v>
      </c>
      <c r="J507" s="188">
        <f>VLOOKUP(A507,CENIK!$A$2:$F$201,6,FALSE)</f>
        <v>0</v>
      </c>
      <c r="K507" s="188">
        <f t="shared" si="17"/>
        <v>0</v>
      </c>
    </row>
    <row r="508" spans="1:11" ht="45" x14ac:dyDescent="0.25">
      <c r="A508" s="187">
        <v>1301</v>
      </c>
      <c r="B508" s="187">
        <v>372</v>
      </c>
      <c r="C508" s="184" t="str">
        <f t="shared" si="16"/>
        <v>372-1301</v>
      </c>
      <c r="D508" s="244" t="s">
        <v>380</v>
      </c>
      <c r="E508" s="244" t="s">
        <v>7</v>
      </c>
      <c r="F508" s="244" t="s">
        <v>15</v>
      </c>
      <c r="G508" s="244" t="s">
        <v>16</v>
      </c>
      <c r="H508" s="187" t="s">
        <v>10</v>
      </c>
      <c r="I508" s="188">
        <v>90.42</v>
      </c>
      <c r="J508" s="188">
        <f>VLOOKUP(A508,CENIK!$A$2:$F$201,6,FALSE)</f>
        <v>0</v>
      </c>
      <c r="K508" s="188">
        <f t="shared" si="17"/>
        <v>0</v>
      </c>
    </row>
    <row r="509" spans="1:11" ht="150" x14ac:dyDescent="0.25">
      <c r="A509" s="187">
        <v>1302</v>
      </c>
      <c r="B509" s="187">
        <v>372</v>
      </c>
      <c r="C509" s="184" t="str">
        <f t="shared" si="16"/>
        <v>372-1302</v>
      </c>
      <c r="D509" s="244" t="s">
        <v>380</v>
      </c>
      <c r="E509" s="244" t="s">
        <v>7</v>
      </c>
      <c r="F509" s="244" t="s">
        <v>15</v>
      </c>
      <c r="G509" s="1201" t="s">
        <v>3252</v>
      </c>
      <c r="H509" s="187" t="s">
        <v>10</v>
      </c>
      <c r="I509" s="188">
        <v>90.42</v>
      </c>
      <c r="J509" s="188">
        <f>VLOOKUP(A509,CENIK!$A$2:$F$201,6,FALSE)</f>
        <v>0</v>
      </c>
      <c r="K509" s="188">
        <f t="shared" si="17"/>
        <v>0</v>
      </c>
    </row>
    <row r="510" spans="1:11" ht="30" x14ac:dyDescent="0.25">
      <c r="A510" s="187">
        <v>1312</v>
      </c>
      <c r="B510" s="187">
        <v>372</v>
      </c>
      <c r="C510" s="184" t="str">
        <f t="shared" si="16"/>
        <v>372-1312</v>
      </c>
      <c r="D510" s="244" t="s">
        <v>380</v>
      </c>
      <c r="E510" s="244" t="s">
        <v>7</v>
      </c>
      <c r="F510" s="244" t="s">
        <v>15</v>
      </c>
      <c r="G510" s="244" t="s">
        <v>24</v>
      </c>
      <c r="H510" s="187" t="s">
        <v>6</v>
      </c>
      <c r="I510" s="188">
        <v>4</v>
      </c>
      <c r="J510" s="188">
        <f>VLOOKUP(A510,CENIK!$A$2:$F$201,6,FALSE)</f>
        <v>0</v>
      </c>
      <c r="K510" s="188">
        <f t="shared" si="17"/>
        <v>0</v>
      </c>
    </row>
    <row r="511" spans="1:11" ht="45" x14ac:dyDescent="0.25">
      <c r="A511" s="187">
        <v>1311</v>
      </c>
      <c r="B511" s="187">
        <v>372</v>
      </c>
      <c r="C511" s="184" t="str">
        <f t="shared" si="16"/>
        <v>372-1311</v>
      </c>
      <c r="D511" s="244" t="s">
        <v>380</v>
      </c>
      <c r="E511" s="244" t="s">
        <v>7</v>
      </c>
      <c r="F511" s="244" t="s">
        <v>15</v>
      </c>
      <c r="G511" s="244" t="s">
        <v>23</v>
      </c>
      <c r="H511" s="187" t="s">
        <v>14</v>
      </c>
      <c r="I511" s="188">
        <v>1</v>
      </c>
      <c r="J511" s="188">
        <f>VLOOKUP(A511,CENIK!$A$2:$F$201,6,FALSE)</f>
        <v>0</v>
      </c>
      <c r="K511" s="188">
        <f t="shared" si="17"/>
        <v>0</v>
      </c>
    </row>
    <row r="512" spans="1:11" ht="60" x14ac:dyDescent="0.25">
      <c r="A512" s="187">
        <v>1310</v>
      </c>
      <c r="B512" s="187">
        <v>372</v>
      </c>
      <c r="C512" s="184" t="str">
        <f t="shared" si="16"/>
        <v>372-1310</v>
      </c>
      <c r="D512" s="244" t="s">
        <v>380</v>
      </c>
      <c r="E512" s="244" t="s">
        <v>7</v>
      </c>
      <c r="F512" s="244" t="s">
        <v>15</v>
      </c>
      <c r="G512" s="244" t="s">
        <v>21</v>
      </c>
      <c r="H512" s="187" t="s">
        <v>22</v>
      </c>
      <c r="I512" s="188">
        <v>98</v>
      </c>
      <c r="J512" s="188">
        <f>VLOOKUP(A512,CENIK!$A$2:$F$201,6,FALSE)</f>
        <v>0</v>
      </c>
      <c r="K512" s="188">
        <f t="shared" si="17"/>
        <v>0</v>
      </c>
    </row>
    <row r="513" spans="1:11" ht="30" x14ac:dyDescent="0.25">
      <c r="A513" s="187">
        <v>1401</v>
      </c>
      <c r="B513" s="187">
        <v>372</v>
      </c>
      <c r="C513" s="184" t="str">
        <f t="shared" si="16"/>
        <v>372-1401</v>
      </c>
      <c r="D513" s="244" t="s">
        <v>380</v>
      </c>
      <c r="E513" s="244" t="s">
        <v>7</v>
      </c>
      <c r="F513" s="244" t="s">
        <v>25</v>
      </c>
      <c r="G513" s="244" t="s">
        <v>247</v>
      </c>
      <c r="H513" s="187" t="s">
        <v>20</v>
      </c>
      <c r="I513" s="188">
        <v>10</v>
      </c>
      <c r="J513" s="188">
        <f>VLOOKUP(A513,CENIK!$A$2:$F$201,6,FALSE)</f>
        <v>0</v>
      </c>
      <c r="K513" s="188">
        <f t="shared" si="17"/>
        <v>0</v>
      </c>
    </row>
    <row r="514" spans="1:11" ht="30" x14ac:dyDescent="0.25">
      <c r="A514" s="187">
        <v>1402</v>
      </c>
      <c r="B514" s="187">
        <v>372</v>
      </c>
      <c r="C514" s="184" t="str">
        <f t="shared" si="16"/>
        <v>372-1402</v>
      </c>
      <c r="D514" s="244" t="s">
        <v>380</v>
      </c>
      <c r="E514" s="244" t="s">
        <v>7</v>
      </c>
      <c r="F514" s="244" t="s">
        <v>25</v>
      </c>
      <c r="G514" s="244" t="s">
        <v>248</v>
      </c>
      <c r="H514" s="187" t="s">
        <v>20</v>
      </c>
      <c r="I514" s="188">
        <v>5</v>
      </c>
      <c r="J514" s="188">
        <f>VLOOKUP(A514,CENIK!$A$2:$F$201,6,FALSE)</f>
        <v>0</v>
      </c>
      <c r="K514" s="188">
        <f t="shared" si="17"/>
        <v>0</v>
      </c>
    </row>
    <row r="515" spans="1:11" ht="30" x14ac:dyDescent="0.25">
      <c r="A515" s="187">
        <v>1403</v>
      </c>
      <c r="B515" s="187">
        <v>372</v>
      </c>
      <c r="C515" s="184" t="str">
        <f t="shared" si="16"/>
        <v>372-1403</v>
      </c>
      <c r="D515" s="244" t="s">
        <v>380</v>
      </c>
      <c r="E515" s="244" t="s">
        <v>7</v>
      </c>
      <c r="F515" s="244" t="s">
        <v>25</v>
      </c>
      <c r="G515" s="244" t="s">
        <v>249</v>
      </c>
      <c r="H515" s="187" t="s">
        <v>20</v>
      </c>
      <c r="I515" s="188">
        <v>5</v>
      </c>
      <c r="J515" s="188">
        <f>VLOOKUP(A515,CENIK!$A$2:$F$201,6,FALSE)</f>
        <v>0</v>
      </c>
      <c r="K515" s="188">
        <f t="shared" si="17"/>
        <v>0</v>
      </c>
    </row>
    <row r="516" spans="1:11" ht="45" x14ac:dyDescent="0.25">
      <c r="A516" s="187">
        <v>12309</v>
      </c>
      <c r="B516" s="187">
        <v>372</v>
      </c>
      <c r="C516" s="184" t="str">
        <f t="shared" si="16"/>
        <v>372-12309</v>
      </c>
      <c r="D516" s="244" t="s">
        <v>380</v>
      </c>
      <c r="E516" s="244" t="s">
        <v>26</v>
      </c>
      <c r="F516" s="244" t="s">
        <v>27</v>
      </c>
      <c r="G516" s="244" t="s">
        <v>30</v>
      </c>
      <c r="H516" s="187" t="s">
        <v>29</v>
      </c>
      <c r="I516" s="188">
        <v>204</v>
      </c>
      <c r="J516" s="188">
        <f>VLOOKUP(A516,CENIK!$A$2:$F$201,6,FALSE)</f>
        <v>0</v>
      </c>
      <c r="K516" s="188">
        <f t="shared" si="17"/>
        <v>0</v>
      </c>
    </row>
    <row r="517" spans="1:11" ht="30" x14ac:dyDescent="0.25">
      <c r="A517" s="187">
        <v>12328</v>
      </c>
      <c r="B517" s="187">
        <v>372</v>
      </c>
      <c r="C517" s="184" t="str">
        <f t="shared" si="16"/>
        <v>372-12328</v>
      </c>
      <c r="D517" s="244" t="s">
        <v>380</v>
      </c>
      <c r="E517" s="244" t="s">
        <v>26</v>
      </c>
      <c r="F517" s="244" t="s">
        <v>27</v>
      </c>
      <c r="G517" s="244" t="s">
        <v>32</v>
      </c>
      <c r="H517" s="187" t="s">
        <v>10</v>
      </c>
      <c r="I517" s="188">
        <v>181</v>
      </c>
      <c r="J517" s="188">
        <f>VLOOKUP(A517,CENIK!$A$2:$F$201,6,FALSE)</f>
        <v>0</v>
      </c>
      <c r="K517" s="188">
        <f t="shared" si="17"/>
        <v>0</v>
      </c>
    </row>
    <row r="518" spans="1:11" ht="45" x14ac:dyDescent="0.25">
      <c r="A518" s="187">
        <v>12331</v>
      </c>
      <c r="B518" s="187">
        <v>372</v>
      </c>
      <c r="C518" s="184" t="str">
        <f t="shared" si="16"/>
        <v>372-12331</v>
      </c>
      <c r="D518" s="244" t="s">
        <v>380</v>
      </c>
      <c r="E518" s="244" t="s">
        <v>26</v>
      </c>
      <c r="F518" s="244" t="s">
        <v>27</v>
      </c>
      <c r="G518" s="244" t="s">
        <v>33</v>
      </c>
      <c r="H518" s="187" t="s">
        <v>10</v>
      </c>
      <c r="I518" s="188">
        <v>10</v>
      </c>
      <c r="J518" s="188">
        <f>VLOOKUP(A518,CENIK!$A$2:$F$201,6,FALSE)</f>
        <v>0</v>
      </c>
      <c r="K518" s="188">
        <f t="shared" si="17"/>
        <v>0</v>
      </c>
    </row>
    <row r="519" spans="1:11" ht="30" x14ac:dyDescent="0.25">
      <c r="A519" s="187">
        <v>24405</v>
      </c>
      <c r="B519" s="187">
        <v>372</v>
      </c>
      <c r="C519" s="184" t="str">
        <f t="shared" si="16"/>
        <v>372-24405</v>
      </c>
      <c r="D519" s="244" t="s">
        <v>380</v>
      </c>
      <c r="E519" s="244" t="s">
        <v>26</v>
      </c>
      <c r="F519" s="244" t="s">
        <v>36</v>
      </c>
      <c r="G519" s="244" t="s">
        <v>252</v>
      </c>
      <c r="H519" s="187" t="s">
        <v>22</v>
      </c>
      <c r="I519" s="188">
        <v>45.21</v>
      </c>
      <c r="J519" s="188">
        <f>VLOOKUP(A519,CENIK!$A$2:$F$201,6,FALSE)</f>
        <v>0</v>
      </c>
      <c r="K519" s="188">
        <f t="shared" si="17"/>
        <v>0</v>
      </c>
    </row>
    <row r="520" spans="1:11" ht="45" x14ac:dyDescent="0.25">
      <c r="A520" s="187">
        <v>31302</v>
      </c>
      <c r="B520" s="187">
        <v>372</v>
      </c>
      <c r="C520" s="184" t="str">
        <f t="shared" si="16"/>
        <v>372-31302</v>
      </c>
      <c r="D520" s="244" t="s">
        <v>380</v>
      </c>
      <c r="E520" s="244" t="s">
        <v>26</v>
      </c>
      <c r="F520" s="244" t="s">
        <v>36</v>
      </c>
      <c r="G520" s="244" t="s">
        <v>639</v>
      </c>
      <c r="H520" s="187" t="s">
        <v>22</v>
      </c>
      <c r="I520" s="188">
        <v>22.61</v>
      </c>
      <c r="J520" s="188">
        <f>VLOOKUP(A520,CENIK!$A$2:$F$201,6,FALSE)</f>
        <v>0</v>
      </c>
      <c r="K520" s="188">
        <f t="shared" si="17"/>
        <v>0</v>
      </c>
    </row>
    <row r="521" spans="1:11" ht="30" x14ac:dyDescent="0.25">
      <c r="A521" s="187">
        <v>22103</v>
      </c>
      <c r="B521" s="187">
        <v>372</v>
      </c>
      <c r="C521" s="184" t="str">
        <f t="shared" si="16"/>
        <v>372-22103</v>
      </c>
      <c r="D521" s="244" t="s">
        <v>380</v>
      </c>
      <c r="E521" s="244" t="s">
        <v>26</v>
      </c>
      <c r="F521" s="244" t="s">
        <v>36</v>
      </c>
      <c r="G521" s="244" t="s">
        <v>40</v>
      </c>
      <c r="H521" s="187" t="s">
        <v>29</v>
      </c>
      <c r="I521" s="188">
        <v>204</v>
      </c>
      <c r="J521" s="188">
        <f>VLOOKUP(A521,CENIK!$A$2:$F$201,6,FALSE)</f>
        <v>0</v>
      </c>
      <c r="K521" s="188">
        <f t="shared" si="17"/>
        <v>0</v>
      </c>
    </row>
    <row r="522" spans="1:11" ht="75" x14ac:dyDescent="0.25">
      <c r="A522" s="187">
        <v>31602</v>
      </c>
      <c r="B522" s="187">
        <v>372</v>
      </c>
      <c r="C522" s="184" t="str">
        <f t="shared" si="16"/>
        <v>372-31602</v>
      </c>
      <c r="D522" s="244" t="s">
        <v>380</v>
      </c>
      <c r="E522" s="244" t="s">
        <v>26</v>
      </c>
      <c r="F522" s="244" t="s">
        <v>36</v>
      </c>
      <c r="G522" s="244" t="s">
        <v>640</v>
      </c>
      <c r="H522" s="187" t="s">
        <v>29</v>
      </c>
      <c r="I522" s="188">
        <v>204</v>
      </c>
      <c r="J522" s="188">
        <f>VLOOKUP(A522,CENIK!$A$2:$F$201,6,FALSE)</f>
        <v>0</v>
      </c>
      <c r="K522" s="188">
        <f t="shared" si="17"/>
        <v>0</v>
      </c>
    </row>
    <row r="523" spans="1:11" ht="45" x14ac:dyDescent="0.25">
      <c r="A523" s="187">
        <v>32208</v>
      </c>
      <c r="B523" s="187">
        <v>372</v>
      </c>
      <c r="C523" s="184" t="str">
        <f t="shared" si="16"/>
        <v>372-32208</v>
      </c>
      <c r="D523" s="244" t="s">
        <v>380</v>
      </c>
      <c r="E523" s="244" t="s">
        <v>26</v>
      </c>
      <c r="F523" s="244" t="s">
        <v>36</v>
      </c>
      <c r="G523" s="244" t="s">
        <v>254</v>
      </c>
      <c r="H523" s="187" t="s">
        <v>29</v>
      </c>
      <c r="I523" s="188">
        <v>204</v>
      </c>
      <c r="J523" s="188">
        <f>VLOOKUP(A523,CENIK!$A$2:$F$201,6,FALSE)</f>
        <v>0</v>
      </c>
      <c r="K523" s="188">
        <f t="shared" si="17"/>
        <v>0</v>
      </c>
    </row>
    <row r="524" spans="1:11" ht="30" x14ac:dyDescent="0.25">
      <c r="A524" s="187">
        <v>4124</v>
      </c>
      <c r="B524" s="187">
        <v>372</v>
      </c>
      <c r="C524" s="184" t="str">
        <f t="shared" si="16"/>
        <v>372-4124</v>
      </c>
      <c r="D524" s="244" t="s">
        <v>380</v>
      </c>
      <c r="E524" s="244" t="s">
        <v>49</v>
      </c>
      <c r="F524" s="244" t="s">
        <v>50</v>
      </c>
      <c r="G524" s="244" t="s">
        <v>55</v>
      </c>
      <c r="H524" s="187" t="s">
        <v>20</v>
      </c>
      <c r="I524" s="188">
        <v>10</v>
      </c>
      <c r="J524" s="188">
        <f>VLOOKUP(A524,CENIK!$A$2:$F$201,6,FALSE)</f>
        <v>0</v>
      </c>
      <c r="K524" s="188">
        <f t="shared" si="17"/>
        <v>0</v>
      </c>
    </row>
    <row r="525" spans="1:11" ht="45" x14ac:dyDescent="0.25">
      <c r="A525" s="187">
        <v>4101</v>
      </c>
      <c r="B525" s="187">
        <v>372</v>
      </c>
      <c r="C525" s="184" t="str">
        <f t="shared" si="16"/>
        <v>372-4101</v>
      </c>
      <c r="D525" s="244" t="s">
        <v>380</v>
      </c>
      <c r="E525" s="244" t="s">
        <v>49</v>
      </c>
      <c r="F525" s="244" t="s">
        <v>50</v>
      </c>
      <c r="G525" s="244" t="s">
        <v>641</v>
      </c>
      <c r="H525" s="187" t="s">
        <v>29</v>
      </c>
      <c r="I525" s="188">
        <v>362</v>
      </c>
      <c r="J525" s="188">
        <f>VLOOKUP(A525,CENIK!$A$2:$F$201,6,FALSE)</f>
        <v>0</v>
      </c>
      <c r="K525" s="188">
        <f t="shared" si="17"/>
        <v>0</v>
      </c>
    </row>
    <row r="526" spans="1:11" ht="60" x14ac:dyDescent="0.25">
      <c r="A526" s="187">
        <v>4105</v>
      </c>
      <c r="B526" s="187">
        <v>372</v>
      </c>
      <c r="C526" s="184" t="str">
        <f t="shared" si="16"/>
        <v>372-4105</v>
      </c>
      <c r="D526" s="244" t="s">
        <v>380</v>
      </c>
      <c r="E526" s="244" t="s">
        <v>49</v>
      </c>
      <c r="F526" s="244" t="s">
        <v>50</v>
      </c>
      <c r="G526" s="244" t="s">
        <v>257</v>
      </c>
      <c r="H526" s="187" t="s">
        <v>22</v>
      </c>
      <c r="I526" s="188">
        <v>74</v>
      </c>
      <c r="J526" s="188">
        <f>VLOOKUP(A526,CENIK!$A$2:$F$201,6,FALSE)</f>
        <v>0</v>
      </c>
      <c r="K526" s="188">
        <f t="shared" si="17"/>
        <v>0</v>
      </c>
    </row>
    <row r="527" spans="1:11" ht="45" x14ac:dyDescent="0.25">
      <c r="A527" s="187">
        <v>4106</v>
      </c>
      <c r="B527" s="187">
        <v>372</v>
      </c>
      <c r="C527" s="184" t="str">
        <f t="shared" si="16"/>
        <v>372-4106</v>
      </c>
      <c r="D527" s="244" t="s">
        <v>380</v>
      </c>
      <c r="E527" s="244" t="s">
        <v>49</v>
      </c>
      <c r="F527" s="244" t="s">
        <v>50</v>
      </c>
      <c r="G527" s="244" t="s">
        <v>642</v>
      </c>
      <c r="H527" s="187" t="s">
        <v>22</v>
      </c>
      <c r="I527" s="188">
        <v>144</v>
      </c>
      <c r="J527" s="188">
        <f>VLOOKUP(A527,CENIK!$A$2:$F$201,6,FALSE)</f>
        <v>0</v>
      </c>
      <c r="K527" s="188">
        <f t="shared" si="17"/>
        <v>0</v>
      </c>
    </row>
    <row r="528" spans="1:11" ht="60" x14ac:dyDescent="0.25">
      <c r="A528" s="187">
        <v>4107</v>
      </c>
      <c r="B528" s="187">
        <v>372</v>
      </c>
      <c r="C528" s="184" t="str">
        <f t="shared" si="16"/>
        <v>372-4107</v>
      </c>
      <c r="D528" s="244" t="s">
        <v>380</v>
      </c>
      <c r="E528" s="244" t="s">
        <v>49</v>
      </c>
      <c r="F528" s="244" t="s">
        <v>50</v>
      </c>
      <c r="G528" s="244" t="s">
        <v>258</v>
      </c>
      <c r="H528" s="187" t="s">
        <v>22</v>
      </c>
      <c r="I528" s="188">
        <v>3</v>
      </c>
      <c r="J528" s="188">
        <f>VLOOKUP(A528,CENIK!$A$2:$F$201,6,FALSE)</f>
        <v>0</v>
      </c>
      <c r="K528" s="188">
        <f t="shared" si="17"/>
        <v>0</v>
      </c>
    </row>
    <row r="529" spans="1:11" ht="45" x14ac:dyDescent="0.25">
      <c r="A529" s="187">
        <v>4121</v>
      </c>
      <c r="B529" s="187">
        <v>372</v>
      </c>
      <c r="C529" s="184" t="str">
        <f t="shared" si="16"/>
        <v>372-4121</v>
      </c>
      <c r="D529" s="244" t="s">
        <v>380</v>
      </c>
      <c r="E529" s="244" t="s">
        <v>49</v>
      </c>
      <c r="F529" s="244" t="s">
        <v>50</v>
      </c>
      <c r="G529" s="244" t="s">
        <v>260</v>
      </c>
      <c r="H529" s="187" t="s">
        <v>22</v>
      </c>
      <c r="I529" s="188">
        <v>7</v>
      </c>
      <c r="J529" s="188">
        <f>VLOOKUP(A529,CENIK!$A$2:$F$201,6,FALSE)</f>
        <v>0</v>
      </c>
      <c r="K529" s="188">
        <f t="shared" si="17"/>
        <v>0</v>
      </c>
    </row>
    <row r="530" spans="1:11" ht="30" x14ac:dyDescent="0.25">
      <c r="A530" s="187">
        <v>4202</v>
      </c>
      <c r="B530" s="187">
        <v>372</v>
      </c>
      <c r="C530" s="184" t="str">
        <f t="shared" si="16"/>
        <v>372-4202</v>
      </c>
      <c r="D530" s="244" t="s">
        <v>380</v>
      </c>
      <c r="E530" s="244" t="s">
        <v>49</v>
      </c>
      <c r="F530" s="244" t="s">
        <v>56</v>
      </c>
      <c r="G530" s="244" t="s">
        <v>58</v>
      </c>
      <c r="H530" s="187" t="s">
        <v>29</v>
      </c>
      <c r="I530" s="188">
        <v>113.03</v>
      </c>
      <c r="J530" s="188">
        <f>VLOOKUP(A530,CENIK!$A$2:$F$201,6,FALSE)</f>
        <v>0</v>
      </c>
      <c r="K530" s="188">
        <f t="shared" si="17"/>
        <v>0</v>
      </c>
    </row>
    <row r="531" spans="1:11" ht="75" x14ac:dyDescent="0.25">
      <c r="A531" s="187">
        <v>4203</v>
      </c>
      <c r="B531" s="187">
        <v>372</v>
      </c>
      <c r="C531" s="184" t="str">
        <f t="shared" si="16"/>
        <v>372-4203</v>
      </c>
      <c r="D531" s="244" t="s">
        <v>380</v>
      </c>
      <c r="E531" s="244" t="s">
        <v>49</v>
      </c>
      <c r="F531" s="244" t="s">
        <v>56</v>
      </c>
      <c r="G531" s="244" t="s">
        <v>59</v>
      </c>
      <c r="H531" s="187" t="s">
        <v>22</v>
      </c>
      <c r="I531" s="188">
        <v>12</v>
      </c>
      <c r="J531" s="188">
        <f>VLOOKUP(A531,CENIK!$A$2:$F$201,6,FALSE)</f>
        <v>0</v>
      </c>
      <c r="K531" s="188">
        <f t="shared" si="17"/>
        <v>0</v>
      </c>
    </row>
    <row r="532" spans="1:11" ht="60" x14ac:dyDescent="0.25">
      <c r="A532" s="187">
        <v>4204</v>
      </c>
      <c r="B532" s="187">
        <v>372</v>
      </c>
      <c r="C532" s="184" t="str">
        <f t="shared" si="16"/>
        <v>372-4204</v>
      </c>
      <c r="D532" s="244" t="s">
        <v>380</v>
      </c>
      <c r="E532" s="244" t="s">
        <v>49</v>
      </c>
      <c r="F532" s="244" t="s">
        <v>56</v>
      </c>
      <c r="G532" s="244" t="s">
        <v>60</v>
      </c>
      <c r="H532" s="187" t="s">
        <v>22</v>
      </c>
      <c r="I532" s="188">
        <v>58</v>
      </c>
      <c r="J532" s="188">
        <f>VLOOKUP(A532,CENIK!$A$2:$F$201,6,FALSE)</f>
        <v>0</v>
      </c>
      <c r="K532" s="188">
        <f t="shared" si="17"/>
        <v>0</v>
      </c>
    </row>
    <row r="533" spans="1:11" ht="60" x14ac:dyDescent="0.25">
      <c r="A533" s="187">
        <v>4205</v>
      </c>
      <c r="B533" s="187">
        <v>372</v>
      </c>
      <c r="C533" s="184" t="str">
        <f t="shared" si="16"/>
        <v>372-4205</v>
      </c>
      <c r="D533" s="244" t="s">
        <v>380</v>
      </c>
      <c r="E533" s="244" t="s">
        <v>49</v>
      </c>
      <c r="F533" s="244" t="s">
        <v>56</v>
      </c>
      <c r="G533" s="244" t="s">
        <v>61</v>
      </c>
      <c r="H533" s="187" t="s">
        <v>29</v>
      </c>
      <c r="I533" s="188">
        <v>204</v>
      </c>
      <c r="J533" s="188">
        <f>VLOOKUP(A533,CENIK!$A$2:$F$201,6,FALSE)</f>
        <v>0</v>
      </c>
      <c r="K533" s="188">
        <f t="shared" si="17"/>
        <v>0</v>
      </c>
    </row>
    <row r="534" spans="1:11" ht="60" x14ac:dyDescent="0.25">
      <c r="A534" s="187">
        <v>4206</v>
      </c>
      <c r="B534" s="187">
        <v>372</v>
      </c>
      <c r="C534" s="184" t="str">
        <f t="shared" si="16"/>
        <v>372-4206</v>
      </c>
      <c r="D534" s="244" t="s">
        <v>380</v>
      </c>
      <c r="E534" s="244" t="s">
        <v>49</v>
      </c>
      <c r="F534" s="244" t="s">
        <v>56</v>
      </c>
      <c r="G534" s="244" t="s">
        <v>62</v>
      </c>
      <c r="H534" s="187" t="s">
        <v>22</v>
      </c>
      <c r="I534" s="188">
        <v>74</v>
      </c>
      <c r="J534" s="188">
        <f>VLOOKUP(A534,CENIK!$A$2:$F$201,6,FALSE)</f>
        <v>0</v>
      </c>
      <c r="K534" s="188">
        <f t="shared" si="17"/>
        <v>0</v>
      </c>
    </row>
    <row r="535" spans="1:11" ht="60" x14ac:dyDescent="0.25">
      <c r="A535" s="187">
        <v>4207</v>
      </c>
      <c r="B535" s="187">
        <v>372</v>
      </c>
      <c r="C535" s="184" t="str">
        <f t="shared" si="16"/>
        <v>372-4207</v>
      </c>
      <c r="D535" s="244" t="s">
        <v>380</v>
      </c>
      <c r="E535" s="244" t="s">
        <v>49</v>
      </c>
      <c r="F535" s="244" t="s">
        <v>56</v>
      </c>
      <c r="G535" s="244" t="s">
        <v>262</v>
      </c>
      <c r="H535" s="187" t="s">
        <v>22</v>
      </c>
      <c r="I535" s="188">
        <v>5</v>
      </c>
      <c r="J535" s="188">
        <f>VLOOKUP(A535,CENIK!$A$2:$F$201,6,FALSE)</f>
        <v>0</v>
      </c>
      <c r="K535" s="188">
        <f t="shared" si="17"/>
        <v>0</v>
      </c>
    </row>
    <row r="536" spans="1:11" ht="165" x14ac:dyDescent="0.25">
      <c r="A536" s="187">
        <v>6101</v>
      </c>
      <c r="B536" s="187">
        <v>372</v>
      </c>
      <c r="C536" s="184" t="str">
        <f t="shared" si="16"/>
        <v>372-6101</v>
      </c>
      <c r="D536" s="244" t="s">
        <v>380</v>
      </c>
      <c r="E536" s="244" t="s">
        <v>74</v>
      </c>
      <c r="F536" s="244" t="s">
        <v>75</v>
      </c>
      <c r="G536" s="244" t="s">
        <v>76</v>
      </c>
      <c r="H536" s="187" t="s">
        <v>10</v>
      </c>
      <c r="I536" s="188">
        <v>90.42</v>
      </c>
      <c r="J536" s="188">
        <f>VLOOKUP(A536,CENIK!$A$2:$F$201,6,FALSE)</f>
        <v>0</v>
      </c>
      <c r="K536" s="188">
        <f t="shared" si="17"/>
        <v>0</v>
      </c>
    </row>
    <row r="537" spans="1:11" ht="120" x14ac:dyDescent="0.25">
      <c r="A537" s="187">
        <v>6202</v>
      </c>
      <c r="B537" s="187">
        <v>372</v>
      </c>
      <c r="C537" s="184" t="str">
        <f t="shared" si="16"/>
        <v>372-6202</v>
      </c>
      <c r="D537" s="244" t="s">
        <v>380</v>
      </c>
      <c r="E537" s="244" t="s">
        <v>74</v>
      </c>
      <c r="F537" s="244" t="s">
        <v>77</v>
      </c>
      <c r="G537" s="244" t="s">
        <v>263</v>
      </c>
      <c r="H537" s="187" t="s">
        <v>6</v>
      </c>
      <c r="I537" s="188">
        <v>4</v>
      </c>
      <c r="J537" s="188">
        <f>VLOOKUP(A537,CENIK!$A$2:$F$201,6,FALSE)</f>
        <v>0</v>
      </c>
      <c r="K537" s="188">
        <f t="shared" si="17"/>
        <v>0</v>
      </c>
    </row>
    <row r="538" spans="1:11" ht="120" x14ac:dyDescent="0.25">
      <c r="A538" s="187">
        <v>6204</v>
      </c>
      <c r="B538" s="187">
        <v>372</v>
      </c>
      <c r="C538" s="184" t="str">
        <f t="shared" si="16"/>
        <v>372-6204</v>
      </c>
      <c r="D538" s="244" t="s">
        <v>380</v>
      </c>
      <c r="E538" s="244" t="s">
        <v>74</v>
      </c>
      <c r="F538" s="244" t="s">
        <v>77</v>
      </c>
      <c r="G538" s="244" t="s">
        <v>265</v>
      </c>
      <c r="H538" s="187" t="s">
        <v>6</v>
      </c>
      <c r="I538" s="188">
        <v>3</v>
      </c>
      <c r="J538" s="188">
        <f>VLOOKUP(A538,CENIK!$A$2:$F$201,6,FALSE)</f>
        <v>0</v>
      </c>
      <c r="K538" s="188">
        <f t="shared" si="17"/>
        <v>0</v>
      </c>
    </row>
    <row r="539" spans="1:11" ht="30" x14ac:dyDescent="0.25">
      <c r="A539" s="187">
        <v>6257</v>
      </c>
      <c r="B539" s="187">
        <v>372</v>
      </c>
      <c r="C539" s="184" t="str">
        <f t="shared" si="16"/>
        <v>372-6257</v>
      </c>
      <c r="D539" s="244" t="s">
        <v>380</v>
      </c>
      <c r="E539" s="244" t="s">
        <v>74</v>
      </c>
      <c r="F539" s="244" t="s">
        <v>77</v>
      </c>
      <c r="G539" s="244" t="s">
        <v>79</v>
      </c>
      <c r="H539" s="187" t="s">
        <v>6</v>
      </c>
      <c r="I539" s="188">
        <v>1</v>
      </c>
      <c r="J539" s="188">
        <f>VLOOKUP(A539,CENIK!$A$2:$F$201,6,FALSE)</f>
        <v>0</v>
      </c>
      <c r="K539" s="188">
        <f t="shared" si="17"/>
        <v>0</v>
      </c>
    </row>
    <row r="540" spans="1:11" ht="120" x14ac:dyDescent="0.25">
      <c r="A540" s="187">
        <v>6253</v>
      </c>
      <c r="B540" s="187">
        <v>372</v>
      </c>
      <c r="C540" s="184" t="str">
        <f t="shared" si="16"/>
        <v>372-6253</v>
      </c>
      <c r="D540" s="244" t="s">
        <v>380</v>
      </c>
      <c r="E540" s="244" t="s">
        <v>74</v>
      </c>
      <c r="F540" s="244" t="s">
        <v>77</v>
      </c>
      <c r="G540" s="244" t="s">
        <v>269</v>
      </c>
      <c r="H540" s="187" t="s">
        <v>6</v>
      </c>
      <c r="I540" s="188">
        <v>7</v>
      </c>
      <c r="J540" s="188">
        <f>VLOOKUP(A540,CENIK!$A$2:$F$201,6,FALSE)</f>
        <v>0</v>
      </c>
      <c r="K540" s="188">
        <f t="shared" si="17"/>
        <v>0</v>
      </c>
    </row>
    <row r="541" spans="1:11" ht="120" x14ac:dyDescent="0.25">
      <c r="A541" s="187">
        <v>6302</v>
      </c>
      <c r="B541" s="187">
        <v>372</v>
      </c>
      <c r="C541" s="184" t="str">
        <f t="shared" si="16"/>
        <v>372-6302</v>
      </c>
      <c r="D541" s="244" t="s">
        <v>380</v>
      </c>
      <c r="E541" s="244" t="s">
        <v>74</v>
      </c>
      <c r="F541" s="244" t="s">
        <v>81</v>
      </c>
      <c r="G541" s="244" t="s">
        <v>82</v>
      </c>
      <c r="H541" s="187" t="s">
        <v>6</v>
      </c>
      <c r="I541" s="188">
        <v>4</v>
      </c>
      <c r="J541" s="188">
        <f>VLOOKUP(A541,CENIK!$A$2:$F$201,6,FALSE)</f>
        <v>0</v>
      </c>
      <c r="K541" s="188">
        <f t="shared" si="17"/>
        <v>0</v>
      </c>
    </row>
    <row r="542" spans="1:11" ht="345" x14ac:dyDescent="0.25">
      <c r="A542" s="187">
        <v>6301</v>
      </c>
      <c r="B542" s="187">
        <v>372</v>
      </c>
      <c r="C542" s="184" t="str">
        <f t="shared" si="16"/>
        <v>372-6301</v>
      </c>
      <c r="D542" s="244" t="s">
        <v>380</v>
      </c>
      <c r="E542" s="244" t="s">
        <v>74</v>
      </c>
      <c r="F542" s="244" t="s">
        <v>81</v>
      </c>
      <c r="G542" s="244" t="s">
        <v>270</v>
      </c>
      <c r="H542" s="187" t="s">
        <v>6</v>
      </c>
      <c r="I542" s="188">
        <v>4</v>
      </c>
      <c r="J542" s="188">
        <f>VLOOKUP(A542,CENIK!$A$2:$F$201,6,FALSE)</f>
        <v>0</v>
      </c>
      <c r="K542" s="188">
        <f t="shared" si="17"/>
        <v>0</v>
      </c>
    </row>
    <row r="543" spans="1:11" ht="60" x14ac:dyDescent="0.25">
      <c r="A543" s="187">
        <v>6405</v>
      </c>
      <c r="B543" s="187">
        <v>372</v>
      </c>
      <c r="C543" s="184" t="str">
        <f t="shared" si="16"/>
        <v>372-6405</v>
      </c>
      <c r="D543" s="244" t="s">
        <v>380</v>
      </c>
      <c r="E543" s="244" t="s">
        <v>74</v>
      </c>
      <c r="F543" s="244" t="s">
        <v>85</v>
      </c>
      <c r="G543" s="244" t="s">
        <v>87</v>
      </c>
      <c r="H543" s="187" t="s">
        <v>10</v>
      </c>
      <c r="I543" s="188">
        <v>90.42</v>
      </c>
      <c r="J543" s="188">
        <f>VLOOKUP(A543,CENIK!$A$2:$F$201,6,FALSE)</f>
        <v>0</v>
      </c>
      <c r="K543" s="188">
        <f t="shared" si="17"/>
        <v>0</v>
      </c>
    </row>
    <row r="544" spans="1:11" ht="30" x14ac:dyDescent="0.25">
      <c r="A544" s="187">
        <v>6401</v>
      </c>
      <c r="B544" s="187">
        <v>372</v>
      </c>
      <c r="C544" s="184" t="str">
        <f t="shared" si="16"/>
        <v>372-6401</v>
      </c>
      <c r="D544" s="244" t="s">
        <v>380</v>
      </c>
      <c r="E544" s="244" t="s">
        <v>74</v>
      </c>
      <c r="F544" s="244" t="s">
        <v>85</v>
      </c>
      <c r="G544" s="244" t="s">
        <v>86</v>
      </c>
      <c r="H544" s="187" t="s">
        <v>10</v>
      </c>
      <c r="I544" s="188">
        <v>90.42</v>
      </c>
      <c r="J544" s="188">
        <f>VLOOKUP(A544,CENIK!$A$2:$F$201,6,FALSE)</f>
        <v>0</v>
      </c>
      <c r="K544" s="188">
        <f t="shared" si="17"/>
        <v>0</v>
      </c>
    </row>
    <row r="545" spans="1:11" ht="30" x14ac:dyDescent="0.25">
      <c r="A545" s="187">
        <v>6402</v>
      </c>
      <c r="B545" s="187">
        <v>372</v>
      </c>
      <c r="C545" s="184" t="str">
        <f t="shared" si="16"/>
        <v>372-6402</v>
      </c>
      <c r="D545" s="244" t="s">
        <v>380</v>
      </c>
      <c r="E545" s="244" t="s">
        <v>74</v>
      </c>
      <c r="F545" s="244" t="s">
        <v>85</v>
      </c>
      <c r="G545" s="244" t="s">
        <v>122</v>
      </c>
      <c r="H545" s="187" t="s">
        <v>10</v>
      </c>
      <c r="I545" s="188">
        <v>90.42</v>
      </c>
      <c r="J545" s="188">
        <f>VLOOKUP(A545,CENIK!$A$2:$F$201,6,FALSE)</f>
        <v>0</v>
      </c>
      <c r="K545" s="188">
        <f t="shared" si="17"/>
        <v>0</v>
      </c>
    </row>
    <row r="546" spans="1:11" ht="45" x14ac:dyDescent="0.25">
      <c r="A546" s="187">
        <v>6503</v>
      </c>
      <c r="B546" s="187">
        <v>372</v>
      </c>
      <c r="C546" s="184" t="str">
        <f t="shared" si="16"/>
        <v>372-6503</v>
      </c>
      <c r="D546" s="244" t="s">
        <v>380</v>
      </c>
      <c r="E546" s="244" t="s">
        <v>74</v>
      </c>
      <c r="F546" s="244" t="s">
        <v>88</v>
      </c>
      <c r="G546" s="244" t="s">
        <v>273</v>
      </c>
      <c r="H546" s="187" t="s">
        <v>6</v>
      </c>
      <c r="I546" s="188">
        <v>2</v>
      </c>
      <c r="J546" s="188">
        <f>VLOOKUP(A546,CENIK!$A$2:$F$201,6,FALSE)</f>
        <v>0</v>
      </c>
      <c r="K546" s="188">
        <f t="shared" si="17"/>
        <v>0</v>
      </c>
    </row>
    <row r="547" spans="1:11" ht="45" x14ac:dyDescent="0.25">
      <c r="A547" s="187">
        <v>6504</v>
      </c>
      <c r="B547" s="187">
        <v>372</v>
      </c>
      <c r="C547" s="184" t="str">
        <f t="shared" si="16"/>
        <v>372-6504</v>
      </c>
      <c r="D547" s="244" t="s">
        <v>380</v>
      </c>
      <c r="E547" s="244" t="s">
        <v>74</v>
      </c>
      <c r="F547" s="244" t="s">
        <v>88</v>
      </c>
      <c r="G547" s="244" t="s">
        <v>274</v>
      </c>
      <c r="H547" s="187" t="s">
        <v>6</v>
      </c>
      <c r="I547" s="188">
        <v>3</v>
      </c>
      <c r="J547" s="188">
        <f>VLOOKUP(A547,CENIK!$A$2:$F$201,6,FALSE)</f>
        <v>0</v>
      </c>
      <c r="K547" s="188">
        <f t="shared" si="17"/>
        <v>0</v>
      </c>
    </row>
  </sheetData>
  <mergeCells count="4">
    <mergeCell ref="D23:E23"/>
    <mergeCell ref="D24:E30"/>
    <mergeCell ref="F24:F29"/>
    <mergeCell ref="F6:F7"/>
  </mergeCells>
  <pageMargins left="0.7" right="0.7" top="0.75" bottom="0.75" header="0.3" footer="0.3"/>
  <pageSetup paperSize="9" scale="49"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N666"/>
  <sheetViews>
    <sheetView topLeftCell="C1" zoomScale="85" zoomScaleNormal="85" workbookViewId="0">
      <selection activeCell="M28" sqref="M28"/>
    </sheetView>
  </sheetViews>
  <sheetFormatPr defaultRowHeight="15" x14ac:dyDescent="0.25"/>
  <cols>
    <col min="1" max="2" width="13.7109375" style="209" hidden="1" customWidth="1"/>
    <col min="3" max="3" width="12.7109375" style="11" customWidth="1"/>
    <col min="4" max="4" width="19.28515625" style="12" customWidth="1"/>
    <col min="5" max="5" width="21.42578125" style="5" customWidth="1"/>
    <col min="6" max="6" width="22.42578125" style="5" customWidth="1"/>
    <col min="7" max="7" width="60.85546875" style="5" customWidth="1"/>
    <col min="9" max="9" width="9.140625" style="42"/>
    <col min="10" max="10" width="14.28515625" style="42" customWidth="1"/>
    <col min="11" max="11" width="15.85546875" style="42" customWidth="1"/>
  </cols>
  <sheetData>
    <row r="1" spans="2:14" ht="18.75" x14ac:dyDescent="0.25">
      <c r="F1" s="71" t="s">
        <v>111</v>
      </c>
    </row>
    <row r="2" spans="2:14" ht="26.25" x14ac:dyDescent="0.25">
      <c r="F2" s="186" t="s">
        <v>610</v>
      </c>
      <c r="G2" s="13" t="s">
        <v>384</v>
      </c>
      <c r="H2" s="14"/>
      <c r="I2" s="40"/>
      <c r="J2" s="40"/>
      <c r="K2" s="52"/>
    </row>
    <row r="4" spans="2:14" ht="26.25" x14ac:dyDescent="0.25">
      <c r="G4" s="16" t="s">
        <v>93</v>
      </c>
      <c r="J4" s="41"/>
      <c r="K4" s="41"/>
    </row>
    <row r="5" spans="2:14" x14ac:dyDescent="0.25">
      <c r="E5" s="17"/>
      <c r="F5" s="17"/>
    </row>
    <row r="6" spans="2:14" ht="18.75" x14ac:dyDescent="0.3">
      <c r="E6" s="18"/>
      <c r="F6" s="1507" t="s">
        <v>108</v>
      </c>
      <c r="G6" s="19" t="s">
        <v>94</v>
      </c>
      <c r="H6" s="20"/>
      <c r="I6" s="44"/>
      <c r="J6" s="44"/>
      <c r="K6" s="43" t="s">
        <v>91</v>
      </c>
    </row>
    <row r="7" spans="2:14" ht="18.75" x14ac:dyDescent="0.3">
      <c r="B7" s="210"/>
      <c r="C7" s="64"/>
      <c r="E7" s="18"/>
      <c r="F7" s="1508"/>
      <c r="G7" s="21" t="s">
        <v>96</v>
      </c>
      <c r="H7" s="25"/>
      <c r="I7" s="46"/>
      <c r="J7" s="46"/>
      <c r="K7" s="23">
        <f>SUM(K26:K32)</f>
        <v>0</v>
      </c>
    </row>
    <row r="8" spans="2:14" ht="18.75" x14ac:dyDescent="0.3">
      <c r="B8" s="230"/>
      <c r="C8" s="64"/>
      <c r="E8" s="18"/>
      <c r="F8" s="183">
        <v>548</v>
      </c>
      <c r="G8" s="21" t="s">
        <v>394</v>
      </c>
      <c r="H8" s="25"/>
      <c r="I8" s="46"/>
      <c r="J8" s="46"/>
      <c r="K8" s="23">
        <f t="shared" ref="K8:K19" si="0">SUMIF($B$37:$B$1000,F8,$K$37:$K$1000)</f>
        <v>0</v>
      </c>
    </row>
    <row r="9" spans="2:14" ht="18.75" x14ac:dyDescent="0.3">
      <c r="B9" s="230"/>
      <c r="C9" s="64"/>
      <c r="E9" s="18"/>
      <c r="F9" s="183">
        <v>547</v>
      </c>
      <c r="G9" s="21" t="s">
        <v>393</v>
      </c>
      <c r="H9" s="25"/>
      <c r="I9" s="46"/>
      <c r="J9" s="46"/>
      <c r="K9" s="23">
        <f>SUMIF($B$37:$B$1000,F9,$K$37:$K$1000)</f>
        <v>0</v>
      </c>
    </row>
    <row r="10" spans="2:14" ht="18.75" x14ac:dyDescent="0.3">
      <c r="B10" s="230"/>
      <c r="C10" s="64"/>
      <c r="E10" s="18"/>
      <c r="F10" s="183">
        <v>74</v>
      </c>
      <c r="G10" s="21" t="s">
        <v>569</v>
      </c>
      <c r="H10" s="25"/>
      <c r="I10" s="46"/>
      <c r="J10" s="46"/>
      <c r="K10" s="23">
        <f t="shared" si="0"/>
        <v>0</v>
      </c>
    </row>
    <row r="11" spans="2:14" ht="18.75" x14ac:dyDescent="0.3">
      <c r="B11" s="230"/>
      <c r="C11" s="64"/>
      <c r="E11" s="18"/>
      <c r="F11" s="183">
        <v>546</v>
      </c>
      <c r="G11" s="21" t="s">
        <v>392</v>
      </c>
      <c r="H11" s="25"/>
      <c r="I11" s="46"/>
      <c r="J11" s="46"/>
      <c r="K11" s="23">
        <f t="shared" si="0"/>
        <v>0</v>
      </c>
    </row>
    <row r="12" spans="2:14" ht="18.75" x14ac:dyDescent="0.3">
      <c r="B12" s="230"/>
      <c r="C12" s="64"/>
      <c r="E12" s="18"/>
      <c r="F12" s="183">
        <v>542</v>
      </c>
      <c r="G12" s="21" t="s">
        <v>389</v>
      </c>
      <c r="H12" s="25"/>
      <c r="I12" s="46"/>
      <c r="J12" s="46"/>
      <c r="K12" s="23">
        <f t="shared" si="0"/>
        <v>0</v>
      </c>
    </row>
    <row r="13" spans="2:14" ht="18.75" x14ac:dyDescent="0.3">
      <c r="B13" s="230"/>
      <c r="C13" s="64"/>
      <c r="E13" s="18"/>
      <c r="F13" s="183">
        <v>531</v>
      </c>
      <c r="G13" s="21" t="s">
        <v>387</v>
      </c>
      <c r="H13" s="25"/>
      <c r="I13" s="46"/>
      <c r="J13" s="46"/>
      <c r="K13" s="23">
        <f t="shared" si="0"/>
        <v>0</v>
      </c>
    </row>
    <row r="14" spans="2:14" ht="18.75" x14ac:dyDescent="0.3">
      <c r="B14" s="230"/>
      <c r="C14" s="64"/>
      <c r="E14" s="18"/>
      <c r="F14" s="183">
        <v>535</v>
      </c>
      <c r="G14" s="21" t="s">
        <v>388</v>
      </c>
      <c r="H14" s="25"/>
      <c r="I14" s="46"/>
      <c r="J14" s="46"/>
      <c r="K14" s="23">
        <f t="shared" si="0"/>
        <v>0</v>
      </c>
    </row>
    <row r="15" spans="2:14" ht="18.75" x14ac:dyDescent="0.3">
      <c r="B15" s="211"/>
      <c r="C15" s="56"/>
      <c r="E15" s="18"/>
      <c r="F15" s="183">
        <v>543</v>
      </c>
      <c r="G15" s="21" t="s">
        <v>390</v>
      </c>
      <c r="H15" s="25"/>
      <c r="I15" s="46"/>
      <c r="J15" s="46"/>
      <c r="K15" s="23">
        <f t="shared" si="0"/>
        <v>0</v>
      </c>
      <c r="M15" s="39"/>
      <c r="N15" s="39"/>
    </row>
    <row r="16" spans="2:14" ht="18.75" x14ac:dyDescent="0.3">
      <c r="B16" s="211"/>
      <c r="C16" s="56"/>
      <c r="E16" s="18"/>
      <c r="F16" s="183">
        <v>551</v>
      </c>
      <c r="G16" s="21" t="s">
        <v>402</v>
      </c>
      <c r="H16" s="25"/>
      <c r="I16" s="46"/>
      <c r="J16" s="46"/>
      <c r="K16" s="23">
        <f t="shared" si="0"/>
        <v>0</v>
      </c>
      <c r="M16" s="39"/>
      <c r="N16" s="39"/>
    </row>
    <row r="17" spans="1:14" ht="18.75" x14ac:dyDescent="0.3">
      <c r="B17" s="211"/>
      <c r="C17" s="56"/>
      <c r="E17" s="18"/>
      <c r="F17" s="183">
        <v>84</v>
      </c>
      <c r="G17" s="21" t="s">
        <v>386</v>
      </c>
      <c r="H17" s="25"/>
      <c r="I17" s="46"/>
      <c r="J17" s="46"/>
      <c r="K17" s="23">
        <f t="shared" si="0"/>
        <v>0</v>
      </c>
      <c r="M17" s="39"/>
      <c r="N17" s="39"/>
    </row>
    <row r="18" spans="1:14" ht="18.75" x14ac:dyDescent="0.3">
      <c r="B18" s="211"/>
      <c r="C18" s="56"/>
      <c r="E18" s="18"/>
      <c r="F18" s="183">
        <v>549</v>
      </c>
      <c r="G18" s="21" t="s">
        <v>395</v>
      </c>
      <c r="H18" s="25"/>
      <c r="I18" s="46"/>
      <c r="J18" s="46"/>
      <c r="K18" s="23">
        <f t="shared" si="0"/>
        <v>0</v>
      </c>
      <c r="M18" s="39"/>
      <c r="N18" s="39"/>
    </row>
    <row r="19" spans="1:14" ht="18.75" x14ac:dyDescent="0.3">
      <c r="B19" s="211"/>
      <c r="C19" s="56"/>
      <c r="E19" s="18"/>
      <c r="F19" s="183">
        <v>544</v>
      </c>
      <c r="G19" s="21" t="s">
        <v>391</v>
      </c>
      <c r="H19" s="25"/>
      <c r="I19" s="46"/>
      <c r="J19" s="46"/>
      <c r="K19" s="23">
        <f t="shared" si="0"/>
        <v>0</v>
      </c>
    </row>
    <row r="20" spans="1:14" ht="18.75" x14ac:dyDescent="0.3">
      <c r="B20" s="236"/>
      <c r="C20" s="56"/>
      <c r="E20" s="18"/>
      <c r="F20" s="223" t="s">
        <v>3213</v>
      </c>
      <c r="G20" s="253" t="s">
        <v>573</v>
      </c>
      <c r="H20" s="225"/>
      <c r="I20" s="226"/>
      <c r="J20" s="226"/>
      <c r="K20" s="237">
        <f>' 23 CP J '!K15</f>
        <v>0</v>
      </c>
    </row>
    <row r="21" spans="1:14" ht="18.75" x14ac:dyDescent="0.3">
      <c r="B21" s="212"/>
      <c r="C21" s="27"/>
      <c r="F21" s="183" t="s">
        <v>609</v>
      </c>
      <c r="G21" s="28" t="s">
        <v>97</v>
      </c>
      <c r="H21" s="25"/>
      <c r="I21" s="46"/>
      <c r="J21" s="46"/>
      <c r="K21" s="26">
        <f>(SUM(K8:K20)*0.002)</f>
        <v>0</v>
      </c>
    </row>
    <row r="22" spans="1:14" ht="18.75" x14ac:dyDescent="0.3">
      <c r="F22" s="72"/>
      <c r="G22" s="29"/>
      <c r="H22" s="20"/>
      <c r="I22" s="30" t="s">
        <v>92</v>
      </c>
      <c r="J22" s="30"/>
      <c r="K22" s="30">
        <f>SUM(K7:K21)</f>
        <v>0</v>
      </c>
    </row>
    <row r="23" spans="1:14" ht="18.75" x14ac:dyDescent="0.3">
      <c r="F23" s="33"/>
      <c r="G23" s="1146"/>
      <c r="H23" s="1147"/>
      <c r="I23" s="1148"/>
      <c r="J23" s="1148"/>
      <c r="K23" s="1148"/>
    </row>
    <row r="24" spans="1:14" ht="26.25" x14ac:dyDescent="0.25">
      <c r="D24" s="31" t="s">
        <v>96</v>
      </c>
    </row>
    <row r="25" spans="1:14" ht="30" x14ac:dyDescent="0.25">
      <c r="A25" s="213" t="s">
        <v>113</v>
      </c>
      <c r="B25" s="214"/>
      <c r="C25" s="176" t="s">
        <v>110</v>
      </c>
      <c r="D25" s="1509" t="s">
        <v>98</v>
      </c>
      <c r="E25" s="1510"/>
      <c r="F25" s="1" t="s">
        <v>99</v>
      </c>
      <c r="G25" s="1" t="s">
        <v>3</v>
      </c>
      <c r="H25" s="2" t="s">
        <v>4</v>
      </c>
      <c r="I25" s="47" t="s">
        <v>100</v>
      </c>
      <c r="J25" s="48" t="s">
        <v>101</v>
      </c>
      <c r="K25" s="202" t="s">
        <v>283</v>
      </c>
    </row>
    <row r="26" spans="1:14" ht="135" x14ac:dyDescent="0.25">
      <c r="A26" s="209">
        <v>1101</v>
      </c>
      <c r="B26" s="215"/>
      <c r="C26" s="184" t="s">
        <v>501</v>
      </c>
      <c r="D26" s="1511" t="s">
        <v>5</v>
      </c>
      <c r="E26" s="1512"/>
      <c r="F26" s="1517" t="s">
        <v>102</v>
      </c>
      <c r="G26" s="1547" t="s">
        <v>3285</v>
      </c>
      <c r="H26" s="4" t="s">
        <v>14</v>
      </c>
      <c r="I26" s="49">
        <v>1</v>
      </c>
      <c r="J26" s="50"/>
      <c r="K26" s="203">
        <f t="shared" ref="K26:K32" si="1">ROUND(J26*I26,2)</f>
        <v>0</v>
      </c>
    </row>
    <row r="27" spans="1:14" ht="30" x14ac:dyDescent="0.25">
      <c r="A27" s="209">
        <v>1102</v>
      </c>
      <c r="B27" s="215"/>
      <c r="C27" s="184" t="s">
        <v>502</v>
      </c>
      <c r="D27" s="1513"/>
      <c r="E27" s="1514"/>
      <c r="F27" s="1517"/>
      <c r="G27" s="1547" t="s">
        <v>103</v>
      </c>
      <c r="H27" s="4" t="s">
        <v>14</v>
      </c>
      <c r="I27" s="49">
        <v>1</v>
      </c>
      <c r="J27" s="50"/>
      <c r="K27" s="203">
        <f t="shared" si="1"/>
        <v>0</v>
      </c>
    </row>
    <row r="28" spans="1:14" ht="90" x14ac:dyDescent="0.25">
      <c r="A28" s="209">
        <v>1103</v>
      </c>
      <c r="B28" s="215"/>
      <c r="C28" s="184" t="s">
        <v>503</v>
      </c>
      <c r="D28" s="1513"/>
      <c r="E28" s="1514"/>
      <c r="F28" s="1517"/>
      <c r="G28" s="1547" t="s">
        <v>3286</v>
      </c>
      <c r="H28" s="4" t="s">
        <v>14</v>
      </c>
      <c r="I28" s="49">
        <v>1</v>
      </c>
      <c r="J28" s="50"/>
      <c r="K28" s="203">
        <f t="shared" si="1"/>
        <v>0</v>
      </c>
    </row>
    <row r="29" spans="1:14" ht="60" x14ac:dyDescent="0.25">
      <c r="A29" s="209">
        <v>1104</v>
      </c>
      <c r="B29" s="215"/>
      <c r="C29" s="184" t="s">
        <v>504</v>
      </c>
      <c r="D29" s="1513"/>
      <c r="E29" s="1514"/>
      <c r="F29" s="1517"/>
      <c r="G29" s="1547" t="s">
        <v>3287</v>
      </c>
      <c r="H29" s="4" t="s">
        <v>14</v>
      </c>
      <c r="I29" s="49">
        <v>1</v>
      </c>
      <c r="J29" s="50"/>
      <c r="K29" s="203">
        <f t="shared" si="1"/>
        <v>0</v>
      </c>
    </row>
    <row r="30" spans="1:14" ht="45" x14ac:dyDescent="0.25">
      <c r="A30" s="209">
        <v>1105</v>
      </c>
      <c r="B30" s="215"/>
      <c r="C30" s="184" t="s">
        <v>505</v>
      </c>
      <c r="D30" s="1513"/>
      <c r="E30" s="1514"/>
      <c r="F30" s="1517"/>
      <c r="G30" s="1547" t="s">
        <v>3288</v>
      </c>
      <c r="H30" s="4" t="s">
        <v>14</v>
      </c>
      <c r="I30" s="49">
        <v>1</v>
      </c>
      <c r="J30" s="50"/>
      <c r="K30" s="203">
        <f t="shared" si="1"/>
        <v>0</v>
      </c>
    </row>
    <row r="31" spans="1:14" ht="105" x14ac:dyDescent="0.25">
      <c r="A31" s="209">
        <v>1106</v>
      </c>
      <c r="B31" s="215"/>
      <c r="C31" s="184" t="s">
        <v>506</v>
      </c>
      <c r="D31" s="1513"/>
      <c r="E31" s="1514"/>
      <c r="F31" s="1517"/>
      <c r="G31" s="3" t="s">
        <v>104</v>
      </c>
      <c r="H31" s="58" t="s">
        <v>10</v>
      </c>
      <c r="I31" s="49">
        <f>SUMIF(A37:A1000,1201,I37:I1000)</f>
        <v>2752</v>
      </c>
      <c r="J31" s="50"/>
      <c r="K31" s="203">
        <f t="shared" si="1"/>
        <v>0</v>
      </c>
    </row>
    <row r="32" spans="1:14" ht="30" x14ac:dyDescent="0.25">
      <c r="A32" s="216">
        <v>201</v>
      </c>
      <c r="B32" s="217" t="s">
        <v>112</v>
      </c>
      <c r="C32" s="184" t="s">
        <v>507</v>
      </c>
      <c r="D32" s="1515"/>
      <c r="E32" s="1516"/>
      <c r="F32" s="3" t="s">
        <v>120</v>
      </c>
      <c r="G32" s="3" t="s">
        <v>121</v>
      </c>
      <c r="H32" s="4" t="s">
        <v>6</v>
      </c>
      <c r="I32" s="49">
        <v>1</v>
      </c>
      <c r="J32" s="49">
        <f>CENIK!F2</f>
        <v>0</v>
      </c>
      <c r="K32" s="203">
        <f t="shared" si="1"/>
        <v>0</v>
      </c>
    </row>
    <row r="33" spans="1:11" x14ac:dyDescent="0.25">
      <c r="B33" s="218"/>
      <c r="C33" s="32"/>
      <c r="D33" s="33"/>
      <c r="E33" s="33"/>
      <c r="F33" s="33"/>
      <c r="G33" s="33"/>
      <c r="H33" s="34"/>
      <c r="I33" s="51"/>
      <c r="J33" s="51"/>
      <c r="K33" s="51"/>
    </row>
    <row r="34" spans="1:11" x14ac:dyDescent="0.25">
      <c r="B34" s="218"/>
      <c r="C34" s="32"/>
      <c r="D34" s="33"/>
      <c r="E34" s="33"/>
      <c r="F34" s="33"/>
      <c r="G34" s="33"/>
      <c r="H34" s="34"/>
      <c r="I34" s="51"/>
      <c r="J34" s="51"/>
      <c r="K34" s="51"/>
    </row>
    <row r="35" spans="1:11" ht="26.25" x14ac:dyDescent="0.25">
      <c r="A35" s="209" t="s">
        <v>113</v>
      </c>
      <c r="B35" s="219"/>
      <c r="C35" s="35"/>
      <c r="D35" s="31" t="s">
        <v>105</v>
      </c>
      <c r="E35" s="36"/>
      <c r="F35" s="36"/>
      <c r="G35" s="33"/>
      <c r="H35" s="34"/>
      <c r="I35" s="51"/>
      <c r="J35" s="51"/>
      <c r="K35" s="51"/>
    </row>
    <row r="36" spans="1:11" ht="30" x14ac:dyDescent="0.25">
      <c r="A36" s="220" t="s">
        <v>0</v>
      </c>
      <c r="B36" s="215" t="s">
        <v>95</v>
      </c>
      <c r="C36" s="70" t="s">
        <v>109</v>
      </c>
      <c r="D36" s="1" t="s">
        <v>106</v>
      </c>
      <c r="E36" s="1" t="s">
        <v>98</v>
      </c>
      <c r="F36" s="1" t="s">
        <v>99</v>
      </c>
      <c r="G36" s="1" t="s">
        <v>3</v>
      </c>
      <c r="H36" s="2" t="s">
        <v>4</v>
      </c>
      <c r="I36" s="47" t="s">
        <v>100</v>
      </c>
      <c r="J36" s="48" t="s">
        <v>101</v>
      </c>
      <c r="K36" s="53" t="s">
        <v>283</v>
      </c>
    </row>
    <row r="37" spans="1:11" ht="60" x14ac:dyDescent="0.25">
      <c r="A37" s="187">
        <v>1201</v>
      </c>
      <c r="B37" s="187">
        <v>548</v>
      </c>
      <c r="C37" s="184" t="str">
        <f>CONCATENATE(B37,$A$35,A37)</f>
        <v>548-1201</v>
      </c>
      <c r="D37" s="244" t="s">
        <v>394</v>
      </c>
      <c r="E37" s="244" t="s">
        <v>7</v>
      </c>
      <c r="F37" s="244" t="s">
        <v>8</v>
      </c>
      <c r="G37" s="244" t="s">
        <v>9</v>
      </c>
      <c r="H37" s="187" t="s">
        <v>10</v>
      </c>
      <c r="I37" s="188">
        <v>176</v>
      </c>
      <c r="J37" s="188">
        <f>VLOOKUP(A37,CENIK!$A$2:$F$201,6,FALSE)</f>
        <v>0</v>
      </c>
      <c r="K37" s="188">
        <f>ROUND(I37*J37,2)</f>
        <v>0</v>
      </c>
    </row>
    <row r="38" spans="1:11" ht="45" x14ac:dyDescent="0.25">
      <c r="A38" s="187">
        <v>1202</v>
      </c>
      <c r="B38" s="187">
        <v>548</v>
      </c>
      <c r="C38" s="184" t="str">
        <f t="shared" ref="C38:C101" si="2">CONCATENATE(B38,$A$35,A38)</f>
        <v>548-1202</v>
      </c>
      <c r="D38" s="244" t="s">
        <v>394</v>
      </c>
      <c r="E38" s="244" t="s">
        <v>7</v>
      </c>
      <c r="F38" s="244" t="s">
        <v>8</v>
      </c>
      <c r="G38" s="244" t="s">
        <v>11</v>
      </c>
      <c r="H38" s="187" t="s">
        <v>12</v>
      </c>
      <c r="I38" s="188">
        <v>7</v>
      </c>
      <c r="J38" s="188">
        <f>VLOOKUP(A38,CENIK!$A$2:$F$201,6,FALSE)</f>
        <v>0</v>
      </c>
      <c r="K38" s="188">
        <f t="shared" ref="K38:K101" si="3">ROUND(I38*J38,2)</f>
        <v>0</v>
      </c>
    </row>
    <row r="39" spans="1:11" ht="60" x14ac:dyDescent="0.25">
      <c r="A39" s="187">
        <v>1203</v>
      </c>
      <c r="B39" s="187">
        <v>548</v>
      </c>
      <c r="C39" s="184" t="str">
        <f t="shared" si="2"/>
        <v>548-1203</v>
      </c>
      <c r="D39" s="244" t="s">
        <v>394</v>
      </c>
      <c r="E39" s="244" t="s">
        <v>7</v>
      </c>
      <c r="F39" s="244" t="s">
        <v>8</v>
      </c>
      <c r="G39" s="244" t="s">
        <v>236</v>
      </c>
      <c r="H39" s="187" t="s">
        <v>10</v>
      </c>
      <c r="I39" s="188">
        <v>176</v>
      </c>
      <c r="J39" s="188">
        <f>VLOOKUP(A39,CENIK!$A$2:$F$201,6,FALSE)</f>
        <v>0</v>
      </c>
      <c r="K39" s="188">
        <f t="shared" si="3"/>
        <v>0</v>
      </c>
    </row>
    <row r="40" spans="1:11" ht="60" x14ac:dyDescent="0.25">
      <c r="A40" s="187">
        <v>1205</v>
      </c>
      <c r="B40" s="187">
        <v>548</v>
      </c>
      <c r="C40" s="184" t="str">
        <f t="shared" si="2"/>
        <v>548-1205</v>
      </c>
      <c r="D40" s="244" t="s">
        <v>394</v>
      </c>
      <c r="E40" s="244" t="s">
        <v>7</v>
      </c>
      <c r="F40" s="244" t="s">
        <v>8</v>
      </c>
      <c r="G40" s="244" t="s">
        <v>237</v>
      </c>
      <c r="H40" s="187" t="s">
        <v>14</v>
      </c>
      <c r="I40" s="188">
        <v>3</v>
      </c>
      <c r="J40" s="188">
        <f>VLOOKUP(A40,CENIK!$A$2:$F$201,6,FALSE)</f>
        <v>0</v>
      </c>
      <c r="K40" s="188">
        <f t="shared" si="3"/>
        <v>0</v>
      </c>
    </row>
    <row r="41" spans="1:11" ht="60" x14ac:dyDescent="0.25">
      <c r="A41" s="187">
        <v>1206</v>
      </c>
      <c r="B41" s="187">
        <v>548</v>
      </c>
      <c r="C41" s="184" t="str">
        <f t="shared" si="2"/>
        <v>548-1206</v>
      </c>
      <c r="D41" s="244" t="s">
        <v>394</v>
      </c>
      <c r="E41" s="244" t="s">
        <v>7</v>
      </c>
      <c r="F41" s="244" t="s">
        <v>8</v>
      </c>
      <c r="G41" s="244" t="s">
        <v>238</v>
      </c>
      <c r="H41" s="187" t="s">
        <v>14</v>
      </c>
      <c r="I41" s="188">
        <v>3</v>
      </c>
      <c r="J41" s="188">
        <f>VLOOKUP(A41,CENIK!$A$2:$F$201,6,FALSE)</f>
        <v>0</v>
      </c>
      <c r="K41" s="188">
        <f t="shared" si="3"/>
        <v>0</v>
      </c>
    </row>
    <row r="42" spans="1:11" ht="75" x14ac:dyDescent="0.25">
      <c r="A42" s="187">
        <v>1207</v>
      </c>
      <c r="B42" s="187">
        <v>548</v>
      </c>
      <c r="C42" s="184" t="str">
        <f t="shared" si="2"/>
        <v>548-1207</v>
      </c>
      <c r="D42" s="244" t="s">
        <v>394</v>
      </c>
      <c r="E42" s="244" t="s">
        <v>7</v>
      </c>
      <c r="F42" s="244" t="s">
        <v>8</v>
      </c>
      <c r="G42" s="244" t="s">
        <v>239</v>
      </c>
      <c r="H42" s="187" t="s">
        <v>14</v>
      </c>
      <c r="I42" s="188">
        <v>1</v>
      </c>
      <c r="J42" s="188">
        <f>VLOOKUP(A42,CENIK!$A$2:$F$201,6,FALSE)</f>
        <v>0</v>
      </c>
      <c r="K42" s="188">
        <f t="shared" si="3"/>
        <v>0</v>
      </c>
    </row>
    <row r="43" spans="1:11" ht="75" x14ac:dyDescent="0.25">
      <c r="A43" s="187">
        <v>1208</v>
      </c>
      <c r="B43" s="187">
        <v>548</v>
      </c>
      <c r="C43" s="184" t="str">
        <f t="shared" si="2"/>
        <v>548-1208</v>
      </c>
      <c r="D43" s="244" t="s">
        <v>394</v>
      </c>
      <c r="E43" s="244" t="s">
        <v>7</v>
      </c>
      <c r="F43" s="244" t="s">
        <v>8</v>
      </c>
      <c r="G43" s="244" t="s">
        <v>240</v>
      </c>
      <c r="H43" s="187" t="s">
        <v>14</v>
      </c>
      <c r="I43" s="188">
        <v>3</v>
      </c>
      <c r="J43" s="188">
        <f>VLOOKUP(A43,CENIK!$A$2:$F$201,6,FALSE)</f>
        <v>0</v>
      </c>
      <c r="K43" s="188">
        <f t="shared" si="3"/>
        <v>0</v>
      </c>
    </row>
    <row r="44" spans="1:11" ht="60" x14ac:dyDescent="0.25">
      <c r="A44" s="187">
        <v>1212</v>
      </c>
      <c r="B44" s="187">
        <v>548</v>
      </c>
      <c r="C44" s="184" t="str">
        <f t="shared" si="2"/>
        <v>548-1212</v>
      </c>
      <c r="D44" s="244" t="s">
        <v>394</v>
      </c>
      <c r="E44" s="244" t="s">
        <v>7</v>
      </c>
      <c r="F44" s="244" t="s">
        <v>8</v>
      </c>
      <c r="G44" s="244" t="s">
        <v>243</v>
      </c>
      <c r="H44" s="187" t="s">
        <v>14</v>
      </c>
      <c r="I44" s="188">
        <v>1</v>
      </c>
      <c r="J44" s="188">
        <f>VLOOKUP(A44,CENIK!$A$2:$F$201,6,FALSE)</f>
        <v>0</v>
      </c>
      <c r="K44" s="188">
        <f t="shared" si="3"/>
        <v>0</v>
      </c>
    </row>
    <row r="45" spans="1:11" ht="60" x14ac:dyDescent="0.25">
      <c r="A45" s="187">
        <v>1213</v>
      </c>
      <c r="B45" s="187">
        <v>548</v>
      </c>
      <c r="C45" s="184" t="str">
        <f t="shared" si="2"/>
        <v>548-1213</v>
      </c>
      <c r="D45" s="244" t="s">
        <v>394</v>
      </c>
      <c r="E45" s="244" t="s">
        <v>7</v>
      </c>
      <c r="F45" s="244" t="s">
        <v>8</v>
      </c>
      <c r="G45" s="244" t="s">
        <v>244</v>
      </c>
      <c r="H45" s="187" t="s">
        <v>14</v>
      </c>
      <c r="I45" s="188">
        <v>3</v>
      </c>
      <c r="J45" s="188">
        <f>VLOOKUP(A45,CENIK!$A$2:$F$201,6,FALSE)</f>
        <v>0</v>
      </c>
      <c r="K45" s="188">
        <f t="shared" si="3"/>
        <v>0</v>
      </c>
    </row>
    <row r="46" spans="1:11" ht="45" x14ac:dyDescent="0.25">
      <c r="A46" s="187">
        <v>1301</v>
      </c>
      <c r="B46" s="187">
        <v>548</v>
      </c>
      <c r="C46" s="184" t="str">
        <f t="shared" si="2"/>
        <v>548-1301</v>
      </c>
      <c r="D46" s="244" t="s">
        <v>394</v>
      </c>
      <c r="E46" s="244" t="s">
        <v>7</v>
      </c>
      <c r="F46" s="244" t="s">
        <v>15</v>
      </c>
      <c r="G46" s="244" t="s">
        <v>16</v>
      </c>
      <c r="H46" s="187" t="s">
        <v>10</v>
      </c>
      <c r="I46" s="188">
        <v>176</v>
      </c>
      <c r="J46" s="188">
        <f>VLOOKUP(A46,CENIK!$A$2:$F$201,6,FALSE)</f>
        <v>0</v>
      </c>
      <c r="K46" s="188">
        <f t="shared" si="3"/>
        <v>0</v>
      </c>
    </row>
    <row r="47" spans="1:11" ht="150" x14ac:dyDescent="0.25">
      <c r="A47" s="187">
        <v>1302</v>
      </c>
      <c r="B47" s="187">
        <v>548</v>
      </c>
      <c r="C47" s="184" t="str">
        <f t="shared" si="2"/>
        <v>548-1302</v>
      </c>
      <c r="D47" s="244" t="s">
        <v>394</v>
      </c>
      <c r="E47" s="244" t="s">
        <v>7</v>
      </c>
      <c r="F47" s="244" t="s">
        <v>15</v>
      </c>
      <c r="G47" s="1201" t="s">
        <v>3252</v>
      </c>
      <c r="H47" s="187" t="s">
        <v>10</v>
      </c>
      <c r="I47" s="188">
        <v>176</v>
      </c>
      <c r="J47" s="188">
        <f>VLOOKUP(A47,CENIK!$A$2:$F$201,6,FALSE)</f>
        <v>0</v>
      </c>
      <c r="K47" s="188">
        <f t="shared" si="3"/>
        <v>0</v>
      </c>
    </row>
    <row r="48" spans="1:11" ht="165" x14ac:dyDescent="0.25">
      <c r="A48" s="187">
        <v>1304</v>
      </c>
      <c r="B48" s="187">
        <v>548</v>
      </c>
      <c r="C48" s="184" t="str">
        <f t="shared" si="2"/>
        <v>548-1304</v>
      </c>
      <c r="D48" s="244" t="s">
        <v>394</v>
      </c>
      <c r="E48" s="244" t="s">
        <v>7</v>
      </c>
      <c r="F48" s="244" t="s">
        <v>15</v>
      </c>
      <c r="G48" s="244" t="s">
        <v>3253</v>
      </c>
      <c r="H48" s="187" t="s">
        <v>6</v>
      </c>
      <c r="I48" s="188">
        <v>3</v>
      </c>
      <c r="J48" s="188">
        <f>VLOOKUP(A48,CENIK!$A$2:$F$201,6,FALSE)</f>
        <v>0</v>
      </c>
      <c r="K48" s="188">
        <f t="shared" si="3"/>
        <v>0</v>
      </c>
    </row>
    <row r="49" spans="1:11" ht="60" x14ac:dyDescent="0.25">
      <c r="A49" s="187">
        <v>1307</v>
      </c>
      <c r="B49" s="187">
        <v>548</v>
      </c>
      <c r="C49" s="184" t="str">
        <f t="shared" si="2"/>
        <v>548-1307</v>
      </c>
      <c r="D49" s="244" t="s">
        <v>394</v>
      </c>
      <c r="E49" s="244" t="s">
        <v>7</v>
      </c>
      <c r="F49" s="244" t="s">
        <v>15</v>
      </c>
      <c r="G49" s="244" t="s">
        <v>18</v>
      </c>
      <c r="H49" s="187" t="s">
        <v>6</v>
      </c>
      <c r="I49" s="188">
        <v>6</v>
      </c>
      <c r="J49" s="188">
        <f>VLOOKUP(A49,CENIK!$A$2:$F$201,6,FALSE)</f>
        <v>0</v>
      </c>
      <c r="K49" s="188">
        <f t="shared" si="3"/>
        <v>0</v>
      </c>
    </row>
    <row r="50" spans="1:11" ht="60" x14ac:dyDescent="0.25">
      <c r="A50" s="187">
        <v>1310</v>
      </c>
      <c r="B50" s="187">
        <v>548</v>
      </c>
      <c r="C50" s="184" t="str">
        <f t="shared" si="2"/>
        <v>548-1310</v>
      </c>
      <c r="D50" s="244" t="s">
        <v>394</v>
      </c>
      <c r="E50" s="244" t="s">
        <v>7</v>
      </c>
      <c r="F50" s="244" t="s">
        <v>15</v>
      </c>
      <c r="G50" s="244" t="s">
        <v>21</v>
      </c>
      <c r="H50" s="187" t="s">
        <v>22</v>
      </c>
      <c r="I50" s="188">
        <v>124.70399999999999</v>
      </c>
      <c r="J50" s="188">
        <f>VLOOKUP(A50,CENIK!$A$2:$F$201,6,FALSE)</f>
        <v>0</v>
      </c>
      <c r="K50" s="188">
        <f t="shared" si="3"/>
        <v>0</v>
      </c>
    </row>
    <row r="51" spans="1:11" ht="30" x14ac:dyDescent="0.25">
      <c r="A51" s="187">
        <v>1401</v>
      </c>
      <c r="B51" s="187">
        <v>548</v>
      </c>
      <c r="C51" s="184" t="str">
        <f t="shared" si="2"/>
        <v>548-1401</v>
      </c>
      <c r="D51" s="244" t="s">
        <v>394</v>
      </c>
      <c r="E51" s="244" t="s">
        <v>7</v>
      </c>
      <c r="F51" s="244" t="s">
        <v>25</v>
      </c>
      <c r="G51" s="244" t="s">
        <v>247</v>
      </c>
      <c r="H51" s="187" t="s">
        <v>20</v>
      </c>
      <c r="I51" s="188">
        <v>3.52</v>
      </c>
      <c r="J51" s="188">
        <f>VLOOKUP(A51,CENIK!$A$2:$F$201,6,FALSE)</f>
        <v>0</v>
      </c>
      <c r="K51" s="188">
        <f t="shared" si="3"/>
        <v>0</v>
      </c>
    </row>
    <row r="52" spans="1:11" ht="30" x14ac:dyDescent="0.25">
      <c r="A52" s="187">
        <v>1402</v>
      </c>
      <c r="B52" s="187">
        <v>548</v>
      </c>
      <c r="C52" s="184" t="str">
        <f t="shared" si="2"/>
        <v>548-1402</v>
      </c>
      <c r="D52" s="244" t="s">
        <v>394</v>
      </c>
      <c r="E52" s="244" t="s">
        <v>7</v>
      </c>
      <c r="F52" s="244" t="s">
        <v>25</v>
      </c>
      <c r="G52" s="244" t="s">
        <v>248</v>
      </c>
      <c r="H52" s="187" t="s">
        <v>20</v>
      </c>
      <c r="I52" s="188">
        <v>3.5</v>
      </c>
      <c r="J52" s="188">
        <f>VLOOKUP(A52,CENIK!$A$2:$F$201,6,FALSE)</f>
        <v>0</v>
      </c>
      <c r="K52" s="188">
        <f t="shared" si="3"/>
        <v>0</v>
      </c>
    </row>
    <row r="53" spans="1:11" ht="30" x14ac:dyDescent="0.25">
      <c r="A53" s="187">
        <v>1403</v>
      </c>
      <c r="B53" s="187">
        <v>548</v>
      </c>
      <c r="C53" s="184" t="str">
        <f t="shared" si="2"/>
        <v>548-1403</v>
      </c>
      <c r="D53" s="244" t="s">
        <v>394</v>
      </c>
      <c r="E53" s="244" t="s">
        <v>7</v>
      </c>
      <c r="F53" s="244" t="s">
        <v>25</v>
      </c>
      <c r="G53" s="244" t="s">
        <v>249</v>
      </c>
      <c r="H53" s="187" t="s">
        <v>20</v>
      </c>
      <c r="I53" s="188">
        <v>1.75</v>
      </c>
      <c r="J53" s="188">
        <f>VLOOKUP(A53,CENIK!$A$2:$F$201,6,FALSE)</f>
        <v>0</v>
      </c>
      <c r="K53" s="188">
        <f t="shared" si="3"/>
        <v>0</v>
      </c>
    </row>
    <row r="54" spans="1:11" ht="45" x14ac:dyDescent="0.25">
      <c r="A54" s="187">
        <v>12309</v>
      </c>
      <c r="B54" s="187">
        <v>548</v>
      </c>
      <c r="C54" s="184" t="str">
        <f t="shared" si="2"/>
        <v>548-12309</v>
      </c>
      <c r="D54" s="244" t="s">
        <v>394</v>
      </c>
      <c r="E54" s="244" t="s">
        <v>26</v>
      </c>
      <c r="F54" s="244" t="s">
        <v>27</v>
      </c>
      <c r="G54" s="244" t="s">
        <v>30</v>
      </c>
      <c r="H54" s="187" t="s">
        <v>29</v>
      </c>
      <c r="I54" s="188">
        <v>131.59</v>
      </c>
      <c r="J54" s="188">
        <f>VLOOKUP(A54,CENIK!$A$2:$F$201,6,FALSE)</f>
        <v>0</v>
      </c>
      <c r="K54" s="188">
        <f t="shared" si="3"/>
        <v>0</v>
      </c>
    </row>
    <row r="55" spans="1:11" ht="30" x14ac:dyDescent="0.25">
      <c r="A55" s="187">
        <v>12328</v>
      </c>
      <c r="B55" s="187">
        <v>548</v>
      </c>
      <c r="C55" s="184" t="str">
        <f t="shared" si="2"/>
        <v>548-12328</v>
      </c>
      <c r="D55" s="244" t="s">
        <v>394</v>
      </c>
      <c r="E55" s="244" t="s">
        <v>26</v>
      </c>
      <c r="F55" s="244" t="s">
        <v>27</v>
      </c>
      <c r="G55" s="244" t="s">
        <v>32</v>
      </c>
      <c r="H55" s="187" t="s">
        <v>10</v>
      </c>
      <c r="I55" s="188">
        <v>290</v>
      </c>
      <c r="J55" s="188">
        <f>VLOOKUP(A55,CENIK!$A$2:$F$201,6,FALSE)</f>
        <v>0</v>
      </c>
      <c r="K55" s="188">
        <f t="shared" si="3"/>
        <v>0</v>
      </c>
    </row>
    <row r="56" spans="1:11" ht="30" x14ac:dyDescent="0.25">
      <c r="A56" s="187">
        <v>22102</v>
      </c>
      <c r="B56" s="187">
        <v>548</v>
      </c>
      <c r="C56" s="184" t="str">
        <f t="shared" si="2"/>
        <v>548-22102</v>
      </c>
      <c r="D56" s="244" t="s">
        <v>394</v>
      </c>
      <c r="E56" s="244" t="s">
        <v>26</v>
      </c>
      <c r="F56" s="244" t="s">
        <v>27</v>
      </c>
      <c r="G56" s="244" t="s">
        <v>35</v>
      </c>
      <c r="H56" s="187" t="s">
        <v>29</v>
      </c>
      <c r="I56" s="188">
        <v>207.84</v>
      </c>
      <c r="J56" s="188">
        <f>VLOOKUP(A56,CENIK!$A$2:$F$201,6,FALSE)</f>
        <v>0</v>
      </c>
      <c r="K56" s="188">
        <f t="shared" si="3"/>
        <v>0</v>
      </c>
    </row>
    <row r="57" spans="1:11" ht="30" x14ac:dyDescent="0.25">
      <c r="A57" s="187">
        <v>2208</v>
      </c>
      <c r="B57" s="187">
        <v>548</v>
      </c>
      <c r="C57" s="184" t="str">
        <f t="shared" si="2"/>
        <v>548-2208</v>
      </c>
      <c r="D57" s="244" t="s">
        <v>394</v>
      </c>
      <c r="E57" s="244" t="s">
        <v>26</v>
      </c>
      <c r="F57" s="244" t="s">
        <v>36</v>
      </c>
      <c r="G57" s="244" t="s">
        <v>37</v>
      </c>
      <c r="H57" s="187" t="s">
        <v>29</v>
      </c>
      <c r="I57" s="188">
        <v>207.84</v>
      </c>
      <c r="J57" s="188">
        <f>VLOOKUP(A57,CENIK!$A$2:$F$201,6,FALSE)</f>
        <v>0</v>
      </c>
      <c r="K57" s="188">
        <f t="shared" si="3"/>
        <v>0</v>
      </c>
    </row>
    <row r="58" spans="1:11" ht="30" x14ac:dyDescent="0.25">
      <c r="A58" s="187">
        <v>22103</v>
      </c>
      <c r="B58" s="187">
        <v>548</v>
      </c>
      <c r="C58" s="184" t="str">
        <f t="shared" si="2"/>
        <v>548-22103</v>
      </c>
      <c r="D58" s="244" t="s">
        <v>394</v>
      </c>
      <c r="E58" s="244" t="s">
        <v>26</v>
      </c>
      <c r="F58" s="244" t="s">
        <v>36</v>
      </c>
      <c r="G58" s="244" t="s">
        <v>40</v>
      </c>
      <c r="H58" s="187" t="s">
        <v>29</v>
      </c>
      <c r="I58" s="188">
        <v>207.84</v>
      </c>
      <c r="J58" s="188">
        <f>VLOOKUP(A58,CENIK!$A$2:$F$201,6,FALSE)</f>
        <v>0</v>
      </c>
      <c r="K58" s="188">
        <f t="shared" si="3"/>
        <v>0</v>
      </c>
    </row>
    <row r="59" spans="1:11" ht="30" x14ac:dyDescent="0.25">
      <c r="A59" s="187">
        <v>24405</v>
      </c>
      <c r="B59" s="187">
        <v>548</v>
      </c>
      <c r="C59" s="184" t="str">
        <f t="shared" si="2"/>
        <v>548-24405</v>
      </c>
      <c r="D59" s="244" t="s">
        <v>394</v>
      </c>
      <c r="E59" s="244" t="s">
        <v>26</v>
      </c>
      <c r="F59" s="244" t="s">
        <v>36</v>
      </c>
      <c r="G59" s="244" t="s">
        <v>252</v>
      </c>
      <c r="H59" s="187" t="s">
        <v>22</v>
      </c>
      <c r="I59" s="188">
        <v>83.135999999999996</v>
      </c>
      <c r="J59" s="188">
        <f>VLOOKUP(A59,CENIK!$A$2:$F$201,6,FALSE)</f>
        <v>0</v>
      </c>
      <c r="K59" s="188">
        <f t="shared" si="3"/>
        <v>0</v>
      </c>
    </row>
    <row r="60" spans="1:11" ht="45" x14ac:dyDescent="0.25">
      <c r="A60" s="187">
        <v>31302</v>
      </c>
      <c r="B60" s="187">
        <v>548</v>
      </c>
      <c r="C60" s="184" t="str">
        <f t="shared" si="2"/>
        <v>548-31302</v>
      </c>
      <c r="D60" s="244" t="s">
        <v>394</v>
      </c>
      <c r="E60" s="244" t="s">
        <v>26</v>
      </c>
      <c r="F60" s="244" t="s">
        <v>36</v>
      </c>
      <c r="G60" s="244" t="s">
        <v>639</v>
      </c>
      <c r="H60" s="187" t="s">
        <v>22</v>
      </c>
      <c r="I60" s="188">
        <v>41.567999999999998</v>
      </c>
      <c r="J60" s="188">
        <f>VLOOKUP(A60,CENIK!$A$2:$F$201,6,FALSE)</f>
        <v>0</v>
      </c>
      <c r="K60" s="188">
        <f t="shared" si="3"/>
        <v>0</v>
      </c>
    </row>
    <row r="61" spans="1:11" ht="75" x14ac:dyDescent="0.25">
      <c r="A61" s="187">
        <v>31602</v>
      </c>
      <c r="B61" s="187">
        <v>548</v>
      </c>
      <c r="C61" s="184" t="str">
        <f t="shared" si="2"/>
        <v>548-31602</v>
      </c>
      <c r="D61" s="244" t="s">
        <v>394</v>
      </c>
      <c r="E61" s="244" t="s">
        <v>26</v>
      </c>
      <c r="F61" s="244" t="s">
        <v>36</v>
      </c>
      <c r="G61" s="244" t="s">
        <v>640</v>
      </c>
      <c r="H61" s="187" t="s">
        <v>29</v>
      </c>
      <c r="I61" s="188">
        <v>207.84</v>
      </c>
      <c r="J61" s="188">
        <f>VLOOKUP(A61,CENIK!$A$2:$F$201,6,FALSE)</f>
        <v>0</v>
      </c>
      <c r="K61" s="188">
        <f t="shared" si="3"/>
        <v>0</v>
      </c>
    </row>
    <row r="62" spans="1:11" ht="45" x14ac:dyDescent="0.25">
      <c r="A62" s="187">
        <v>32311</v>
      </c>
      <c r="B62" s="187">
        <v>548</v>
      </c>
      <c r="C62" s="184" t="str">
        <f t="shared" si="2"/>
        <v>548-32311</v>
      </c>
      <c r="D62" s="244" t="s">
        <v>394</v>
      </c>
      <c r="E62" s="244" t="s">
        <v>26</v>
      </c>
      <c r="F62" s="244" t="s">
        <v>36</v>
      </c>
      <c r="G62" s="244" t="s">
        <v>255</v>
      </c>
      <c r="H62" s="187" t="s">
        <v>29</v>
      </c>
      <c r="I62" s="188">
        <v>207.84</v>
      </c>
      <c r="J62" s="188">
        <f>VLOOKUP(A62,CENIK!$A$2:$F$201,6,FALSE)</f>
        <v>0</v>
      </c>
      <c r="K62" s="188">
        <f t="shared" si="3"/>
        <v>0</v>
      </c>
    </row>
    <row r="63" spans="1:11" ht="45" x14ac:dyDescent="0.25">
      <c r="A63" s="187">
        <v>4101</v>
      </c>
      <c r="B63" s="187">
        <v>548</v>
      </c>
      <c r="C63" s="184" t="str">
        <f t="shared" si="2"/>
        <v>548-4101</v>
      </c>
      <c r="D63" s="244" t="s">
        <v>394</v>
      </c>
      <c r="E63" s="244" t="s">
        <v>49</v>
      </c>
      <c r="F63" s="244" t="s">
        <v>50</v>
      </c>
      <c r="G63" s="244" t="s">
        <v>641</v>
      </c>
      <c r="H63" s="187" t="s">
        <v>29</v>
      </c>
      <c r="I63" s="188">
        <v>550.79457142857098</v>
      </c>
      <c r="J63" s="188">
        <f>VLOOKUP(A63,CENIK!$A$2:$F$201,6,FALSE)</f>
        <v>0</v>
      </c>
      <c r="K63" s="188">
        <f t="shared" si="3"/>
        <v>0</v>
      </c>
    </row>
    <row r="64" spans="1:11" ht="60" x14ac:dyDescent="0.25">
      <c r="A64" s="187">
        <v>4105</v>
      </c>
      <c r="B64" s="187">
        <v>548</v>
      </c>
      <c r="C64" s="184" t="str">
        <f t="shared" si="2"/>
        <v>548-4105</v>
      </c>
      <c r="D64" s="244" t="s">
        <v>394</v>
      </c>
      <c r="E64" s="244" t="s">
        <v>49</v>
      </c>
      <c r="F64" s="244" t="s">
        <v>50</v>
      </c>
      <c r="G64" s="244" t="s">
        <v>257</v>
      </c>
      <c r="H64" s="187" t="s">
        <v>22</v>
      </c>
      <c r="I64" s="188">
        <v>59.2155214285714</v>
      </c>
      <c r="J64" s="188">
        <f>VLOOKUP(A64,CENIK!$A$2:$F$201,6,FALSE)</f>
        <v>0</v>
      </c>
      <c r="K64" s="188">
        <f t="shared" si="3"/>
        <v>0</v>
      </c>
    </row>
    <row r="65" spans="1:11" ht="45" x14ac:dyDescent="0.25">
      <c r="A65" s="187">
        <v>4106</v>
      </c>
      <c r="B65" s="187">
        <v>548</v>
      </c>
      <c r="C65" s="184" t="str">
        <f t="shared" si="2"/>
        <v>548-4106</v>
      </c>
      <c r="D65" s="244" t="s">
        <v>394</v>
      </c>
      <c r="E65" s="244" t="s">
        <v>49</v>
      </c>
      <c r="F65" s="244" t="s">
        <v>50</v>
      </c>
      <c r="G65" s="244" t="s">
        <v>642</v>
      </c>
      <c r="H65" s="187" t="s">
        <v>22</v>
      </c>
      <c r="I65" s="188">
        <v>202.020575714286</v>
      </c>
      <c r="J65" s="188">
        <f>VLOOKUP(A65,CENIK!$A$2:$F$201,6,FALSE)</f>
        <v>0</v>
      </c>
      <c r="K65" s="188">
        <f t="shared" si="3"/>
        <v>0</v>
      </c>
    </row>
    <row r="66" spans="1:11" ht="45" x14ac:dyDescent="0.25">
      <c r="A66" s="187">
        <v>4113</v>
      </c>
      <c r="B66" s="187">
        <v>548</v>
      </c>
      <c r="C66" s="184" t="str">
        <f t="shared" si="2"/>
        <v>548-4113</v>
      </c>
      <c r="D66" s="244" t="s">
        <v>394</v>
      </c>
      <c r="E66" s="244" t="s">
        <v>49</v>
      </c>
      <c r="F66" s="244" t="s">
        <v>50</v>
      </c>
      <c r="G66" s="244" t="s">
        <v>557</v>
      </c>
      <c r="H66" s="187" t="s">
        <v>22</v>
      </c>
      <c r="I66" s="188">
        <v>26.123609714285699</v>
      </c>
      <c r="J66" s="188">
        <f>VLOOKUP(A66,CENIK!$A$2:$F$201,6,FALSE)</f>
        <v>0</v>
      </c>
      <c r="K66" s="188">
        <f t="shared" si="3"/>
        <v>0</v>
      </c>
    </row>
    <row r="67" spans="1:11" ht="45" x14ac:dyDescent="0.25">
      <c r="A67" s="187">
        <v>4121</v>
      </c>
      <c r="B67" s="187">
        <v>548</v>
      </c>
      <c r="C67" s="184" t="str">
        <f t="shared" si="2"/>
        <v>548-4121</v>
      </c>
      <c r="D67" s="244" t="s">
        <v>394</v>
      </c>
      <c r="E67" s="244" t="s">
        <v>49</v>
      </c>
      <c r="F67" s="244" t="s">
        <v>50</v>
      </c>
      <c r="G67" s="244" t="s">
        <v>260</v>
      </c>
      <c r="H67" s="187" t="s">
        <v>22</v>
      </c>
      <c r="I67" s="188">
        <v>32.654512142857101</v>
      </c>
      <c r="J67" s="188">
        <f>VLOOKUP(A67,CENIK!$A$2:$F$201,6,FALSE)</f>
        <v>0</v>
      </c>
      <c r="K67" s="188">
        <f t="shared" si="3"/>
        <v>0</v>
      </c>
    </row>
    <row r="68" spans="1:11" ht="30" x14ac:dyDescent="0.25">
      <c r="A68" s="187">
        <v>4124</v>
      </c>
      <c r="B68" s="187">
        <v>548</v>
      </c>
      <c r="C68" s="184" t="str">
        <f t="shared" si="2"/>
        <v>548-4124</v>
      </c>
      <c r="D68" s="244" t="s">
        <v>394</v>
      </c>
      <c r="E68" s="244" t="s">
        <v>49</v>
      </c>
      <c r="F68" s="244" t="s">
        <v>50</v>
      </c>
      <c r="G68" s="244" t="s">
        <v>55</v>
      </c>
      <c r="H68" s="187" t="s">
        <v>20</v>
      </c>
      <c r="I68" s="188">
        <v>8.8000000000000007</v>
      </c>
      <c r="J68" s="188">
        <f>VLOOKUP(A68,CENIK!$A$2:$F$201,6,FALSE)</f>
        <v>0</v>
      </c>
      <c r="K68" s="188">
        <f t="shared" si="3"/>
        <v>0</v>
      </c>
    </row>
    <row r="69" spans="1:11" ht="45" x14ac:dyDescent="0.25">
      <c r="A69" s="187">
        <v>4201</v>
      </c>
      <c r="B69" s="187">
        <v>548</v>
      </c>
      <c r="C69" s="184" t="str">
        <f t="shared" si="2"/>
        <v>548-4201</v>
      </c>
      <c r="D69" s="244" t="s">
        <v>394</v>
      </c>
      <c r="E69" s="244" t="s">
        <v>49</v>
      </c>
      <c r="F69" s="244" t="s">
        <v>56</v>
      </c>
      <c r="G69" s="244" t="s">
        <v>57</v>
      </c>
      <c r="H69" s="187" t="s">
        <v>29</v>
      </c>
      <c r="I69" s="188">
        <v>220</v>
      </c>
      <c r="J69" s="188">
        <f>VLOOKUP(A69,CENIK!$A$2:$F$201,6,FALSE)</f>
        <v>0</v>
      </c>
      <c r="K69" s="188">
        <f t="shared" si="3"/>
        <v>0</v>
      </c>
    </row>
    <row r="70" spans="1:11" ht="30" x14ac:dyDescent="0.25">
      <c r="A70" s="187">
        <v>4202</v>
      </c>
      <c r="B70" s="187">
        <v>548</v>
      </c>
      <c r="C70" s="184" t="str">
        <f t="shared" si="2"/>
        <v>548-4202</v>
      </c>
      <c r="D70" s="244" t="s">
        <v>394</v>
      </c>
      <c r="E70" s="244" t="s">
        <v>49</v>
      </c>
      <c r="F70" s="244" t="s">
        <v>56</v>
      </c>
      <c r="G70" s="244" t="s">
        <v>58</v>
      </c>
      <c r="H70" s="187" t="s">
        <v>29</v>
      </c>
      <c r="I70" s="188">
        <v>220</v>
      </c>
      <c r="J70" s="188">
        <f>VLOOKUP(A70,CENIK!$A$2:$F$201,6,FALSE)</f>
        <v>0</v>
      </c>
      <c r="K70" s="188">
        <f t="shared" si="3"/>
        <v>0</v>
      </c>
    </row>
    <row r="71" spans="1:11" ht="75" x14ac:dyDescent="0.25">
      <c r="A71" s="187">
        <v>4203</v>
      </c>
      <c r="B71" s="187">
        <v>548</v>
      </c>
      <c r="C71" s="184" t="str">
        <f t="shared" si="2"/>
        <v>548-4203</v>
      </c>
      <c r="D71" s="244" t="s">
        <v>394</v>
      </c>
      <c r="E71" s="244" t="s">
        <v>49</v>
      </c>
      <c r="F71" s="244" t="s">
        <v>56</v>
      </c>
      <c r="G71" s="244" t="s">
        <v>59</v>
      </c>
      <c r="H71" s="187" t="s">
        <v>22</v>
      </c>
      <c r="I71" s="188">
        <v>21.36</v>
      </c>
      <c r="J71" s="188">
        <f>VLOOKUP(A71,CENIK!$A$2:$F$201,6,FALSE)</f>
        <v>0</v>
      </c>
      <c r="K71" s="188">
        <f t="shared" si="3"/>
        <v>0</v>
      </c>
    </row>
    <row r="72" spans="1:11" ht="60" x14ac:dyDescent="0.25">
      <c r="A72" s="187">
        <v>4204</v>
      </c>
      <c r="B72" s="187">
        <v>548</v>
      </c>
      <c r="C72" s="184" t="str">
        <f t="shared" si="2"/>
        <v>548-4204</v>
      </c>
      <c r="D72" s="244" t="s">
        <v>394</v>
      </c>
      <c r="E72" s="244" t="s">
        <v>49</v>
      </c>
      <c r="F72" s="244" t="s">
        <v>56</v>
      </c>
      <c r="G72" s="244" t="s">
        <v>60</v>
      </c>
      <c r="H72" s="187" t="s">
        <v>22</v>
      </c>
      <c r="I72" s="188">
        <v>95.677599999999998</v>
      </c>
      <c r="J72" s="188">
        <f>VLOOKUP(A72,CENIK!$A$2:$F$201,6,FALSE)</f>
        <v>0</v>
      </c>
      <c r="K72" s="188">
        <f t="shared" si="3"/>
        <v>0</v>
      </c>
    </row>
    <row r="73" spans="1:11" ht="60" x14ac:dyDescent="0.25">
      <c r="A73" s="187">
        <v>4205</v>
      </c>
      <c r="B73" s="187">
        <v>548</v>
      </c>
      <c r="C73" s="184" t="str">
        <f t="shared" si="2"/>
        <v>548-4205</v>
      </c>
      <c r="D73" s="244" t="s">
        <v>394</v>
      </c>
      <c r="E73" s="244" t="s">
        <v>49</v>
      </c>
      <c r="F73" s="244" t="s">
        <v>56</v>
      </c>
      <c r="G73" s="244" t="s">
        <v>61</v>
      </c>
      <c r="H73" s="187" t="s">
        <v>29</v>
      </c>
      <c r="I73" s="188">
        <v>633.6</v>
      </c>
      <c r="J73" s="188">
        <f>VLOOKUP(A73,CENIK!$A$2:$F$201,6,FALSE)</f>
        <v>0</v>
      </c>
      <c r="K73" s="188">
        <f t="shared" si="3"/>
        <v>0</v>
      </c>
    </row>
    <row r="74" spans="1:11" ht="60" x14ac:dyDescent="0.25">
      <c r="A74" s="187">
        <v>4206</v>
      </c>
      <c r="B74" s="187">
        <v>548</v>
      </c>
      <c r="C74" s="184" t="str">
        <f t="shared" si="2"/>
        <v>548-4206</v>
      </c>
      <c r="D74" s="244" t="s">
        <v>394</v>
      </c>
      <c r="E74" s="244" t="s">
        <v>49</v>
      </c>
      <c r="F74" s="244" t="s">
        <v>56</v>
      </c>
      <c r="G74" s="244" t="s">
        <v>62</v>
      </c>
      <c r="H74" s="187" t="s">
        <v>22</v>
      </c>
      <c r="I74" s="188">
        <v>59.2155214285714</v>
      </c>
      <c r="J74" s="188">
        <f>VLOOKUP(A74,CENIK!$A$2:$F$201,6,FALSE)</f>
        <v>0</v>
      </c>
      <c r="K74" s="188">
        <f t="shared" si="3"/>
        <v>0</v>
      </c>
    </row>
    <row r="75" spans="1:11" ht="60" x14ac:dyDescent="0.25">
      <c r="A75" s="187">
        <v>4207</v>
      </c>
      <c r="B75" s="187">
        <v>548</v>
      </c>
      <c r="C75" s="184" t="str">
        <f t="shared" si="2"/>
        <v>548-4207</v>
      </c>
      <c r="D75" s="244" t="s">
        <v>394</v>
      </c>
      <c r="E75" s="244" t="s">
        <v>49</v>
      </c>
      <c r="F75" s="244" t="s">
        <v>56</v>
      </c>
      <c r="G75" s="244" t="s">
        <v>262</v>
      </c>
      <c r="H75" s="187" t="s">
        <v>22</v>
      </c>
      <c r="I75" s="188">
        <v>30</v>
      </c>
      <c r="J75" s="188">
        <f>VLOOKUP(A75,CENIK!$A$2:$F$201,6,FALSE)</f>
        <v>0</v>
      </c>
      <c r="K75" s="188">
        <f t="shared" si="3"/>
        <v>0</v>
      </c>
    </row>
    <row r="76" spans="1:11" ht="165" x14ac:dyDescent="0.25">
      <c r="A76" s="187">
        <v>6101</v>
      </c>
      <c r="B76" s="187">
        <v>548</v>
      </c>
      <c r="C76" s="184" t="str">
        <f t="shared" si="2"/>
        <v>548-6101</v>
      </c>
      <c r="D76" s="244" t="s">
        <v>394</v>
      </c>
      <c r="E76" s="244" t="s">
        <v>74</v>
      </c>
      <c r="F76" s="244" t="s">
        <v>75</v>
      </c>
      <c r="G76" s="244" t="s">
        <v>76</v>
      </c>
      <c r="H76" s="187" t="s">
        <v>10</v>
      </c>
      <c r="I76" s="188">
        <v>100</v>
      </c>
      <c r="J76" s="188">
        <f>VLOOKUP(A76,CENIK!$A$2:$F$201,6,FALSE)</f>
        <v>0</v>
      </c>
      <c r="K76" s="188">
        <f t="shared" si="3"/>
        <v>0</v>
      </c>
    </row>
    <row r="77" spans="1:11" ht="60" x14ac:dyDescent="0.25">
      <c r="A77" s="187">
        <v>6105</v>
      </c>
      <c r="B77" s="187">
        <v>548</v>
      </c>
      <c r="C77" s="184" t="str">
        <f t="shared" si="2"/>
        <v>548-6105</v>
      </c>
      <c r="D77" s="244" t="s">
        <v>394</v>
      </c>
      <c r="E77" s="244" t="s">
        <v>74</v>
      </c>
      <c r="F77" s="244" t="s">
        <v>75</v>
      </c>
      <c r="G77" s="244" t="s">
        <v>571</v>
      </c>
      <c r="H77" s="187" t="s">
        <v>10</v>
      </c>
      <c r="I77" s="188">
        <v>76</v>
      </c>
      <c r="J77" s="188">
        <f>VLOOKUP(A77,CENIK!$A$2:$F$201,6,FALSE)</f>
        <v>0</v>
      </c>
      <c r="K77" s="188">
        <f t="shared" si="3"/>
        <v>0</v>
      </c>
    </row>
    <row r="78" spans="1:11" ht="120" x14ac:dyDescent="0.25">
      <c r="A78" s="187">
        <v>6202</v>
      </c>
      <c r="B78" s="187">
        <v>548</v>
      </c>
      <c r="C78" s="184" t="str">
        <f t="shared" si="2"/>
        <v>548-6202</v>
      </c>
      <c r="D78" s="244" t="s">
        <v>394</v>
      </c>
      <c r="E78" s="244" t="s">
        <v>74</v>
      </c>
      <c r="F78" s="244" t="s">
        <v>77</v>
      </c>
      <c r="G78" s="244" t="s">
        <v>263</v>
      </c>
      <c r="H78" s="187" t="s">
        <v>6</v>
      </c>
      <c r="I78" s="188">
        <v>7</v>
      </c>
      <c r="J78" s="188">
        <f>VLOOKUP(A78,CENIK!$A$2:$F$201,6,FALSE)</f>
        <v>0</v>
      </c>
      <c r="K78" s="188">
        <f t="shared" si="3"/>
        <v>0</v>
      </c>
    </row>
    <row r="79" spans="1:11" ht="120" x14ac:dyDescent="0.25">
      <c r="A79" s="187">
        <v>6253</v>
      </c>
      <c r="B79" s="187">
        <v>548</v>
      </c>
      <c r="C79" s="184" t="str">
        <f t="shared" si="2"/>
        <v>548-6253</v>
      </c>
      <c r="D79" s="244" t="s">
        <v>394</v>
      </c>
      <c r="E79" s="244" t="s">
        <v>74</v>
      </c>
      <c r="F79" s="244" t="s">
        <v>77</v>
      </c>
      <c r="G79" s="244" t="s">
        <v>269</v>
      </c>
      <c r="H79" s="187" t="s">
        <v>6</v>
      </c>
      <c r="I79" s="188">
        <v>6</v>
      </c>
      <c r="J79" s="188">
        <f>VLOOKUP(A79,CENIK!$A$2:$F$201,6,FALSE)</f>
        <v>0</v>
      </c>
      <c r="K79" s="188">
        <f t="shared" si="3"/>
        <v>0</v>
      </c>
    </row>
    <row r="80" spans="1:11" ht="30" x14ac:dyDescent="0.25">
      <c r="A80" s="187">
        <v>6257</v>
      </c>
      <c r="B80" s="187">
        <v>548</v>
      </c>
      <c r="C80" s="184" t="str">
        <f t="shared" si="2"/>
        <v>548-6257</v>
      </c>
      <c r="D80" s="244" t="s">
        <v>394</v>
      </c>
      <c r="E80" s="244" t="s">
        <v>74</v>
      </c>
      <c r="F80" s="244" t="s">
        <v>77</v>
      </c>
      <c r="G80" s="244" t="s">
        <v>79</v>
      </c>
      <c r="H80" s="187" t="s">
        <v>6</v>
      </c>
      <c r="I80" s="188">
        <v>6</v>
      </c>
      <c r="J80" s="188">
        <f>VLOOKUP(A80,CENIK!$A$2:$F$201,6,FALSE)</f>
        <v>0</v>
      </c>
      <c r="K80" s="188">
        <f t="shared" si="3"/>
        <v>0</v>
      </c>
    </row>
    <row r="81" spans="1:11" ht="345" x14ac:dyDescent="0.25">
      <c r="A81" s="187">
        <v>6301</v>
      </c>
      <c r="B81" s="187">
        <v>548</v>
      </c>
      <c r="C81" s="184" t="str">
        <f t="shared" si="2"/>
        <v>548-6301</v>
      </c>
      <c r="D81" s="244" t="s">
        <v>394</v>
      </c>
      <c r="E81" s="244" t="s">
        <v>74</v>
      </c>
      <c r="F81" s="244" t="s">
        <v>81</v>
      </c>
      <c r="G81" s="244" t="s">
        <v>270</v>
      </c>
      <c r="H81" s="187" t="s">
        <v>6</v>
      </c>
      <c r="I81" s="188">
        <v>6</v>
      </c>
      <c r="J81" s="188">
        <f>VLOOKUP(A81,CENIK!$A$2:$F$201,6,FALSE)</f>
        <v>0</v>
      </c>
      <c r="K81" s="188">
        <f t="shared" si="3"/>
        <v>0</v>
      </c>
    </row>
    <row r="82" spans="1:11" ht="120" x14ac:dyDescent="0.25">
      <c r="A82" s="187">
        <v>6302</v>
      </c>
      <c r="B82" s="187">
        <v>548</v>
      </c>
      <c r="C82" s="184" t="str">
        <f t="shared" si="2"/>
        <v>548-6302</v>
      </c>
      <c r="D82" s="244" t="s">
        <v>394</v>
      </c>
      <c r="E82" s="244" t="s">
        <v>74</v>
      </c>
      <c r="F82" s="244" t="s">
        <v>81</v>
      </c>
      <c r="G82" s="244" t="s">
        <v>82</v>
      </c>
      <c r="H82" s="187" t="s">
        <v>6</v>
      </c>
      <c r="I82" s="188">
        <v>6</v>
      </c>
      <c r="J82" s="188">
        <f>VLOOKUP(A82,CENIK!$A$2:$F$201,6,FALSE)</f>
        <v>0</v>
      </c>
      <c r="K82" s="188">
        <f t="shared" si="3"/>
        <v>0</v>
      </c>
    </row>
    <row r="83" spans="1:11" ht="30" x14ac:dyDescent="0.25">
      <c r="A83" s="187">
        <v>6401</v>
      </c>
      <c r="B83" s="187">
        <v>548</v>
      </c>
      <c r="C83" s="184" t="str">
        <f t="shared" si="2"/>
        <v>548-6401</v>
      </c>
      <c r="D83" s="244" t="s">
        <v>394</v>
      </c>
      <c r="E83" s="244" t="s">
        <v>74</v>
      </c>
      <c r="F83" s="244" t="s">
        <v>85</v>
      </c>
      <c r="G83" s="244" t="s">
        <v>86</v>
      </c>
      <c r="H83" s="187" t="s">
        <v>10</v>
      </c>
      <c r="I83" s="188">
        <v>176</v>
      </c>
      <c r="J83" s="188">
        <f>VLOOKUP(A83,CENIK!$A$2:$F$201,6,FALSE)</f>
        <v>0</v>
      </c>
      <c r="K83" s="188">
        <f t="shared" si="3"/>
        <v>0</v>
      </c>
    </row>
    <row r="84" spans="1:11" ht="30" x14ac:dyDescent="0.25">
      <c r="A84" s="187">
        <v>6402</v>
      </c>
      <c r="B84" s="187">
        <v>548</v>
      </c>
      <c r="C84" s="184" t="str">
        <f t="shared" si="2"/>
        <v>548-6402</v>
      </c>
      <c r="D84" s="244" t="s">
        <v>394</v>
      </c>
      <c r="E84" s="244" t="s">
        <v>74</v>
      </c>
      <c r="F84" s="244" t="s">
        <v>85</v>
      </c>
      <c r="G84" s="244" t="s">
        <v>122</v>
      </c>
      <c r="H84" s="187" t="s">
        <v>10</v>
      </c>
      <c r="I84" s="188">
        <v>100</v>
      </c>
      <c r="J84" s="188">
        <f>VLOOKUP(A84,CENIK!$A$2:$F$201,6,FALSE)</f>
        <v>0</v>
      </c>
      <c r="K84" s="188">
        <f t="shared" si="3"/>
        <v>0</v>
      </c>
    </row>
    <row r="85" spans="1:11" ht="30" x14ac:dyDescent="0.25">
      <c r="A85" s="187">
        <v>6403</v>
      </c>
      <c r="B85" s="187">
        <v>548</v>
      </c>
      <c r="C85" s="184" t="str">
        <f t="shared" si="2"/>
        <v>548-6403</v>
      </c>
      <c r="D85" s="244" t="s">
        <v>394</v>
      </c>
      <c r="E85" s="244" t="s">
        <v>74</v>
      </c>
      <c r="F85" s="244" t="s">
        <v>85</v>
      </c>
      <c r="G85" s="244" t="s">
        <v>654</v>
      </c>
      <c r="H85" s="187" t="s">
        <v>10</v>
      </c>
      <c r="I85" s="188">
        <v>76</v>
      </c>
      <c r="J85" s="188">
        <f>VLOOKUP(A85,CENIK!$A$2:$F$201,6,FALSE)</f>
        <v>0</v>
      </c>
      <c r="K85" s="188">
        <f t="shared" si="3"/>
        <v>0</v>
      </c>
    </row>
    <row r="86" spans="1:11" ht="60" x14ac:dyDescent="0.25">
      <c r="A86" s="187">
        <v>6405</v>
      </c>
      <c r="B86" s="187">
        <v>548</v>
      </c>
      <c r="C86" s="184" t="str">
        <f t="shared" si="2"/>
        <v>548-6405</v>
      </c>
      <c r="D86" s="244" t="s">
        <v>394</v>
      </c>
      <c r="E86" s="244" t="s">
        <v>74</v>
      </c>
      <c r="F86" s="244" t="s">
        <v>85</v>
      </c>
      <c r="G86" s="244" t="s">
        <v>87</v>
      </c>
      <c r="H86" s="187" t="s">
        <v>10</v>
      </c>
      <c r="I86" s="188">
        <v>176</v>
      </c>
      <c r="J86" s="188">
        <f>VLOOKUP(A86,CENIK!$A$2:$F$201,6,FALSE)</f>
        <v>0</v>
      </c>
      <c r="K86" s="188">
        <f t="shared" si="3"/>
        <v>0</v>
      </c>
    </row>
    <row r="87" spans="1:11" ht="30" x14ac:dyDescent="0.25">
      <c r="A87" s="187">
        <v>6501</v>
      </c>
      <c r="B87" s="187">
        <v>548</v>
      </c>
      <c r="C87" s="184" t="str">
        <f t="shared" si="2"/>
        <v>548-6501</v>
      </c>
      <c r="D87" s="244" t="s">
        <v>394</v>
      </c>
      <c r="E87" s="244" t="s">
        <v>74</v>
      </c>
      <c r="F87" s="244" t="s">
        <v>88</v>
      </c>
      <c r="G87" s="244" t="s">
        <v>271</v>
      </c>
      <c r="H87" s="187" t="s">
        <v>6</v>
      </c>
      <c r="I87" s="188">
        <v>3</v>
      </c>
      <c r="J87" s="188">
        <f>VLOOKUP(A87,CENIK!$A$2:$F$201,6,FALSE)</f>
        <v>0</v>
      </c>
      <c r="K87" s="188">
        <f t="shared" si="3"/>
        <v>0</v>
      </c>
    </row>
    <row r="88" spans="1:11" ht="30" x14ac:dyDescent="0.25">
      <c r="A88" s="187">
        <v>6502</v>
      </c>
      <c r="B88" s="187">
        <v>548</v>
      </c>
      <c r="C88" s="184" t="str">
        <f t="shared" si="2"/>
        <v>548-6502</v>
      </c>
      <c r="D88" s="244" t="s">
        <v>394</v>
      </c>
      <c r="E88" s="244" t="s">
        <v>74</v>
      </c>
      <c r="F88" s="244" t="s">
        <v>88</v>
      </c>
      <c r="G88" s="244" t="s">
        <v>272</v>
      </c>
      <c r="H88" s="187" t="s">
        <v>6</v>
      </c>
      <c r="I88" s="188">
        <v>1</v>
      </c>
      <c r="J88" s="188">
        <f>VLOOKUP(A88,CENIK!$A$2:$F$201,6,FALSE)</f>
        <v>0</v>
      </c>
      <c r="K88" s="188">
        <f t="shared" si="3"/>
        <v>0</v>
      </c>
    </row>
    <row r="89" spans="1:11" ht="45" x14ac:dyDescent="0.25">
      <c r="A89" s="187">
        <v>6503</v>
      </c>
      <c r="B89" s="187">
        <v>548</v>
      </c>
      <c r="C89" s="184" t="str">
        <f t="shared" si="2"/>
        <v>548-6503</v>
      </c>
      <c r="D89" s="244" t="s">
        <v>394</v>
      </c>
      <c r="E89" s="244" t="s">
        <v>74</v>
      </c>
      <c r="F89" s="244" t="s">
        <v>88</v>
      </c>
      <c r="G89" s="244" t="s">
        <v>273</v>
      </c>
      <c r="H89" s="187" t="s">
        <v>6</v>
      </c>
      <c r="I89" s="188">
        <v>6</v>
      </c>
      <c r="J89" s="188">
        <f>VLOOKUP(A89,CENIK!$A$2:$F$201,6,FALSE)</f>
        <v>0</v>
      </c>
      <c r="K89" s="188">
        <f t="shared" si="3"/>
        <v>0</v>
      </c>
    </row>
    <row r="90" spans="1:11" ht="45" x14ac:dyDescent="0.25">
      <c r="A90" s="187">
        <v>6504</v>
      </c>
      <c r="B90" s="187">
        <v>548</v>
      </c>
      <c r="C90" s="184" t="str">
        <f t="shared" si="2"/>
        <v>548-6504</v>
      </c>
      <c r="D90" s="244" t="s">
        <v>394</v>
      </c>
      <c r="E90" s="244" t="s">
        <v>74</v>
      </c>
      <c r="F90" s="244" t="s">
        <v>88</v>
      </c>
      <c r="G90" s="244" t="s">
        <v>274</v>
      </c>
      <c r="H90" s="187" t="s">
        <v>6</v>
      </c>
      <c r="I90" s="188">
        <v>3</v>
      </c>
      <c r="J90" s="188">
        <f>VLOOKUP(A90,CENIK!$A$2:$F$201,6,FALSE)</f>
        <v>0</v>
      </c>
      <c r="K90" s="188">
        <f t="shared" si="3"/>
        <v>0</v>
      </c>
    </row>
    <row r="91" spans="1:11" ht="30" x14ac:dyDescent="0.25">
      <c r="A91" s="187">
        <v>6507</v>
      </c>
      <c r="B91" s="187">
        <v>548</v>
      </c>
      <c r="C91" s="184" t="str">
        <f t="shared" si="2"/>
        <v>548-6507</v>
      </c>
      <c r="D91" s="244" t="s">
        <v>394</v>
      </c>
      <c r="E91" s="244" t="s">
        <v>74</v>
      </c>
      <c r="F91" s="244" t="s">
        <v>88</v>
      </c>
      <c r="G91" s="244" t="s">
        <v>277</v>
      </c>
      <c r="H91" s="187" t="s">
        <v>6</v>
      </c>
      <c r="I91" s="188">
        <v>3</v>
      </c>
      <c r="J91" s="188">
        <f>VLOOKUP(A91,CENIK!$A$2:$F$201,6,FALSE)</f>
        <v>0</v>
      </c>
      <c r="K91" s="188">
        <f t="shared" si="3"/>
        <v>0</v>
      </c>
    </row>
    <row r="92" spans="1:11" ht="60" x14ac:dyDescent="0.25">
      <c r="A92" s="187">
        <v>1201</v>
      </c>
      <c r="B92" s="187">
        <v>547</v>
      </c>
      <c r="C92" s="184" t="str">
        <f t="shared" si="2"/>
        <v>547-1201</v>
      </c>
      <c r="D92" s="244" t="s">
        <v>393</v>
      </c>
      <c r="E92" s="244" t="s">
        <v>7</v>
      </c>
      <c r="F92" s="244" t="s">
        <v>8</v>
      </c>
      <c r="G92" s="244" t="s">
        <v>9</v>
      </c>
      <c r="H92" s="187" t="s">
        <v>10</v>
      </c>
      <c r="I92" s="188">
        <v>174</v>
      </c>
      <c r="J92" s="188">
        <f>VLOOKUP(A92,CENIK!$A$2:$F$201,6,FALSE)</f>
        <v>0</v>
      </c>
      <c r="K92" s="188">
        <f t="shared" si="3"/>
        <v>0</v>
      </c>
    </row>
    <row r="93" spans="1:11" ht="45" x14ac:dyDescent="0.25">
      <c r="A93" s="187">
        <v>1202</v>
      </c>
      <c r="B93" s="187">
        <v>547</v>
      </c>
      <c r="C93" s="184" t="str">
        <f t="shared" si="2"/>
        <v>547-1202</v>
      </c>
      <c r="D93" s="244" t="s">
        <v>393</v>
      </c>
      <c r="E93" s="244" t="s">
        <v>7</v>
      </c>
      <c r="F93" s="244" t="s">
        <v>8</v>
      </c>
      <c r="G93" s="244" t="s">
        <v>11</v>
      </c>
      <c r="H93" s="187" t="s">
        <v>12</v>
      </c>
      <c r="I93" s="188">
        <v>9</v>
      </c>
      <c r="J93" s="188">
        <f>VLOOKUP(A93,CENIK!$A$2:$F$201,6,FALSE)</f>
        <v>0</v>
      </c>
      <c r="K93" s="188">
        <f t="shared" si="3"/>
        <v>0</v>
      </c>
    </row>
    <row r="94" spans="1:11" ht="60" x14ac:dyDescent="0.25">
      <c r="A94" s="187">
        <v>1203</v>
      </c>
      <c r="B94" s="187">
        <v>547</v>
      </c>
      <c r="C94" s="184" t="str">
        <f t="shared" si="2"/>
        <v>547-1203</v>
      </c>
      <c r="D94" s="244" t="s">
        <v>393</v>
      </c>
      <c r="E94" s="244" t="s">
        <v>7</v>
      </c>
      <c r="F94" s="244" t="s">
        <v>8</v>
      </c>
      <c r="G94" s="244" t="s">
        <v>236</v>
      </c>
      <c r="H94" s="187" t="s">
        <v>10</v>
      </c>
      <c r="I94" s="188">
        <v>174</v>
      </c>
      <c r="J94" s="188">
        <f>VLOOKUP(A94,CENIK!$A$2:$F$201,6,FALSE)</f>
        <v>0</v>
      </c>
      <c r="K94" s="188">
        <f t="shared" si="3"/>
        <v>0</v>
      </c>
    </row>
    <row r="95" spans="1:11" ht="60" x14ac:dyDescent="0.25">
      <c r="A95" s="187">
        <v>1205</v>
      </c>
      <c r="B95" s="187">
        <v>547</v>
      </c>
      <c r="C95" s="184" t="str">
        <f t="shared" si="2"/>
        <v>547-1205</v>
      </c>
      <c r="D95" s="244" t="s">
        <v>393</v>
      </c>
      <c r="E95" s="244" t="s">
        <v>7</v>
      </c>
      <c r="F95" s="244" t="s">
        <v>8</v>
      </c>
      <c r="G95" s="244" t="s">
        <v>237</v>
      </c>
      <c r="H95" s="187" t="s">
        <v>14</v>
      </c>
      <c r="I95" s="188">
        <v>1</v>
      </c>
      <c r="J95" s="188">
        <f>VLOOKUP(A95,CENIK!$A$2:$F$201,6,FALSE)</f>
        <v>0</v>
      </c>
      <c r="K95" s="188">
        <f t="shared" si="3"/>
        <v>0</v>
      </c>
    </row>
    <row r="96" spans="1:11" ht="60" x14ac:dyDescent="0.25">
      <c r="A96" s="187">
        <v>1206</v>
      </c>
      <c r="B96" s="187">
        <v>547</v>
      </c>
      <c r="C96" s="184" t="str">
        <f t="shared" si="2"/>
        <v>547-1206</v>
      </c>
      <c r="D96" s="244" t="s">
        <v>393</v>
      </c>
      <c r="E96" s="244" t="s">
        <v>7</v>
      </c>
      <c r="F96" s="244" t="s">
        <v>8</v>
      </c>
      <c r="G96" s="244" t="s">
        <v>238</v>
      </c>
      <c r="H96" s="187" t="s">
        <v>14</v>
      </c>
      <c r="I96" s="188">
        <v>1</v>
      </c>
      <c r="J96" s="188">
        <f>VLOOKUP(A96,CENIK!$A$2:$F$201,6,FALSE)</f>
        <v>0</v>
      </c>
      <c r="K96" s="188">
        <f t="shared" si="3"/>
        <v>0</v>
      </c>
    </row>
    <row r="97" spans="1:11" ht="75" x14ac:dyDescent="0.25">
      <c r="A97" s="187">
        <v>1207</v>
      </c>
      <c r="B97" s="187">
        <v>547</v>
      </c>
      <c r="C97" s="184" t="str">
        <f t="shared" si="2"/>
        <v>547-1207</v>
      </c>
      <c r="D97" s="244" t="s">
        <v>393</v>
      </c>
      <c r="E97" s="244" t="s">
        <v>7</v>
      </c>
      <c r="F97" s="244" t="s">
        <v>8</v>
      </c>
      <c r="G97" s="244" t="s">
        <v>239</v>
      </c>
      <c r="H97" s="187" t="s">
        <v>14</v>
      </c>
      <c r="I97" s="188">
        <v>1</v>
      </c>
      <c r="J97" s="188">
        <f>VLOOKUP(A97,CENIK!$A$2:$F$201,6,FALSE)</f>
        <v>0</v>
      </c>
      <c r="K97" s="188">
        <f t="shared" si="3"/>
        <v>0</v>
      </c>
    </row>
    <row r="98" spans="1:11" ht="75" x14ac:dyDescent="0.25">
      <c r="A98" s="187">
        <v>1208</v>
      </c>
      <c r="B98" s="187">
        <v>547</v>
      </c>
      <c r="C98" s="184" t="str">
        <f t="shared" si="2"/>
        <v>547-1208</v>
      </c>
      <c r="D98" s="244" t="s">
        <v>393</v>
      </c>
      <c r="E98" s="244" t="s">
        <v>7</v>
      </c>
      <c r="F98" s="244" t="s">
        <v>8</v>
      </c>
      <c r="G98" s="244" t="s">
        <v>240</v>
      </c>
      <c r="H98" s="187" t="s">
        <v>14</v>
      </c>
      <c r="I98" s="188">
        <v>1</v>
      </c>
      <c r="J98" s="188">
        <f>VLOOKUP(A98,CENIK!$A$2:$F$201,6,FALSE)</f>
        <v>0</v>
      </c>
      <c r="K98" s="188">
        <f t="shared" si="3"/>
        <v>0</v>
      </c>
    </row>
    <row r="99" spans="1:11" ht="60" x14ac:dyDescent="0.25">
      <c r="A99" s="187">
        <v>1212</v>
      </c>
      <c r="B99" s="187">
        <v>547</v>
      </c>
      <c r="C99" s="184" t="str">
        <f t="shared" si="2"/>
        <v>547-1212</v>
      </c>
      <c r="D99" s="244" t="s">
        <v>393</v>
      </c>
      <c r="E99" s="244" t="s">
        <v>7</v>
      </c>
      <c r="F99" s="244" t="s">
        <v>8</v>
      </c>
      <c r="G99" s="244" t="s">
        <v>243</v>
      </c>
      <c r="H99" s="187" t="s">
        <v>14</v>
      </c>
      <c r="I99" s="188">
        <v>1</v>
      </c>
      <c r="J99" s="188">
        <f>VLOOKUP(A99,CENIK!$A$2:$F$201,6,FALSE)</f>
        <v>0</v>
      </c>
      <c r="K99" s="188">
        <f t="shared" si="3"/>
        <v>0</v>
      </c>
    </row>
    <row r="100" spans="1:11" ht="60" x14ac:dyDescent="0.25">
      <c r="A100" s="187">
        <v>1213</v>
      </c>
      <c r="B100" s="187">
        <v>547</v>
      </c>
      <c r="C100" s="184" t="str">
        <f t="shared" si="2"/>
        <v>547-1213</v>
      </c>
      <c r="D100" s="244" t="s">
        <v>393</v>
      </c>
      <c r="E100" s="244" t="s">
        <v>7</v>
      </c>
      <c r="F100" s="244" t="s">
        <v>8</v>
      </c>
      <c r="G100" s="244" t="s">
        <v>244</v>
      </c>
      <c r="H100" s="187" t="s">
        <v>14</v>
      </c>
      <c r="I100" s="188">
        <v>1</v>
      </c>
      <c r="J100" s="188">
        <f>VLOOKUP(A100,CENIK!$A$2:$F$201,6,FALSE)</f>
        <v>0</v>
      </c>
      <c r="K100" s="188">
        <f t="shared" si="3"/>
        <v>0</v>
      </c>
    </row>
    <row r="101" spans="1:11" ht="45" x14ac:dyDescent="0.25">
      <c r="A101" s="187">
        <v>1301</v>
      </c>
      <c r="B101" s="187">
        <v>547</v>
      </c>
      <c r="C101" s="184" t="str">
        <f t="shared" si="2"/>
        <v>547-1301</v>
      </c>
      <c r="D101" s="244" t="s">
        <v>393</v>
      </c>
      <c r="E101" s="244" t="s">
        <v>7</v>
      </c>
      <c r="F101" s="244" t="s">
        <v>15</v>
      </c>
      <c r="G101" s="244" t="s">
        <v>16</v>
      </c>
      <c r="H101" s="187" t="s">
        <v>10</v>
      </c>
      <c r="I101" s="188">
        <v>174</v>
      </c>
      <c r="J101" s="188">
        <f>VLOOKUP(A101,CENIK!$A$2:$F$201,6,FALSE)</f>
        <v>0</v>
      </c>
      <c r="K101" s="188">
        <f t="shared" si="3"/>
        <v>0</v>
      </c>
    </row>
    <row r="102" spans="1:11" ht="150" x14ac:dyDescent="0.25">
      <c r="A102" s="187">
        <v>1302</v>
      </c>
      <c r="B102" s="187">
        <v>547</v>
      </c>
      <c r="C102" s="184" t="str">
        <f t="shared" ref="C102:C165" si="4">CONCATENATE(B102,$A$35,A102)</f>
        <v>547-1302</v>
      </c>
      <c r="D102" s="244" t="s">
        <v>393</v>
      </c>
      <c r="E102" s="244" t="s">
        <v>7</v>
      </c>
      <c r="F102" s="244" t="s">
        <v>15</v>
      </c>
      <c r="G102" s="1201" t="s">
        <v>3252</v>
      </c>
      <c r="H102" s="187" t="s">
        <v>10</v>
      </c>
      <c r="I102" s="188">
        <v>174</v>
      </c>
      <c r="J102" s="188">
        <f>VLOOKUP(A102,CENIK!$A$2:$F$201,6,FALSE)</f>
        <v>0</v>
      </c>
      <c r="K102" s="188">
        <f t="shared" ref="K102:K165" si="5">ROUND(I102*J102,2)</f>
        <v>0</v>
      </c>
    </row>
    <row r="103" spans="1:11" ht="165" x14ac:dyDescent="0.25">
      <c r="A103" s="187">
        <v>1304</v>
      </c>
      <c r="B103" s="187">
        <v>547</v>
      </c>
      <c r="C103" s="184" t="str">
        <f t="shared" si="4"/>
        <v>547-1304</v>
      </c>
      <c r="D103" s="244" t="s">
        <v>393</v>
      </c>
      <c r="E103" s="244" t="s">
        <v>7</v>
      </c>
      <c r="F103" s="244" t="s">
        <v>15</v>
      </c>
      <c r="G103" s="244" t="s">
        <v>3253</v>
      </c>
      <c r="H103" s="187" t="s">
        <v>6</v>
      </c>
      <c r="I103" s="188">
        <v>1</v>
      </c>
      <c r="J103" s="188">
        <f>VLOOKUP(A103,CENIK!$A$2:$F$201,6,FALSE)</f>
        <v>0</v>
      </c>
      <c r="K103" s="188">
        <f t="shared" si="5"/>
        <v>0</v>
      </c>
    </row>
    <row r="104" spans="1:11" ht="60" x14ac:dyDescent="0.25">
      <c r="A104" s="187">
        <v>1307</v>
      </c>
      <c r="B104" s="187">
        <v>547</v>
      </c>
      <c r="C104" s="184" t="str">
        <f t="shared" si="4"/>
        <v>547-1307</v>
      </c>
      <c r="D104" s="244" t="s">
        <v>393</v>
      </c>
      <c r="E104" s="244" t="s">
        <v>7</v>
      </c>
      <c r="F104" s="244" t="s">
        <v>15</v>
      </c>
      <c r="G104" s="244" t="s">
        <v>18</v>
      </c>
      <c r="H104" s="187" t="s">
        <v>6</v>
      </c>
      <c r="I104" s="188">
        <v>5</v>
      </c>
      <c r="J104" s="188">
        <f>VLOOKUP(A104,CENIK!$A$2:$F$201,6,FALSE)</f>
        <v>0</v>
      </c>
      <c r="K104" s="188">
        <f t="shared" si="5"/>
        <v>0</v>
      </c>
    </row>
    <row r="105" spans="1:11" ht="60" x14ac:dyDescent="0.25">
      <c r="A105" s="187">
        <v>1310</v>
      </c>
      <c r="B105" s="187">
        <v>547</v>
      </c>
      <c r="C105" s="184" t="str">
        <f t="shared" si="4"/>
        <v>547-1310</v>
      </c>
      <c r="D105" s="244" t="s">
        <v>393</v>
      </c>
      <c r="E105" s="244" t="s">
        <v>7</v>
      </c>
      <c r="F105" s="244" t="s">
        <v>15</v>
      </c>
      <c r="G105" s="244" t="s">
        <v>21</v>
      </c>
      <c r="H105" s="187" t="s">
        <v>22</v>
      </c>
      <c r="I105" s="188">
        <v>130.5</v>
      </c>
      <c r="J105" s="188">
        <f>VLOOKUP(A105,CENIK!$A$2:$F$201,6,FALSE)</f>
        <v>0</v>
      </c>
      <c r="K105" s="188">
        <f t="shared" si="5"/>
        <v>0</v>
      </c>
    </row>
    <row r="106" spans="1:11" ht="30" x14ac:dyDescent="0.25">
      <c r="A106" s="187">
        <v>1401</v>
      </c>
      <c r="B106" s="187">
        <v>547</v>
      </c>
      <c r="C106" s="184" t="str">
        <f t="shared" si="4"/>
        <v>547-1401</v>
      </c>
      <c r="D106" s="244" t="s">
        <v>393</v>
      </c>
      <c r="E106" s="244" t="s">
        <v>7</v>
      </c>
      <c r="F106" s="244" t="s">
        <v>25</v>
      </c>
      <c r="G106" s="244" t="s">
        <v>247</v>
      </c>
      <c r="H106" s="187" t="s">
        <v>20</v>
      </c>
      <c r="I106" s="188">
        <v>3.48</v>
      </c>
      <c r="J106" s="188">
        <f>VLOOKUP(A106,CENIK!$A$2:$F$201,6,FALSE)</f>
        <v>0</v>
      </c>
      <c r="K106" s="188">
        <f t="shared" si="5"/>
        <v>0</v>
      </c>
    </row>
    <row r="107" spans="1:11" ht="30" x14ac:dyDescent="0.25">
      <c r="A107" s="187">
        <v>1402</v>
      </c>
      <c r="B107" s="187">
        <v>547</v>
      </c>
      <c r="C107" s="184" t="str">
        <f t="shared" si="4"/>
        <v>547-1402</v>
      </c>
      <c r="D107" s="244" t="s">
        <v>393</v>
      </c>
      <c r="E107" s="244" t="s">
        <v>7</v>
      </c>
      <c r="F107" s="244" t="s">
        <v>25</v>
      </c>
      <c r="G107" s="244" t="s">
        <v>248</v>
      </c>
      <c r="H107" s="187" t="s">
        <v>20</v>
      </c>
      <c r="I107" s="188">
        <v>4.5</v>
      </c>
      <c r="J107" s="188">
        <f>VLOOKUP(A107,CENIK!$A$2:$F$201,6,FALSE)</f>
        <v>0</v>
      </c>
      <c r="K107" s="188">
        <f t="shared" si="5"/>
        <v>0</v>
      </c>
    </row>
    <row r="108" spans="1:11" ht="30" x14ac:dyDescent="0.25">
      <c r="A108" s="187">
        <v>1403</v>
      </c>
      <c r="B108" s="187">
        <v>547</v>
      </c>
      <c r="C108" s="184" t="str">
        <f t="shared" si="4"/>
        <v>547-1403</v>
      </c>
      <c r="D108" s="244" t="s">
        <v>393</v>
      </c>
      <c r="E108" s="244" t="s">
        <v>7</v>
      </c>
      <c r="F108" s="244" t="s">
        <v>25</v>
      </c>
      <c r="G108" s="244" t="s">
        <v>249</v>
      </c>
      <c r="H108" s="187" t="s">
        <v>20</v>
      </c>
      <c r="I108" s="188">
        <v>2.25</v>
      </c>
      <c r="J108" s="188">
        <f>VLOOKUP(A108,CENIK!$A$2:$F$201,6,FALSE)</f>
        <v>0</v>
      </c>
      <c r="K108" s="188">
        <f t="shared" si="5"/>
        <v>0</v>
      </c>
    </row>
    <row r="109" spans="1:11" ht="45" x14ac:dyDescent="0.25">
      <c r="A109" s="187">
        <v>12309</v>
      </c>
      <c r="B109" s="187">
        <v>547</v>
      </c>
      <c r="C109" s="184" t="str">
        <f t="shared" si="4"/>
        <v>547-12309</v>
      </c>
      <c r="D109" s="244" t="s">
        <v>393</v>
      </c>
      <c r="E109" s="244" t="s">
        <v>26</v>
      </c>
      <c r="F109" s="244" t="s">
        <v>27</v>
      </c>
      <c r="G109" s="244" t="s">
        <v>30</v>
      </c>
      <c r="H109" s="187" t="s">
        <v>29</v>
      </c>
      <c r="I109" s="188">
        <v>217.5</v>
      </c>
      <c r="J109" s="188">
        <f>VLOOKUP(A109,CENIK!$A$2:$F$201,6,FALSE)</f>
        <v>0</v>
      </c>
      <c r="K109" s="188">
        <f t="shared" si="5"/>
        <v>0</v>
      </c>
    </row>
    <row r="110" spans="1:11" ht="30" x14ac:dyDescent="0.25">
      <c r="A110" s="187">
        <v>12328</v>
      </c>
      <c r="B110" s="187">
        <v>547</v>
      </c>
      <c r="C110" s="184" t="str">
        <f t="shared" si="4"/>
        <v>547-12328</v>
      </c>
      <c r="D110" s="244" t="s">
        <v>393</v>
      </c>
      <c r="E110" s="244" t="s">
        <v>26</v>
      </c>
      <c r="F110" s="244" t="s">
        <v>27</v>
      </c>
      <c r="G110" s="244" t="s">
        <v>32</v>
      </c>
      <c r="H110" s="187" t="s">
        <v>10</v>
      </c>
      <c r="I110" s="188">
        <v>378</v>
      </c>
      <c r="J110" s="188">
        <f>VLOOKUP(A110,CENIK!$A$2:$F$201,6,FALSE)</f>
        <v>0</v>
      </c>
      <c r="K110" s="188">
        <f t="shared" si="5"/>
        <v>0</v>
      </c>
    </row>
    <row r="111" spans="1:11" ht="30" x14ac:dyDescent="0.25">
      <c r="A111" s="187">
        <v>22102</v>
      </c>
      <c r="B111" s="187">
        <v>547</v>
      </c>
      <c r="C111" s="184" t="str">
        <f t="shared" si="4"/>
        <v>547-22102</v>
      </c>
      <c r="D111" s="244" t="s">
        <v>393</v>
      </c>
      <c r="E111" s="244" t="s">
        <v>26</v>
      </c>
      <c r="F111" s="244" t="s">
        <v>27</v>
      </c>
      <c r="G111" s="244" t="s">
        <v>35</v>
      </c>
      <c r="H111" s="187" t="s">
        <v>29</v>
      </c>
      <c r="I111" s="188">
        <v>217.5</v>
      </c>
      <c r="J111" s="188">
        <f>VLOOKUP(A111,CENIK!$A$2:$F$201,6,FALSE)</f>
        <v>0</v>
      </c>
      <c r="K111" s="188">
        <f t="shared" si="5"/>
        <v>0</v>
      </c>
    </row>
    <row r="112" spans="1:11" ht="30" x14ac:dyDescent="0.25">
      <c r="A112" s="187">
        <v>2208</v>
      </c>
      <c r="B112" s="187">
        <v>547</v>
      </c>
      <c r="C112" s="184" t="str">
        <f t="shared" si="4"/>
        <v>547-2208</v>
      </c>
      <c r="D112" s="244" t="s">
        <v>393</v>
      </c>
      <c r="E112" s="244" t="s">
        <v>26</v>
      </c>
      <c r="F112" s="244" t="s">
        <v>36</v>
      </c>
      <c r="G112" s="244" t="s">
        <v>37</v>
      </c>
      <c r="H112" s="187" t="s">
        <v>29</v>
      </c>
      <c r="I112" s="188">
        <v>217.5</v>
      </c>
      <c r="J112" s="188">
        <f>VLOOKUP(A112,CENIK!$A$2:$F$201,6,FALSE)</f>
        <v>0</v>
      </c>
      <c r="K112" s="188">
        <f t="shared" si="5"/>
        <v>0</v>
      </c>
    </row>
    <row r="113" spans="1:11" ht="30" x14ac:dyDescent="0.25">
      <c r="A113" s="187">
        <v>22103</v>
      </c>
      <c r="B113" s="187">
        <v>547</v>
      </c>
      <c r="C113" s="184" t="str">
        <f t="shared" si="4"/>
        <v>547-22103</v>
      </c>
      <c r="D113" s="244" t="s">
        <v>393</v>
      </c>
      <c r="E113" s="244" t="s">
        <v>26</v>
      </c>
      <c r="F113" s="244" t="s">
        <v>36</v>
      </c>
      <c r="G113" s="244" t="s">
        <v>40</v>
      </c>
      <c r="H113" s="187" t="s">
        <v>29</v>
      </c>
      <c r="I113" s="188">
        <v>217.5</v>
      </c>
      <c r="J113" s="188">
        <f>VLOOKUP(A113,CENIK!$A$2:$F$201,6,FALSE)</f>
        <v>0</v>
      </c>
      <c r="K113" s="188">
        <f t="shared" si="5"/>
        <v>0</v>
      </c>
    </row>
    <row r="114" spans="1:11" ht="30" x14ac:dyDescent="0.25">
      <c r="A114" s="187">
        <v>24405</v>
      </c>
      <c r="B114" s="187">
        <v>547</v>
      </c>
      <c r="C114" s="184" t="str">
        <f t="shared" si="4"/>
        <v>547-24405</v>
      </c>
      <c r="D114" s="244" t="s">
        <v>393</v>
      </c>
      <c r="E114" s="244" t="s">
        <v>26</v>
      </c>
      <c r="F114" s="244" t="s">
        <v>36</v>
      </c>
      <c r="G114" s="244" t="s">
        <v>252</v>
      </c>
      <c r="H114" s="187" t="s">
        <v>22</v>
      </c>
      <c r="I114" s="188">
        <v>87</v>
      </c>
      <c r="J114" s="188">
        <f>VLOOKUP(A114,CENIK!$A$2:$F$201,6,FALSE)</f>
        <v>0</v>
      </c>
      <c r="K114" s="188">
        <f t="shared" si="5"/>
        <v>0</v>
      </c>
    </row>
    <row r="115" spans="1:11" ht="45" x14ac:dyDescent="0.25">
      <c r="A115" s="187">
        <v>31302</v>
      </c>
      <c r="B115" s="187">
        <v>547</v>
      </c>
      <c r="C115" s="184" t="str">
        <f t="shared" si="4"/>
        <v>547-31302</v>
      </c>
      <c r="D115" s="244" t="s">
        <v>393</v>
      </c>
      <c r="E115" s="244" t="s">
        <v>26</v>
      </c>
      <c r="F115" s="244" t="s">
        <v>36</v>
      </c>
      <c r="G115" s="244" t="s">
        <v>639</v>
      </c>
      <c r="H115" s="187" t="s">
        <v>22</v>
      </c>
      <c r="I115" s="188">
        <v>43.5</v>
      </c>
      <c r="J115" s="188">
        <f>VLOOKUP(A115,CENIK!$A$2:$F$201,6,FALSE)</f>
        <v>0</v>
      </c>
      <c r="K115" s="188">
        <f t="shared" si="5"/>
        <v>0</v>
      </c>
    </row>
    <row r="116" spans="1:11" ht="75" x14ac:dyDescent="0.25">
      <c r="A116" s="187">
        <v>31602</v>
      </c>
      <c r="B116" s="187">
        <v>547</v>
      </c>
      <c r="C116" s="184" t="str">
        <f t="shared" si="4"/>
        <v>547-31602</v>
      </c>
      <c r="D116" s="244" t="s">
        <v>393</v>
      </c>
      <c r="E116" s="244" t="s">
        <v>26</v>
      </c>
      <c r="F116" s="244" t="s">
        <v>36</v>
      </c>
      <c r="G116" s="244" t="s">
        <v>640</v>
      </c>
      <c r="H116" s="187" t="s">
        <v>29</v>
      </c>
      <c r="I116" s="188">
        <v>217.5</v>
      </c>
      <c r="J116" s="188">
        <f>VLOOKUP(A116,CENIK!$A$2:$F$201,6,FALSE)</f>
        <v>0</v>
      </c>
      <c r="K116" s="188">
        <f t="shared" si="5"/>
        <v>0</v>
      </c>
    </row>
    <row r="117" spans="1:11" ht="45" x14ac:dyDescent="0.25">
      <c r="A117" s="187">
        <v>32311</v>
      </c>
      <c r="B117" s="187">
        <v>547</v>
      </c>
      <c r="C117" s="184" t="str">
        <f t="shared" si="4"/>
        <v>547-32311</v>
      </c>
      <c r="D117" s="244" t="s">
        <v>393</v>
      </c>
      <c r="E117" s="244" t="s">
        <v>26</v>
      </c>
      <c r="F117" s="244" t="s">
        <v>36</v>
      </c>
      <c r="G117" s="244" t="s">
        <v>255</v>
      </c>
      <c r="H117" s="187" t="s">
        <v>29</v>
      </c>
      <c r="I117" s="188">
        <v>217.5</v>
      </c>
      <c r="J117" s="188">
        <f>VLOOKUP(A117,CENIK!$A$2:$F$201,6,FALSE)</f>
        <v>0</v>
      </c>
      <c r="K117" s="188">
        <f t="shared" si="5"/>
        <v>0</v>
      </c>
    </row>
    <row r="118" spans="1:11" ht="45" x14ac:dyDescent="0.25">
      <c r="A118" s="187">
        <v>4101</v>
      </c>
      <c r="B118" s="187">
        <v>547</v>
      </c>
      <c r="C118" s="184" t="str">
        <f t="shared" si="4"/>
        <v>547-4101</v>
      </c>
      <c r="D118" s="244" t="s">
        <v>393</v>
      </c>
      <c r="E118" s="244" t="s">
        <v>49</v>
      </c>
      <c r="F118" s="244" t="s">
        <v>50</v>
      </c>
      <c r="G118" s="244" t="s">
        <v>641</v>
      </c>
      <c r="H118" s="187" t="s">
        <v>29</v>
      </c>
      <c r="I118" s="188">
        <v>808.67466666666701</v>
      </c>
      <c r="J118" s="188">
        <f>VLOOKUP(A118,CENIK!$A$2:$F$201,6,FALSE)</f>
        <v>0</v>
      </c>
      <c r="K118" s="188">
        <f t="shared" si="5"/>
        <v>0</v>
      </c>
    </row>
    <row r="119" spans="1:11" ht="60" x14ac:dyDescent="0.25">
      <c r="A119" s="187">
        <v>4105</v>
      </c>
      <c r="B119" s="187">
        <v>547</v>
      </c>
      <c r="C119" s="184" t="str">
        <f t="shared" si="4"/>
        <v>547-4105</v>
      </c>
      <c r="D119" s="244" t="s">
        <v>393</v>
      </c>
      <c r="E119" s="244" t="s">
        <v>49</v>
      </c>
      <c r="F119" s="244" t="s">
        <v>50</v>
      </c>
      <c r="G119" s="244" t="s">
        <v>257</v>
      </c>
      <c r="H119" s="187" t="s">
        <v>22</v>
      </c>
      <c r="I119" s="188">
        <v>211.79666666666699</v>
      </c>
      <c r="J119" s="188">
        <f>VLOOKUP(A119,CENIK!$A$2:$F$201,6,FALSE)</f>
        <v>0</v>
      </c>
      <c r="K119" s="188">
        <f t="shared" si="5"/>
        <v>0</v>
      </c>
    </row>
    <row r="120" spans="1:11" ht="45" x14ac:dyDescent="0.25">
      <c r="A120" s="187">
        <v>4106</v>
      </c>
      <c r="B120" s="187">
        <v>547</v>
      </c>
      <c r="C120" s="184" t="str">
        <f t="shared" si="4"/>
        <v>547-4106</v>
      </c>
      <c r="D120" s="244" t="s">
        <v>393</v>
      </c>
      <c r="E120" s="244" t="s">
        <v>49</v>
      </c>
      <c r="F120" s="244" t="s">
        <v>50</v>
      </c>
      <c r="G120" s="244" t="s">
        <v>642</v>
      </c>
      <c r="H120" s="187" t="s">
        <v>22</v>
      </c>
      <c r="I120" s="188">
        <v>192.54066666666699</v>
      </c>
      <c r="J120" s="188">
        <f>VLOOKUP(A120,CENIK!$A$2:$F$201,6,FALSE)</f>
        <v>0</v>
      </c>
      <c r="K120" s="188">
        <f t="shared" si="5"/>
        <v>0</v>
      </c>
    </row>
    <row r="121" spans="1:11" ht="45" x14ac:dyDescent="0.25">
      <c r="A121" s="187">
        <v>4113</v>
      </c>
      <c r="B121" s="187">
        <v>547</v>
      </c>
      <c r="C121" s="184" t="str">
        <f t="shared" si="4"/>
        <v>547-4113</v>
      </c>
      <c r="D121" s="244" t="s">
        <v>393</v>
      </c>
      <c r="E121" s="244" t="s">
        <v>49</v>
      </c>
      <c r="F121" s="244" t="s">
        <v>50</v>
      </c>
      <c r="G121" s="244" t="s">
        <v>557</v>
      </c>
      <c r="H121" s="187" t="s">
        <v>22</v>
      </c>
      <c r="I121" s="188">
        <v>40.433733333333301</v>
      </c>
      <c r="J121" s="188">
        <f>VLOOKUP(A121,CENIK!$A$2:$F$201,6,FALSE)</f>
        <v>0</v>
      </c>
      <c r="K121" s="188">
        <f t="shared" si="5"/>
        <v>0</v>
      </c>
    </row>
    <row r="122" spans="1:11" ht="45" x14ac:dyDescent="0.25">
      <c r="A122" s="187">
        <v>4121</v>
      </c>
      <c r="B122" s="187">
        <v>547</v>
      </c>
      <c r="C122" s="184" t="str">
        <f t="shared" si="4"/>
        <v>547-4121</v>
      </c>
      <c r="D122" s="244" t="s">
        <v>393</v>
      </c>
      <c r="E122" s="244" t="s">
        <v>49</v>
      </c>
      <c r="F122" s="244" t="s">
        <v>50</v>
      </c>
      <c r="G122" s="244" t="s">
        <v>260</v>
      </c>
      <c r="H122" s="187" t="s">
        <v>22</v>
      </c>
      <c r="I122" s="188">
        <v>50.542166666666702</v>
      </c>
      <c r="J122" s="188">
        <f>VLOOKUP(A122,CENIK!$A$2:$F$201,6,FALSE)</f>
        <v>0</v>
      </c>
      <c r="K122" s="188">
        <f t="shared" si="5"/>
        <v>0</v>
      </c>
    </row>
    <row r="123" spans="1:11" ht="30" x14ac:dyDescent="0.25">
      <c r="A123" s="187">
        <v>4124</v>
      </c>
      <c r="B123" s="187">
        <v>547</v>
      </c>
      <c r="C123" s="184" t="str">
        <f t="shared" si="4"/>
        <v>547-4124</v>
      </c>
      <c r="D123" s="244" t="s">
        <v>393</v>
      </c>
      <c r="E123" s="244" t="s">
        <v>49</v>
      </c>
      <c r="F123" s="244" t="s">
        <v>50</v>
      </c>
      <c r="G123" s="244" t="s">
        <v>55</v>
      </c>
      <c r="H123" s="187" t="s">
        <v>20</v>
      </c>
      <c r="I123" s="188">
        <v>8.6999999999999993</v>
      </c>
      <c r="J123" s="188">
        <f>VLOOKUP(A123,CENIK!$A$2:$F$201,6,FALSE)</f>
        <v>0</v>
      </c>
      <c r="K123" s="188">
        <f t="shared" si="5"/>
        <v>0</v>
      </c>
    </row>
    <row r="124" spans="1:11" ht="45" x14ac:dyDescent="0.25">
      <c r="A124" s="187">
        <v>4201</v>
      </c>
      <c r="B124" s="187">
        <v>547</v>
      </c>
      <c r="C124" s="184" t="str">
        <f t="shared" si="4"/>
        <v>547-4201</v>
      </c>
      <c r="D124" s="244" t="s">
        <v>393</v>
      </c>
      <c r="E124" s="244" t="s">
        <v>49</v>
      </c>
      <c r="F124" s="244" t="s">
        <v>56</v>
      </c>
      <c r="G124" s="244" t="s">
        <v>57</v>
      </c>
      <c r="H124" s="187" t="s">
        <v>29</v>
      </c>
      <c r="I124" s="188">
        <v>217.5</v>
      </c>
      <c r="J124" s="188">
        <f>VLOOKUP(A124,CENIK!$A$2:$F$201,6,FALSE)</f>
        <v>0</v>
      </c>
      <c r="K124" s="188">
        <f t="shared" si="5"/>
        <v>0</v>
      </c>
    </row>
    <row r="125" spans="1:11" ht="30" x14ac:dyDescent="0.25">
      <c r="A125" s="187">
        <v>4202</v>
      </c>
      <c r="B125" s="187">
        <v>547</v>
      </c>
      <c r="C125" s="184" t="str">
        <f t="shared" si="4"/>
        <v>547-4202</v>
      </c>
      <c r="D125" s="244" t="s">
        <v>393</v>
      </c>
      <c r="E125" s="244" t="s">
        <v>49</v>
      </c>
      <c r="F125" s="244" t="s">
        <v>56</v>
      </c>
      <c r="G125" s="244" t="s">
        <v>58</v>
      </c>
      <c r="H125" s="187" t="s">
        <v>29</v>
      </c>
      <c r="I125" s="188">
        <v>217.5</v>
      </c>
      <c r="J125" s="188">
        <f>VLOOKUP(A125,CENIK!$A$2:$F$201,6,FALSE)</f>
        <v>0</v>
      </c>
      <c r="K125" s="188">
        <f t="shared" si="5"/>
        <v>0</v>
      </c>
    </row>
    <row r="126" spans="1:11" ht="75" x14ac:dyDescent="0.25">
      <c r="A126" s="187">
        <v>4203</v>
      </c>
      <c r="B126" s="187">
        <v>547</v>
      </c>
      <c r="C126" s="184" t="str">
        <f t="shared" si="4"/>
        <v>547-4203</v>
      </c>
      <c r="D126" s="244" t="s">
        <v>393</v>
      </c>
      <c r="E126" s="244" t="s">
        <v>49</v>
      </c>
      <c r="F126" s="244" t="s">
        <v>56</v>
      </c>
      <c r="G126" s="244" t="s">
        <v>59</v>
      </c>
      <c r="H126" s="187" t="s">
        <v>22</v>
      </c>
      <c r="I126" s="188">
        <v>22.62</v>
      </c>
      <c r="J126" s="188">
        <f>VLOOKUP(A126,CENIK!$A$2:$F$201,6,FALSE)</f>
        <v>0</v>
      </c>
      <c r="K126" s="188">
        <f t="shared" si="5"/>
        <v>0</v>
      </c>
    </row>
    <row r="127" spans="1:11" ht="60" x14ac:dyDescent="0.25">
      <c r="A127" s="187">
        <v>4204</v>
      </c>
      <c r="B127" s="187">
        <v>547</v>
      </c>
      <c r="C127" s="184" t="str">
        <f t="shared" si="4"/>
        <v>547-4204</v>
      </c>
      <c r="D127" s="244" t="s">
        <v>393</v>
      </c>
      <c r="E127" s="244" t="s">
        <v>49</v>
      </c>
      <c r="F127" s="244" t="s">
        <v>56</v>
      </c>
      <c r="G127" s="244" t="s">
        <v>60</v>
      </c>
      <c r="H127" s="187" t="s">
        <v>22</v>
      </c>
      <c r="I127" s="188">
        <v>111.08499999999999</v>
      </c>
      <c r="J127" s="188">
        <f>VLOOKUP(A127,CENIK!$A$2:$F$201,6,FALSE)</f>
        <v>0</v>
      </c>
      <c r="K127" s="188">
        <f t="shared" si="5"/>
        <v>0</v>
      </c>
    </row>
    <row r="128" spans="1:11" ht="60" x14ac:dyDescent="0.25">
      <c r="A128" s="187">
        <v>4205</v>
      </c>
      <c r="B128" s="187">
        <v>547</v>
      </c>
      <c r="C128" s="184" t="str">
        <f t="shared" si="4"/>
        <v>547-4205</v>
      </c>
      <c r="D128" s="244" t="s">
        <v>393</v>
      </c>
      <c r="E128" s="244" t="s">
        <v>49</v>
      </c>
      <c r="F128" s="244" t="s">
        <v>56</v>
      </c>
      <c r="G128" s="244" t="s">
        <v>61</v>
      </c>
      <c r="H128" s="187" t="s">
        <v>29</v>
      </c>
      <c r="I128" s="188">
        <v>626.4</v>
      </c>
      <c r="J128" s="188">
        <f>VLOOKUP(A128,CENIK!$A$2:$F$201,6,FALSE)</f>
        <v>0</v>
      </c>
      <c r="K128" s="188">
        <f t="shared" si="5"/>
        <v>0</v>
      </c>
    </row>
    <row r="129" spans="1:11" ht="60" x14ac:dyDescent="0.25">
      <c r="A129" s="187">
        <v>4206</v>
      </c>
      <c r="B129" s="187">
        <v>547</v>
      </c>
      <c r="C129" s="184" t="str">
        <f t="shared" si="4"/>
        <v>547-4206</v>
      </c>
      <c r="D129" s="244" t="s">
        <v>393</v>
      </c>
      <c r="E129" s="244" t="s">
        <v>49</v>
      </c>
      <c r="F129" s="244" t="s">
        <v>56</v>
      </c>
      <c r="G129" s="244" t="s">
        <v>62</v>
      </c>
      <c r="H129" s="187" t="s">
        <v>22</v>
      </c>
      <c r="I129" s="188">
        <v>211.79666666666699</v>
      </c>
      <c r="J129" s="188">
        <f>VLOOKUP(A129,CENIK!$A$2:$F$201,6,FALSE)</f>
        <v>0</v>
      </c>
      <c r="K129" s="188">
        <f t="shared" si="5"/>
        <v>0</v>
      </c>
    </row>
    <row r="130" spans="1:11" ht="60" x14ac:dyDescent="0.25">
      <c r="A130" s="187">
        <v>4207</v>
      </c>
      <c r="B130" s="187">
        <v>547</v>
      </c>
      <c r="C130" s="184" t="str">
        <f t="shared" si="4"/>
        <v>547-4207</v>
      </c>
      <c r="D130" s="244" t="s">
        <v>393</v>
      </c>
      <c r="E130" s="244" t="s">
        <v>49</v>
      </c>
      <c r="F130" s="244" t="s">
        <v>56</v>
      </c>
      <c r="G130" s="244" t="s">
        <v>262</v>
      </c>
      <c r="H130" s="187" t="s">
        <v>22</v>
      </c>
      <c r="I130" s="188">
        <v>10</v>
      </c>
      <c r="J130" s="188">
        <f>VLOOKUP(A130,CENIK!$A$2:$F$201,6,FALSE)</f>
        <v>0</v>
      </c>
      <c r="K130" s="188">
        <f t="shared" si="5"/>
        <v>0</v>
      </c>
    </row>
    <row r="131" spans="1:11" ht="165" x14ac:dyDescent="0.25">
      <c r="A131" s="187">
        <v>6101</v>
      </c>
      <c r="B131" s="187">
        <v>547</v>
      </c>
      <c r="C131" s="184" t="str">
        <f t="shared" si="4"/>
        <v>547-6101</v>
      </c>
      <c r="D131" s="244" t="s">
        <v>393</v>
      </c>
      <c r="E131" s="244" t="s">
        <v>74</v>
      </c>
      <c r="F131" s="244" t="s">
        <v>75</v>
      </c>
      <c r="G131" s="244" t="s">
        <v>76</v>
      </c>
      <c r="H131" s="187" t="s">
        <v>10</v>
      </c>
      <c r="I131" s="188">
        <v>174</v>
      </c>
      <c r="J131" s="188">
        <f>VLOOKUP(A131,CENIK!$A$2:$F$201,6,FALSE)</f>
        <v>0</v>
      </c>
      <c r="K131" s="188">
        <f t="shared" si="5"/>
        <v>0</v>
      </c>
    </row>
    <row r="132" spans="1:11" ht="120" x14ac:dyDescent="0.25">
      <c r="A132" s="187">
        <v>6202</v>
      </c>
      <c r="B132" s="187">
        <v>547</v>
      </c>
      <c r="C132" s="184" t="str">
        <f t="shared" si="4"/>
        <v>547-6202</v>
      </c>
      <c r="D132" s="244" t="s">
        <v>393</v>
      </c>
      <c r="E132" s="244" t="s">
        <v>74</v>
      </c>
      <c r="F132" s="244" t="s">
        <v>77</v>
      </c>
      <c r="G132" s="244" t="s">
        <v>263</v>
      </c>
      <c r="H132" s="187" t="s">
        <v>6</v>
      </c>
      <c r="I132" s="188">
        <v>4</v>
      </c>
      <c r="J132" s="188">
        <f>VLOOKUP(A132,CENIK!$A$2:$F$201,6,FALSE)</f>
        <v>0</v>
      </c>
      <c r="K132" s="188">
        <f t="shared" si="5"/>
        <v>0</v>
      </c>
    </row>
    <row r="133" spans="1:11" ht="120" x14ac:dyDescent="0.25">
      <c r="A133" s="187">
        <v>6204</v>
      </c>
      <c r="B133" s="187">
        <v>547</v>
      </c>
      <c r="C133" s="184" t="str">
        <f t="shared" si="4"/>
        <v>547-6204</v>
      </c>
      <c r="D133" s="244" t="s">
        <v>393</v>
      </c>
      <c r="E133" s="244" t="s">
        <v>74</v>
      </c>
      <c r="F133" s="244" t="s">
        <v>77</v>
      </c>
      <c r="G133" s="244" t="s">
        <v>265</v>
      </c>
      <c r="H133" s="187" t="s">
        <v>6</v>
      </c>
      <c r="I133" s="188">
        <v>5</v>
      </c>
      <c r="J133" s="188">
        <f>VLOOKUP(A133,CENIK!$A$2:$F$201,6,FALSE)</f>
        <v>0</v>
      </c>
      <c r="K133" s="188">
        <f t="shared" si="5"/>
        <v>0</v>
      </c>
    </row>
    <row r="134" spans="1:11" ht="120" x14ac:dyDescent="0.25">
      <c r="A134" s="187">
        <v>6253</v>
      </c>
      <c r="B134" s="187">
        <v>547</v>
      </c>
      <c r="C134" s="184" t="str">
        <f t="shared" si="4"/>
        <v>547-6253</v>
      </c>
      <c r="D134" s="244" t="s">
        <v>393</v>
      </c>
      <c r="E134" s="244" t="s">
        <v>74</v>
      </c>
      <c r="F134" s="244" t="s">
        <v>77</v>
      </c>
      <c r="G134" s="244" t="s">
        <v>269</v>
      </c>
      <c r="H134" s="187" t="s">
        <v>6</v>
      </c>
      <c r="I134" s="188">
        <v>5</v>
      </c>
      <c r="J134" s="188">
        <f>VLOOKUP(A134,CENIK!$A$2:$F$201,6,FALSE)</f>
        <v>0</v>
      </c>
      <c r="K134" s="188">
        <f t="shared" si="5"/>
        <v>0</v>
      </c>
    </row>
    <row r="135" spans="1:11" ht="30" x14ac:dyDescent="0.25">
      <c r="A135" s="187">
        <v>6257</v>
      </c>
      <c r="B135" s="187">
        <v>547</v>
      </c>
      <c r="C135" s="184" t="str">
        <f t="shared" si="4"/>
        <v>547-6257</v>
      </c>
      <c r="D135" s="244" t="s">
        <v>393</v>
      </c>
      <c r="E135" s="244" t="s">
        <v>74</v>
      </c>
      <c r="F135" s="244" t="s">
        <v>77</v>
      </c>
      <c r="G135" s="244" t="s">
        <v>79</v>
      </c>
      <c r="H135" s="187" t="s">
        <v>6</v>
      </c>
      <c r="I135" s="188">
        <v>5</v>
      </c>
      <c r="J135" s="188">
        <f>VLOOKUP(A135,CENIK!$A$2:$F$201,6,FALSE)</f>
        <v>0</v>
      </c>
      <c r="K135" s="188">
        <f t="shared" si="5"/>
        <v>0</v>
      </c>
    </row>
    <row r="136" spans="1:11" ht="345" x14ac:dyDescent="0.25">
      <c r="A136" s="187">
        <v>6301</v>
      </c>
      <c r="B136" s="187">
        <v>547</v>
      </c>
      <c r="C136" s="184" t="str">
        <f t="shared" si="4"/>
        <v>547-6301</v>
      </c>
      <c r="D136" s="244" t="s">
        <v>393</v>
      </c>
      <c r="E136" s="244" t="s">
        <v>74</v>
      </c>
      <c r="F136" s="244" t="s">
        <v>81</v>
      </c>
      <c r="G136" s="244" t="s">
        <v>270</v>
      </c>
      <c r="H136" s="187" t="s">
        <v>6</v>
      </c>
      <c r="I136" s="188">
        <v>5</v>
      </c>
      <c r="J136" s="188">
        <f>VLOOKUP(A136,CENIK!$A$2:$F$201,6,FALSE)</f>
        <v>0</v>
      </c>
      <c r="K136" s="188">
        <f t="shared" si="5"/>
        <v>0</v>
      </c>
    </row>
    <row r="137" spans="1:11" ht="120" x14ac:dyDescent="0.25">
      <c r="A137" s="187">
        <v>6302</v>
      </c>
      <c r="B137" s="187">
        <v>547</v>
      </c>
      <c r="C137" s="184" t="str">
        <f t="shared" si="4"/>
        <v>547-6302</v>
      </c>
      <c r="D137" s="244" t="s">
        <v>393</v>
      </c>
      <c r="E137" s="244" t="s">
        <v>74</v>
      </c>
      <c r="F137" s="244" t="s">
        <v>81</v>
      </c>
      <c r="G137" s="244" t="s">
        <v>82</v>
      </c>
      <c r="H137" s="187" t="s">
        <v>6</v>
      </c>
      <c r="I137" s="188">
        <v>5</v>
      </c>
      <c r="J137" s="188">
        <f>VLOOKUP(A137,CENIK!$A$2:$F$201,6,FALSE)</f>
        <v>0</v>
      </c>
      <c r="K137" s="188">
        <f t="shared" si="5"/>
        <v>0</v>
      </c>
    </row>
    <row r="138" spans="1:11" ht="30" x14ac:dyDescent="0.25">
      <c r="A138" s="187">
        <v>6401</v>
      </c>
      <c r="B138" s="187">
        <v>547</v>
      </c>
      <c r="C138" s="184" t="str">
        <f t="shared" si="4"/>
        <v>547-6401</v>
      </c>
      <c r="D138" s="244" t="s">
        <v>393</v>
      </c>
      <c r="E138" s="244" t="s">
        <v>74</v>
      </c>
      <c r="F138" s="244" t="s">
        <v>85</v>
      </c>
      <c r="G138" s="244" t="s">
        <v>86</v>
      </c>
      <c r="H138" s="187" t="s">
        <v>10</v>
      </c>
      <c r="I138" s="188">
        <v>174</v>
      </c>
      <c r="J138" s="188">
        <f>VLOOKUP(A138,CENIK!$A$2:$F$201,6,FALSE)</f>
        <v>0</v>
      </c>
      <c r="K138" s="188">
        <f t="shared" si="5"/>
        <v>0</v>
      </c>
    </row>
    <row r="139" spans="1:11" ht="30" x14ac:dyDescent="0.25">
      <c r="A139" s="187">
        <v>6402</v>
      </c>
      <c r="B139" s="187">
        <v>547</v>
      </c>
      <c r="C139" s="184" t="str">
        <f t="shared" si="4"/>
        <v>547-6402</v>
      </c>
      <c r="D139" s="244" t="s">
        <v>393</v>
      </c>
      <c r="E139" s="244" t="s">
        <v>74</v>
      </c>
      <c r="F139" s="244" t="s">
        <v>85</v>
      </c>
      <c r="G139" s="244" t="s">
        <v>122</v>
      </c>
      <c r="H139" s="187" t="s">
        <v>10</v>
      </c>
      <c r="I139" s="188">
        <v>174</v>
      </c>
      <c r="J139" s="188">
        <f>VLOOKUP(A139,CENIK!$A$2:$F$201,6,FALSE)</f>
        <v>0</v>
      </c>
      <c r="K139" s="188">
        <f t="shared" si="5"/>
        <v>0</v>
      </c>
    </row>
    <row r="140" spans="1:11" ht="60" x14ac:dyDescent="0.25">
      <c r="A140" s="187">
        <v>6405</v>
      </c>
      <c r="B140" s="187">
        <v>547</v>
      </c>
      <c r="C140" s="184" t="str">
        <f t="shared" si="4"/>
        <v>547-6405</v>
      </c>
      <c r="D140" s="244" t="s">
        <v>393</v>
      </c>
      <c r="E140" s="244" t="s">
        <v>74</v>
      </c>
      <c r="F140" s="244" t="s">
        <v>85</v>
      </c>
      <c r="G140" s="244" t="s">
        <v>87</v>
      </c>
      <c r="H140" s="187" t="s">
        <v>10</v>
      </c>
      <c r="I140" s="188">
        <v>174</v>
      </c>
      <c r="J140" s="188">
        <f>VLOOKUP(A140,CENIK!$A$2:$F$201,6,FALSE)</f>
        <v>0</v>
      </c>
      <c r="K140" s="188">
        <f t="shared" si="5"/>
        <v>0</v>
      </c>
    </row>
    <row r="141" spans="1:11" ht="30" x14ac:dyDescent="0.25">
      <c r="A141" s="187">
        <v>6501</v>
      </c>
      <c r="B141" s="187">
        <v>547</v>
      </c>
      <c r="C141" s="184" t="str">
        <f t="shared" si="4"/>
        <v>547-6501</v>
      </c>
      <c r="D141" s="244" t="s">
        <v>393</v>
      </c>
      <c r="E141" s="244" t="s">
        <v>74</v>
      </c>
      <c r="F141" s="244" t="s">
        <v>88</v>
      </c>
      <c r="G141" s="244" t="s">
        <v>271</v>
      </c>
      <c r="H141" s="187" t="s">
        <v>6</v>
      </c>
      <c r="I141" s="188">
        <v>1</v>
      </c>
      <c r="J141" s="188">
        <f>VLOOKUP(A141,CENIK!$A$2:$F$201,6,FALSE)</f>
        <v>0</v>
      </c>
      <c r="K141" s="188">
        <f t="shared" si="5"/>
        <v>0</v>
      </c>
    </row>
    <row r="142" spans="1:11" ht="30" x14ac:dyDescent="0.25">
      <c r="A142" s="187">
        <v>6502</v>
      </c>
      <c r="B142" s="187">
        <v>547</v>
      </c>
      <c r="C142" s="184" t="str">
        <f t="shared" si="4"/>
        <v>547-6502</v>
      </c>
      <c r="D142" s="244" t="s">
        <v>393</v>
      </c>
      <c r="E142" s="244" t="s">
        <v>74</v>
      </c>
      <c r="F142" s="244" t="s">
        <v>88</v>
      </c>
      <c r="G142" s="244" t="s">
        <v>272</v>
      </c>
      <c r="H142" s="187" t="s">
        <v>6</v>
      </c>
      <c r="I142" s="188">
        <v>1</v>
      </c>
      <c r="J142" s="188">
        <f>VLOOKUP(A142,CENIK!$A$2:$F$201,6,FALSE)</f>
        <v>0</v>
      </c>
      <c r="K142" s="188">
        <f t="shared" si="5"/>
        <v>0</v>
      </c>
    </row>
    <row r="143" spans="1:11" ht="45" x14ac:dyDescent="0.25">
      <c r="A143" s="187">
        <v>6503</v>
      </c>
      <c r="B143" s="187">
        <v>547</v>
      </c>
      <c r="C143" s="184" t="str">
        <f t="shared" si="4"/>
        <v>547-6503</v>
      </c>
      <c r="D143" s="244" t="s">
        <v>393</v>
      </c>
      <c r="E143" s="244" t="s">
        <v>74</v>
      </c>
      <c r="F143" s="244" t="s">
        <v>88</v>
      </c>
      <c r="G143" s="244" t="s">
        <v>273</v>
      </c>
      <c r="H143" s="187" t="s">
        <v>6</v>
      </c>
      <c r="I143" s="188">
        <v>3</v>
      </c>
      <c r="J143" s="188">
        <f>VLOOKUP(A143,CENIK!$A$2:$F$201,6,FALSE)</f>
        <v>0</v>
      </c>
      <c r="K143" s="188">
        <f t="shared" si="5"/>
        <v>0</v>
      </c>
    </row>
    <row r="144" spans="1:11" ht="45" x14ac:dyDescent="0.25">
      <c r="A144" s="187">
        <v>6504</v>
      </c>
      <c r="B144" s="187">
        <v>547</v>
      </c>
      <c r="C144" s="184" t="str">
        <f t="shared" si="4"/>
        <v>547-6504</v>
      </c>
      <c r="D144" s="244" t="s">
        <v>393</v>
      </c>
      <c r="E144" s="244" t="s">
        <v>74</v>
      </c>
      <c r="F144" s="244" t="s">
        <v>88</v>
      </c>
      <c r="G144" s="244" t="s">
        <v>274</v>
      </c>
      <c r="H144" s="187" t="s">
        <v>6</v>
      </c>
      <c r="I144" s="188">
        <v>2</v>
      </c>
      <c r="J144" s="188">
        <f>VLOOKUP(A144,CENIK!$A$2:$F$201,6,FALSE)</f>
        <v>0</v>
      </c>
      <c r="K144" s="188">
        <f t="shared" si="5"/>
        <v>0</v>
      </c>
    </row>
    <row r="145" spans="1:11" ht="60" x14ac:dyDescent="0.25">
      <c r="A145" s="187">
        <v>1201</v>
      </c>
      <c r="B145" s="187">
        <v>74</v>
      </c>
      <c r="C145" s="184" t="str">
        <f t="shared" si="4"/>
        <v>74-1201</v>
      </c>
      <c r="D145" s="244" t="s">
        <v>569</v>
      </c>
      <c r="E145" s="244" t="s">
        <v>7</v>
      </c>
      <c r="F145" s="244" t="s">
        <v>8</v>
      </c>
      <c r="G145" s="244" t="s">
        <v>9</v>
      </c>
      <c r="H145" s="187" t="s">
        <v>10</v>
      </c>
      <c r="I145" s="188">
        <v>1473</v>
      </c>
      <c r="J145" s="188">
        <f>VLOOKUP(A145,CENIK!$A$2:$F$201,6,FALSE)</f>
        <v>0</v>
      </c>
      <c r="K145" s="188">
        <f t="shared" si="5"/>
        <v>0</v>
      </c>
    </row>
    <row r="146" spans="1:11" ht="45" x14ac:dyDescent="0.25">
      <c r="A146" s="187">
        <v>1202</v>
      </c>
      <c r="B146" s="187">
        <v>74</v>
      </c>
      <c r="C146" s="184" t="str">
        <f t="shared" si="4"/>
        <v>74-1202</v>
      </c>
      <c r="D146" s="244" t="s">
        <v>569</v>
      </c>
      <c r="E146" s="244" t="s">
        <v>7</v>
      </c>
      <c r="F146" s="244" t="s">
        <v>8</v>
      </c>
      <c r="G146" s="244" t="s">
        <v>11</v>
      </c>
      <c r="H146" s="187" t="s">
        <v>12</v>
      </c>
      <c r="I146" s="188">
        <v>51</v>
      </c>
      <c r="J146" s="188">
        <f>VLOOKUP(A146,CENIK!$A$2:$F$201,6,FALSE)</f>
        <v>0</v>
      </c>
      <c r="K146" s="188">
        <f t="shared" si="5"/>
        <v>0</v>
      </c>
    </row>
    <row r="147" spans="1:11" ht="60" x14ac:dyDescent="0.25">
      <c r="A147" s="187">
        <v>1203</v>
      </c>
      <c r="B147" s="187">
        <v>74</v>
      </c>
      <c r="C147" s="184" t="str">
        <f t="shared" si="4"/>
        <v>74-1203</v>
      </c>
      <c r="D147" s="244" t="s">
        <v>569</v>
      </c>
      <c r="E147" s="244" t="s">
        <v>7</v>
      </c>
      <c r="F147" s="244" t="s">
        <v>8</v>
      </c>
      <c r="G147" s="244" t="s">
        <v>236</v>
      </c>
      <c r="H147" s="187" t="s">
        <v>10</v>
      </c>
      <c r="I147" s="188">
        <v>1473</v>
      </c>
      <c r="J147" s="188">
        <f>VLOOKUP(A147,CENIK!$A$2:$F$201,6,FALSE)</f>
        <v>0</v>
      </c>
      <c r="K147" s="188">
        <f t="shared" si="5"/>
        <v>0</v>
      </c>
    </row>
    <row r="148" spans="1:11" ht="60" x14ac:dyDescent="0.25">
      <c r="A148" s="187">
        <v>1205</v>
      </c>
      <c r="B148" s="187">
        <v>74</v>
      </c>
      <c r="C148" s="184" t="str">
        <f t="shared" si="4"/>
        <v>74-1205</v>
      </c>
      <c r="D148" s="244" t="s">
        <v>569</v>
      </c>
      <c r="E148" s="244" t="s">
        <v>7</v>
      </c>
      <c r="F148" s="244" t="s">
        <v>8</v>
      </c>
      <c r="G148" s="244" t="s">
        <v>237</v>
      </c>
      <c r="H148" s="187" t="s">
        <v>14</v>
      </c>
      <c r="I148" s="188">
        <v>1</v>
      </c>
      <c r="J148" s="188">
        <f>VLOOKUP(A148,CENIK!$A$2:$F$201,6,FALSE)</f>
        <v>0</v>
      </c>
      <c r="K148" s="188">
        <f t="shared" si="5"/>
        <v>0</v>
      </c>
    </row>
    <row r="149" spans="1:11" ht="60" x14ac:dyDescent="0.25">
      <c r="A149" s="187">
        <v>1206</v>
      </c>
      <c r="B149" s="187">
        <v>74</v>
      </c>
      <c r="C149" s="184" t="str">
        <f t="shared" si="4"/>
        <v>74-1206</v>
      </c>
      <c r="D149" s="244" t="s">
        <v>569</v>
      </c>
      <c r="E149" s="244" t="s">
        <v>7</v>
      </c>
      <c r="F149" s="244" t="s">
        <v>8</v>
      </c>
      <c r="G149" s="244" t="s">
        <v>238</v>
      </c>
      <c r="H149" s="187" t="s">
        <v>14</v>
      </c>
      <c r="I149" s="188">
        <v>1</v>
      </c>
      <c r="J149" s="188">
        <f>VLOOKUP(A149,CENIK!$A$2:$F$201,6,FALSE)</f>
        <v>0</v>
      </c>
      <c r="K149" s="188">
        <f t="shared" si="5"/>
        <v>0</v>
      </c>
    </row>
    <row r="150" spans="1:11" ht="75" x14ac:dyDescent="0.25">
      <c r="A150" s="187">
        <v>1207</v>
      </c>
      <c r="B150" s="187">
        <v>74</v>
      </c>
      <c r="C150" s="184" t="str">
        <f t="shared" si="4"/>
        <v>74-1207</v>
      </c>
      <c r="D150" s="244" t="s">
        <v>569</v>
      </c>
      <c r="E150" s="244" t="s">
        <v>7</v>
      </c>
      <c r="F150" s="244" t="s">
        <v>8</v>
      </c>
      <c r="G150" s="244" t="s">
        <v>239</v>
      </c>
      <c r="H150" s="187" t="s">
        <v>14</v>
      </c>
      <c r="I150" s="188">
        <v>1</v>
      </c>
      <c r="J150" s="188">
        <f>VLOOKUP(A150,CENIK!$A$2:$F$201,6,FALSE)</f>
        <v>0</v>
      </c>
      <c r="K150" s="188">
        <f t="shared" si="5"/>
        <v>0</v>
      </c>
    </row>
    <row r="151" spans="1:11" ht="75" x14ac:dyDescent="0.25">
      <c r="A151" s="187">
        <v>1208</v>
      </c>
      <c r="B151" s="187">
        <v>74</v>
      </c>
      <c r="C151" s="184" t="str">
        <f t="shared" si="4"/>
        <v>74-1208</v>
      </c>
      <c r="D151" s="244" t="s">
        <v>569</v>
      </c>
      <c r="E151" s="244" t="s">
        <v>7</v>
      </c>
      <c r="F151" s="244" t="s">
        <v>8</v>
      </c>
      <c r="G151" s="244" t="s">
        <v>240</v>
      </c>
      <c r="H151" s="187" t="s">
        <v>14</v>
      </c>
      <c r="I151" s="188">
        <v>1</v>
      </c>
      <c r="J151" s="188">
        <f>VLOOKUP(A151,CENIK!$A$2:$F$201,6,FALSE)</f>
        <v>0</v>
      </c>
      <c r="K151" s="188">
        <f t="shared" si="5"/>
        <v>0</v>
      </c>
    </row>
    <row r="152" spans="1:11" ht="60" x14ac:dyDescent="0.25">
      <c r="A152" s="187">
        <v>1212</v>
      </c>
      <c r="B152" s="187">
        <v>74</v>
      </c>
      <c r="C152" s="184" t="str">
        <f t="shared" si="4"/>
        <v>74-1212</v>
      </c>
      <c r="D152" s="244" t="s">
        <v>569</v>
      </c>
      <c r="E152" s="244" t="s">
        <v>7</v>
      </c>
      <c r="F152" s="244" t="s">
        <v>8</v>
      </c>
      <c r="G152" s="244" t="s">
        <v>243</v>
      </c>
      <c r="H152" s="187" t="s">
        <v>14</v>
      </c>
      <c r="I152" s="188">
        <v>1</v>
      </c>
      <c r="J152" s="188">
        <f>VLOOKUP(A152,CENIK!$A$2:$F$201,6,FALSE)</f>
        <v>0</v>
      </c>
      <c r="K152" s="188">
        <f t="shared" si="5"/>
        <v>0</v>
      </c>
    </row>
    <row r="153" spans="1:11" ht="60" x14ac:dyDescent="0.25">
      <c r="A153" s="187">
        <v>1213</v>
      </c>
      <c r="B153" s="187">
        <v>74</v>
      </c>
      <c r="C153" s="184" t="str">
        <f t="shared" si="4"/>
        <v>74-1213</v>
      </c>
      <c r="D153" s="244" t="s">
        <v>569</v>
      </c>
      <c r="E153" s="244" t="s">
        <v>7</v>
      </c>
      <c r="F153" s="244" t="s">
        <v>8</v>
      </c>
      <c r="G153" s="244" t="s">
        <v>244</v>
      </c>
      <c r="H153" s="187" t="s">
        <v>14</v>
      </c>
      <c r="I153" s="188">
        <v>1</v>
      </c>
      <c r="J153" s="188">
        <f>VLOOKUP(A153,CENIK!$A$2:$F$201,6,FALSE)</f>
        <v>0</v>
      </c>
      <c r="K153" s="188">
        <f t="shared" si="5"/>
        <v>0</v>
      </c>
    </row>
    <row r="154" spans="1:11" ht="45" x14ac:dyDescent="0.25">
      <c r="A154" s="187">
        <v>1301</v>
      </c>
      <c r="B154" s="187">
        <v>74</v>
      </c>
      <c r="C154" s="184" t="str">
        <f t="shared" si="4"/>
        <v>74-1301</v>
      </c>
      <c r="D154" s="244" t="s">
        <v>569</v>
      </c>
      <c r="E154" s="244" t="s">
        <v>7</v>
      </c>
      <c r="F154" s="244" t="s">
        <v>15</v>
      </c>
      <c r="G154" s="244" t="s">
        <v>16</v>
      </c>
      <c r="H154" s="187" t="s">
        <v>10</v>
      </c>
      <c r="I154" s="188">
        <v>1473</v>
      </c>
      <c r="J154" s="188">
        <f>VLOOKUP(A154,CENIK!$A$2:$F$201,6,FALSE)</f>
        <v>0</v>
      </c>
      <c r="K154" s="188">
        <f t="shared" si="5"/>
        <v>0</v>
      </c>
    </row>
    <row r="155" spans="1:11" ht="150" x14ac:dyDescent="0.25">
      <c r="A155" s="187">
        <v>1302</v>
      </c>
      <c r="B155" s="187">
        <v>74</v>
      </c>
      <c r="C155" s="184" t="str">
        <f t="shared" si="4"/>
        <v>74-1302</v>
      </c>
      <c r="D155" s="244" t="s">
        <v>569</v>
      </c>
      <c r="E155" s="244" t="s">
        <v>7</v>
      </c>
      <c r="F155" s="244" t="s">
        <v>15</v>
      </c>
      <c r="G155" s="1201" t="s">
        <v>3252</v>
      </c>
      <c r="H155" s="187" t="s">
        <v>10</v>
      </c>
      <c r="I155" s="188">
        <v>1473</v>
      </c>
      <c r="J155" s="188">
        <f>VLOOKUP(A155,CENIK!$A$2:$F$201,6,FALSE)</f>
        <v>0</v>
      </c>
      <c r="K155" s="188">
        <f t="shared" si="5"/>
        <v>0</v>
      </c>
    </row>
    <row r="156" spans="1:11" ht="165" x14ac:dyDescent="0.25">
      <c r="A156" s="187">
        <v>1304</v>
      </c>
      <c r="B156" s="187">
        <v>74</v>
      </c>
      <c r="C156" s="184" t="str">
        <f t="shared" si="4"/>
        <v>74-1304</v>
      </c>
      <c r="D156" s="244" t="s">
        <v>569</v>
      </c>
      <c r="E156" s="244" t="s">
        <v>7</v>
      </c>
      <c r="F156" s="244" t="s">
        <v>15</v>
      </c>
      <c r="G156" s="244" t="s">
        <v>3253</v>
      </c>
      <c r="H156" s="187" t="s">
        <v>6</v>
      </c>
      <c r="I156" s="188">
        <v>1</v>
      </c>
      <c r="J156" s="188">
        <f>VLOOKUP(A156,CENIK!$A$2:$F$201,6,FALSE)</f>
        <v>0</v>
      </c>
      <c r="K156" s="188">
        <f t="shared" si="5"/>
        <v>0</v>
      </c>
    </row>
    <row r="157" spans="1:11" ht="60" x14ac:dyDescent="0.25">
      <c r="A157" s="187">
        <v>1307</v>
      </c>
      <c r="B157" s="187">
        <v>74</v>
      </c>
      <c r="C157" s="184" t="str">
        <f t="shared" si="4"/>
        <v>74-1307</v>
      </c>
      <c r="D157" s="244" t="s">
        <v>569</v>
      </c>
      <c r="E157" s="244" t="s">
        <v>7</v>
      </c>
      <c r="F157" s="244" t="s">
        <v>15</v>
      </c>
      <c r="G157" s="244" t="s">
        <v>18</v>
      </c>
      <c r="H157" s="187" t="s">
        <v>6</v>
      </c>
      <c r="I157" s="188">
        <v>65</v>
      </c>
      <c r="J157" s="188">
        <f>VLOOKUP(A157,CENIK!$A$2:$F$201,6,FALSE)</f>
        <v>0</v>
      </c>
      <c r="K157" s="188">
        <f t="shared" si="5"/>
        <v>0</v>
      </c>
    </row>
    <row r="158" spans="1:11" ht="60" x14ac:dyDescent="0.25">
      <c r="A158" s="187">
        <v>1310</v>
      </c>
      <c r="B158" s="187">
        <v>74</v>
      </c>
      <c r="C158" s="184" t="str">
        <f t="shared" si="4"/>
        <v>74-1310</v>
      </c>
      <c r="D158" s="244" t="s">
        <v>569</v>
      </c>
      <c r="E158" s="244" t="s">
        <v>7</v>
      </c>
      <c r="F158" s="244" t="s">
        <v>15</v>
      </c>
      <c r="G158" s="244" t="s">
        <v>21</v>
      </c>
      <c r="H158" s="187" t="s">
        <v>22</v>
      </c>
      <c r="I158" s="188">
        <v>1104.75</v>
      </c>
      <c r="J158" s="188">
        <f>VLOOKUP(A158,CENIK!$A$2:$F$201,6,FALSE)</f>
        <v>0</v>
      </c>
      <c r="K158" s="188">
        <f t="shared" si="5"/>
        <v>0</v>
      </c>
    </row>
    <row r="159" spans="1:11" ht="30" x14ac:dyDescent="0.25">
      <c r="A159" s="187">
        <v>1401</v>
      </c>
      <c r="B159" s="187">
        <v>74</v>
      </c>
      <c r="C159" s="184" t="str">
        <f t="shared" si="4"/>
        <v>74-1401</v>
      </c>
      <c r="D159" s="244" t="s">
        <v>569</v>
      </c>
      <c r="E159" s="244" t="s">
        <v>7</v>
      </c>
      <c r="F159" s="244" t="s">
        <v>25</v>
      </c>
      <c r="G159" s="244" t="s">
        <v>247</v>
      </c>
      <c r="H159" s="187" t="s">
        <v>20</v>
      </c>
      <c r="I159" s="188">
        <v>29.46</v>
      </c>
      <c r="J159" s="188">
        <f>VLOOKUP(A159,CENIK!$A$2:$F$201,6,FALSE)</f>
        <v>0</v>
      </c>
      <c r="K159" s="188">
        <f t="shared" si="5"/>
        <v>0</v>
      </c>
    </row>
    <row r="160" spans="1:11" ht="30" x14ac:dyDescent="0.25">
      <c r="A160" s="187">
        <v>1402</v>
      </c>
      <c r="B160" s="187">
        <v>74</v>
      </c>
      <c r="C160" s="184" t="str">
        <f t="shared" si="4"/>
        <v>74-1402</v>
      </c>
      <c r="D160" s="244" t="s">
        <v>569</v>
      </c>
      <c r="E160" s="244" t="s">
        <v>7</v>
      </c>
      <c r="F160" s="244" t="s">
        <v>25</v>
      </c>
      <c r="G160" s="244" t="s">
        <v>248</v>
      </c>
      <c r="H160" s="187" t="s">
        <v>20</v>
      </c>
      <c r="I160" s="188">
        <v>25.5</v>
      </c>
      <c r="J160" s="188">
        <f>VLOOKUP(A160,CENIK!$A$2:$F$201,6,FALSE)</f>
        <v>0</v>
      </c>
      <c r="K160" s="188">
        <f t="shared" si="5"/>
        <v>0</v>
      </c>
    </row>
    <row r="161" spans="1:11" ht="30" x14ac:dyDescent="0.25">
      <c r="A161" s="187">
        <v>1403</v>
      </c>
      <c r="B161" s="187">
        <v>74</v>
      </c>
      <c r="C161" s="184" t="str">
        <f t="shared" si="4"/>
        <v>74-1403</v>
      </c>
      <c r="D161" s="244" t="s">
        <v>569</v>
      </c>
      <c r="E161" s="244" t="s">
        <v>7</v>
      </c>
      <c r="F161" s="244" t="s">
        <v>25</v>
      </c>
      <c r="G161" s="244" t="s">
        <v>249</v>
      </c>
      <c r="H161" s="187" t="s">
        <v>20</v>
      </c>
      <c r="I161" s="188">
        <v>12.75</v>
      </c>
      <c r="J161" s="188">
        <f>VLOOKUP(A161,CENIK!$A$2:$F$201,6,FALSE)</f>
        <v>0</v>
      </c>
      <c r="K161" s="188">
        <f t="shared" si="5"/>
        <v>0</v>
      </c>
    </row>
    <row r="162" spans="1:11" ht="45" x14ac:dyDescent="0.25">
      <c r="A162" s="187">
        <v>12309</v>
      </c>
      <c r="B162" s="187">
        <v>74</v>
      </c>
      <c r="C162" s="184" t="str">
        <f t="shared" si="4"/>
        <v>74-12309</v>
      </c>
      <c r="D162" s="244" t="s">
        <v>569</v>
      </c>
      <c r="E162" s="244" t="s">
        <v>26</v>
      </c>
      <c r="F162" s="244" t="s">
        <v>27</v>
      </c>
      <c r="G162" s="244" t="s">
        <v>30</v>
      </c>
      <c r="H162" s="187" t="s">
        <v>29</v>
      </c>
      <c r="I162" s="188">
        <v>1841.25</v>
      </c>
      <c r="J162" s="188">
        <f>VLOOKUP(A162,CENIK!$A$2:$F$201,6,FALSE)</f>
        <v>0</v>
      </c>
      <c r="K162" s="188">
        <f t="shared" si="5"/>
        <v>0</v>
      </c>
    </row>
    <row r="163" spans="1:11" ht="30" x14ac:dyDescent="0.25">
      <c r="A163" s="187">
        <v>12328</v>
      </c>
      <c r="B163" s="187">
        <v>74</v>
      </c>
      <c r="C163" s="184" t="str">
        <f t="shared" si="4"/>
        <v>74-12328</v>
      </c>
      <c r="D163" s="244" t="s">
        <v>569</v>
      </c>
      <c r="E163" s="244" t="s">
        <v>26</v>
      </c>
      <c r="F163" s="244" t="s">
        <v>27</v>
      </c>
      <c r="G163" s="244" t="s">
        <v>32</v>
      </c>
      <c r="H163" s="187" t="s">
        <v>10</v>
      </c>
      <c r="I163" s="188">
        <v>2976</v>
      </c>
      <c r="J163" s="188">
        <f>VLOOKUP(A163,CENIK!$A$2:$F$201,6,FALSE)</f>
        <v>0</v>
      </c>
      <c r="K163" s="188">
        <f t="shared" si="5"/>
        <v>0</v>
      </c>
    </row>
    <row r="164" spans="1:11" ht="30" x14ac:dyDescent="0.25">
      <c r="A164" s="187">
        <v>22102</v>
      </c>
      <c r="B164" s="187">
        <v>74</v>
      </c>
      <c r="C164" s="184" t="str">
        <f t="shared" si="4"/>
        <v>74-22102</v>
      </c>
      <c r="D164" s="244" t="s">
        <v>569</v>
      </c>
      <c r="E164" s="244" t="s">
        <v>26</v>
      </c>
      <c r="F164" s="244" t="s">
        <v>27</v>
      </c>
      <c r="G164" s="244" t="s">
        <v>35</v>
      </c>
      <c r="H164" s="187" t="s">
        <v>29</v>
      </c>
      <c r="I164" s="188">
        <v>1841.25</v>
      </c>
      <c r="J164" s="188">
        <f>VLOOKUP(A164,CENIK!$A$2:$F$201,6,FALSE)</f>
        <v>0</v>
      </c>
      <c r="K164" s="188">
        <f t="shared" si="5"/>
        <v>0</v>
      </c>
    </row>
    <row r="165" spans="1:11" ht="30" x14ac:dyDescent="0.25">
      <c r="A165" s="187">
        <v>2208</v>
      </c>
      <c r="B165" s="187">
        <v>74</v>
      </c>
      <c r="C165" s="184" t="str">
        <f t="shared" si="4"/>
        <v>74-2208</v>
      </c>
      <c r="D165" s="244" t="s">
        <v>569</v>
      </c>
      <c r="E165" s="244" t="s">
        <v>26</v>
      </c>
      <c r="F165" s="244" t="s">
        <v>36</v>
      </c>
      <c r="G165" s="244" t="s">
        <v>37</v>
      </c>
      <c r="H165" s="187" t="s">
        <v>29</v>
      </c>
      <c r="I165" s="188">
        <v>1841.25</v>
      </c>
      <c r="J165" s="188">
        <f>VLOOKUP(A165,CENIK!$A$2:$F$201,6,FALSE)</f>
        <v>0</v>
      </c>
      <c r="K165" s="188">
        <f t="shared" si="5"/>
        <v>0</v>
      </c>
    </row>
    <row r="166" spans="1:11" ht="30" x14ac:dyDescent="0.25">
      <c r="A166" s="187">
        <v>22103</v>
      </c>
      <c r="B166" s="187">
        <v>74</v>
      </c>
      <c r="C166" s="184" t="str">
        <f t="shared" ref="C166:C230" si="6">CONCATENATE(B166,$A$35,A166)</f>
        <v>74-22103</v>
      </c>
      <c r="D166" s="244" t="s">
        <v>569</v>
      </c>
      <c r="E166" s="244" t="s">
        <v>26</v>
      </c>
      <c r="F166" s="244" t="s">
        <v>36</v>
      </c>
      <c r="G166" s="244" t="s">
        <v>40</v>
      </c>
      <c r="H166" s="187" t="s">
        <v>29</v>
      </c>
      <c r="I166" s="188">
        <v>1841.25</v>
      </c>
      <c r="J166" s="188">
        <f>VLOOKUP(A166,CENIK!$A$2:$F$201,6,FALSE)</f>
        <v>0</v>
      </c>
      <c r="K166" s="188">
        <f t="shared" ref="K166:K230" si="7">ROUND(I166*J166,2)</f>
        <v>0</v>
      </c>
    </row>
    <row r="167" spans="1:11" ht="30" x14ac:dyDescent="0.25">
      <c r="A167" s="187">
        <v>24405</v>
      </c>
      <c r="B167" s="187">
        <v>74</v>
      </c>
      <c r="C167" s="184" t="str">
        <f t="shared" si="6"/>
        <v>74-24405</v>
      </c>
      <c r="D167" s="244" t="s">
        <v>569</v>
      </c>
      <c r="E167" s="244" t="s">
        <v>26</v>
      </c>
      <c r="F167" s="244" t="s">
        <v>36</v>
      </c>
      <c r="G167" s="244" t="s">
        <v>252</v>
      </c>
      <c r="H167" s="187" t="s">
        <v>22</v>
      </c>
      <c r="I167" s="188">
        <v>736.5</v>
      </c>
      <c r="J167" s="188">
        <f>VLOOKUP(A167,CENIK!$A$2:$F$201,6,FALSE)</f>
        <v>0</v>
      </c>
      <c r="K167" s="188">
        <f t="shared" si="7"/>
        <v>0</v>
      </c>
    </row>
    <row r="168" spans="1:11" ht="45" x14ac:dyDescent="0.25">
      <c r="A168" s="187">
        <v>31302</v>
      </c>
      <c r="B168" s="187">
        <v>74</v>
      </c>
      <c r="C168" s="184" t="str">
        <f t="shared" si="6"/>
        <v>74-31302</v>
      </c>
      <c r="D168" s="244" t="s">
        <v>569</v>
      </c>
      <c r="E168" s="244" t="s">
        <v>26</v>
      </c>
      <c r="F168" s="244" t="s">
        <v>36</v>
      </c>
      <c r="G168" s="244" t="s">
        <v>639</v>
      </c>
      <c r="H168" s="187" t="s">
        <v>22</v>
      </c>
      <c r="I168" s="188">
        <v>368.25</v>
      </c>
      <c r="J168" s="188">
        <f>VLOOKUP(A168,CENIK!$A$2:$F$201,6,FALSE)</f>
        <v>0</v>
      </c>
      <c r="K168" s="188">
        <f t="shared" si="7"/>
        <v>0</v>
      </c>
    </row>
    <row r="169" spans="1:11" ht="75" x14ac:dyDescent="0.25">
      <c r="A169" s="187">
        <v>31602</v>
      </c>
      <c r="B169" s="187">
        <v>74</v>
      </c>
      <c r="C169" s="184" t="str">
        <f t="shared" si="6"/>
        <v>74-31602</v>
      </c>
      <c r="D169" s="1137" t="s">
        <v>569</v>
      </c>
      <c r="E169" s="1137" t="s">
        <v>26</v>
      </c>
      <c r="F169" s="1137" t="s">
        <v>36</v>
      </c>
      <c r="G169" s="1137" t="s">
        <v>640</v>
      </c>
      <c r="H169" s="187" t="s">
        <v>29</v>
      </c>
      <c r="I169" s="188">
        <v>920.625</v>
      </c>
      <c r="J169" s="188">
        <f>VLOOKUP(A169,CENIK!$A$2:$F$201,6,FALSE)</f>
        <v>0</v>
      </c>
      <c r="K169" s="188">
        <f t="shared" si="7"/>
        <v>0</v>
      </c>
    </row>
    <row r="170" spans="1:11" ht="75" x14ac:dyDescent="0.25">
      <c r="A170" s="1135">
        <v>31704</v>
      </c>
      <c r="B170" s="1135">
        <v>74</v>
      </c>
      <c r="C170" s="1143" t="str">
        <f t="shared" ref="C170:C171" si="8">CONCATENATE(B170,$A$35,A170)</f>
        <v>74-31704</v>
      </c>
      <c r="D170" s="1144" t="s">
        <v>569</v>
      </c>
      <c r="E170" s="1144" t="s">
        <v>26</v>
      </c>
      <c r="F170" s="1144" t="s">
        <v>36</v>
      </c>
      <c r="G170" s="1144" t="s">
        <v>3115</v>
      </c>
      <c r="H170" s="1145" t="s">
        <v>29</v>
      </c>
      <c r="I170" s="254">
        <v>920.625</v>
      </c>
      <c r="J170" s="254">
        <f>VLOOKUP(A170,CENIK!$A$2:$F$201,6,FALSE)</f>
        <v>0</v>
      </c>
      <c r="K170" s="254">
        <f t="shared" ref="K170:K171" si="9">ROUND(I170*J170,2)</f>
        <v>0</v>
      </c>
    </row>
    <row r="171" spans="1:11" ht="45" x14ac:dyDescent="0.25">
      <c r="A171" s="187">
        <v>32311</v>
      </c>
      <c r="B171" s="187">
        <v>74</v>
      </c>
      <c r="C171" s="184" t="str">
        <f t="shared" si="8"/>
        <v>74-32311</v>
      </c>
      <c r="D171" s="1137" t="s">
        <v>569</v>
      </c>
      <c r="E171" s="1137" t="s">
        <v>26</v>
      </c>
      <c r="F171" s="1137" t="s">
        <v>36</v>
      </c>
      <c r="G171" s="1137" t="s">
        <v>255</v>
      </c>
      <c r="H171" s="187" t="s">
        <v>29</v>
      </c>
      <c r="I171" s="188">
        <v>1841.25</v>
      </c>
      <c r="J171" s="188">
        <f>VLOOKUP(A171,CENIK!$A$2:$F$201,6,FALSE)</f>
        <v>0</v>
      </c>
      <c r="K171" s="188">
        <f t="shared" si="9"/>
        <v>0</v>
      </c>
    </row>
    <row r="172" spans="1:11" ht="45" x14ac:dyDescent="0.25">
      <c r="A172" s="187">
        <v>4101</v>
      </c>
      <c r="B172" s="187">
        <v>74</v>
      </c>
      <c r="C172" s="184" t="str">
        <f t="shared" si="6"/>
        <v>74-4101</v>
      </c>
      <c r="D172" s="244" t="s">
        <v>569</v>
      </c>
      <c r="E172" s="244" t="s">
        <v>49</v>
      </c>
      <c r="F172" s="244" t="s">
        <v>50</v>
      </c>
      <c r="G172" s="244" t="s">
        <v>641</v>
      </c>
      <c r="H172" s="187" t="s">
        <v>29</v>
      </c>
      <c r="I172" s="188">
        <v>6834.72</v>
      </c>
      <c r="J172" s="188">
        <f>VLOOKUP(A172,CENIK!$A$2:$F$201,6,FALSE)</f>
        <v>0</v>
      </c>
      <c r="K172" s="188">
        <f t="shared" si="7"/>
        <v>0</v>
      </c>
    </row>
    <row r="173" spans="1:11" ht="60" x14ac:dyDescent="0.25">
      <c r="A173" s="187">
        <v>4105</v>
      </c>
      <c r="B173" s="187">
        <v>74</v>
      </c>
      <c r="C173" s="184" t="str">
        <f t="shared" si="6"/>
        <v>74-4105</v>
      </c>
      <c r="D173" s="244" t="s">
        <v>569</v>
      </c>
      <c r="E173" s="244" t="s">
        <v>49</v>
      </c>
      <c r="F173" s="244" t="s">
        <v>50</v>
      </c>
      <c r="G173" s="244" t="s">
        <v>257</v>
      </c>
      <c r="H173" s="187" t="s">
        <v>22</v>
      </c>
      <c r="I173" s="188">
        <v>1786.0125</v>
      </c>
      <c r="J173" s="188">
        <f>VLOOKUP(A173,CENIK!$A$2:$F$201,6,FALSE)</f>
        <v>0</v>
      </c>
      <c r="K173" s="188">
        <f t="shared" si="7"/>
        <v>0</v>
      </c>
    </row>
    <row r="174" spans="1:11" ht="45" x14ac:dyDescent="0.25">
      <c r="A174" s="187">
        <v>4106</v>
      </c>
      <c r="B174" s="187">
        <v>74</v>
      </c>
      <c r="C174" s="184" t="str">
        <f t="shared" si="6"/>
        <v>74-4106</v>
      </c>
      <c r="D174" s="244" t="s">
        <v>569</v>
      </c>
      <c r="E174" s="244" t="s">
        <v>49</v>
      </c>
      <c r="F174" s="244" t="s">
        <v>50</v>
      </c>
      <c r="G174" s="244" t="s">
        <v>642</v>
      </c>
      <c r="H174" s="187" t="s">
        <v>22</v>
      </c>
      <c r="I174" s="188">
        <v>1631.3475000000001</v>
      </c>
      <c r="J174" s="188">
        <f>VLOOKUP(A174,CENIK!$A$2:$F$201,6,FALSE)</f>
        <v>0</v>
      </c>
      <c r="K174" s="188">
        <f t="shared" si="7"/>
        <v>0</v>
      </c>
    </row>
    <row r="175" spans="1:11" ht="45" x14ac:dyDescent="0.25">
      <c r="A175" s="187">
        <v>4113</v>
      </c>
      <c r="B175" s="187">
        <v>74</v>
      </c>
      <c r="C175" s="184" t="str">
        <f t="shared" si="6"/>
        <v>74-4113</v>
      </c>
      <c r="D175" s="244" t="s">
        <v>569</v>
      </c>
      <c r="E175" s="244" t="s">
        <v>49</v>
      </c>
      <c r="F175" s="244" t="s">
        <v>50</v>
      </c>
      <c r="G175" s="244" t="s">
        <v>557</v>
      </c>
      <c r="H175" s="187" t="s">
        <v>22</v>
      </c>
      <c r="I175" s="188">
        <v>341.73599999999999</v>
      </c>
      <c r="J175" s="188">
        <f>VLOOKUP(A175,CENIK!$A$2:$F$201,6,FALSE)</f>
        <v>0</v>
      </c>
      <c r="K175" s="188">
        <f t="shared" si="7"/>
        <v>0</v>
      </c>
    </row>
    <row r="176" spans="1:11" ht="45" x14ac:dyDescent="0.25">
      <c r="A176" s="187">
        <v>4121</v>
      </c>
      <c r="B176" s="187">
        <v>74</v>
      </c>
      <c r="C176" s="184" t="str">
        <f t="shared" si="6"/>
        <v>74-4121</v>
      </c>
      <c r="D176" s="244" t="s">
        <v>569</v>
      </c>
      <c r="E176" s="244" t="s">
        <v>49</v>
      </c>
      <c r="F176" s="244" t="s">
        <v>50</v>
      </c>
      <c r="G176" s="244" t="s">
        <v>260</v>
      </c>
      <c r="H176" s="187" t="s">
        <v>22</v>
      </c>
      <c r="I176" s="188">
        <v>427.17</v>
      </c>
      <c r="J176" s="188">
        <f>VLOOKUP(A176,CENIK!$A$2:$F$201,6,FALSE)</f>
        <v>0</v>
      </c>
      <c r="K176" s="188">
        <f t="shared" si="7"/>
        <v>0</v>
      </c>
    </row>
    <row r="177" spans="1:11" ht="30" x14ac:dyDescent="0.25">
      <c r="A177" s="187">
        <v>4124</v>
      </c>
      <c r="B177" s="187">
        <v>74</v>
      </c>
      <c r="C177" s="184" t="str">
        <f t="shared" si="6"/>
        <v>74-4124</v>
      </c>
      <c r="D177" s="244" t="s">
        <v>569</v>
      </c>
      <c r="E177" s="244" t="s">
        <v>49</v>
      </c>
      <c r="F177" s="244" t="s">
        <v>50</v>
      </c>
      <c r="G177" s="244" t="s">
        <v>55</v>
      </c>
      <c r="H177" s="187" t="s">
        <v>20</v>
      </c>
      <c r="I177" s="188">
        <v>73.650000000000006</v>
      </c>
      <c r="J177" s="188">
        <f>VLOOKUP(A177,CENIK!$A$2:$F$201,6,FALSE)</f>
        <v>0</v>
      </c>
      <c r="K177" s="188">
        <f t="shared" si="7"/>
        <v>0</v>
      </c>
    </row>
    <row r="178" spans="1:11" ht="45" x14ac:dyDescent="0.25">
      <c r="A178" s="187">
        <v>4201</v>
      </c>
      <c r="B178" s="187">
        <v>74</v>
      </c>
      <c r="C178" s="184" t="str">
        <f t="shared" si="6"/>
        <v>74-4201</v>
      </c>
      <c r="D178" s="244" t="s">
        <v>569</v>
      </c>
      <c r="E178" s="244" t="s">
        <v>49</v>
      </c>
      <c r="F178" s="244" t="s">
        <v>56</v>
      </c>
      <c r="G178" s="244" t="s">
        <v>57</v>
      </c>
      <c r="H178" s="187" t="s">
        <v>29</v>
      </c>
      <c r="I178" s="188">
        <v>1841.25</v>
      </c>
      <c r="J178" s="188">
        <f>VLOOKUP(A178,CENIK!$A$2:$F$201,6,FALSE)</f>
        <v>0</v>
      </c>
      <c r="K178" s="188">
        <f t="shared" si="7"/>
        <v>0</v>
      </c>
    </row>
    <row r="179" spans="1:11" ht="30" x14ac:dyDescent="0.25">
      <c r="A179" s="187">
        <v>4202</v>
      </c>
      <c r="B179" s="187">
        <v>74</v>
      </c>
      <c r="C179" s="184" t="str">
        <f t="shared" si="6"/>
        <v>74-4202</v>
      </c>
      <c r="D179" s="244" t="s">
        <v>569</v>
      </c>
      <c r="E179" s="244" t="s">
        <v>49</v>
      </c>
      <c r="F179" s="244" t="s">
        <v>56</v>
      </c>
      <c r="G179" s="244" t="s">
        <v>58</v>
      </c>
      <c r="H179" s="187" t="s">
        <v>29</v>
      </c>
      <c r="I179" s="188">
        <v>1841.25</v>
      </c>
      <c r="J179" s="188">
        <f>VLOOKUP(A179,CENIK!$A$2:$F$201,6,FALSE)</f>
        <v>0</v>
      </c>
      <c r="K179" s="188">
        <f t="shared" si="7"/>
        <v>0</v>
      </c>
    </row>
    <row r="180" spans="1:11" ht="75" x14ac:dyDescent="0.25">
      <c r="A180" s="187">
        <v>4203</v>
      </c>
      <c r="B180" s="187">
        <v>74</v>
      </c>
      <c r="C180" s="184" t="str">
        <f t="shared" si="6"/>
        <v>74-4203</v>
      </c>
      <c r="D180" s="244" t="s">
        <v>569</v>
      </c>
      <c r="E180" s="244" t="s">
        <v>49</v>
      </c>
      <c r="F180" s="244" t="s">
        <v>56</v>
      </c>
      <c r="G180" s="244" t="s">
        <v>59</v>
      </c>
      <c r="H180" s="187" t="s">
        <v>22</v>
      </c>
      <c r="I180" s="188">
        <v>191.49</v>
      </c>
      <c r="J180" s="188">
        <f>VLOOKUP(A180,CENIK!$A$2:$F$201,6,FALSE)</f>
        <v>0</v>
      </c>
      <c r="K180" s="188">
        <f t="shared" si="7"/>
        <v>0</v>
      </c>
    </row>
    <row r="181" spans="1:11" ht="60" x14ac:dyDescent="0.25">
      <c r="A181" s="187">
        <v>4204</v>
      </c>
      <c r="B181" s="187">
        <v>74</v>
      </c>
      <c r="C181" s="184" t="str">
        <f t="shared" si="6"/>
        <v>74-4204</v>
      </c>
      <c r="D181" s="244" t="s">
        <v>569</v>
      </c>
      <c r="E181" s="244" t="s">
        <v>49</v>
      </c>
      <c r="F181" s="244" t="s">
        <v>56</v>
      </c>
      <c r="G181" s="244" t="s">
        <v>60</v>
      </c>
      <c r="H181" s="187" t="s">
        <v>22</v>
      </c>
      <c r="I181" s="188">
        <v>940.37750000000005</v>
      </c>
      <c r="J181" s="188">
        <f>VLOOKUP(A181,CENIK!$A$2:$F$201,6,FALSE)</f>
        <v>0</v>
      </c>
      <c r="K181" s="188">
        <f t="shared" si="7"/>
        <v>0</v>
      </c>
    </row>
    <row r="182" spans="1:11" ht="60" x14ac:dyDescent="0.25">
      <c r="A182" s="187">
        <v>4205</v>
      </c>
      <c r="B182" s="187">
        <v>74</v>
      </c>
      <c r="C182" s="184" t="str">
        <f t="shared" si="6"/>
        <v>74-4205</v>
      </c>
      <c r="D182" s="244" t="s">
        <v>569</v>
      </c>
      <c r="E182" s="244" t="s">
        <v>49</v>
      </c>
      <c r="F182" s="244" t="s">
        <v>56</v>
      </c>
      <c r="G182" s="244" t="s">
        <v>61</v>
      </c>
      <c r="H182" s="187" t="s">
        <v>29</v>
      </c>
      <c r="I182" s="188">
        <v>5302.8</v>
      </c>
      <c r="J182" s="188">
        <f>VLOOKUP(A182,CENIK!$A$2:$F$201,6,FALSE)</f>
        <v>0</v>
      </c>
      <c r="K182" s="188">
        <f t="shared" si="7"/>
        <v>0</v>
      </c>
    </row>
    <row r="183" spans="1:11" ht="60" x14ac:dyDescent="0.25">
      <c r="A183" s="187">
        <v>4206</v>
      </c>
      <c r="B183" s="187">
        <v>74</v>
      </c>
      <c r="C183" s="184" t="str">
        <f t="shared" si="6"/>
        <v>74-4206</v>
      </c>
      <c r="D183" s="244" t="s">
        <v>569</v>
      </c>
      <c r="E183" s="244" t="s">
        <v>49</v>
      </c>
      <c r="F183" s="244" t="s">
        <v>56</v>
      </c>
      <c r="G183" s="244" t="s">
        <v>62</v>
      </c>
      <c r="H183" s="187" t="s">
        <v>22</v>
      </c>
      <c r="I183" s="188">
        <v>1786.0125</v>
      </c>
      <c r="J183" s="188">
        <f>VLOOKUP(A183,CENIK!$A$2:$F$201,6,FALSE)</f>
        <v>0</v>
      </c>
      <c r="K183" s="188">
        <f t="shared" si="7"/>
        <v>0</v>
      </c>
    </row>
    <row r="184" spans="1:11" ht="60" x14ac:dyDescent="0.25">
      <c r="A184" s="187">
        <v>4207</v>
      </c>
      <c r="B184" s="187">
        <v>74</v>
      </c>
      <c r="C184" s="184" t="str">
        <f t="shared" si="6"/>
        <v>74-4207</v>
      </c>
      <c r="D184" s="244" t="s">
        <v>569</v>
      </c>
      <c r="E184" s="244" t="s">
        <v>49</v>
      </c>
      <c r="F184" s="244" t="s">
        <v>56</v>
      </c>
      <c r="G184" s="244" t="s">
        <v>262</v>
      </c>
      <c r="H184" s="187" t="s">
        <v>22</v>
      </c>
      <c r="I184" s="188">
        <v>10</v>
      </c>
      <c r="J184" s="188">
        <f>VLOOKUP(A184,CENIK!$A$2:$F$201,6,FALSE)</f>
        <v>0</v>
      </c>
      <c r="K184" s="188">
        <f t="shared" si="7"/>
        <v>0</v>
      </c>
    </row>
    <row r="185" spans="1:11" ht="75" x14ac:dyDescent="0.25">
      <c r="A185" s="187">
        <v>5108</v>
      </c>
      <c r="B185" s="187">
        <v>74</v>
      </c>
      <c r="C185" s="184" t="str">
        <f t="shared" si="6"/>
        <v>74-5108</v>
      </c>
      <c r="D185" s="244" t="s">
        <v>569</v>
      </c>
      <c r="E185" s="244" t="s">
        <v>63</v>
      </c>
      <c r="F185" s="244" t="s">
        <v>64</v>
      </c>
      <c r="G185" s="244" t="s">
        <v>68</v>
      </c>
      <c r="H185" s="187" t="s">
        <v>69</v>
      </c>
      <c r="I185" s="188">
        <v>480</v>
      </c>
      <c r="J185" s="188">
        <f>VLOOKUP(A185,CENIK!$A$2:$F$201,6,FALSE)</f>
        <v>0</v>
      </c>
      <c r="K185" s="188">
        <f t="shared" si="7"/>
        <v>0</v>
      </c>
    </row>
    <row r="186" spans="1:11" ht="165" x14ac:dyDescent="0.25">
      <c r="A186" s="187">
        <v>6101</v>
      </c>
      <c r="B186" s="187">
        <v>74</v>
      </c>
      <c r="C186" s="184" t="str">
        <f t="shared" si="6"/>
        <v>74-6101</v>
      </c>
      <c r="D186" s="244" t="s">
        <v>569</v>
      </c>
      <c r="E186" s="244" t="s">
        <v>74</v>
      </c>
      <c r="F186" s="244" t="s">
        <v>75</v>
      </c>
      <c r="G186" s="244" t="s">
        <v>76</v>
      </c>
      <c r="H186" s="187" t="s">
        <v>10</v>
      </c>
      <c r="I186" s="188">
        <v>1473</v>
      </c>
      <c r="J186" s="188">
        <f>VLOOKUP(A186,CENIK!$A$2:$F$201,6,FALSE)</f>
        <v>0</v>
      </c>
      <c r="K186" s="188">
        <f t="shared" si="7"/>
        <v>0</v>
      </c>
    </row>
    <row r="187" spans="1:11" ht="120" x14ac:dyDescent="0.25">
      <c r="A187" s="187">
        <v>6202</v>
      </c>
      <c r="B187" s="187">
        <v>74</v>
      </c>
      <c r="C187" s="184" t="str">
        <f t="shared" si="6"/>
        <v>74-6202</v>
      </c>
      <c r="D187" s="244" t="s">
        <v>569</v>
      </c>
      <c r="E187" s="244" t="s">
        <v>74</v>
      </c>
      <c r="F187" s="244" t="s">
        <v>77</v>
      </c>
      <c r="G187" s="244" t="s">
        <v>263</v>
      </c>
      <c r="H187" s="187" t="s">
        <v>6</v>
      </c>
      <c r="I187" s="188">
        <v>25</v>
      </c>
      <c r="J187" s="188">
        <f>VLOOKUP(A187,CENIK!$A$2:$F$201,6,FALSE)</f>
        <v>0</v>
      </c>
      <c r="K187" s="188">
        <f t="shared" si="7"/>
        <v>0</v>
      </c>
    </row>
    <row r="188" spans="1:11" ht="120" x14ac:dyDescent="0.25">
      <c r="A188" s="187">
        <v>6204</v>
      </c>
      <c r="B188" s="187">
        <v>74</v>
      </c>
      <c r="C188" s="184" t="str">
        <f t="shared" si="6"/>
        <v>74-6204</v>
      </c>
      <c r="D188" s="244" t="s">
        <v>569</v>
      </c>
      <c r="E188" s="244" t="s">
        <v>74</v>
      </c>
      <c r="F188" s="244" t="s">
        <v>77</v>
      </c>
      <c r="G188" s="244" t="s">
        <v>265</v>
      </c>
      <c r="H188" s="187" t="s">
        <v>6</v>
      </c>
      <c r="I188" s="188">
        <v>22</v>
      </c>
      <c r="J188" s="188">
        <f>VLOOKUP(A188,CENIK!$A$2:$F$201,6,FALSE)</f>
        <v>0</v>
      </c>
      <c r="K188" s="188">
        <f t="shared" si="7"/>
        <v>0</v>
      </c>
    </row>
    <row r="189" spans="1:11" ht="135" x14ac:dyDescent="0.25">
      <c r="A189" s="187">
        <v>6207</v>
      </c>
      <c r="B189" s="187">
        <v>74</v>
      </c>
      <c r="C189" s="184" t="str">
        <f t="shared" si="6"/>
        <v>74-6207</v>
      </c>
      <c r="D189" s="244" t="s">
        <v>569</v>
      </c>
      <c r="E189" s="244" t="s">
        <v>74</v>
      </c>
      <c r="F189" s="244" t="s">
        <v>77</v>
      </c>
      <c r="G189" s="244" t="s">
        <v>566</v>
      </c>
      <c r="H189" s="187" t="s">
        <v>6</v>
      </c>
      <c r="I189" s="188">
        <v>4</v>
      </c>
      <c r="J189" s="188">
        <f>VLOOKUP(A189,CENIK!$A$2:$F$201,6,FALSE)</f>
        <v>0</v>
      </c>
      <c r="K189" s="188">
        <f t="shared" si="7"/>
        <v>0</v>
      </c>
    </row>
    <row r="190" spans="1:11" ht="120" x14ac:dyDescent="0.25">
      <c r="A190" s="187">
        <v>6253</v>
      </c>
      <c r="B190" s="187">
        <v>74</v>
      </c>
      <c r="C190" s="184" t="str">
        <f t="shared" si="6"/>
        <v>74-6253</v>
      </c>
      <c r="D190" s="244" t="s">
        <v>569</v>
      </c>
      <c r="E190" s="244" t="s">
        <v>74</v>
      </c>
      <c r="F190" s="244" t="s">
        <v>77</v>
      </c>
      <c r="G190" s="244" t="s">
        <v>269</v>
      </c>
      <c r="H190" s="187" t="s">
        <v>6</v>
      </c>
      <c r="I190" s="188">
        <v>65</v>
      </c>
      <c r="J190" s="188">
        <f>VLOOKUP(A190,CENIK!$A$2:$F$201,6,FALSE)</f>
        <v>0</v>
      </c>
      <c r="K190" s="188">
        <f t="shared" si="7"/>
        <v>0</v>
      </c>
    </row>
    <row r="191" spans="1:11" ht="30" x14ac:dyDescent="0.25">
      <c r="A191" s="187">
        <v>6257</v>
      </c>
      <c r="B191" s="187">
        <v>74</v>
      </c>
      <c r="C191" s="184" t="str">
        <f t="shared" si="6"/>
        <v>74-6257</v>
      </c>
      <c r="D191" s="244" t="s">
        <v>569</v>
      </c>
      <c r="E191" s="244" t="s">
        <v>74</v>
      </c>
      <c r="F191" s="244" t="s">
        <v>77</v>
      </c>
      <c r="G191" s="244" t="s">
        <v>79</v>
      </c>
      <c r="H191" s="187" t="s">
        <v>6</v>
      </c>
      <c r="I191" s="188">
        <v>65</v>
      </c>
      <c r="J191" s="188">
        <f>VLOOKUP(A191,CENIK!$A$2:$F$201,6,FALSE)</f>
        <v>0</v>
      </c>
      <c r="K191" s="188">
        <f t="shared" si="7"/>
        <v>0</v>
      </c>
    </row>
    <row r="192" spans="1:11" ht="345" x14ac:dyDescent="0.25">
      <c r="A192" s="187">
        <v>6301</v>
      </c>
      <c r="B192" s="187">
        <v>74</v>
      </c>
      <c r="C192" s="184" t="str">
        <f t="shared" si="6"/>
        <v>74-6301</v>
      </c>
      <c r="D192" s="244" t="s">
        <v>569</v>
      </c>
      <c r="E192" s="244" t="s">
        <v>74</v>
      </c>
      <c r="F192" s="244" t="s">
        <v>81</v>
      </c>
      <c r="G192" s="244" t="s">
        <v>270</v>
      </c>
      <c r="H192" s="187" t="s">
        <v>6</v>
      </c>
      <c r="I192" s="188">
        <v>65</v>
      </c>
      <c r="J192" s="188">
        <f>VLOOKUP(A192,CENIK!$A$2:$F$201,6,FALSE)</f>
        <v>0</v>
      </c>
      <c r="K192" s="188">
        <f t="shared" si="7"/>
        <v>0</v>
      </c>
    </row>
    <row r="193" spans="1:11" ht="120" x14ac:dyDescent="0.25">
      <c r="A193" s="187">
        <v>6302</v>
      </c>
      <c r="B193" s="187">
        <v>74</v>
      </c>
      <c r="C193" s="184" t="str">
        <f t="shared" si="6"/>
        <v>74-6302</v>
      </c>
      <c r="D193" s="244" t="s">
        <v>569</v>
      </c>
      <c r="E193" s="244" t="s">
        <v>74</v>
      </c>
      <c r="F193" s="244" t="s">
        <v>81</v>
      </c>
      <c r="G193" s="244" t="s">
        <v>686</v>
      </c>
      <c r="H193" s="187" t="s">
        <v>6</v>
      </c>
      <c r="I193" s="188">
        <v>65</v>
      </c>
      <c r="J193" s="188">
        <f>VLOOKUP(A193,CENIK!$A$2:$F$201,6,FALSE)</f>
        <v>0</v>
      </c>
      <c r="K193" s="188">
        <f t="shared" si="7"/>
        <v>0</v>
      </c>
    </row>
    <row r="194" spans="1:11" ht="30" x14ac:dyDescent="0.25">
      <c r="A194" s="187">
        <v>6401</v>
      </c>
      <c r="B194" s="187">
        <v>74</v>
      </c>
      <c r="C194" s="184" t="str">
        <f t="shared" si="6"/>
        <v>74-6401</v>
      </c>
      <c r="D194" s="244" t="s">
        <v>569</v>
      </c>
      <c r="E194" s="244" t="s">
        <v>74</v>
      </c>
      <c r="F194" s="244" t="s">
        <v>85</v>
      </c>
      <c r="G194" s="244" t="s">
        <v>86</v>
      </c>
      <c r="H194" s="187" t="s">
        <v>10</v>
      </c>
      <c r="I194" s="188">
        <v>1473</v>
      </c>
      <c r="J194" s="188">
        <f>VLOOKUP(A194,CENIK!$A$2:$F$201,6,FALSE)</f>
        <v>0</v>
      </c>
      <c r="K194" s="188">
        <f t="shared" si="7"/>
        <v>0</v>
      </c>
    </row>
    <row r="195" spans="1:11" ht="30" x14ac:dyDescent="0.25">
      <c r="A195" s="187">
        <v>6402</v>
      </c>
      <c r="B195" s="187">
        <v>74</v>
      </c>
      <c r="C195" s="184" t="str">
        <f t="shared" si="6"/>
        <v>74-6402</v>
      </c>
      <c r="D195" s="244" t="s">
        <v>569</v>
      </c>
      <c r="E195" s="244" t="s">
        <v>74</v>
      </c>
      <c r="F195" s="244" t="s">
        <v>85</v>
      </c>
      <c r="G195" s="244" t="s">
        <v>122</v>
      </c>
      <c r="H195" s="187" t="s">
        <v>10</v>
      </c>
      <c r="I195" s="188">
        <v>1473</v>
      </c>
      <c r="J195" s="188">
        <f>VLOOKUP(A195,CENIK!$A$2:$F$201,6,FALSE)</f>
        <v>0</v>
      </c>
      <c r="K195" s="188">
        <f t="shared" si="7"/>
        <v>0</v>
      </c>
    </row>
    <row r="196" spans="1:11" ht="60" x14ac:dyDescent="0.25">
      <c r="A196" s="187">
        <v>6405</v>
      </c>
      <c r="B196" s="187">
        <v>74</v>
      </c>
      <c r="C196" s="184" t="str">
        <f t="shared" si="6"/>
        <v>74-6405</v>
      </c>
      <c r="D196" s="244" t="s">
        <v>569</v>
      </c>
      <c r="E196" s="244" t="s">
        <v>74</v>
      </c>
      <c r="F196" s="244" t="s">
        <v>85</v>
      </c>
      <c r="G196" s="244" t="s">
        <v>87</v>
      </c>
      <c r="H196" s="187" t="s">
        <v>10</v>
      </c>
      <c r="I196" s="188">
        <v>1473</v>
      </c>
      <c r="J196" s="188">
        <f>VLOOKUP(A196,CENIK!$A$2:$F$201,6,FALSE)</f>
        <v>0</v>
      </c>
      <c r="K196" s="188">
        <f t="shared" si="7"/>
        <v>0</v>
      </c>
    </row>
    <row r="197" spans="1:11" ht="30" x14ac:dyDescent="0.25">
      <c r="A197" s="187">
        <v>6501</v>
      </c>
      <c r="B197" s="187">
        <v>74</v>
      </c>
      <c r="C197" s="184" t="str">
        <f t="shared" si="6"/>
        <v>74-6501</v>
      </c>
      <c r="D197" s="244" t="s">
        <v>569</v>
      </c>
      <c r="E197" s="244" t="s">
        <v>74</v>
      </c>
      <c r="F197" s="244" t="s">
        <v>88</v>
      </c>
      <c r="G197" s="244" t="s">
        <v>271</v>
      </c>
      <c r="H197" s="187" t="s">
        <v>6</v>
      </c>
      <c r="I197" s="188">
        <v>5</v>
      </c>
      <c r="J197" s="188">
        <f>VLOOKUP(A197,CENIK!$A$2:$F$201,6,FALSE)</f>
        <v>0</v>
      </c>
      <c r="K197" s="188">
        <f t="shared" si="7"/>
        <v>0</v>
      </c>
    </row>
    <row r="198" spans="1:11" ht="30" x14ac:dyDescent="0.25">
      <c r="A198" s="187">
        <v>6502</v>
      </c>
      <c r="B198" s="187">
        <v>74</v>
      </c>
      <c r="C198" s="184" t="str">
        <f t="shared" si="6"/>
        <v>74-6502</v>
      </c>
      <c r="D198" s="244" t="s">
        <v>569</v>
      </c>
      <c r="E198" s="244" t="s">
        <v>74</v>
      </c>
      <c r="F198" s="244" t="s">
        <v>88</v>
      </c>
      <c r="G198" s="244" t="s">
        <v>272</v>
      </c>
      <c r="H198" s="187" t="s">
        <v>6</v>
      </c>
      <c r="I198" s="188">
        <v>5</v>
      </c>
      <c r="J198" s="188">
        <f>VLOOKUP(A198,CENIK!$A$2:$F$201,6,FALSE)</f>
        <v>0</v>
      </c>
      <c r="K198" s="188">
        <f t="shared" si="7"/>
        <v>0</v>
      </c>
    </row>
    <row r="199" spans="1:11" ht="45" x14ac:dyDescent="0.25">
      <c r="A199" s="187">
        <v>6503</v>
      </c>
      <c r="B199" s="187">
        <v>74</v>
      </c>
      <c r="C199" s="184" t="str">
        <f t="shared" si="6"/>
        <v>74-6503</v>
      </c>
      <c r="D199" s="244" t="s">
        <v>569</v>
      </c>
      <c r="E199" s="244" t="s">
        <v>74</v>
      </c>
      <c r="F199" s="244" t="s">
        <v>88</v>
      </c>
      <c r="G199" s="244" t="s">
        <v>273</v>
      </c>
      <c r="H199" s="187" t="s">
        <v>6</v>
      </c>
      <c r="I199" s="188">
        <v>17</v>
      </c>
      <c r="J199" s="188">
        <f>VLOOKUP(A199,CENIK!$A$2:$F$201,6,FALSE)</f>
        <v>0</v>
      </c>
      <c r="K199" s="188">
        <f t="shared" si="7"/>
        <v>0</v>
      </c>
    </row>
    <row r="200" spans="1:11" ht="45" x14ac:dyDescent="0.25">
      <c r="A200" s="187">
        <v>6504</v>
      </c>
      <c r="B200" s="187">
        <v>74</v>
      </c>
      <c r="C200" s="184" t="str">
        <f t="shared" si="6"/>
        <v>74-6504</v>
      </c>
      <c r="D200" s="244" t="s">
        <v>569</v>
      </c>
      <c r="E200" s="244" t="s">
        <v>74</v>
      </c>
      <c r="F200" s="244" t="s">
        <v>88</v>
      </c>
      <c r="G200" s="244" t="s">
        <v>274</v>
      </c>
      <c r="H200" s="187" t="s">
        <v>6</v>
      </c>
      <c r="I200" s="188">
        <v>14</v>
      </c>
      <c r="J200" s="188">
        <f>VLOOKUP(A200,CENIK!$A$2:$F$201,6,FALSE)</f>
        <v>0</v>
      </c>
      <c r="K200" s="188">
        <f t="shared" si="7"/>
        <v>0</v>
      </c>
    </row>
    <row r="201" spans="1:11" ht="30" x14ac:dyDescent="0.25">
      <c r="A201" s="187">
        <v>6507</v>
      </c>
      <c r="B201" s="187">
        <v>74</v>
      </c>
      <c r="C201" s="184" t="str">
        <f t="shared" si="6"/>
        <v>74-6507</v>
      </c>
      <c r="D201" s="244" t="s">
        <v>569</v>
      </c>
      <c r="E201" s="244" t="s">
        <v>74</v>
      </c>
      <c r="F201" s="244" t="s">
        <v>88</v>
      </c>
      <c r="G201" s="244" t="s">
        <v>277</v>
      </c>
      <c r="H201" s="187" t="s">
        <v>6</v>
      </c>
      <c r="I201" s="188">
        <v>20</v>
      </c>
      <c r="J201" s="188">
        <f>VLOOKUP(A201,CENIK!$A$2:$F$201,6,FALSE)</f>
        <v>0</v>
      </c>
      <c r="K201" s="188">
        <f t="shared" si="7"/>
        <v>0</v>
      </c>
    </row>
    <row r="202" spans="1:11" ht="60" x14ac:dyDescent="0.25">
      <c r="A202" s="187">
        <v>1201</v>
      </c>
      <c r="B202" s="187">
        <v>546</v>
      </c>
      <c r="C202" s="184" t="str">
        <f t="shared" si="6"/>
        <v>546-1201</v>
      </c>
      <c r="D202" s="244" t="s">
        <v>392</v>
      </c>
      <c r="E202" s="244" t="s">
        <v>7</v>
      </c>
      <c r="F202" s="244" t="s">
        <v>8</v>
      </c>
      <c r="G202" s="244" t="s">
        <v>9</v>
      </c>
      <c r="H202" s="187" t="s">
        <v>10</v>
      </c>
      <c r="I202" s="188">
        <v>126</v>
      </c>
      <c r="J202" s="188">
        <f>VLOOKUP(A202,CENIK!$A$2:$F$201,6,FALSE)</f>
        <v>0</v>
      </c>
      <c r="K202" s="188">
        <f t="shared" si="7"/>
        <v>0</v>
      </c>
    </row>
    <row r="203" spans="1:11" ht="45" x14ac:dyDescent="0.25">
      <c r="A203" s="187">
        <v>1202</v>
      </c>
      <c r="B203" s="187">
        <v>546</v>
      </c>
      <c r="C203" s="184" t="str">
        <f t="shared" si="6"/>
        <v>546-1202</v>
      </c>
      <c r="D203" s="244" t="s">
        <v>392</v>
      </c>
      <c r="E203" s="244" t="s">
        <v>7</v>
      </c>
      <c r="F203" s="244" t="s">
        <v>8</v>
      </c>
      <c r="G203" s="244" t="s">
        <v>11</v>
      </c>
      <c r="H203" s="187" t="s">
        <v>12</v>
      </c>
      <c r="I203" s="188">
        <v>5</v>
      </c>
      <c r="J203" s="188">
        <f>VLOOKUP(A203,CENIK!$A$2:$F$201,6,FALSE)</f>
        <v>0</v>
      </c>
      <c r="K203" s="188">
        <f t="shared" si="7"/>
        <v>0</v>
      </c>
    </row>
    <row r="204" spans="1:11" ht="60" x14ac:dyDescent="0.25">
      <c r="A204" s="187">
        <v>1203</v>
      </c>
      <c r="B204" s="187">
        <v>546</v>
      </c>
      <c r="C204" s="184" t="str">
        <f t="shared" si="6"/>
        <v>546-1203</v>
      </c>
      <c r="D204" s="244" t="s">
        <v>392</v>
      </c>
      <c r="E204" s="244" t="s">
        <v>7</v>
      </c>
      <c r="F204" s="244" t="s">
        <v>8</v>
      </c>
      <c r="G204" s="244" t="s">
        <v>236</v>
      </c>
      <c r="H204" s="187" t="s">
        <v>10</v>
      </c>
      <c r="I204" s="188">
        <v>126</v>
      </c>
      <c r="J204" s="188">
        <f>VLOOKUP(A204,CENIK!$A$2:$F$201,6,FALSE)</f>
        <v>0</v>
      </c>
      <c r="K204" s="188">
        <f t="shared" si="7"/>
        <v>0</v>
      </c>
    </row>
    <row r="205" spans="1:11" ht="60" x14ac:dyDescent="0.25">
      <c r="A205" s="187">
        <v>1205</v>
      </c>
      <c r="B205" s="187">
        <v>546</v>
      </c>
      <c r="C205" s="184" t="str">
        <f t="shared" si="6"/>
        <v>546-1205</v>
      </c>
      <c r="D205" s="244" t="s">
        <v>392</v>
      </c>
      <c r="E205" s="244" t="s">
        <v>7</v>
      </c>
      <c r="F205" s="244" t="s">
        <v>8</v>
      </c>
      <c r="G205" s="244" t="s">
        <v>237</v>
      </c>
      <c r="H205" s="187" t="s">
        <v>14</v>
      </c>
      <c r="I205" s="188">
        <v>1</v>
      </c>
      <c r="J205" s="188">
        <f>VLOOKUP(A205,CENIK!$A$2:$F$201,6,FALSE)</f>
        <v>0</v>
      </c>
      <c r="K205" s="188">
        <f t="shared" si="7"/>
        <v>0</v>
      </c>
    </row>
    <row r="206" spans="1:11" ht="60" x14ac:dyDescent="0.25">
      <c r="A206" s="187">
        <v>1206</v>
      </c>
      <c r="B206" s="187">
        <v>546</v>
      </c>
      <c r="C206" s="184" t="str">
        <f t="shared" si="6"/>
        <v>546-1206</v>
      </c>
      <c r="D206" s="244" t="s">
        <v>392</v>
      </c>
      <c r="E206" s="244" t="s">
        <v>7</v>
      </c>
      <c r="F206" s="244" t="s">
        <v>8</v>
      </c>
      <c r="G206" s="244" t="s">
        <v>238</v>
      </c>
      <c r="H206" s="187" t="s">
        <v>14</v>
      </c>
      <c r="I206" s="188">
        <v>1</v>
      </c>
      <c r="J206" s="188">
        <f>VLOOKUP(A206,CENIK!$A$2:$F$201,6,FALSE)</f>
        <v>0</v>
      </c>
      <c r="K206" s="188">
        <f t="shared" si="7"/>
        <v>0</v>
      </c>
    </row>
    <row r="207" spans="1:11" ht="75" x14ac:dyDescent="0.25">
      <c r="A207" s="187">
        <v>1207</v>
      </c>
      <c r="B207" s="187">
        <v>546</v>
      </c>
      <c r="C207" s="184" t="str">
        <f t="shared" si="6"/>
        <v>546-1207</v>
      </c>
      <c r="D207" s="244" t="s">
        <v>392</v>
      </c>
      <c r="E207" s="244" t="s">
        <v>7</v>
      </c>
      <c r="F207" s="244" t="s">
        <v>8</v>
      </c>
      <c r="G207" s="244" t="s">
        <v>239</v>
      </c>
      <c r="H207" s="187" t="s">
        <v>14</v>
      </c>
      <c r="I207" s="188">
        <v>1</v>
      </c>
      <c r="J207" s="188">
        <f>VLOOKUP(A207,CENIK!$A$2:$F$201,6,FALSE)</f>
        <v>0</v>
      </c>
      <c r="K207" s="188">
        <f t="shared" si="7"/>
        <v>0</v>
      </c>
    </row>
    <row r="208" spans="1:11" ht="75" x14ac:dyDescent="0.25">
      <c r="A208" s="187">
        <v>1208</v>
      </c>
      <c r="B208" s="187">
        <v>546</v>
      </c>
      <c r="C208" s="184" t="str">
        <f t="shared" si="6"/>
        <v>546-1208</v>
      </c>
      <c r="D208" s="244" t="s">
        <v>392</v>
      </c>
      <c r="E208" s="244" t="s">
        <v>7</v>
      </c>
      <c r="F208" s="244" t="s">
        <v>8</v>
      </c>
      <c r="G208" s="244" t="s">
        <v>240</v>
      </c>
      <c r="H208" s="187" t="s">
        <v>14</v>
      </c>
      <c r="I208" s="188">
        <v>1</v>
      </c>
      <c r="J208" s="188">
        <f>VLOOKUP(A208,CENIK!$A$2:$F$201,6,FALSE)</f>
        <v>0</v>
      </c>
      <c r="K208" s="188">
        <f t="shared" si="7"/>
        <v>0</v>
      </c>
    </row>
    <row r="209" spans="1:11" ht="60" x14ac:dyDescent="0.25">
      <c r="A209" s="187">
        <v>1213</v>
      </c>
      <c r="B209" s="187">
        <v>546</v>
      </c>
      <c r="C209" s="184" t="str">
        <f t="shared" si="6"/>
        <v>546-1213</v>
      </c>
      <c r="D209" s="244" t="s">
        <v>392</v>
      </c>
      <c r="E209" s="244" t="s">
        <v>7</v>
      </c>
      <c r="F209" s="244" t="s">
        <v>8</v>
      </c>
      <c r="G209" s="244" t="s">
        <v>244</v>
      </c>
      <c r="H209" s="187" t="s">
        <v>14</v>
      </c>
      <c r="I209" s="188">
        <v>1</v>
      </c>
      <c r="J209" s="188">
        <f>VLOOKUP(A209,CENIK!$A$2:$F$201,6,FALSE)</f>
        <v>0</v>
      </c>
      <c r="K209" s="188">
        <f t="shared" si="7"/>
        <v>0</v>
      </c>
    </row>
    <row r="210" spans="1:11" ht="45" x14ac:dyDescent="0.25">
      <c r="A210" s="187">
        <v>1301</v>
      </c>
      <c r="B210" s="187">
        <v>546</v>
      </c>
      <c r="C210" s="184" t="str">
        <f t="shared" si="6"/>
        <v>546-1301</v>
      </c>
      <c r="D210" s="244" t="s">
        <v>392</v>
      </c>
      <c r="E210" s="244" t="s">
        <v>7</v>
      </c>
      <c r="F210" s="244" t="s">
        <v>15</v>
      </c>
      <c r="G210" s="244" t="s">
        <v>16</v>
      </c>
      <c r="H210" s="187" t="s">
        <v>10</v>
      </c>
      <c r="I210" s="188">
        <v>126</v>
      </c>
      <c r="J210" s="188">
        <f>VLOOKUP(A210,CENIK!$A$2:$F$201,6,FALSE)</f>
        <v>0</v>
      </c>
      <c r="K210" s="188">
        <f t="shared" si="7"/>
        <v>0</v>
      </c>
    </row>
    <row r="211" spans="1:11" ht="150" x14ac:dyDescent="0.25">
      <c r="A211" s="187">
        <v>1302</v>
      </c>
      <c r="B211" s="187">
        <v>546</v>
      </c>
      <c r="C211" s="184" t="str">
        <f t="shared" si="6"/>
        <v>546-1302</v>
      </c>
      <c r="D211" s="244" t="s">
        <v>392</v>
      </c>
      <c r="E211" s="244" t="s">
        <v>7</v>
      </c>
      <c r="F211" s="244" t="s">
        <v>15</v>
      </c>
      <c r="G211" s="1201" t="s">
        <v>3252</v>
      </c>
      <c r="H211" s="187" t="s">
        <v>10</v>
      </c>
      <c r="I211" s="188">
        <v>126</v>
      </c>
      <c r="J211" s="188">
        <f>VLOOKUP(A211,CENIK!$A$2:$F$201,6,FALSE)</f>
        <v>0</v>
      </c>
      <c r="K211" s="188">
        <f t="shared" si="7"/>
        <v>0</v>
      </c>
    </row>
    <row r="212" spans="1:11" ht="165" x14ac:dyDescent="0.25">
      <c r="A212" s="187">
        <v>1304</v>
      </c>
      <c r="B212" s="187">
        <v>546</v>
      </c>
      <c r="C212" s="184" t="str">
        <f t="shared" si="6"/>
        <v>546-1304</v>
      </c>
      <c r="D212" s="244" t="s">
        <v>392</v>
      </c>
      <c r="E212" s="244" t="s">
        <v>7</v>
      </c>
      <c r="F212" s="244" t="s">
        <v>15</v>
      </c>
      <c r="G212" s="244" t="s">
        <v>3253</v>
      </c>
      <c r="H212" s="187" t="s">
        <v>6</v>
      </c>
      <c r="I212" s="188">
        <v>1</v>
      </c>
      <c r="J212" s="188">
        <f>VLOOKUP(A212,CENIK!$A$2:$F$201,6,FALSE)</f>
        <v>0</v>
      </c>
      <c r="K212" s="188">
        <f t="shared" si="7"/>
        <v>0</v>
      </c>
    </row>
    <row r="213" spans="1:11" ht="60" x14ac:dyDescent="0.25">
      <c r="A213" s="187">
        <v>1307</v>
      </c>
      <c r="B213" s="187">
        <v>546</v>
      </c>
      <c r="C213" s="184" t="str">
        <f t="shared" si="6"/>
        <v>546-1307</v>
      </c>
      <c r="D213" s="244" t="s">
        <v>392</v>
      </c>
      <c r="E213" s="244" t="s">
        <v>7</v>
      </c>
      <c r="F213" s="244" t="s">
        <v>15</v>
      </c>
      <c r="G213" s="244" t="s">
        <v>18</v>
      </c>
      <c r="H213" s="187" t="s">
        <v>6</v>
      </c>
      <c r="I213" s="188">
        <v>9</v>
      </c>
      <c r="J213" s="188">
        <f>VLOOKUP(A213,CENIK!$A$2:$F$201,6,FALSE)</f>
        <v>0</v>
      </c>
      <c r="K213" s="188">
        <f t="shared" si="7"/>
        <v>0</v>
      </c>
    </row>
    <row r="214" spans="1:11" ht="60" x14ac:dyDescent="0.25">
      <c r="A214" s="187">
        <v>1310</v>
      </c>
      <c r="B214" s="187">
        <v>546</v>
      </c>
      <c r="C214" s="184" t="str">
        <f t="shared" si="6"/>
        <v>546-1310</v>
      </c>
      <c r="D214" s="244" t="s">
        <v>392</v>
      </c>
      <c r="E214" s="244" t="s">
        <v>7</v>
      </c>
      <c r="F214" s="244" t="s">
        <v>15</v>
      </c>
      <c r="G214" s="244" t="s">
        <v>21</v>
      </c>
      <c r="H214" s="187" t="s">
        <v>22</v>
      </c>
      <c r="I214" s="188">
        <v>94.5</v>
      </c>
      <c r="J214" s="188">
        <f>VLOOKUP(A214,CENIK!$A$2:$F$201,6,FALSE)</f>
        <v>0</v>
      </c>
      <c r="K214" s="188">
        <f t="shared" si="7"/>
        <v>0</v>
      </c>
    </row>
    <row r="215" spans="1:11" ht="30" x14ac:dyDescent="0.25">
      <c r="A215" s="187">
        <v>1401</v>
      </c>
      <c r="B215" s="187">
        <v>546</v>
      </c>
      <c r="C215" s="184" t="str">
        <f t="shared" si="6"/>
        <v>546-1401</v>
      </c>
      <c r="D215" s="244" t="s">
        <v>392</v>
      </c>
      <c r="E215" s="244" t="s">
        <v>7</v>
      </c>
      <c r="F215" s="244" t="s">
        <v>25</v>
      </c>
      <c r="G215" s="244" t="s">
        <v>247</v>
      </c>
      <c r="H215" s="187" t="s">
        <v>20</v>
      </c>
      <c r="I215" s="188">
        <v>2.52</v>
      </c>
      <c r="J215" s="188">
        <f>VLOOKUP(A215,CENIK!$A$2:$F$201,6,FALSE)</f>
        <v>0</v>
      </c>
      <c r="K215" s="188">
        <f t="shared" si="7"/>
        <v>0</v>
      </c>
    </row>
    <row r="216" spans="1:11" ht="30" x14ac:dyDescent="0.25">
      <c r="A216" s="187">
        <v>1402</v>
      </c>
      <c r="B216" s="187">
        <v>546</v>
      </c>
      <c r="C216" s="184" t="str">
        <f t="shared" si="6"/>
        <v>546-1402</v>
      </c>
      <c r="D216" s="244" t="s">
        <v>392</v>
      </c>
      <c r="E216" s="244" t="s">
        <v>7</v>
      </c>
      <c r="F216" s="244" t="s">
        <v>25</v>
      </c>
      <c r="G216" s="244" t="s">
        <v>248</v>
      </c>
      <c r="H216" s="187" t="s">
        <v>20</v>
      </c>
      <c r="I216" s="188">
        <v>2.5</v>
      </c>
      <c r="J216" s="188">
        <f>VLOOKUP(A216,CENIK!$A$2:$F$201,6,FALSE)</f>
        <v>0</v>
      </c>
      <c r="K216" s="188">
        <f t="shared" si="7"/>
        <v>0</v>
      </c>
    </row>
    <row r="217" spans="1:11" ht="30" x14ac:dyDescent="0.25">
      <c r="A217" s="187">
        <v>1403</v>
      </c>
      <c r="B217" s="187">
        <v>546</v>
      </c>
      <c r="C217" s="184" t="str">
        <f t="shared" si="6"/>
        <v>546-1403</v>
      </c>
      <c r="D217" s="244" t="s">
        <v>392</v>
      </c>
      <c r="E217" s="244" t="s">
        <v>7</v>
      </c>
      <c r="F217" s="244" t="s">
        <v>25</v>
      </c>
      <c r="G217" s="244" t="s">
        <v>249</v>
      </c>
      <c r="H217" s="187" t="s">
        <v>20</v>
      </c>
      <c r="I217" s="188">
        <v>1.25</v>
      </c>
      <c r="J217" s="188">
        <f>VLOOKUP(A217,CENIK!$A$2:$F$201,6,FALSE)</f>
        <v>0</v>
      </c>
      <c r="K217" s="188">
        <f t="shared" si="7"/>
        <v>0</v>
      </c>
    </row>
    <row r="218" spans="1:11" ht="45" x14ac:dyDescent="0.25">
      <c r="A218" s="187">
        <v>12309</v>
      </c>
      <c r="B218" s="187">
        <v>546</v>
      </c>
      <c r="C218" s="184" t="str">
        <f t="shared" si="6"/>
        <v>546-12309</v>
      </c>
      <c r="D218" s="244" t="s">
        <v>392</v>
      </c>
      <c r="E218" s="244" t="s">
        <v>26</v>
      </c>
      <c r="F218" s="244" t="s">
        <v>27</v>
      </c>
      <c r="G218" s="244" t="s">
        <v>30</v>
      </c>
      <c r="H218" s="187" t="s">
        <v>29</v>
      </c>
      <c r="I218" s="188">
        <v>157.5</v>
      </c>
      <c r="J218" s="188">
        <f>VLOOKUP(A218,CENIK!$A$2:$F$201,6,FALSE)</f>
        <v>0</v>
      </c>
      <c r="K218" s="188">
        <f t="shared" si="7"/>
        <v>0</v>
      </c>
    </row>
    <row r="219" spans="1:11" ht="30" x14ac:dyDescent="0.25">
      <c r="A219" s="187">
        <v>12328</v>
      </c>
      <c r="B219" s="187">
        <v>546</v>
      </c>
      <c r="C219" s="184" t="str">
        <f t="shared" si="6"/>
        <v>546-12328</v>
      </c>
      <c r="D219" s="244" t="s">
        <v>392</v>
      </c>
      <c r="E219" s="244" t="s">
        <v>26</v>
      </c>
      <c r="F219" s="244" t="s">
        <v>27</v>
      </c>
      <c r="G219" s="244" t="s">
        <v>32</v>
      </c>
      <c r="H219" s="187" t="s">
        <v>10</v>
      </c>
      <c r="I219" s="188">
        <v>282</v>
      </c>
      <c r="J219" s="188">
        <f>VLOOKUP(A219,CENIK!$A$2:$F$201,6,FALSE)</f>
        <v>0</v>
      </c>
      <c r="K219" s="188">
        <f t="shared" si="7"/>
        <v>0</v>
      </c>
    </row>
    <row r="220" spans="1:11" ht="30" x14ac:dyDescent="0.25">
      <c r="A220" s="187">
        <v>22102</v>
      </c>
      <c r="B220" s="187">
        <v>546</v>
      </c>
      <c r="C220" s="184" t="str">
        <f t="shared" si="6"/>
        <v>546-22102</v>
      </c>
      <c r="D220" s="244" t="s">
        <v>392</v>
      </c>
      <c r="E220" s="244" t="s">
        <v>26</v>
      </c>
      <c r="F220" s="244" t="s">
        <v>27</v>
      </c>
      <c r="G220" s="244" t="s">
        <v>35</v>
      </c>
      <c r="H220" s="187" t="s">
        <v>29</v>
      </c>
      <c r="I220" s="188">
        <v>157.5</v>
      </c>
      <c r="J220" s="188">
        <f>VLOOKUP(A220,CENIK!$A$2:$F$201,6,FALSE)</f>
        <v>0</v>
      </c>
      <c r="K220" s="188">
        <f t="shared" si="7"/>
        <v>0</v>
      </c>
    </row>
    <row r="221" spans="1:11" ht="30" x14ac:dyDescent="0.25">
      <c r="A221" s="187">
        <v>2208</v>
      </c>
      <c r="B221" s="187">
        <v>546</v>
      </c>
      <c r="C221" s="184" t="str">
        <f t="shared" si="6"/>
        <v>546-2208</v>
      </c>
      <c r="D221" s="244" t="s">
        <v>392</v>
      </c>
      <c r="E221" s="244" t="s">
        <v>26</v>
      </c>
      <c r="F221" s="244" t="s">
        <v>36</v>
      </c>
      <c r="G221" s="244" t="s">
        <v>37</v>
      </c>
      <c r="H221" s="187" t="s">
        <v>29</v>
      </c>
      <c r="I221" s="188">
        <v>157.5</v>
      </c>
      <c r="J221" s="188">
        <f>VLOOKUP(A221,CENIK!$A$2:$F$201,6,FALSE)</f>
        <v>0</v>
      </c>
      <c r="K221" s="188">
        <f t="shared" si="7"/>
        <v>0</v>
      </c>
    </row>
    <row r="222" spans="1:11" ht="30" x14ac:dyDescent="0.25">
      <c r="A222" s="187">
        <v>22103</v>
      </c>
      <c r="B222" s="187">
        <v>546</v>
      </c>
      <c r="C222" s="184" t="str">
        <f t="shared" si="6"/>
        <v>546-22103</v>
      </c>
      <c r="D222" s="244" t="s">
        <v>392</v>
      </c>
      <c r="E222" s="244" t="s">
        <v>26</v>
      </c>
      <c r="F222" s="244" t="s">
        <v>36</v>
      </c>
      <c r="G222" s="244" t="s">
        <v>40</v>
      </c>
      <c r="H222" s="187" t="s">
        <v>29</v>
      </c>
      <c r="I222" s="188">
        <v>157.5</v>
      </c>
      <c r="J222" s="188">
        <f>VLOOKUP(A222,CENIK!$A$2:$F$201,6,FALSE)</f>
        <v>0</v>
      </c>
      <c r="K222" s="188">
        <f t="shared" si="7"/>
        <v>0</v>
      </c>
    </row>
    <row r="223" spans="1:11" ht="30" x14ac:dyDescent="0.25">
      <c r="A223" s="187">
        <v>24405</v>
      </c>
      <c r="B223" s="187">
        <v>546</v>
      </c>
      <c r="C223" s="184" t="str">
        <f t="shared" si="6"/>
        <v>546-24405</v>
      </c>
      <c r="D223" s="244" t="s">
        <v>392</v>
      </c>
      <c r="E223" s="244" t="s">
        <v>26</v>
      </c>
      <c r="F223" s="244" t="s">
        <v>36</v>
      </c>
      <c r="G223" s="244" t="s">
        <v>252</v>
      </c>
      <c r="H223" s="187" t="s">
        <v>22</v>
      </c>
      <c r="I223" s="188">
        <v>63</v>
      </c>
      <c r="J223" s="188">
        <f>VLOOKUP(A223,CENIK!$A$2:$F$201,6,FALSE)</f>
        <v>0</v>
      </c>
      <c r="K223" s="188">
        <f t="shared" si="7"/>
        <v>0</v>
      </c>
    </row>
    <row r="224" spans="1:11" ht="45" x14ac:dyDescent="0.25">
      <c r="A224" s="187">
        <v>31302</v>
      </c>
      <c r="B224" s="187">
        <v>546</v>
      </c>
      <c r="C224" s="184" t="str">
        <f t="shared" si="6"/>
        <v>546-31302</v>
      </c>
      <c r="D224" s="244" t="s">
        <v>392</v>
      </c>
      <c r="E224" s="244" t="s">
        <v>26</v>
      </c>
      <c r="F224" s="244" t="s">
        <v>36</v>
      </c>
      <c r="G224" s="244" t="s">
        <v>639</v>
      </c>
      <c r="H224" s="187" t="s">
        <v>22</v>
      </c>
      <c r="I224" s="188">
        <v>31.5</v>
      </c>
      <c r="J224" s="188">
        <f>VLOOKUP(A224,CENIK!$A$2:$F$201,6,FALSE)</f>
        <v>0</v>
      </c>
      <c r="K224" s="188">
        <f t="shared" si="7"/>
        <v>0</v>
      </c>
    </row>
    <row r="225" spans="1:11" ht="75" x14ac:dyDescent="0.25">
      <c r="A225" s="187">
        <v>31602</v>
      </c>
      <c r="B225" s="187">
        <v>546</v>
      </c>
      <c r="C225" s="184" t="str">
        <f t="shared" si="6"/>
        <v>546-31602</v>
      </c>
      <c r="D225" s="244" t="s">
        <v>392</v>
      </c>
      <c r="E225" s="244" t="s">
        <v>26</v>
      </c>
      <c r="F225" s="244" t="s">
        <v>36</v>
      </c>
      <c r="G225" s="244" t="s">
        <v>640</v>
      </c>
      <c r="H225" s="187" t="s">
        <v>29</v>
      </c>
      <c r="I225" s="188">
        <v>157.5</v>
      </c>
      <c r="J225" s="188">
        <f>VLOOKUP(A225,CENIK!$A$2:$F$201,6,FALSE)</f>
        <v>0</v>
      </c>
      <c r="K225" s="188">
        <f t="shared" si="7"/>
        <v>0</v>
      </c>
    </row>
    <row r="226" spans="1:11" ht="45" x14ac:dyDescent="0.25">
      <c r="A226" s="187">
        <v>32311</v>
      </c>
      <c r="B226" s="187">
        <v>546</v>
      </c>
      <c r="C226" s="184" t="str">
        <f t="shared" si="6"/>
        <v>546-32311</v>
      </c>
      <c r="D226" s="244" t="s">
        <v>392</v>
      </c>
      <c r="E226" s="244" t="s">
        <v>26</v>
      </c>
      <c r="F226" s="244" t="s">
        <v>36</v>
      </c>
      <c r="G226" s="244" t="s">
        <v>255</v>
      </c>
      <c r="H226" s="187" t="s">
        <v>29</v>
      </c>
      <c r="I226" s="188">
        <v>157.5</v>
      </c>
      <c r="J226" s="188">
        <f>VLOOKUP(A226,CENIK!$A$2:$F$201,6,FALSE)</f>
        <v>0</v>
      </c>
      <c r="K226" s="188">
        <f t="shared" si="7"/>
        <v>0</v>
      </c>
    </row>
    <row r="227" spans="1:11" ht="45" x14ac:dyDescent="0.25">
      <c r="A227" s="187">
        <v>4101</v>
      </c>
      <c r="B227" s="187">
        <v>546</v>
      </c>
      <c r="C227" s="184" t="str">
        <f t="shared" si="6"/>
        <v>546-4101</v>
      </c>
      <c r="D227" s="244" t="s">
        <v>392</v>
      </c>
      <c r="E227" s="244" t="s">
        <v>49</v>
      </c>
      <c r="F227" s="244" t="s">
        <v>50</v>
      </c>
      <c r="G227" s="244" t="s">
        <v>641</v>
      </c>
      <c r="H227" s="187" t="s">
        <v>29</v>
      </c>
      <c r="I227" s="188">
        <v>490.959</v>
      </c>
      <c r="J227" s="188">
        <f>VLOOKUP(A227,CENIK!$A$2:$F$201,6,FALSE)</f>
        <v>0</v>
      </c>
      <c r="K227" s="188">
        <f t="shared" si="7"/>
        <v>0</v>
      </c>
    </row>
    <row r="228" spans="1:11" ht="60" x14ac:dyDescent="0.25">
      <c r="A228" s="187">
        <v>4105</v>
      </c>
      <c r="B228" s="187">
        <v>546</v>
      </c>
      <c r="C228" s="184" t="str">
        <f t="shared" si="6"/>
        <v>546-4105</v>
      </c>
      <c r="D228" s="244" t="s">
        <v>392</v>
      </c>
      <c r="E228" s="244" t="s">
        <v>49</v>
      </c>
      <c r="F228" s="244" t="s">
        <v>50</v>
      </c>
      <c r="G228" s="244" t="s">
        <v>257</v>
      </c>
      <c r="H228" s="187" t="s">
        <v>22</v>
      </c>
      <c r="I228" s="188">
        <v>94.224374999999995</v>
      </c>
      <c r="J228" s="188">
        <f>VLOOKUP(A228,CENIK!$A$2:$F$201,6,FALSE)</f>
        <v>0</v>
      </c>
      <c r="K228" s="188">
        <f t="shared" si="7"/>
        <v>0</v>
      </c>
    </row>
    <row r="229" spans="1:11" ht="45" x14ac:dyDescent="0.25">
      <c r="A229" s="187">
        <v>4106</v>
      </c>
      <c r="B229" s="187">
        <v>546</v>
      </c>
      <c r="C229" s="184" t="str">
        <f t="shared" si="6"/>
        <v>546-4106</v>
      </c>
      <c r="D229" s="244" t="s">
        <v>392</v>
      </c>
      <c r="E229" s="244" t="s">
        <v>49</v>
      </c>
      <c r="F229" s="244" t="s">
        <v>50</v>
      </c>
      <c r="G229" s="244" t="s">
        <v>642</v>
      </c>
      <c r="H229" s="187" t="s">
        <v>22</v>
      </c>
      <c r="I229" s="188">
        <v>151.25512499999999</v>
      </c>
      <c r="J229" s="188">
        <f>VLOOKUP(A229,CENIK!$A$2:$F$201,6,FALSE)</f>
        <v>0</v>
      </c>
      <c r="K229" s="188">
        <f t="shared" si="7"/>
        <v>0</v>
      </c>
    </row>
    <row r="230" spans="1:11" ht="45" x14ac:dyDescent="0.25">
      <c r="A230" s="187">
        <v>4113</v>
      </c>
      <c r="B230" s="187">
        <v>546</v>
      </c>
      <c r="C230" s="184" t="str">
        <f t="shared" si="6"/>
        <v>546-4113</v>
      </c>
      <c r="D230" s="244" t="s">
        <v>392</v>
      </c>
      <c r="E230" s="244" t="s">
        <v>49</v>
      </c>
      <c r="F230" s="244" t="s">
        <v>50</v>
      </c>
      <c r="G230" s="244" t="s">
        <v>557</v>
      </c>
      <c r="H230" s="187" t="s">
        <v>22</v>
      </c>
      <c r="I230" s="188">
        <v>24.54795</v>
      </c>
      <c r="J230" s="188">
        <f>VLOOKUP(A230,CENIK!$A$2:$F$201,6,FALSE)</f>
        <v>0</v>
      </c>
      <c r="K230" s="188">
        <f t="shared" si="7"/>
        <v>0</v>
      </c>
    </row>
    <row r="231" spans="1:11" ht="45" x14ac:dyDescent="0.25">
      <c r="A231" s="187">
        <v>4121</v>
      </c>
      <c r="B231" s="187">
        <v>546</v>
      </c>
      <c r="C231" s="184" t="str">
        <f t="shared" ref="C231:C294" si="10">CONCATENATE(B231,$A$35,A231)</f>
        <v>546-4121</v>
      </c>
      <c r="D231" s="244" t="s">
        <v>392</v>
      </c>
      <c r="E231" s="244" t="s">
        <v>49</v>
      </c>
      <c r="F231" s="244" t="s">
        <v>50</v>
      </c>
      <c r="G231" s="244" t="s">
        <v>260</v>
      </c>
      <c r="H231" s="187" t="s">
        <v>22</v>
      </c>
      <c r="I231" s="188">
        <v>30.6849375</v>
      </c>
      <c r="J231" s="188">
        <f>VLOOKUP(A231,CENIK!$A$2:$F$201,6,FALSE)</f>
        <v>0</v>
      </c>
      <c r="K231" s="188">
        <f t="shared" ref="K231:K294" si="11">ROUND(I231*J231,2)</f>
        <v>0</v>
      </c>
    </row>
    <row r="232" spans="1:11" ht="30" x14ac:dyDescent="0.25">
      <c r="A232" s="187">
        <v>4124</v>
      </c>
      <c r="B232" s="187">
        <v>546</v>
      </c>
      <c r="C232" s="184" t="str">
        <f t="shared" si="10"/>
        <v>546-4124</v>
      </c>
      <c r="D232" s="244" t="s">
        <v>392</v>
      </c>
      <c r="E232" s="244" t="s">
        <v>49</v>
      </c>
      <c r="F232" s="244" t="s">
        <v>50</v>
      </c>
      <c r="G232" s="244" t="s">
        <v>55</v>
      </c>
      <c r="H232" s="187" t="s">
        <v>20</v>
      </c>
      <c r="I232" s="188">
        <v>6.3</v>
      </c>
      <c r="J232" s="188">
        <f>VLOOKUP(A232,CENIK!$A$2:$F$201,6,FALSE)</f>
        <v>0</v>
      </c>
      <c r="K232" s="188">
        <f t="shared" si="11"/>
        <v>0</v>
      </c>
    </row>
    <row r="233" spans="1:11" ht="45" x14ac:dyDescent="0.25">
      <c r="A233" s="187">
        <v>4201</v>
      </c>
      <c r="B233" s="187">
        <v>546</v>
      </c>
      <c r="C233" s="184" t="str">
        <f t="shared" si="10"/>
        <v>546-4201</v>
      </c>
      <c r="D233" s="244" t="s">
        <v>392</v>
      </c>
      <c r="E233" s="244" t="s">
        <v>49</v>
      </c>
      <c r="F233" s="244" t="s">
        <v>56</v>
      </c>
      <c r="G233" s="244" t="s">
        <v>57</v>
      </c>
      <c r="H233" s="187" t="s">
        <v>29</v>
      </c>
      <c r="I233" s="188">
        <v>157.5</v>
      </c>
      <c r="J233" s="188">
        <f>VLOOKUP(A233,CENIK!$A$2:$F$201,6,FALSE)</f>
        <v>0</v>
      </c>
      <c r="K233" s="188">
        <f t="shared" si="11"/>
        <v>0</v>
      </c>
    </row>
    <row r="234" spans="1:11" ht="30" x14ac:dyDescent="0.25">
      <c r="A234" s="187">
        <v>4202</v>
      </c>
      <c r="B234" s="187">
        <v>546</v>
      </c>
      <c r="C234" s="184" t="str">
        <f t="shared" si="10"/>
        <v>546-4202</v>
      </c>
      <c r="D234" s="244" t="s">
        <v>392</v>
      </c>
      <c r="E234" s="244" t="s">
        <v>49</v>
      </c>
      <c r="F234" s="244" t="s">
        <v>56</v>
      </c>
      <c r="G234" s="244" t="s">
        <v>58</v>
      </c>
      <c r="H234" s="187" t="s">
        <v>29</v>
      </c>
      <c r="I234" s="188">
        <v>157.5</v>
      </c>
      <c r="J234" s="188">
        <f>VLOOKUP(A234,CENIK!$A$2:$F$201,6,FALSE)</f>
        <v>0</v>
      </c>
      <c r="K234" s="188">
        <f t="shared" si="11"/>
        <v>0</v>
      </c>
    </row>
    <row r="235" spans="1:11" ht="75" x14ac:dyDescent="0.25">
      <c r="A235" s="187">
        <v>4203</v>
      </c>
      <c r="B235" s="187">
        <v>546</v>
      </c>
      <c r="C235" s="184" t="str">
        <f t="shared" si="10"/>
        <v>546-4203</v>
      </c>
      <c r="D235" s="244" t="s">
        <v>392</v>
      </c>
      <c r="E235" s="244" t="s">
        <v>49</v>
      </c>
      <c r="F235" s="244" t="s">
        <v>56</v>
      </c>
      <c r="G235" s="244" t="s">
        <v>59</v>
      </c>
      <c r="H235" s="187" t="s">
        <v>22</v>
      </c>
      <c r="I235" s="188">
        <v>16.38</v>
      </c>
      <c r="J235" s="188">
        <f>VLOOKUP(A235,CENIK!$A$2:$F$201,6,FALSE)</f>
        <v>0</v>
      </c>
      <c r="K235" s="188">
        <f t="shared" si="11"/>
        <v>0</v>
      </c>
    </row>
    <row r="236" spans="1:11" ht="60" x14ac:dyDescent="0.25">
      <c r="A236" s="187">
        <v>4204</v>
      </c>
      <c r="B236" s="187">
        <v>546</v>
      </c>
      <c r="C236" s="184" t="str">
        <f t="shared" si="10"/>
        <v>546-4204</v>
      </c>
      <c r="D236" s="244" t="s">
        <v>392</v>
      </c>
      <c r="E236" s="244" t="s">
        <v>49</v>
      </c>
      <c r="F236" s="244" t="s">
        <v>56</v>
      </c>
      <c r="G236" s="244" t="s">
        <v>60</v>
      </c>
      <c r="H236" s="187" t="s">
        <v>22</v>
      </c>
      <c r="I236" s="188">
        <v>80.435000000000002</v>
      </c>
      <c r="J236" s="188">
        <f>VLOOKUP(A236,CENIK!$A$2:$F$201,6,FALSE)</f>
        <v>0</v>
      </c>
      <c r="K236" s="188">
        <f t="shared" si="11"/>
        <v>0</v>
      </c>
    </row>
    <row r="237" spans="1:11" ht="60" x14ac:dyDescent="0.25">
      <c r="A237" s="187">
        <v>4205</v>
      </c>
      <c r="B237" s="187">
        <v>546</v>
      </c>
      <c r="C237" s="184" t="str">
        <f t="shared" si="10"/>
        <v>546-4205</v>
      </c>
      <c r="D237" s="244" t="s">
        <v>392</v>
      </c>
      <c r="E237" s="244" t="s">
        <v>49</v>
      </c>
      <c r="F237" s="244" t="s">
        <v>56</v>
      </c>
      <c r="G237" s="244" t="s">
        <v>61</v>
      </c>
      <c r="H237" s="187" t="s">
        <v>29</v>
      </c>
      <c r="I237" s="188">
        <v>453.6</v>
      </c>
      <c r="J237" s="188">
        <f>VLOOKUP(A237,CENIK!$A$2:$F$201,6,FALSE)</f>
        <v>0</v>
      </c>
      <c r="K237" s="188">
        <f t="shared" si="11"/>
        <v>0</v>
      </c>
    </row>
    <row r="238" spans="1:11" ht="60" x14ac:dyDescent="0.25">
      <c r="A238" s="187">
        <v>4206</v>
      </c>
      <c r="B238" s="187">
        <v>546</v>
      </c>
      <c r="C238" s="184" t="str">
        <f t="shared" si="10"/>
        <v>546-4206</v>
      </c>
      <c r="D238" s="244" t="s">
        <v>392</v>
      </c>
      <c r="E238" s="244" t="s">
        <v>49</v>
      </c>
      <c r="F238" s="244" t="s">
        <v>56</v>
      </c>
      <c r="G238" s="244" t="s">
        <v>62</v>
      </c>
      <c r="H238" s="187" t="s">
        <v>22</v>
      </c>
      <c r="I238" s="188">
        <v>94.224374999999995</v>
      </c>
      <c r="J238" s="188">
        <f>VLOOKUP(A238,CENIK!$A$2:$F$201,6,FALSE)</f>
        <v>0</v>
      </c>
      <c r="K238" s="188">
        <f t="shared" si="11"/>
        <v>0</v>
      </c>
    </row>
    <row r="239" spans="1:11" ht="60" x14ac:dyDescent="0.25">
      <c r="A239" s="187">
        <v>4207</v>
      </c>
      <c r="B239" s="187">
        <v>546</v>
      </c>
      <c r="C239" s="184" t="str">
        <f t="shared" si="10"/>
        <v>546-4207</v>
      </c>
      <c r="D239" s="244" t="s">
        <v>392</v>
      </c>
      <c r="E239" s="244" t="s">
        <v>49</v>
      </c>
      <c r="F239" s="244" t="s">
        <v>56</v>
      </c>
      <c r="G239" s="244" t="s">
        <v>262</v>
      </c>
      <c r="H239" s="187" t="s">
        <v>22</v>
      </c>
      <c r="I239" s="188">
        <v>10</v>
      </c>
      <c r="J239" s="188">
        <f>VLOOKUP(A239,CENIK!$A$2:$F$201,6,FALSE)</f>
        <v>0</v>
      </c>
      <c r="K239" s="188">
        <f t="shared" si="11"/>
        <v>0</v>
      </c>
    </row>
    <row r="240" spans="1:11" ht="165" x14ac:dyDescent="0.25">
      <c r="A240" s="187">
        <v>6101</v>
      </c>
      <c r="B240" s="187">
        <v>546</v>
      </c>
      <c r="C240" s="184" t="str">
        <f t="shared" si="10"/>
        <v>546-6101</v>
      </c>
      <c r="D240" s="244" t="s">
        <v>392</v>
      </c>
      <c r="E240" s="244" t="s">
        <v>74</v>
      </c>
      <c r="F240" s="244" t="s">
        <v>75</v>
      </c>
      <c r="G240" s="244" t="s">
        <v>76</v>
      </c>
      <c r="H240" s="187" t="s">
        <v>10</v>
      </c>
      <c r="I240" s="188">
        <v>126</v>
      </c>
      <c r="J240" s="188">
        <f>VLOOKUP(A240,CENIK!$A$2:$F$201,6,FALSE)</f>
        <v>0</v>
      </c>
      <c r="K240" s="188">
        <f t="shared" si="11"/>
        <v>0</v>
      </c>
    </row>
    <row r="241" spans="1:11" ht="120" x14ac:dyDescent="0.25">
      <c r="A241" s="187">
        <v>6202</v>
      </c>
      <c r="B241" s="187">
        <v>546</v>
      </c>
      <c r="C241" s="184" t="str">
        <f t="shared" si="10"/>
        <v>546-6202</v>
      </c>
      <c r="D241" s="244" t="s">
        <v>392</v>
      </c>
      <c r="E241" s="244" t="s">
        <v>74</v>
      </c>
      <c r="F241" s="244" t="s">
        <v>77</v>
      </c>
      <c r="G241" s="244" t="s">
        <v>263</v>
      </c>
      <c r="H241" s="187" t="s">
        <v>6</v>
      </c>
      <c r="I241" s="188">
        <v>2</v>
      </c>
      <c r="J241" s="188">
        <f>VLOOKUP(A241,CENIK!$A$2:$F$201,6,FALSE)</f>
        <v>0</v>
      </c>
      <c r="K241" s="188">
        <f t="shared" si="11"/>
        <v>0</v>
      </c>
    </row>
    <row r="242" spans="1:11" ht="120" x14ac:dyDescent="0.25">
      <c r="A242" s="187">
        <v>6204</v>
      </c>
      <c r="B242" s="187">
        <v>546</v>
      </c>
      <c r="C242" s="184" t="str">
        <f t="shared" si="10"/>
        <v>546-6204</v>
      </c>
      <c r="D242" s="244" t="s">
        <v>392</v>
      </c>
      <c r="E242" s="244" t="s">
        <v>74</v>
      </c>
      <c r="F242" s="244" t="s">
        <v>77</v>
      </c>
      <c r="G242" s="244" t="s">
        <v>265</v>
      </c>
      <c r="H242" s="187" t="s">
        <v>6</v>
      </c>
      <c r="I242" s="188">
        <v>3</v>
      </c>
      <c r="J242" s="188">
        <f>VLOOKUP(A242,CENIK!$A$2:$F$201,6,FALSE)</f>
        <v>0</v>
      </c>
      <c r="K242" s="188">
        <f t="shared" si="11"/>
        <v>0</v>
      </c>
    </row>
    <row r="243" spans="1:11" ht="120" x14ac:dyDescent="0.25">
      <c r="A243" s="187">
        <v>6253</v>
      </c>
      <c r="B243" s="187">
        <v>546</v>
      </c>
      <c r="C243" s="184" t="str">
        <f t="shared" si="10"/>
        <v>546-6253</v>
      </c>
      <c r="D243" s="244" t="s">
        <v>392</v>
      </c>
      <c r="E243" s="244" t="s">
        <v>74</v>
      </c>
      <c r="F243" s="244" t="s">
        <v>77</v>
      </c>
      <c r="G243" s="244" t="s">
        <v>269</v>
      </c>
      <c r="H243" s="187" t="s">
        <v>6</v>
      </c>
      <c r="I243" s="188">
        <v>9</v>
      </c>
      <c r="J243" s="188">
        <f>VLOOKUP(A243,CENIK!$A$2:$F$201,6,FALSE)</f>
        <v>0</v>
      </c>
      <c r="K243" s="188">
        <f t="shared" si="11"/>
        <v>0</v>
      </c>
    </row>
    <row r="244" spans="1:11" ht="30" x14ac:dyDescent="0.25">
      <c r="A244" s="187">
        <v>6257</v>
      </c>
      <c r="B244" s="187">
        <v>546</v>
      </c>
      <c r="C244" s="184" t="str">
        <f t="shared" si="10"/>
        <v>546-6257</v>
      </c>
      <c r="D244" s="244" t="s">
        <v>392</v>
      </c>
      <c r="E244" s="244" t="s">
        <v>74</v>
      </c>
      <c r="F244" s="244" t="s">
        <v>77</v>
      </c>
      <c r="G244" s="244" t="s">
        <v>79</v>
      </c>
      <c r="H244" s="187" t="s">
        <v>6</v>
      </c>
      <c r="I244" s="188">
        <v>9</v>
      </c>
      <c r="J244" s="188">
        <f>VLOOKUP(A244,CENIK!$A$2:$F$201,6,FALSE)</f>
        <v>0</v>
      </c>
      <c r="K244" s="188">
        <f t="shared" si="11"/>
        <v>0</v>
      </c>
    </row>
    <row r="245" spans="1:11" ht="345" x14ac:dyDescent="0.25">
      <c r="A245" s="187">
        <v>6301</v>
      </c>
      <c r="B245" s="187">
        <v>546</v>
      </c>
      <c r="C245" s="184" t="str">
        <f t="shared" si="10"/>
        <v>546-6301</v>
      </c>
      <c r="D245" s="244" t="s">
        <v>392</v>
      </c>
      <c r="E245" s="244" t="s">
        <v>74</v>
      </c>
      <c r="F245" s="244" t="s">
        <v>81</v>
      </c>
      <c r="G245" s="244" t="s">
        <v>270</v>
      </c>
      <c r="H245" s="187" t="s">
        <v>6</v>
      </c>
      <c r="I245" s="188">
        <v>9</v>
      </c>
      <c r="J245" s="188">
        <f>VLOOKUP(A245,CENIK!$A$2:$F$201,6,FALSE)</f>
        <v>0</v>
      </c>
      <c r="K245" s="188">
        <f t="shared" si="11"/>
        <v>0</v>
      </c>
    </row>
    <row r="246" spans="1:11" ht="135" x14ac:dyDescent="0.25">
      <c r="A246" s="187">
        <v>6302</v>
      </c>
      <c r="B246" s="187">
        <v>546</v>
      </c>
      <c r="C246" s="184" t="str">
        <f t="shared" si="10"/>
        <v>546-6302</v>
      </c>
      <c r="D246" s="244" t="s">
        <v>392</v>
      </c>
      <c r="E246" s="244" t="s">
        <v>74</v>
      </c>
      <c r="F246" s="244" t="s">
        <v>81</v>
      </c>
      <c r="G246" s="244" t="s">
        <v>687</v>
      </c>
      <c r="H246" s="187" t="s">
        <v>6</v>
      </c>
      <c r="I246" s="188">
        <v>9</v>
      </c>
      <c r="J246" s="188">
        <f>VLOOKUP(A246,CENIK!$A$2:$F$201,6,FALSE)</f>
        <v>0</v>
      </c>
      <c r="K246" s="188">
        <f t="shared" si="11"/>
        <v>0</v>
      </c>
    </row>
    <row r="247" spans="1:11" ht="30" x14ac:dyDescent="0.25">
      <c r="A247" s="187">
        <v>6401</v>
      </c>
      <c r="B247" s="187">
        <v>546</v>
      </c>
      <c r="C247" s="184" t="str">
        <f t="shared" si="10"/>
        <v>546-6401</v>
      </c>
      <c r="D247" s="244" t="s">
        <v>392</v>
      </c>
      <c r="E247" s="244" t="s">
        <v>74</v>
      </c>
      <c r="F247" s="244" t="s">
        <v>85</v>
      </c>
      <c r="G247" s="244" t="s">
        <v>86</v>
      </c>
      <c r="H247" s="187" t="s">
        <v>10</v>
      </c>
      <c r="I247" s="188">
        <v>126</v>
      </c>
      <c r="J247" s="188">
        <f>VLOOKUP(A247,CENIK!$A$2:$F$201,6,FALSE)</f>
        <v>0</v>
      </c>
      <c r="K247" s="188">
        <f t="shared" si="11"/>
        <v>0</v>
      </c>
    </row>
    <row r="248" spans="1:11" ht="30" x14ac:dyDescent="0.25">
      <c r="A248" s="187">
        <v>6402</v>
      </c>
      <c r="B248" s="187">
        <v>546</v>
      </c>
      <c r="C248" s="184" t="str">
        <f t="shared" si="10"/>
        <v>546-6402</v>
      </c>
      <c r="D248" s="244" t="s">
        <v>392</v>
      </c>
      <c r="E248" s="244" t="s">
        <v>74</v>
      </c>
      <c r="F248" s="244" t="s">
        <v>85</v>
      </c>
      <c r="G248" s="244" t="s">
        <v>122</v>
      </c>
      <c r="H248" s="187" t="s">
        <v>10</v>
      </c>
      <c r="I248" s="188">
        <v>126</v>
      </c>
      <c r="J248" s="188">
        <f>VLOOKUP(A248,CENIK!$A$2:$F$201,6,FALSE)</f>
        <v>0</v>
      </c>
      <c r="K248" s="188">
        <f t="shared" si="11"/>
        <v>0</v>
      </c>
    </row>
    <row r="249" spans="1:11" ht="60" x14ac:dyDescent="0.25">
      <c r="A249" s="187">
        <v>6405</v>
      </c>
      <c r="B249" s="187">
        <v>546</v>
      </c>
      <c r="C249" s="184" t="str">
        <f t="shared" si="10"/>
        <v>546-6405</v>
      </c>
      <c r="D249" s="244" t="s">
        <v>392</v>
      </c>
      <c r="E249" s="244" t="s">
        <v>74</v>
      </c>
      <c r="F249" s="244" t="s">
        <v>85</v>
      </c>
      <c r="G249" s="244" t="s">
        <v>87</v>
      </c>
      <c r="H249" s="187" t="s">
        <v>10</v>
      </c>
      <c r="I249" s="188">
        <v>126</v>
      </c>
      <c r="J249" s="188">
        <f>VLOOKUP(A249,CENIK!$A$2:$F$201,6,FALSE)</f>
        <v>0</v>
      </c>
      <c r="K249" s="188">
        <f t="shared" si="11"/>
        <v>0</v>
      </c>
    </row>
    <row r="250" spans="1:11" ht="30" x14ac:dyDescent="0.25">
      <c r="A250" s="187">
        <v>6501</v>
      </c>
      <c r="B250" s="187">
        <v>546</v>
      </c>
      <c r="C250" s="184" t="str">
        <f t="shared" si="10"/>
        <v>546-6501</v>
      </c>
      <c r="D250" s="244" t="s">
        <v>392</v>
      </c>
      <c r="E250" s="244" t="s">
        <v>74</v>
      </c>
      <c r="F250" s="244" t="s">
        <v>88</v>
      </c>
      <c r="G250" s="244" t="s">
        <v>271</v>
      </c>
      <c r="H250" s="187" t="s">
        <v>6</v>
      </c>
      <c r="I250" s="188">
        <v>1</v>
      </c>
      <c r="J250" s="188">
        <f>VLOOKUP(A250,CENIK!$A$2:$F$201,6,FALSE)</f>
        <v>0</v>
      </c>
      <c r="K250" s="188">
        <f t="shared" si="11"/>
        <v>0</v>
      </c>
    </row>
    <row r="251" spans="1:11" ht="45" x14ac:dyDescent="0.25">
      <c r="A251" s="187">
        <v>6503</v>
      </c>
      <c r="B251" s="187">
        <v>546</v>
      </c>
      <c r="C251" s="184" t="str">
        <f t="shared" si="10"/>
        <v>546-6503</v>
      </c>
      <c r="D251" s="244" t="s">
        <v>392</v>
      </c>
      <c r="E251" s="244" t="s">
        <v>74</v>
      </c>
      <c r="F251" s="244" t="s">
        <v>88</v>
      </c>
      <c r="G251" s="244" t="s">
        <v>273</v>
      </c>
      <c r="H251" s="187" t="s">
        <v>6</v>
      </c>
      <c r="I251" s="188">
        <v>2</v>
      </c>
      <c r="J251" s="188">
        <f>VLOOKUP(A251,CENIK!$A$2:$F$201,6,FALSE)</f>
        <v>0</v>
      </c>
      <c r="K251" s="188">
        <f t="shared" si="11"/>
        <v>0</v>
      </c>
    </row>
    <row r="252" spans="1:11" ht="45" x14ac:dyDescent="0.25">
      <c r="A252" s="187">
        <v>6504</v>
      </c>
      <c r="B252" s="187">
        <v>546</v>
      </c>
      <c r="C252" s="184" t="str">
        <f t="shared" si="10"/>
        <v>546-6504</v>
      </c>
      <c r="D252" s="244" t="s">
        <v>392</v>
      </c>
      <c r="E252" s="244" t="s">
        <v>74</v>
      </c>
      <c r="F252" s="244" t="s">
        <v>88</v>
      </c>
      <c r="G252" s="244" t="s">
        <v>274</v>
      </c>
      <c r="H252" s="187" t="s">
        <v>6</v>
      </c>
      <c r="I252" s="188">
        <v>4</v>
      </c>
      <c r="J252" s="188">
        <f>VLOOKUP(A252,CENIK!$A$2:$F$201,6,FALSE)</f>
        <v>0</v>
      </c>
      <c r="K252" s="188">
        <f t="shared" si="11"/>
        <v>0</v>
      </c>
    </row>
    <row r="253" spans="1:11" ht="30" x14ac:dyDescent="0.25">
      <c r="A253" s="187">
        <v>6507</v>
      </c>
      <c r="B253" s="187">
        <v>546</v>
      </c>
      <c r="C253" s="184" t="str">
        <f t="shared" si="10"/>
        <v>546-6507</v>
      </c>
      <c r="D253" s="244" t="s">
        <v>392</v>
      </c>
      <c r="E253" s="244" t="s">
        <v>74</v>
      </c>
      <c r="F253" s="244" t="s">
        <v>88</v>
      </c>
      <c r="G253" s="244" t="s">
        <v>277</v>
      </c>
      <c r="H253" s="187" t="s">
        <v>6</v>
      </c>
      <c r="I253" s="188">
        <v>4</v>
      </c>
      <c r="J253" s="188">
        <f>VLOOKUP(A253,CENIK!$A$2:$F$201,6,FALSE)</f>
        <v>0</v>
      </c>
      <c r="K253" s="188">
        <f t="shared" si="11"/>
        <v>0</v>
      </c>
    </row>
    <row r="254" spans="1:11" ht="60" x14ac:dyDescent="0.25">
      <c r="A254" s="187">
        <v>1201</v>
      </c>
      <c r="B254" s="187">
        <v>542</v>
      </c>
      <c r="C254" s="184" t="str">
        <f t="shared" si="10"/>
        <v>542-1201</v>
      </c>
      <c r="D254" s="244" t="s">
        <v>389</v>
      </c>
      <c r="E254" s="244" t="s">
        <v>7</v>
      </c>
      <c r="F254" s="244" t="s">
        <v>8</v>
      </c>
      <c r="G254" s="244" t="s">
        <v>9</v>
      </c>
      <c r="H254" s="187" t="s">
        <v>10</v>
      </c>
      <c r="I254" s="188">
        <v>80</v>
      </c>
      <c r="J254" s="188">
        <f>VLOOKUP(A254,CENIK!$A$2:$F$201,6,FALSE)</f>
        <v>0</v>
      </c>
      <c r="K254" s="188">
        <f t="shared" si="11"/>
        <v>0</v>
      </c>
    </row>
    <row r="255" spans="1:11" ht="45" x14ac:dyDescent="0.25">
      <c r="A255" s="187">
        <v>1202</v>
      </c>
      <c r="B255" s="187">
        <v>542</v>
      </c>
      <c r="C255" s="184" t="str">
        <f t="shared" si="10"/>
        <v>542-1202</v>
      </c>
      <c r="D255" s="244" t="s">
        <v>389</v>
      </c>
      <c r="E255" s="244" t="s">
        <v>7</v>
      </c>
      <c r="F255" s="244" t="s">
        <v>8</v>
      </c>
      <c r="G255" s="244" t="s">
        <v>11</v>
      </c>
      <c r="H255" s="187" t="s">
        <v>12</v>
      </c>
      <c r="I255" s="188">
        <v>4</v>
      </c>
      <c r="J255" s="188">
        <f>VLOOKUP(A255,CENIK!$A$2:$F$201,6,FALSE)</f>
        <v>0</v>
      </c>
      <c r="K255" s="188">
        <f t="shared" si="11"/>
        <v>0</v>
      </c>
    </row>
    <row r="256" spans="1:11" ht="60" x14ac:dyDescent="0.25">
      <c r="A256" s="187">
        <v>1203</v>
      </c>
      <c r="B256" s="187">
        <v>542</v>
      </c>
      <c r="C256" s="184" t="str">
        <f t="shared" si="10"/>
        <v>542-1203</v>
      </c>
      <c r="D256" s="244" t="s">
        <v>389</v>
      </c>
      <c r="E256" s="244" t="s">
        <v>7</v>
      </c>
      <c r="F256" s="244" t="s">
        <v>8</v>
      </c>
      <c r="G256" s="244" t="s">
        <v>236</v>
      </c>
      <c r="H256" s="187" t="s">
        <v>10</v>
      </c>
      <c r="I256" s="188">
        <v>80</v>
      </c>
      <c r="J256" s="188">
        <f>VLOOKUP(A256,CENIK!$A$2:$F$201,6,FALSE)</f>
        <v>0</v>
      </c>
      <c r="K256" s="188">
        <f t="shared" si="11"/>
        <v>0</v>
      </c>
    </row>
    <row r="257" spans="1:11" ht="75" x14ac:dyDescent="0.25">
      <c r="A257" s="187">
        <v>1207</v>
      </c>
      <c r="B257" s="187">
        <v>542</v>
      </c>
      <c r="C257" s="184" t="str">
        <f t="shared" si="10"/>
        <v>542-1207</v>
      </c>
      <c r="D257" s="244" t="s">
        <v>389</v>
      </c>
      <c r="E257" s="244" t="s">
        <v>7</v>
      </c>
      <c r="F257" s="244" t="s">
        <v>8</v>
      </c>
      <c r="G257" s="244" t="s">
        <v>239</v>
      </c>
      <c r="H257" s="187" t="s">
        <v>14</v>
      </c>
      <c r="I257" s="188">
        <v>1</v>
      </c>
      <c r="J257" s="188">
        <f>VLOOKUP(A257,CENIK!$A$2:$F$201,6,FALSE)</f>
        <v>0</v>
      </c>
      <c r="K257" s="188">
        <f t="shared" si="11"/>
        <v>0</v>
      </c>
    </row>
    <row r="258" spans="1:11" ht="75" x14ac:dyDescent="0.25">
      <c r="A258" s="187">
        <v>1208</v>
      </c>
      <c r="B258" s="187">
        <v>542</v>
      </c>
      <c r="C258" s="184" t="str">
        <f t="shared" si="10"/>
        <v>542-1208</v>
      </c>
      <c r="D258" s="244" t="s">
        <v>389</v>
      </c>
      <c r="E258" s="244" t="s">
        <v>7</v>
      </c>
      <c r="F258" s="244" t="s">
        <v>8</v>
      </c>
      <c r="G258" s="244" t="s">
        <v>240</v>
      </c>
      <c r="H258" s="187" t="s">
        <v>14</v>
      </c>
      <c r="I258" s="188">
        <v>1</v>
      </c>
      <c r="J258" s="188">
        <f>VLOOKUP(A258,CENIK!$A$2:$F$201,6,FALSE)</f>
        <v>0</v>
      </c>
      <c r="K258" s="188">
        <f t="shared" si="11"/>
        <v>0</v>
      </c>
    </row>
    <row r="259" spans="1:11" ht="60" x14ac:dyDescent="0.25">
      <c r="A259" s="187">
        <v>1213</v>
      </c>
      <c r="B259" s="187">
        <v>542</v>
      </c>
      <c r="C259" s="184" t="str">
        <f t="shared" si="10"/>
        <v>542-1213</v>
      </c>
      <c r="D259" s="244" t="s">
        <v>389</v>
      </c>
      <c r="E259" s="244" t="s">
        <v>7</v>
      </c>
      <c r="F259" s="244" t="s">
        <v>8</v>
      </c>
      <c r="G259" s="244" t="s">
        <v>244</v>
      </c>
      <c r="H259" s="187" t="s">
        <v>14</v>
      </c>
      <c r="I259" s="188">
        <v>1</v>
      </c>
      <c r="J259" s="188">
        <f>VLOOKUP(A259,CENIK!$A$2:$F$201,6,FALSE)</f>
        <v>0</v>
      </c>
      <c r="K259" s="188">
        <f t="shared" si="11"/>
        <v>0</v>
      </c>
    </row>
    <row r="260" spans="1:11" ht="45" x14ac:dyDescent="0.25">
      <c r="A260" s="187">
        <v>1301</v>
      </c>
      <c r="B260" s="187">
        <v>542</v>
      </c>
      <c r="C260" s="184" t="str">
        <f t="shared" si="10"/>
        <v>542-1301</v>
      </c>
      <c r="D260" s="244" t="s">
        <v>389</v>
      </c>
      <c r="E260" s="244" t="s">
        <v>7</v>
      </c>
      <c r="F260" s="244" t="s">
        <v>15</v>
      </c>
      <c r="G260" s="244" t="s">
        <v>16</v>
      </c>
      <c r="H260" s="187" t="s">
        <v>10</v>
      </c>
      <c r="I260" s="188">
        <v>80</v>
      </c>
      <c r="J260" s="188">
        <f>VLOOKUP(A260,CENIK!$A$2:$F$201,6,FALSE)</f>
        <v>0</v>
      </c>
      <c r="K260" s="188">
        <f t="shared" si="11"/>
        <v>0</v>
      </c>
    </row>
    <row r="261" spans="1:11" ht="150" x14ac:dyDescent="0.25">
      <c r="A261" s="187">
        <v>1302</v>
      </c>
      <c r="B261" s="187">
        <v>542</v>
      </c>
      <c r="C261" s="184" t="str">
        <f t="shared" si="10"/>
        <v>542-1302</v>
      </c>
      <c r="D261" s="244" t="s">
        <v>389</v>
      </c>
      <c r="E261" s="244" t="s">
        <v>7</v>
      </c>
      <c r="F261" s="244" t="s">
        <v>15</v>
      </c>
      <c r="G261" s="1201" t="s">
        <v>3252</v>
      </c>
      <c r="H261" s="187" t="s">
        <v>10</v>
      </c>
      <c r="I261" s="188">
        <v>80</v>
      </c>
      <c r="J261" s="188">
        <f>VLOOKUP(A261,CENIK!$A$2:$F$201,6,FALSE)</f>
        <v>0</v>
      </c>
      <c r="K261" s="188">
        <f t="shared" si="11"/>
        <v>0</v>
      </c>
    </row>
    <row r="262" spans="1:11" ht="165" x14ac:dyDescent="0.25">
      <c r="A262" s="187">
        <v>1304</v>
      </c>
      <c r="B262" s="187">
        <v>542</v>
      </c>
      <c r="C262" s="184" t="str">
        <f t="shared" si="10"/>
        <v>542-1304</v>
      </c>
      <c r="D262" s="244" t="s">
        <v>389</v>
      </c>
      <c r="E262" s="244" t="s">
        <v>7</v>
      </c>
      <c r="F262" s="244" t="s">
        <v>15</v>
      </c>
      <c r="G262" s="244" t="s">
        <v>3253</v>
      </c>
      <c r="H262" s="187" t="s">
        <v>6</v>
      </c>
      <c r="I262" s="188">
        <v>1</v>
      </c>
      <c r="J262" s="188">
        <f>VLOOKUP(A262,CENIK!$A$2:$F$201,6,FALSE)</f>
        <v>0</v>
      </c>
      <c r="K262" s="188">
        <f t="shared" si="11"/>
        <v>0</v>
      </c>
    </row>
    <row r="263" spans="1:11" ht="60" x14ac:dyDescent="0.25">
      <c r="A263" s="187">
        <v>1307</v>
      </c>
      <c r="B263" s="187">
        <v>542</v>
      </c>
      <c r="C263" s="184" t="str">
        <f t="shared" si="10"/>
        <v>542-1307</v>
      </c>
      <c r="D263" s="244" t="s">
        <v>389</v>
      </c>
      <c r="E263" s="244" t="s">
        <v>7</v>
      </c>
      <c r="F263" s="244" t="s">
        <v>15</v>
      </c>
      <c r="G263" s="244" t="s">
        <v>18</v>
      </c>
      <c r="H263" s="187" t="s">
        <v>6</v>
      </c>
      <c r="I263" s="188">
        <v>3</v>
      </c>
      <c r="J263" s="188">
        <f>VLOOKUP(A263,CENIK!$A$2:$F$201,6,FALSE)</f>
        <v>0</v>
      </c>
      <c r="K263" s="188">
        <f t="shared" si="11"/>
        <v>0</v>
      </c>
    </row>
    <row r="264" spans="1:11" ht="60" x14ac:dyDescent="0.25">
      <c r="A264" s="187">
        <v>1310</v>
      </c>
      <c r="B264" s="187">
        <v>542</v>
      </c>
      <c r="C264" s="184" t="str">
        <f t="shared" si="10"/>
        <v>542-1310</v>
      </c>
      <c r="D264" s="244" t="s">
        <v>389</v>
      </c>
      <c r="E264" s="244" t="s">
        <v>7</v>
      </c>
      <c r="F264" s="244" t="s">
        <v>15</v>
      </c>
      <c r="G264" s="244" t="s">
        <v>21</v>
      </c>
      <c r="H264" s="187" t="s">
        <v>22</v>
      </c>
      <c r="I264" s="188">
        <v>60</v>
      </c>
      <c r="J264" s="188">
        <f>VLOOKUP(A264,CENIK!$A$2:$F$201,6,FALSE)</f>
        <v>0</v>
      </c>
      <c r="K264" s="188">
        <f t="shared" si="11"/>
        <v>0</v>
      </c>
    </row>
    <row r="265" spans="1:11" ht="30" x14ac:dyDescent="0.25">
      <c r="A265" s="187">
        <v>1401</v>
      </c>
      <c r="B265" s="187">
        <v>542</v>
      </c>
      <c r="C265" s="184" t="str">
        <f t="shared" si="10"/>
        <v>542-1401</v>
      </c>
      <c r="D265" s="244" t="s">
        <v>389</v>
      </c>
      <c r="E265" s="244" t="s">
        <v>7</v>
      </c>
      <c r="F265" s="244" t="s">
        <v>25</v>
      </c>
      <c r="G265" s="244" t="s">
        <v>247</v>
      </c>
      <c r="H265" s="187" t="s">
        <v>20</v>
      </c>
      <c r="I265" s="188">
        <v>1.6</v>
      </c>
      <c r="J265" s="188">
        <f>VLOOKUP(A265,CENIK!$A$2:$F$201,6,FALSE)</f>
        <v>0</v>
      </c>
      <c r="K265" s="188">
        <f t="shared" si="11"/>
        <v>0</v>
      </c>
    </row>
    <row r="266" spans="1:11" ht="30" x14ac:dyDescent="0.25">
      <c r="A266" s="187">
        <v>1402</v>
      </c>
      <c r="B266" s="187">
        <v>542</v>
      </c>
      <c r="C266" s="184" t="str">
        <f t="shared" si="10"/>
        <v>542-1402</v>
      </c>
      <c r="D266" s="244" t="s">
        <v>389</v>
      </c>
      <c r="E266" s="244" t="s">
        <v>7</v>
      </c>
      <c r="F266" s="244" t="s">
        <v>25</v>
      </c>
      <c r="G266" s="244" t="s">
        <v>248</v>
      </c>
      <c r="H266" s="187" t="s">
        <v>20</v>
      </c>
      <c r="I266" s="188">
        <v>2</v>
      </c>
      <c r="J266" s="188">
        <f>VLOOKUP(A266,CENIK!$A$2:$F$201,6,FALSE)</f>
        <v>0</v>
      </c>
      <c r="K266" s="188">
        <f t="shared" si="11"/>
        <v>0</v>
      </c>
    </row>
    <row r="267" spans="1:11" ht="30" x14ac:dyDescent="0.25">
      <c r="A267" s="187">
        <v>1403</v>
      </c>
      <c r="B267" s="187">
        <v>542</v>
      </c>
      <c r="C267" s="184" t="str">
        <f t="shared" si="10"/>
        <v>542-1403</v>
      </c>
      <c r="D267" s="244" t="s">
        <v>389</v>
      </c>
      <c r="E267" s="244" t="s">
        <v>7</v>
      </c>
      <c r="F267" s="244" t="s">
        <v>25</v>
      </c>
      <c r="G267" s="244" t="s">
        <v>249</v>
      </c>
      <c r="H267" s="187" t="s">
        <v>20</v>
      </c>
      <c r="I267" s="188">
        <v>1</v>
      </c>
      <c r="J267" s="188">
        <f>VLOOKUP(A267,CENIK!$A$2:$F$201,6,FALSE)</f>
        <v>0</v>
      </c>
      <c r="K267" s="188">
        <f t="shared" si="11"/>
        <v>0</v>
      </c>
    </row>
    <row r="268" spans="1:11" ht="45" x14ac:dyDescent="0.25">
      <c r="A268" s="187">
        <v>12309</v>
      </c>
      <c r="B268" s="187">
        <v>542</v>
      </c>
      <c r="C268" s="184" t="str">
        <f t="shared" si="10"/>
        <v>542-12309</v>
      </c>
      <c r="D268" s="244" t="s">
        <v>389</v>
      </c>
      <c r="E268" s="244" t="s">
        <v>26</v>
      </c>
      <c r="F268" s="244" t="s">
        <v>27</v>
      </c>
      <c r="G268" s="244" t="s">
        <v>30</v>
      </c>
      <c r="H268" s="187" t="s">
        <v>29</v>
      </c>
      <c r="I268" s="188">
        <v>100</v>
      </c>
      <c r="J268" s="188">
        <f>VLOOKUP(A268,CENIK!$A$2:$F$201,6,FALSE)</f>
        <v>0</v>
      </c>
      <c r="K268" s="188">
        <f t="shared" si="11"/>
        <v>0</v>
      </c>
    </row>
    <row r="269" spans="1:11" ht="30" x14ac:dyDescent="0.25">
      <c r="A269" s="187">
        <v>12328</v>
      </c>
      <c r="B269" s="187">
        <v>542</v>
      </c>
      <c r="C269" s="184" t="str">
        <f t="shared" si="10"/>
        <v>542-12328</v>
      </c>
      <c r="D269" s="244" t="s">
        <v>389</v>
      </c>
      <c r="E269" s="244" t="s">
        <v>26</v>
      </c>
      <c r="F269" s="244" t="s">
        <v>27</v>
      </c>
      <c r="G269" s="244" t="s">
        <v>32</v>
      </c>
      <c r="H269" s="187" t="s">
        <v>10</v>
      </c>
      <c r="I269" s="188">
        <v>190</v>
      </c>
      <c r="J269" s="188">
        <f>VLOOKUP(A269,CENIK!$A$2:$F$201,6,FALSE)</f>
        <v>0</v>
      </c>
      <c r="K269" s="188">
        <f t="shared" si="11"/>
        <v>0</v>
      </c>
    </row>
    <row r="270" spans="1:11" ht="30" x14ac:dyDescent="0.25">
      <c r="A270" s="187">
        <v>22102</v>
      </c>
      <c r="B270" s="187">
        <v>542</v>
      </c>
      <c r="C270" s="184" t="str">
        <f t="shared" si="10"/>
        <v>542-22102</v>
      </c>
      <c r="D270" s="244" t="s">
        <v>389</v>
      </c>
      <c r="E270" s="244" t="s">
        <v>26</v>
      </c>
      <c r="F270" s="244" t="s">
        <v>27</v>
      </c>
      <c r="G270" s="244" t="s">
        <v>35</v>
      </c>
      <c r="H270" s="187" t="s">
        <v>29</v>
      </c>
      <c r="I270" s="188">
        <v>100</v>
      </c>
      <c r="J270" s="188">
        <f>VLOOKUP(A270,CENIK!$A$2:$F$201,6,FALSE)</f>
        <v>0</v>
      </c>
      <c r="K270" s="188">
        <f t="shared" si="11"/>
        <v>0</v>
      </c>
    </row>
    <row r="271" spans="1:11" ht="30" x14ac:dyDescent="0.25">
      <c r="A271" s="187">
        <v>2208</v>
      </c>
      <c r="B271" s="187">
        <v>542</v>
      </c>
      <c r="C271" s="184" t="str">
        <f t="shared" si="10"/>
        <v>542-2208</v>
      </c>
      <c r="D271" s="244" t="s">
        <v>389</v>
      </c>
      <c r="E271" s="244" t="s">
        <v>26</v>
      </c>
      <c r="F271" s="244" t="s">
        <v>36</v>
      </c>
      <c r="G271" s="244" t="s">
        <v>37</v>
      </c>
      <c r="H271" s="187" t="s">
        <v>29</v>
      </c>
      <c r="I271" s="188">
        <v>100</v>
      </c>
      <c r="J271" s="188">
        <f>VLOOKUP(A271,CENIK!$A$2:$F$201,6,FALSE)</f>
        <v>0</v>
      </c>
      <c r="K271" s="188">
        <f t="shared" si="11"/>
        <v>0</v>
      </c>
    </row>
    <row r="272" spans="1:11" ht="30" x14ac:dyDescent="0.25">
      <c r="A272" s="187">
        <v>22103</v>
      </c>
      <c r="B272" s="187">
        <v>542</v>
      </c>
      <c r="C272" s="184" t="str">
        <f t="shared" si="10"/>
        <v>542-22103</v>
      </c>
      <c r="D272" s="244" t="s">
        <v>389</v>
      </c>
      <c r="E272" s="244" t="s">
        <v>26</v>
      </c>
      <c r="F272" s="244" t="s">
        <v>36</v>
      </c>
      <c r="G272" s="244" t="s">
        <v>40</v>
      </c>
      <c r="H272" s="187" t="s">
        <v>29</v>
      </c>
      <c r="I272" s="188">
        <v>100</v>
      </c>
      <c r="J272" s="188">
        <f>VLOOKUP(A272,CENIK!$A$2:$F$201,6,FALSE)</f>
        <v>0</v>
      </c>
      <c r="K272" s="188">
        <f t="shared" si="11"/>
        <v>0</v>
      </c>
    </row>
    <row r="273" spans="1:11" ht="30" x14ac:dyDescent="0.25">
      <c r="A273" s="187">
        <v>24405</v>
      </c>
      <c r="B273" s="187">
        <v>542</v>
      </c>
      <c r="C273" s="184" t="str">
        <f t="shared" si="10"/>
        <v>542-24405</v>
      </c>
      <c r="D273" s="244" t="s">
        <v>389</v>
      </c>
      <c r="E273" s="244" t="s">
        <v>26</v>
      </c>
      <c r="F273" s="244" t="s">
        <v>36</v>
      </c>
      <c r="G273" s="244" t="s">
        <v>252</v>
      </c>
      <c r="H273" s="187" t="s">
        <v>22</v>
      </c>
      <c r="I273" s="188">
        <v>40</v>
      </c>
      <c r="J273" s="188">
        <f>VLOOKUP(A273,CENIK!$A$2:$F$201,6,FALSE)</f>
        <v>0</v>
      </c>
      <c r="K273" s="188">
        <f t="shared" si="11"/>
        <v>0</v>
      </c>
    </row>
    <row r="274" spans="1:11" ht="45" x14ac:dyDescent="0.25">
      <c r="A274" s="187">
        <v>31302</v>
      </c>
      <c r="B274" s="187">
        <v>542</v>
      </c>
      <c r="C274" s="184" t="str">
        <f t="shared" si="10"/>
        <v>542-31302</v>
      </c>
      <c r="D274" s="244" t="s">
        <v>389</v>
      </c>
      <c r="E274" s="244" t="s">
        <v>26</v>
      </c>
      <c r="F274" s="244" t="s">
        <v>36</v>
      </c>
      <c r="G274" s="244" t="s">
        <v>639</v>
      </c>
      <c r="H274" s="187" t="s">
        <v>22</v>
      </c>
      <c r="I274" s="188">
        <v>20</v>
      </c>
      <c r="J274" s="188">
        <f>VLOOKUP(A274,CENIK!$A$2:$F$201,6,FALSE)</f>
        <v>0</v>
      </c>
      <c r="K274" s="188">
        <f t="shared" si="11"/>
        <v>0</v>
      </c>
    </row>
    <row r="275" spans="1:11" ht="75" x14ac:dyDescent="0.25">
      <c r="A275" s="187">
        <v>31602</v>
      </c>
      <c r="B275" s="187">
        <v>542</v>
      </c>
      <c r="C275" s="184" t="str">
        <f t="shared" si="10"/>
        <v>542-31602</v>
      </c>
      <c r="D275" s="244" t="s">
        <v>389</v>
      </c>
      <c r="E275" s="244" t="s">
        <v>26</v>
      </c>
      <c r="F275" s="244" t="s">
        <v>36</v>
      </c>
      <c r="G275" s="244" t="s">
        <v>640</v>
      </c>
      <c r="H275" s="187" t="s">
        <v>29</v>
      </c>
      <c r="I275" s="188">
        <v>100</v>
      </c>
      <c r="J275" s="188">
        <f>VLOOKUP(A275,CENIK!$A$2:$F$201,6,FALSE)</f>
        <v>0</v>
      </c>
      <c r="K275" s="188">
        <f t="shared" si="11"/>
        <v>0</v>
      </c>
    </row>
    <row r="276" spans="1:11" ht="45" x14ac:dyDescent="0.25">
      <c r="A276" s="187">
        <v>32311</v>
      </c>
      <c r="B276" s="187">
        <v>542</v>
      </c>
      <c r="C276" s="184" t="str">
        <f t="shared" si="10"/>
        <v>542-32311</v>
      </c>
      <c r="D276" s="244" t="s">
        <v>389</v>
      </c>
      <c r="E276" s="244" t="s">
        <v>26</v>
      </c>
      <c r="F276" s="244" t="s">
        <v>36</v>
      </c>
      <c r="G276" s="244" t="s">
        <v>255</v>
      </c>
      <c r="H276" s="187" t="s">
        <v>29</v>
      </c>
      <c r="I276" s="188">
        <v>100</v>
      </c>
      <c r="J276" s="188">
        <f>VLOOKUP(A276,CENIK!$A$2:$F$201,6,FALSE)</f>
        <v>0</v>
      </c>
      <c r="K276" s="188">
        <f t="shared" si="11"/>
        <v>0</v>
      </c>
    </row>
    <row r="277" spans="1:11" ht="45" x14ac:dyDescent="0.25">
      <c r="A277" s="187">
        <v>4101</v>
      </c>
      <c r="B277" s="187">
        <v>542</v>
      </c>
      <c r="C277" s="184" t="str">
        <f t="shared" si="10"/>
        <v>542-4101</v>
      </c>
      <c r="D277" s="244" t="s">
        <v>389</v>
      </c>
      <c r="E277" s="244" t="s">
        <v>49</v>
      </c>
      <c r="F277" s="244" t="s">
        <v>50</v>
      </c>
      <c r="G277" s="244" t="s">
        <v>641</v>
      </c>
      <c r="H277" s="187" t="s">
        <v>29</v>
      </c>
      <c r="I277" s="188">
        <v>278.88</v>
      </c>
      <c r="J277" s="188">
        <f>VLOOKUP(A277,CENIK!$A$2:$F$201,6,FALSE)</f>
        <v>0</v>
      </c>
      <c r="K277" s="188">
        <f t="shared" si="11"/>
        <v>0</v>
      </c>
    </row>
    <row r="278" spans="1:11" ht="60" x14ac:dyDescent="0.25">
      <c r="A278" s="187">
        <v>4105</v>
      </c>
      <c r="B278" s="187">
        <v>542</v>
      </c>
      <c r="C278" s="184" t="str">
        <f t="shared" si="10"/>
        <v>542-4105</v>
      </c>
      <c r="D278" s="244" t="s">
        <v>389</v>
      </c>
      <c r="E278" s="244" t="s">
        <v>49</v>
      </c>
      <c r="F278" s="244" t="s">
        <v>50</v>
      </c>
      <c r="G278" s="244" t="s">
        <v>257</v>
      </c>
      <c r="H278" s="187" t="s">
        <v>22</v>
      </c>
      <c r="I278" s="188">
        <v>39.299999999999997</v>
      </c>
      <c r="J278" s="188">
        <f>VLOOKUP(A278,CENIK!$A$2:$F$201,6,FALSE)</f>
        <v>0</v>
      </c>
      <c r="K278" s="188">
        <f t="shared" si="11"/>
        <v>0</v>
      </c>
    </row>
    <row r="279" spans="1:11" ht="45" x14ac:dyDescent="0.25">
      <c r="A279" s="187">
        <v>4106</v>
      </c>
      <c r="B279" s="187">
        <v>542</v>
      </c>
      <c r="C279" s="184" t="str">
        <f t="shared" si="10"/>
        <v>542-4106</v>
      </c>
      <c r="D279" s="244" t="s">
        <v>389</v>
      </c>
      <c r="E279" s="244" t="s">
        <v>49</v>
      </c>
      <c r="F279" s="244" t="s">
        <v>50</v>
      </c>
      <c r="G279" s="244" t="s">
        <v>642</v>
      </c>
      <c r="H279" s="187" t="s">
        <v>22</v>
      </c>
      <c r="I279" s="188">
        <v>100.14</v>
      </c>
      <c r="J279" s="188">
        <f>VLOOKUP(A279,CENIK!$A$2:$F$201,6,FALSE)</f>
        <v>0</v>
      </c>
      <c r="K279" s="188">
        <f t="shared" si="11"/>
        <v>0</v>
      </c>
    </row>
    <row r="280" spans="1:11" ht="45" x14ac:dyDescent="0.25">
      <c r="A280" s="187">
        <v>4113</v>
      </c>
      <c r="B280" s="187">
        <v>542</v>
      </c>
      <c r="C280" s="184" t="str">
        <f t="shared" si="10"/>
        <v>542-4113</v>
      </c>
      <c r="D280" s="244" t="s">
        <v>389</v>
      </c>
      <c r="E280" s="244" t="s">
        <v>49</v>
      </c>
      <c r="F280" s="244" t="s">
        <v>50</v>
      </c>
      <c r="G280" s="244" t="s">
        <v>557</v>
      </c>
      <c r="H280" s="187" t="s">
        <v>22</v>
      </c>
      <c r="I280" s="188">
        <v>13.944000000000001</v>
      </c>
      <c r="J280" s="188">
        <f>VLOOKUP(A280,CENIK!$A$2:$F$201,6,FALSE)</f>
        <v>0</v>
      </c>
      <c r="K280" s="188">
        <f t="shared" si="11"/>
        <v>0</v>
      </c>
    </row>
    <row r="281" spans="1:11" ht="45" x14ac:dyDescent="0.25">
      <c r="A281" s="187">
        <v>4121</v>
      </c>
      <c r="B281" s="187">
        <v>542</v>
      </c>
      <c r="C281" s="184" t="str">
        <f t="shared" si="10"/>
        <v>542-4121</v>
      </c>
      <c r="D281" s="244" t="s">
        <v>389</v>
      </c>
      <c r="E281" s="244" t="s">
        <v>49</v>
      </c>
      <c r="F281" s="244" t="s">
        <v>50</v>
      </c>
      <c r="G281" s="244" t="s">
        <v>260</v>
      </c>
      <c r="H281" s="187" t="s">
        <v>22</v>
      </c>
      <c r="I281" s="188">
        <v>17.43</v>
      </c>
      <c r="J281" s="188">
        <f>VLOOKUP(A281,CENIK!$A$2:$F$201,6,FALSE)</f>
        <v>0</v>
      </c>
      <c r="K281" s="188">
        <f t="shared" si="11"/>
        <v>0</v>
      </c>
    </row>
    <row r="282" spans="1:11" ht="30" x14ac:dyDescent="0.25">
      <c r="A282" s="187">
        <v>4124</v>
      </c>
      <c r="B282" s="187">
        <v>542</v>
      </c>
      <c r="C282" s="184" t="str">
        <f t="shared" si="10"/>
        <v>542-4124</v>
      </c>
      <c r="D282" s="244" t="s">
        <v>389</v>
      </c>
      <c r="E282" s="244" t="s">
        <v>49</v>
      </c>
      <c r="F282" s="244" t="s">
        <v>50</v>
      </c>
      <c r="G282" s="244" t="s">
        <v>55</v>
      </c>
      <c r="H282" s="187" t="s">
        <v>20</v>
      </c>
      <c r="I282" s="188">
        <v>4</v>
      </c>
      <c r="J282" s="188">
        <f>VLOOKUP(A282,CENIK!$A$2:$F$201,6,FALSE)</f>
        <v>0</v>
      </c>
      <c r="K282" s="188">
        <f t="shared" si="11"/>
        <v>0</v>
      </c>
    </row>
    <row r="283" spans="1:11" ht="45" x14ac:dyDescent="0.25">
      <c r="A283" s="187">
        <v>4201</v>
      </c>
      <c r="B283" s="187">
        <v>542</v>
      </c>
      <c r="C283" s="184" t="str">
        <f t="shared" si="10"/>
        <v>542-4201</v>
      </c>
      <c r="D283" s="244" t="s">
        <v>389</v>
      </c>
      <c r="E283" s="244" t="s">
        <v>49</v>
      </c>
      <c r="F283" s="244" t="s">
        <v>56</v>
      </c>
      <c r="G283" s="244" t="s">
        <v>57</v>
      </c>
      <c r="H283" s="187" t="s">
        <v>29</v>
      </c>
      <c r="I283" s="188">
        <v>100</v>
      </c>
      <c r="J283" s="188">
        <f>VLOOKUP(A283,CENIK!$A$2:$F$201,6,FALSE)</f>
        <v>0</v>
      </c>
      <c r="K283" s="188">
        <f t="shared" si="11"/>
        <v>0</v>
      </c>
    </row>
    <row r="284" spans="1:11" ht="30" x14ac:dyDescent="0.25">
      <c r="A284" s="187">
        <v>4202</v>
      </c>
      <c r="B284" s="187">
        <v>542</v>
      </c>
      <c r="C284" s="184" t="str">
        <f t="shared" si="10"/>
        <v>542-4202</v>
      </c>
      <c r="D284" s="244" t="s">
        <v>389</v>
      </c>
      <c r="E284" s="244" t="s">
        <v>49</v>
      </c>
      <c r="F284" s="244" t="s">
        <v>56</v>
      </c>
      <c r="G284" s="244" t="s">
        <v>58</v>
      </c>
      <c r="H284" s="187" t="s">
        <v>29</v>
      </c>
      <c r="I284" s="188">
        <v>100</v>
      </c>
      <c r="J284" s="188">
        <f>VLOOKUP(A284,CENIK!$A$2:$F$201,6,FALSE)</f>
        <v>0</v>
      </c>
      <c r="K284" s="188">
        <f t="shared" si="11"/>
        <v>0</v>
      </c>
    </row>
    <row r="285" spans="1:11" ht="75" x14ac:dyDescent="0.25">
      <c r="A285" s="187">
        <v>4203</v>
      </c>
      <c r="B285" s="187">
        <v>542</v>
      </c>
      <c r="C285" s="184" t="str">
        <f t="shared" si="10"/>
        <v>542-4203</v>
      </c>
      <c r="D285" s="244" t="s">
        <v>389</v>
      </c>
      <c r="E285" s="244" t="s">
        <v>49</v>
      </c>
      <c r="F285" s="244" t="s">
        <v>56</v>
      </c>
      <c r="G285" s="244" t="s">
        <v>59</v>
      </c>
      <c r="H285" s="187" t="s">
        <v>22</v>
      </c>
      <c r="I285" s="188">
        <v>10.4</v>
      </c>
      <c r="J285" s="188">
        <f>VLOOKUP(A285,CENIK!$A$2:$F$201,6,FALSE)</f>
        <v>0</v>
      </c>
      <c r="K285" s="188">
        <f t="shared" si="11"/>
        <v>0</v>
      </c>
    </row>
    <row r="286" spans="1:11" ht="60" x14ac:dyDescent="0.25">
      <c r="A286" s="187">
        <v>4204</v>
      </c>
      <c r="B286" s="187">
        <v>542</v>
      </c>
      <c r="C286" s="184" t="str">
        <f t="shared" si="10"/>
        <v>542-4204</v>
      </c>
      <c r="D286" s="244" t="s">
        <v>389</v>
      </c>
      <c r="E286" s="244" t="s">
        <v>49</v>
      </c>
      <c r="F286" s="244" t="s">
        <v>56</v>
      </c>
      <c r="G286" s="244" t="s">
        <v>60</v>
      </c>
      <c r="H286" s="187" t="s">
        <v>22</v>
      </c>
      <c r="I286" s="188">
        <v>51.07</v>
      </c>
      <c r="J286" s="188">
        <f>VLOOKUP(A286,CENIK!$A$2:$F$201,6,FALSE)</f>
        <v>0</v>
      </c>
      <c r="K286" s="188">
        <f t="shared" si="11"/>
        <v>0</v>
      </c>
    </row>
    <row r="287" spans="1:11" ht="60" x14ac:dyDescent="0.25">
      <c r="A287" s="187">
        <v>4205</v>
      </c>
      <c r="B287" s="187">
        <v>542</v>
      </c>
      <c r="C287" s="184" t="str">
        <f t="shared" si="10"/>
        <v>542-4205</v>
      </c>
      <c r="D287" s="244" t="s">
        <v>389</v>
      </c>
      <c r="E287" s="244" t="s">
        <v>49</v>
      </c>
      <c r="F287" s="244" t="s">
        <v>56</v>
      </c>
      <c r="G287" s="244" t="s">
        <v>61</v>
      </c>
      <c r="H287" s="187" t="s">
        <v>29</v>
      </c>
      <c r="I287" s="188">
        <v>288</v>
      </c>
      <c r="J287" s="188">
        <f>VLOOKUP(A287,CENIK!$A$2:$F$201,6,FALSE)</f>
        <v>0</v>
      </c>
      <c r="K287" s="188">
        <f t="shared" si="11"/>
        <v>0</v>
      </c>
    </row>
    <row r="288" spans="1:11" ht="60" x14ac:dyDescent="0.25">
      <c r="A288" s="187">
        <v>4206</v>
      </c>
      <c r="B288" s="187">
        <v>542</v>
      </c>
      <c r="C288" s="184" t="str">
        <f t="shared" si="10"/>
        <v>542-4206</v>
      </c>
      <c r="D288" s="244" t="s">
        <v>389</v>
      </c>
      <c r="E288" s="244" t="s">
        <v>49</v>
      </c>
      <c r="F288" s="244" t="s">
        <v>56</v>
      </c>
      <c r="G288" s="244" t="s">
        <v>62</v>
      </c>
      <c r="H288" s="187" t="s">
        <v>22</v>
      </c>
      <c r="I288" s="188">
        <v>39.299999999999997</v>
      </c>
      <c r="J288" s="188">
        <f>VLOOKUP(A288,CENIK!$A$2:$F$201,6,FALSE)</f>
        <v>0</v>
      </c>
      <c r="K288" s="188">
        <f t="shared" si="11"/>
        <v>0</v>
      </c>
    </row>
    <row r="289" spans="1:11" ht="60" x14ac:dyDescent="0.25">
      <c r="A289" s="187">
        <v>4207</v>
      </c>
      <c r="B289" s="187">
        <v>542</v>
      </c>
      <c r="C289" s="184" t="str">
        <f t="shared" si="10"/>
        <v>542-4207</v>
      </c>
      <c r="D289" s="244" t="s">
        <v>389</v>
      </c>
      <c r="E289" s="244" t="s">
        <v>49</v>
      </c>
      <c r="F289" s="244" t="s">
        <v>56</v>
      </c>
      <c r="G289" s="244" t="s">
        <v>262</v>
      </c>
      <c r="H289" s="187" t="s">
        <v>22</v>
      </c>
      <c r="I289" s="188">
        <v>10</v>
      </c>
      <c r="J289" s="188">
        <f>VLOOKUP(A289,CENIK!$A$2:$F$201,6,FALSE)</f>
        <v>0</v>
      </c>
      <c r="K289" s="188">
        <f t="shared" si="11"/>
        <v>0</v>
      </c>
    </row>
    <row r="290" spans="1:11" ht="165" x14ac:dyDescent="0.25">
      <c r="A290" s="187">
        <v>6101</v>
      </c>
      <c r="B290" s="187">
        <v>542</v>
      </c>
      <c r="C290" s="184" t="str">
        <f t="shared" si="10"/>
        <v>542-6101</v>
      </c>
      <c r="D290" s="244" t="s">
        <v>389</v>
      </c>
      <c r="E290" s="244" t="s">
        <v>74</v>
      </c>
      <c r="F290" s="244" t="s">
        <v>75</v>
      </c>
      <c r="G290" s="244" t="s">
        <v>76</v>
      </c>
      <c r="H290" s="187" t="s">
        <v>10</v>
      </c>
      <c r="I290" s="188">
        <v>80</v>
      </c>
      <c r="J290" s="188">
        <f>VLOOKUP(A290,CENIK!$A$2:$F$201,6,FALSE)</f>
        <v>0</v>
      </c>
      <c r="K290" s="188">
        <f t="shared" si="11"/>
        <v>0</v>
      </c>
    </row>
    <row r="291" spans="1:11" ht="120" x14ac:dyDescent="0.25">
      <c r="A291" s="187">
        <v>6202</v>
      </c>
      <c r="B291" s="187">
        <v>542</v>
      </c>
      <c r="C291" s="184" t="str">
        <f t="shared" si="10"/>
        <v>542-6202</v>
      </c>
      <c r="D291" s="244" t="s">
        <v>389</v>
      </c>
      <c r="E291" s="244" t="s">
        <v>74</v>
      </c>
      <c r="F291" s="244" t="s">
        <v>77</v>
      </c>
      <c r="G291" s="244" t="s">
        <v>263</v>
      </c>
      <c r="H291" s="187" t="s">
        <v>6</v>
      </c>
      <c r="I291" s="188">
        <v>4</v>
      </c>
      <c r="J291" s="188">
        <f>VLOOKUP(A291,CENIK!$A$2:$F$201,6,FALSE)</f>
        <v>0</v>
      </c>
      <c r="K291" s="188">
        <f t="shared" si="11"/>
        <v>0</v>
      </c>
    </row>
    <row r="292" spans="1:11" ht="120" x14ac:dyDescent="0.25">
      <c r="A292" s="187">
        <v>6253</v>
      </c>
      <c r="B292" s="187">
        <v>542</v>
      </c>
      <c r="C292" s="184" t="str">
        <f t="shared" si="10"/>
        <v>542-6253</v>
      </c>
      <c r="D292" s="244" t="s">
        <v>389</v>
      </c>
      <c r="E292" s="244" t="s">
        <v>74</v>
      </c>
      <c r="F292" s="244" t="s">
        <v>77</v>
      </c>
      <c r="G292" s="244" t="s">
        <v>269</v>
      </c>
      <c r="H292" s="187" t="s">
        <v>6</v>
      </c>
      <c r="I292" s="188">
        <v>3</v>
      </c>
      <c r="J292" s="188">
        <f>VLOOKUP(A292,CENIK!$A$2:$F$201,6,FALSE)</f>
        <v>0</v>
      </c>
      <c r="K292" s="188">
        <f t="shared" si="11"/>
        <v>0</v>
      </c>
    </row>
    <row r="293" spans="1:11" ht="30" x14ac:dyDescent="0.25">
      <c r="A293" s="187">
        <v>6257</v>
      </c>
      <c r="B293" s="187">
        <v>542</v>
      </c>
      <c r="C293" s="184" t="str">
        <f t="shared" si="10"/>
        <v>542-6257</v>
      </c>
      <c r="D293" s="244" t="s">
        <v>389</v>
      </c>
      <c r="E293" s="244" t="s">
        <v>74</v>
      </c>
      <c r="F293" s="244" t="s">
        <v>77</v>
      </c>
      <c r="G293" s="244" t="s">
        <v>79</v>
      </c>
      <c r="H293" s="187" t="s">
        <v>6</v>
      </c>
      <c r="I293" s="188">
        <v>3</v>
      </c>
      <c r="J293" s="188">
        <f>VLOOKUP(A293,CENIK!$A$2:$F$201,6,FALSE)</f>
        <v>0</v>
      </c>
      <c r="K293" s="188">
        <f t="shared" si="11"/>
        <v>0</v>
      </c>
    </row>
    <row r="294" spans="1:11" ht="345" x14ac:dyDescent="0.25">
      <c r="A294" s="187">
        <v>6301</v>
      </c>
      <c r="B294" s="187">
        <v>542</v>
      </c>
      <c r="C294" s="184" t="str">
        <f t="shared" si="10"/>
        <v>542-6301</v>
      </c>
      <c r="D294" s="244" t="s">
        <v>389</v>
      </c>
      <c r="E294" s="244" t="s">
        <v>74</v>
      </c>
      <c r="F294" s="244" t="s">
        <v>81</v>
      </c>
      <c r="G294" s="244" t="s">
        <v>270</v>
      </c>
      <c r="H294" s="187" t="s">
        <v>6</v>
      </c>
      <c r="I294" s="188">
        <v>3</v>
      </c>
      <c r="J294" s="188">
        <f>VLOOKUP(A294,CENIK!$A$2:$F$201,6,FALSE)</f>
        <v>0</v>
      </c>
      <c r="K294" s="188">
        <f t="shared" si="11"/>
        <v>0</v>
      </c>
    </row>
    <row r="295" spans="1:11" ht="135" x14ac:dyDescent="0.25">
      <c r="A295" s="187">
        <v>6302</v>
      </c>
      <c r="B295" s="187">
        <v>542</v>
      </c>
      <c r="C295" s="184" t="str">
        <f t="shared" ref="C295:C358" si="12">CONCATENATE(B295,$A$35,A295)</f>
        <v>542-6302</v>
      </c>
      <c r="D295" s="244" t="s">
        <v>389</v>
      </c>
      <c r="E295" s="244" t="s">
        <v>74</v>
      </c>
      <c r="F295" s="244" t="s">
        <v>81</v>
      </c>
      <c r="G295" s="244" t="s">
        <v>688</v>
      </c>
      <c r="H295" s="187" t="s">
        <v>6</v>
      </c>
      <c r="I295" s="188">
        <v>3</v>
      </c>
      <c r="J295" s="188">
        <f>VLOOKUP(A295,CENIK!$A$2:$F$201,6,FALSE)</f>
        <v>0</v>
      </c>
      <c r="K295" s="188">
        <f t="shared" ref="K295:K358" si="13">ROUND(I295*J295,2)</f>
        <v>0</v>
      </c>
    </row>
    <row r="296" spans="1:11" ht="30" x14ac:dyDescent="0.25">
      <c r="A296" s="187">
        <v>6401</v>
      </c>
      <c r="B296" s="187">
        <v>542</v>
      </c>
      <c r="C296" s="184" t="str">
        <f t="shared" si="12"/>
        <v>542-6401</v>
      </c>
      <c r="D296" s="244" t="s">
        <v>389</v>
      </c>
      <c r="E296" s="244" t="s">
        <v>74</v>
      </c>
      <c r="F296" s="244" t="s">
        <v>85</v>
      </c>
      <c r="G296" s="244" t="s">
        <v>86</v>
      </c>
      <c r="H296" s="187" t="s">
        <v>10</v>
      </c>
      <c r="I296" s="188">
        <v>80</v>
      </c>
      <c r="J296" s="188">
        <f>VLOOKUP(A296,CENIK!$A$2:$F$201,6,FALSE)</f>
        <v>0</v>
      </c>
      <c r="K296" s="188">
        <f t="shared" si="13"/>
        <v>0</v>
      </c>
    </row>
    <row r="297" spans="1:11" ht="30" x14ac:dyDescent="0.25">
      <c r="A297" s="187">
        <v>6402</v>
      </c>
      <c r="B297" s="187">
        <v>542</v>
      </c>
      <c r="C297" s="184" t="str">
        <f t="shared" si="12"/>
        <v>542-6402</v>
      </c>
      <c r="D297" s="244" t="s">
        <v>389</v>
      </c>
      <c r="E297" s="244" t="s">
        <v>74</v>
      </c>
      <c r="F297" s="244" t="s">
        <v>85</v>
      </c>
      <c r="G297" s="244" t="s">
        <v>122</v>
      </c>
      <c r="H297" s="187" t="s">
        <v>10</v>
      </c>
      <c r="I297" s="188">
        <v>80</v>
      </c>
      <c r="J297" s="188">
        <f>VLOOKUP(A297,CENIK!$A$2:$F$201,6,FALSE)</f>
        <v>0</v>
      </c>
      <c r="K297" s="188">
        <f t="shared" si="13"/>
        <v>0</v>
      </c>
    </row>
    <row r="298" spans="1:11" ht="60" x14ac:dyDescent="0.25">
      <c r="A298" s="187">
        <v>6405</v>
      </c>
      <c r="B298" s="187">
        <v>542</v>
      </c>
      <c r="C298" s="184" t="str">
        <f t="shared" si="12"/>
        <v>542-6405</v>
      </c>
      <c r="D298" s="244" t="s">
        <v>389</v>
      </c>
      <c r="E298" s="244" t="s">
        <v>74</v>
      </c>
      <c r="F298" s="244" t="s">
        <v>85</v>
      </c>
      <c r="G298" s="244" t="s">
        <v>87</v>
      </c>
      <c r="H298" s="187" t="s">
        <v>10</v>
      </c>
      <c r="I298" s="188">
        <v>80</v>
      </c>
      <c r="J298" s="188">
        <f>VLOOKUP(A298,CENIK!$A$2:$F$201,6,FALSE)</f>
        <v>0</v>
      </c>
      <c r="K298" s="188">
        <f t="shared" si="13"/>
        <v>0</v>
      </c>
    </row>
    <row r="299" spans="1:11" ht="45" x14ac:dyDescent="0.25">
      <c r="A299" s="187">
        <v>6503</v>
      </c>
      <c r="B299" s="187">
        <v>542</v>
      </c>
      <c r="C299" s="184" t="str">
        <f t="shared" si="12"/>
        <v>542-6503</v>
      </c>
      <c r="D299" s="244" t="s">
        <v>389</v>
      </c>
      <c r="E299" s="244" t="s">
        <v>74</v>
      </c>
      <c r="F299" s="244" t="s">
        <v>88</v>
      </c>
      <c r="G299" s="244" t="s">
        <v>273</v>
      </c>
      <c r="H299" s="187" t="s">
        <v>6</v>
      </c>
      <c r="I299" s="188">
        <v>2</v>
      </c>
      <c r="J299" s="188">
        <f>VLOOKUP(A299,CENIK!$A$2:$F$201,6,FALSE)</f>
        <v>0</v>
      </c>
      <c r="K299" s="188">
        <f t="shared" si="13"/>
        <v>0</v>
      </c>
    </row>
    <row r="300" spans="1:11" ht="45" x14ac:dyDescent="0.25">
      <c r="A300" s="187">
        <v>6504</v>
      </c>
      <c r="B300" s="187">
        <v>542</v>
      </c>
      <c r="C300" s="184" t="str">
        <f t="shared" si="12"/>
        <v>542-6504</v>
      </c>
      <c r="D300" s="244" t="s">
        <v>389</v>
      </c>
      <c r="E300" s="244" t="s">
        <v>74</v>
      </c>
      <c r="F300" s="244" t="s">
        <v>88</v>
      </c>
      <c r="G300" s="244" t="s">
        <v>274</v>
      </c>
      <c r="H300" s="187" t="s">
        <v>6</v>
      </c>
      <c r="I300" s="188">
        <v>1</v>
      </c>
      <c r="J300" s="188">
        <f>VLOOKUP(A300,CENIK!$A$2:$F$201,6,FALSE)</f>
        <v>0</v>
      </c>
      <c r="K300" s="188">
        <f t="shared" si="13"/>
        <v>0</v>
      </c>
    </row>
    <row r="301" spans="1:11" ht="60" x14ac:dyDescent="0.25">
      <c r="A301" s="187">
        <v>1201</v>
      </c>
      <c r="B301" s="187">
        <v>531</v>
      </c>
      <c r="C301" s="184" t="str">
        <f t="shared" si="12"/>
        <v>531-1201</v>
      </c>
      <c r="D301" s="244" t="s">
        <v>387</v>
      </c>
      <c r="E301" s="244" t="s">
        <v>7</v>
      </c>
      <c r="F301" s="244" t="s">
        <v>8</v>
      </c>
      <c r="G301" s="244" t="s">
        <v>9</v>
      </c>
      <c r="H301" s="187" t="s">
        <v>10</v>
      </c>
      <c r="I301" s="188">
        <v>81</v>
      </c>
      <c r="J301" s="188">
        <f>VLOOKUP(A301,CENIK!$A$2:$F$201,6,FALSE)</f>
        <v>0</v>
      </c>
      <c r="K301" s="188">
        <f t="shared" si="13"/>
        <v>0</v>
      </c>
    </row>
    <row r="302" spans="1:11" ht="45" x14ac:dyDescent="0.25">
      <c r="A302" s="187">
        <v>1202</v>
      </c>
      <c r="B302" s="187">
        <v>531</v>
      </c>
      <c r="C302" s="184" t="str">
        <f t="shared" si="12"/>
        <v>531-1202</v>
      </c>
      <c r="D302" s="244" t="s">
        <v>387</v>
      </c>
      <c r="E302" s="244" t="s">
        <v>7</v>
      </c>
      <c r="F302" s="244" t="s">
        <v>8</v>
      </c>
      <c r="G302" s="244" t="s">
        <v>11</v>
      </c>
      <c r="H302" s="187" t="s">
        <v>12</v>
      </c>
      <c r="I302" s="188">
        <v>3</v>
      </c>
      <c r="J302" s="188">
        <f>VLOOKUP(A302,CENIK!$A$2:$F$201,6,FALSE)</f>
        <v>0</v>
      </c>
      <c r="K302" s="188">
        <f t="shared" si="13"/>
        <v>0</v>
      </c>
    </row>
    <row r="303" spans="1:11" ht="60" x14ac:dyDescent="0.25">
      <c r="A303" s="187">
        <v>1203</v>
      </c>
      <c r="B303" s="187">
        <v>531</v>
      </c>
      <c r="C303" s="184" t="str">
        <f t="shared" si="12"/>
        <v>531-1203</v>
      </c>
      <c r="D303" s="244" t="s">
        <v>387</v>
      </c>
      <c r="E303" s="244" t="s">
        <v>7</v>
      </c>
      <c r="F303" s="244" t="s">
        <v>8</v>
      </c>
      <c r="G303" s="244" t="s">
        <v>236</v>
      </c>
      <c r="H303" s="187" t="s">
        <v>10</v>
      </c>
      <c r="I303" s="188">
        <v>81</v>
      </c>
      <c r="J303" s="188">
        <f>VLOOKUP(A303,CENIK!$A$2:$F$201,6,FALSE)</f>
        <v>0</v>
      </c>
      <c r="K303" s="188">
        <f t="shared" si="13"/>
        <v>0</v>
      </c>
    </row>
    <row r="304" spans="1:11" ht="60" x14ac:dyDescent="0.25">
      <c r="A304" s="187">
        <v>1206</v>
      </c>
      <c r="B304" s="187">
        <v>531</v>
      </c>
      <c r="C304" s="184" t="str">
        <f t="shared" si="12"/>
        <v>531-1206</v>
      </c>
      <c r="D304" s="244" t="s">
        <v>387</v>
      </c>
      <c r="E304" s="244" t="s">
        <v>7</v>
      </c>
      <c r="F304" s="244" t="s">
        <v>8</v>
      </c>
      <c r="G304" s="244" t="s">
        <v>238</v>
      </c>
      <c r="H304" s="187" t="s">
        <v>14</v>
      </c>
      <c r="I304" s="188">
        <v>1</v>
      </c>
      <c r="J304" s="188">
        <f>VLOOKUP(A304,CENIK!$A$2:$F$201,6,FALSE)</f>
        <v>0</v>
      </c>
      <c r="K304" s="188">
        <f t="shared" si="13"/>
        <v>0</v>
      </c>
    </row>
    <row r="305" spans="1:11" ht="75" x14ac:dyDescent="0.25">
      <c r="A305" s="187">
        <v>1207</v>
      </c>
      <c r="B305" s="187">
        <v>531</v>
      </c>
      <c r="C305" s="184" t="str">
        <f t="shared" si="12"/>
        <v>531-1207</v>
      </c>
      <c r="D305" s="244" t="s">
        <v>387</v>
      </c>
      <c r="E305" s="244" t="s">
        <v>7</v>
      </c>
      <c r="F305" s="244" t="s">
        <v>8</v>
      </c>
      <c r="G305" s="244" t="s">
        <v>239</v>
      </c>
      <c r="H305" s="187" t="s">
        <v>14</v>
      </c>
      <c r="I305" s="188">
        <v>1</v>
      </c>
      <c r="J305" s="188">
        <f>VLOOKUP(A305,CENIK!$A$2:$F$201,6,FALSE)</f>
        <v>0</v>
      </c>
      <c r="K305" s="188">
        <f t="shared" si="13"/>
        <v>0</v>
      </c>
    </row>
    <row r="306" spans="1:11" ht="75" x14ac:dyDescent="0.25">
      <c r="A306" s="187">
        <v>1208</v>
      </c>
      <c r="B306" s="187">
        <v>531</v>
      </c>
      <c r="C306" s="184" t="str">
        <f t="shared" si="12"/>
        <v>531-1208</v>
      </c>
      <c r="D306" s="244" t="s">
        <v>387</v>
      </c>
      <c r="E306" s="244" t="s">
        <v>7</v>
      </c>
      <c r="F306" s="244" t="s">
        <v>8</v>
      </c>
      <c r="G306" s="244" t="s">
        <v>240</v>
      </c>
      <c r="H306" s="187" t="s">
        <v>14</v>
      </c>
      <c r="I306" s="188">
        <v>1</v>
      </c>
      <c r="J306" s="188">
        <f>VLOOKUP(A306,CENIK!$A$2:$F$201,6,FALSE)</f>
        <v>0</v>
      </c>
      <c r="K306" s="188">
        <f t="shared" si="13"/>
        <v>0</v>
      </c>
    </row>
    <row r="307" spans="1:11" ht="60" x14ac:dyDescent="0.25">
      <c r="A307" s="187">
        <v>1213</v>
      </c>
      <c r="B307" s="187">
        <v>531</v>
      </c>
      <c r="C307" s="184" t="str">
        <f t="shared" si="12"/>
        <v>531-1213</v>
      </c>
      <c r="D307" s="244" t="s">
        <v>387</v>
      </c>
      <c r="E307" s="244" t="s">
        <v>7</v>
      </c>
      <c r="F307" s="244" t="s">
        <v>8</v>
      </c>
      <c r="G307" s="244" t="s">
        <v>244</v>
      </c>
      <c r="H307" s="187" t="s">
        <v>14</v>
      </c>
      <c r="I307" s="188">
        <v>1</v>
      </c>
      <c r="J307" s="188">
        <f>VLOOKUP(A307,CENIK!$A$2:$F$201,6,FALSE)</f>
        <v>0</v>
      </c>
      <c r="K307" s="188">
        <f t="shared" si="13"/>
        <v>0</v>
      </c>
    </row>
    <row r="308" spans="1:11" ht="45" x14ac:dyDescent="0.25">
      <c r="A308" s="187">
        <v>1301</v>
      </c>
      <c r="B308" s="187">
        <v>531</v>
      </c>
      <c r="C308" s="184" t="str">
        <f t="shared" si="12"/>
        <v>531-1301</v>
      </c>
      <c r="D308" s="244" t="s">
        <v>387</v>
      </c>
      <c r="E308" s="244" t="s">
        <v>7</v>
      </c>
      <c r="F308" s="244" t="s">
        <v>15</v>
      </c>
      <c r="G308" s="244" t="s">
        <v>16</v>
      </c>
      <c r="H308" s="187" t="s">
        <v>10</v>
      </c>
      <c r="I308" s="188">
        <v>81</v>
      </c>
      <c r="J308" s="188">
        <f>VLOOKUP(A308,CENIK!$A$2:$F$201,6,FALSE)</f>
        <v>0</v>
      </c>
      <c r="K308" s="188">
        <f t="shared" si="13"/>
        <v>0</v>
      </c>
    </row>
    <row r="309" spans="1:11" ht="150" x14ac:dyDescent="0.25">
      <c r="A309" s="187">
        <v>1302</v>
      </c>
      <c r="B309" s="187">
        <v>531</v>
      </c>
      <c r="C309" s="184" t="str">
        <f t="shared" si="12"/>
        <v>531-1302</v>
      </c>
      <c r="D309" s="244" t="s">
        <v>387</v>
      </c>
      <c r="E309" s="244" t="s">
        <v>7</v>
      </c>
      <c r="F309" s="244" t="s">
        <v>15</v>
      </c>
      <c r="G309" s="1201" t="s">
        <v>3252</v>
      </c>
      <c r="H309" s="187" t="s">
        <v>10</v>
      </c>
      <c r="I309" s="188">
        <v>81</v>
      </c>
      <c r="J309" s="188">
        <f>VLOOKUP(A309,CENIK!$A$2:$F$201,6,FALSE)</f>
        <v>0</v>
      </c>
      <c r="K309" s="188">
        <f t="shared" si="13"/>
        <v>0</v>
      </c>
    </row>
    <row r="310" spans="1:11" ht="165" x14ac:dyDescent="0.25">
      <c r="A310" s="187">
        <v>1304</v>
      </c>
      <c r="B310" s="187">
        <v>531</v>
      </c>
      <c r="C310" s="184" t="str">
        <f t="shared" si="12"/>
        <v>531-1304</v>
      </c>
      <c r="D310" s="244" t="s">
        <v>387</v>
      </c>
      <c r="E310" s="244" t="s">
        <v>7</v>
      </c>
      <c r="F310" s="244" t="s">
        <v>15</v>
      </c>
      <c r="G310" s="244" t="s">
        <v>3253</v>
      </c>
      <c r="H310" s="187" t="s">
        <v>6</v>
      </c>
      <c r="I310" s="188">
        <v>1</v>
      </c>
      <c r="J310" s="188">
        <f>VLOOKUP(A310,CENIK!$A$2:$F$201,6,FALSE)</f>
        <v>0</v>
      </c>
      <c r="K310" s="188">
        <f t="shared" si="13"/>
        <v>0</v>
      </c>
    </row>
    <row r="311" spans="1:11" ht="60" x14ac:dyDescent="0.25">
      <c r="A311" s="187">
        <v>1307</v>
      </c>
      <c r="B311" s="187">
        <v>531</v>
      </c>
      <c r="C311" s="184" t="str">
        <f t="shared" si="12"/>
        <v>531-1307</v>
      </c>
      <c r="D311" s="244" t="s">
        <v>387</v>
      </c>
      <c r="E311" s="244" t="s">
        <v>7</v>
      </c>
      <c r="F311" s="244" t="s">
        <v>15</v>
      </c>
      <c r="G311" s="244" t="s">
        <v>18</v>
      </c>
      <c r="H311" s="187" t="s">
        <v>6</v>
      </c>
      <c r="I311" s="188">
        <v>3</v>
      </c>
      <c r="J311" s="188">
        <f>VLOOKUP(A311,CENIK!$A$2:$F$201,6,FALSE)</f>
        <v>0</v>
      </c>
      <c r="K311" s="188">
        <f t="shared" si="13"/>
        <v>0</v>
      </c>
    </row>
    <row r="312" spans="1:11" ht="60" x14ac:dyDescent="0.25">
      <c r="A312" s="187">
        <v>1310</v>
      </c>
      <c r="B312" s="187">
        <v>531</v>
      </c>
      <c r="C312" s="184" t="str">
        <f t="shared" si="12"/>
        <v>531-1310</v>
      </c>
      <c r="D312" s="244" t="s">
        <v>387</v>
      </c>
      <c r="E312" s="244" t="s">
        <v>7</v>
      </c>
      <c r="F312" s="244" t="s">
        <v>15</v>
      </c>
      <c r="G312" s="244" t="s">
        <v>21</v>
      </c>
      <c r="H312" s="187" t="s">
        <v>22</v>
      </c>
      <c r="I312" s="188">
        <v>60.75</v>
      </c>
      <c r="J312" s="188">
        <f>VLOOKUP(A312,CENIK!$A$2:$F$201,6,FALSE)</f>
        <v>0</v>
      </c>
      <c r="K312" s="188">
        <f t="shared" si="13"/>
        <v>0</v>
      </c>
    </row>
    <row r="313" spans="1:11" ht="30" x14ac:dyDescent="0.25">
      <c r="A313" s="187">
        <v>1401</v>
      </c>
      <c r="B313" s="187">
        <v>531</v>
      </c>
      <c r="C313" s="184" t="str">
        <f t="shared" si="12"/>
        <v>531-1401</v>
      </c>
      <c r="D313" s="244" t="s">
        <v>387</v>
      </c>
      <c r="E313" s="244" t="s">
        <v>7</v>
      </c>
      <c r="F313" s="244" t="s">
        <v>25</v>
      </c>
      <c r="G313" s="244" t="s">
        <v>247</v>
      </c>
      <c r="H313" s="187" t="s">
        <v>20</v>
      </c>
      <c r="I313" s="188">
        <v>1.62</v>
      </c>
      <c r="J313" s="188">
        <f>VLOOKUP(A313,CENIK!$A$2:$F$201,6,FALSE)</f>
        <v>0</v>
      </c>
      <c r="K313" s="188">
        <f t="shared" si="13"/>
        <v>0</v>
      </c>
    </row>
    <row r="314" spans="1:11" ht="30" x14ac:dyDescent="0.25">
      <c r="A314" s="187">
        <v>1402</v>
      </c>
      <c r="B314" s="187">
        <v>531</v>
      </c>
      <c r="C314" s="184" t="str">
        <f t="shared" si="12"/>
        <v>531-1402</v>
      </c>
      <c r="D314" s="244" t="s">
        <v>387</v>
      </c>
      <c r="E314" s="244" t="s">
        <v>7</v>
      </c>
      <c r="F314" s="244" t="s">
        <v>25</v>
      </c>
      <c r="G314" s="244" t="s">
        <v>248</v>
      </c>
      <c r="H314" s="187" t="s">
        <v>20</v>
      </c>
      <c r="I314" s="188">
        <v>1.5</v>
      </c>
      <c r="J314" s="188">
        <f>VLOOKUP(A314,CENIK!$A$2:$F$201,6,FALSE)</f>
        <v>0</v>
      </c>
      <c r="K314" s="188">
        <f t="shared" si="13"/>
        <v>0</v>
      </c>
    </row>
    <row r="315" spans="1:11" ht="30" x14ac:dyDescent="0.25">
      <c r="A315" s="187">
        <v>1403</v>
      </c>
      <c r="B315" s="187">
        <v>531</v>
      </c>
      <c r="C315" s="184" t="str">
        <f t="shared" si="12"/>
        <v>531-1403</v>
      </c>
      <c r="D315" s="244" t="s">
        <v>387</v>
      </c>
      <c r="E315" s="244" t="s">
        <v>7</v>
      </c>
      <c r="F315" s="244" t="s">
        <v>25</v>
      </c>
      <c r="G315" s="244" t="s">
        <v>249</v>
      </c>
      <c r="H315" s="187" t="s">
        <v>20</v>
      </c>
      <c r="I315" s="188">
        <v>0.75</v>
      </c>
      <c r="J315" s="188">
        <f>VLOOKUP(A315,CENIK!$A$2:$F$201,6,FALSE)</f>
        <v>0</v>
      </c>
      <c r="K315" s="188">
        <f t="shared" si="13"/>
        <v>0</v>
      </c>
    </row>
    <row r="316" spans="1:11" ht="45" x14ac:dyDescent="0.25">
      <c r="A316" s="187">
        <v>12309</v>
      </c>
      <c r="B316" s="187">
        <v>531</v>
      </c>
      <c r="C316" s="184" t="str">
        <f t="shared" si="12"/>
        <v>531-12309</v>
      </c>
      <c r="D316" s="244" t="s">
        <v>387</v>
      </c>
      <c r="E316" s="244" t="s">
        <v>26</v>
      </c>
      <c r="F316" s="244" t="s">
        <v>27</v>
      </c>
      <c r="G316" s="244" t="s">
        <v>30</v>
      </c>
      <c r="H316" s="187" t="s">
        <v>29</v>
      </c>
      <c r="I316" s="188">
        <v>101.25</v>
      </c>
      <c r="J316" s="188">
        <f>VLOOKUP(A316,CENIK!$A$2:$F$201,6,FALSE)</f>
        <v>0</v>
      </c>
      <c r="K316" s="188">
        <f t="shared" si="13"/>
        <v>0</v>
      </c>
    </row>
    <row r="317" spans="1:11" ht="30" x14ac:dyDescent="0.25">
      <c r="A317" s="187">
        <v>12328</v>
      </c>
      <c r="B317" s="187">
        <v>531</v>
      </c>
      <c r="C317" s="184" t="str">
        <f t="shared" si="12"/>
        <v>531-12328</v>
      </c>
      <c r="D317" s="244" t="s">
        <v>387</v>
      </c>
      <c r="E317" s="244" t="s">
        <v>26</v>
      </c>
      <c r="F317" s="244" t="s">
        <v>27</v>
      </c>
      <c r="G317" s="244" t="s">
        <v>32</v>
      </c>
      <c r="H317" s="187" t="s">
        <v>10</v>
      </c>
      <c r="I317" s="188">
        <v>192</v>
      </c>
      <c r="J317" s="188">
        <f>VLOOKUP(A317,CENIK!$A$2:$F$201,6,FALSE)</f>
        <v>0</v>
      </c>
      <c r="K317" s="188">
        <f t="shared" si="13"/>
        <v>0</v>
      </c>
    </row>
    <row r="318" spans="1:11" ht="30" x14ac:dyDescent="0.25">
      <c r="A318" s="187">
        <v>22102</v>
      </c>
      <c r="B318" s="187">
        <v>531</v>
      </c>
      <c r="C318" s="184" t="str">
        <f t="shared" si="12"/>
        <v>531-22102</v>
      </c>
      <c r="D318" s="244" t="s">
        <v>387</v>
      </c>
      <c r="E318" s="244" t="s">
        <v>26</v>
      </c>
      <c r="F318" s="244" t="s">
        <v>27</v>
      </c>
      <c r="G318" s="244" t="s">
        <v>35</v>
      </c>
      <c r="H318" s="187" t="s">
        <v>29</v>
      </c>
      <c r="I318" s="188">
        <v>101.25</v>
      </c>
      <c r="J318" s="188">
        <f>VLOOKUP(A318,CENIK!$A$2:$F$201,6,FALSE)</f>
        <v>0</v>
      </c>
      <c r="K318" s="188">
        <f t="shared" si="13"/>
        <v>0</v>
      </c>
    </row>
    <row r="319" spans="1:11" ht="30" x14ac:dyDescent="0.25">
      <c r="A319" s="187">
        <v>2208</v>
      </c>
      <c r="B319" s="187">
        <v>531</v>
      </c>
      <c r="C319" s="184" t="str">
        <f t="shared" si="12"/>
        <v>531-2208</v>
      </c>
      <c r="D319" s="244" t="s">
        <v>387</v>
      </c>
      <c r="E319" s="244" t="s">
        <v>26</v>
      </c>
      <c r="F319" s="244" t="s">
        <v>36</v>
      </c>
      <c r="G319" s="244" t="s">
        <v>37</v>
      </c>
      <c r="H319" s="187" t="s">
        <v>29</v>
      </c>
      <c r="I319" s="188">
        <v>101.25</v>
      </c>
      <c r="J319" s="188">
        <f>VLOOKUP(A319,CENIK!$A$2:$F$201,6,FALSE)</f>
        <v>0</v>
      </c>
      <c r="K319" s="188">
        <f t="shared" si="13"/>
        <v>0</v>
      </c>
    </row>
    <row r="320" spans="1:11" ht="30" x14ac:dyDescent="0.25">
      <c r="A320" s="187">
        <v>22103</v>
      </c>
      <c r="B320" s="187">
        <v>531</v>
      </c>
      <c r="C320" s="184" t="str">
        <f t="shared" si="12"/>
        <v>531-22103</v>
      </c>
      <c r="D320" s="244" t="s">
        <v>387</v>
      </c>
      <c r="E320" s="244" t="s">
        <v>26</v>
      </c>
      <c r="F320" s="244" t="s">
        <v>36</v>
      </c>
      <c r="G320" s="244" t="s">
        <v>40</v>
      </c>
      <c r="H320" s="187" t="s">
        <v>29</v>
      </c>
      <c r="I320" s="188">
        <v>101.25</v>
      </c>
      <c r="J320" s="188">
        <f>VLOOKUP(A320,CENIK!$A$2:$F$201,6,FALSE)</f>
        <v>0</v>
      </c>
      <c r="K320" s="188">
        <f t="shared" si="13"/>
        <v>0</v>
      </c>
    </row>
    <row r="321" spans="1:11" ht="30" x14ac:dyDescent="0.25">
      <c r="A321" s="187">
        <v>24405</v>
      </c>
      <c r="B321" s="187">
        <v>531</v>
      </c>
      <c r="C321" s="184" t="str">
        <f t="shared" si="12"/>
        <v>531-24405</v>
      </c>
      <c r="D321" s="244" t="s">
        <v>387</v>
      </c>
      <c r="E321" s="244" t="s">
        <v>26</v>
      </c>
      <c r="F321" s="244" t="s">
        <v>36</v>
      </c>
      <c r="G321" s="244" t="s">
        <v>252</v>
      </c>
      <c r="H321" s="187" t="s">
        <v>22</v>
      </c>
      <c r="I321" s="188">
        <v>40.5</v>
      </c>
      <c r="J321" s="188">
        <f>VLOOKUP(A321,CENIK!$A$2:$F$201,6,FALSE)</f>
        <v>0</v>
      </c>
      <c r="K321" s="188">
        <f t="shared" si="13"/>
        <v>0</v>
      </c>
    </row>
    <row r="322" spans="1:11" ht="45" x14ac:dyDescent="0.25">
      <c r="A322" s="187">
        <v>31302</v>
      </c>
      <c r="B322" s="187">
        <v>531</v>
      </c>
      <c r="C322" s="184" t="str">
        <f t="shared" si="12"/>
        <v>531-31302</v>
      </c>
      <c r="D322" s="244" t="s">
        <v>387</v>
      </c>
      <c r="E322" s="244" t="s">
        <v>26</v>
      </c>
      <c r="F322" s="244" t="s">
        <v>36</v>
      </c>
      <c r="G322" s="244" t="s">
        <v>639</v>
      </c>
      <c r="H322" s="187" t="s">
        <v>22</v>
      </c>
      <c r="I322" s="188">
        <v>20.25</v>
      </c>
      <c r="J322" s="188">
        <f>VLOOKUP(A322,CENIK!$A$2:$F$201,6,FALSE)</f>
        <v>0</v>
      </c>
      <c r="K322" s="188">
        <f t="shared" si="13"/>
        <v>0</v>
      </c>
    </row>
    <row r="323" spans="1:11" ht="75" x14ac:dyDescent="0.25">
      <c r="A323" s="187">
        <v>31602</v>
      </c>
      <c r="B323" s="187">
        <v>531</v>
      </c>
      <c r="C323" s="184" t="str">
        <f t="shared" si="12"/>
        <v>531-31602</v>
      </c>
      <c r="D323" s="244" t="s">
        <v>387</v>
      </c>
      <c r="E323" s="244" t="s">
        <v>26</v>
      </c>
      <c r="F323" s="244" t="s">
        <v>36</v>
      </c>
      <c r="G323" s="244" t="s">
        <v>640</v>
      </c>
      <c r="H323" s="187" t="s">
        <v>29</v>
      </c>
      <c r="I323" s="188">
        <v>101.25</v>
      </c>
      <c r="J323" s="188">
        <f>VLOOKUP(A323,CENIK!$A$2:$F$201,6,FALSE)</f>
        <v>0</v>
      </c>
      <c r="K323" s="188">
        <f t="shared" si="13"/>
        <v>0</v>
      </c>
    </row>
    <row r="324" spans="1:11" ht="45" x14ac:dyDescent="0.25">
      <c r="A324" s="187">
        <v>32311</v>
      </c>
      <c r="B324" s="187">
        <v>531</v>
      </c>
      <c r="C324" s="184" t="str">
        <f t="shared" si="12"/>
        <v>531-32311</v>
      </c>
      <c r="D324" s="244" t="s">
        <v>387</v>
      </c>
      <c r="E324" s="244" t="s">
        <v>26</v>
      </c>
      <c r="F324" s="244" t="s">
        <v>36</v>
      </c>
      <c r="G324" s="244" t="s">
        <v>255</v>
      </c>
      <c r="H324" s="187" t="s">
        <v>29</v>
      </c>
      <c r="I324" s="188">
        <v>101.25</v>
      </c>
      <c r="J324" s="188">
        <f>VLOOKUP(A324,CENIK!$A$2:$F$201,6,FALSE)</f>
        <v>0</v>
      </c>
      <c r="K324" s="188">
        <f t="shared" si="13"/>
        <v>0</v>
      </c>
    </row>
    <row r="325" spans="1:11" ht="45" x14ac:dyDescent="0.25">
      <c r="A325" s="187">
        <v>4101</v>
      </c>
      <c r="B325" s="187">
        <v>531</v>
      </c>
      <c r="C325" s="184" t="str">
        <f t="shared" si="12"/>
        <v>531-4101</v>
      </c>
      <c r="D325" s="244" t="s">
        <v>387</v>
      </c>
      <c r="E325" s="244" t="s">
        <v>49</v>
      </c>
      <c r="F325" s="244" t="s">
        <v>50</v>
      </c>
      <c r="G325" s="244" t="s">
        <v>641</v>
      </c>
      <c r="H325" s="187" t="s">
        <v>29</v>
      </c>
      <c r="I325" s="188">
        <v>393.66</v>
      </c>
      <c r="J325" s="188">
        <f>VLOOKUP(A325,CENIK!$A$2:$F$201,6,FALSE)</f>
        <v>0</v>
      </c>
      <c r="K325" s="188">
        <f t="shared" si="13"/>
        <v>0</v>
      </c>
    </row>
    <row r="326" spans="1:11" ht="60" x14ac:dyDescent="0.25">
      <c r="A326" s="187">
        <v>4105</v>
      </c>
      <c r="B326" s="187">
        <v>531</v>
      </c>
      <c r="C326" s="184" t="str">
        <f t="shared" si="12"/>
        <v>531-4105</v>
      </c>
      <c r="D326" s="244" t="s">
        <v>387</v>
      </c>
      <c r="E326" s="244" t="s">
        <v>49</v>
      </c>
      <c r="F326" s="244" t="s">
        <v>50</v>
      </c>
      <c r="G326" s="244" t="s">
        <v>257</v>
      </c>
      <c r="H326" s="187" t="s">
        <v>22</v>
      </c>
      <c r="I326" s="188">
        <v>109.35</v>
      </c>
      <c r="J326" s="188">
        <f>VLOOKUP(A326,CENIK!$A$2:$F$201,6,FALSE)</f>
        <v>0</v>
      </c>
      <c r="K326" s="188">
        <f t="shared" si="13"/>
        <v>0</v>
      </c>
    </row>
    <row r="327" spans="1:11" ht="45" x14ac:dyDescent="0.25">
      <c r="A327" s="187">
        <v>4106</v>
      </c>
      <c r="B327" s="187">
        <v>531</v>
      </c>
      <c r="C327" s="184" t="str">
        <f t="shared" si="12"/>
        <v>531-4106</v>
      </c>
      <c r="D327" s="244" t="s">
        <v>387</v>
      </c>
      <c r="E327" s="244" t="s">
        <v>49</v>
      </c>
      <c r="F327" s="244" t="s">
        <v>50</v>
      </c>
      <c r="G327" s="244" t="s">
        <v>642</v>
      </c>
      <c r="H327" s="187" t="s">
        <v>22</v>
      </c>
      <c r="I327" s="188">
        <v>87.48</v>
      </c>
      <c r="J327" s="188">
        <f>VLOOKUP(A327,CENIK!$A$2:$F$201,6,FALSE)</f>
        <v>0</v>
      </c>
      <c r="K327" s="188">
        <f t="shared" si="13"/>
        <v>0</v>
      </c>
    </row>
    <row r="328" spans="1:11" ht="45" x14ac:dyDescent="0.25">
      <c r="A328" s="187">
        <v>4113</v>
      </c>
      <c r="B328" s="187">
        <v>531</v>
      </c>
      <c r="C328" s="184" t="str">
        <f t="shared" si="12"/>
        <v>531-4113</v>
      </c>
      <c r="D328" s="244" t="s">
        <v>387</v>
      </c>
      <c r="E328" s="244" t="s">
        <v>49</v>
      </c>
      <c r="F328" s="244" t="s">
        <v>50</v>
      </c>
      <c r="G328" s="244" t="s">
        <v>557</v>
      </c>
      <c r="H328" s="187" t="s">
        <v>22</v>
      </c>
      <c r="I328" s="188">
        <v>19.683</v>
      </c>
      <c r="J328" s="188">
        <f>VLOOKUP(A328,CENIK!$A$2:$F$201,6,FALSE)</f>
        <v>0</v>
      </c>
      <c r="K328" s="188">
        <f t="shared" si="13"/>
        <v>0</v>
      </c>
    </row>
    <row r="329" spans="1:11" ht="45" x14ac:dyDescent="0.25">
      <c r="A329" s="187">
        <v>4121</v>
      </c>
      <c r="B329" s="187">
        <v>531</v>
      </c>
      <c r="C329" s="184" t="str">
        <f t="shared" si="12"/>
        <v>531-4121</v>
      </c>
      <c r="D329" s="244" t="s">
        <v>387</v>
      </c>
      <c r="E329" s="244" t="s">
        <v>49</v>
      </c>
      <c r="F329" s="244" t="s">
        <v>50</v>
      </c>
      <c r="G329" s="244" t="s">
        <v>260</v>
      </c>
      <c r="H329" s="187" t="s">
        <v>22</v>
      </c>
      <c r="I329" s="188">
        <v>24.603750000000002</v>
      </c>
      <c r="J329" s="188">
        <f>VLOOKUP(A329,CENIK!$A$2:$F$201,6,FALSE)</f>
        <v>0</v>
      </c>
      <c r="K329" s="188">
        <f t="shared" si="13"/>
        <v>0</v>
      </c>
    </row>
    <row r="330" spans="1:11" ht="30" x14ac:dyDescent="0.25">
      <c r="A330" s="187">
        <v>4124</v>
      </c>
      <c r="B330" s="187">
        <v>531</v>
      </c>
      <c r="C330" s="184" t="str">
        <f t="shared" si="12"/>
        <v>531-4124</v>
      </c>
      <c r="D330" s="244" t="s">
        <v>387</v>
      </c>
      <c r="E330" s="244" t="s">
        <v>49</v>
      </c>
      <c r="F330" s="244" t="s">
        <v>50</v>
      </c>
      <c r="G330" s="244" t="s">
        <v>55</v>
      </c>
      <c r="H330" s="187" t="s">
        <v>20</v>
      </c>
      <c r="I330" s="188">
        <v>4.05</v>
      </c>
      <c r="J330" s="188">
        <f>VLOOKUP(A330,CENIK!$A$2:$F$201,6,FALSE)</f>
        <v>0</v>
      </c>
      <c r="K330" s="188">
        <f t="shared" si="13"/>
        <v>0</v>
      </c>
    </row>
    <row r="331" spans="1:11" ht="45" x14ac:dyDescent="0.25">
      <c r="A331" s="187">
        <v>4201</v>
      </c>
      <c r="B331" s="187">
        <v>531</v>
      </c>
      <c r="C331" s="184" t="str">
        <f t="shared" si="12"/>
        <v>531-4201</v>
      </c>
      <c r="D331" s="244" t="s">
        <v>387</v>
      </c>
      <c r="E331" s="244" t="s">
        <v>49</v>
      </c>
      <c r="F331" s="244" t="s">
        <v>56</v>
      </c>
      <c r="G331" s="244" t="s">
        <v>57</v>
      </c>
      <c r="H331" s="187" t="s">
        <v>29</v>
      </c>
      <c r="I331" s="188">
        <v>101.25</v>
      </c>
      <c r="J331" s="188">
        <f>VLOOKUP(A331,CENIK!$A$2:$F$201,6,FALSE)</f>
        <v>0</v>
      </c>
      <c r="K331" s="188">
        <f t="shared" si="13"/>
        <v>0</v>
      </c>
    </row>
    <row r="332" spans="1:11" ht="30" x14ac:dyDescent="0.25">
      <c r="A332" s="187">
        <v>4202</v>
      </c>
      <c r="B332" s="187">
        <v>531</v>
      </c>
      <c r="C332" s="184" t="str">
        <f t="shared" si="12"/>
        <v>531-4202</v>
      </c>
      <c r="D332" s="244" t="s">
        <v>387</v>
      </c>
      <c r="E332" s="244" t="s">
        <v>49</v>
      </c>
      <c r="F332" s="244" t="s">
        <v>56</v>
      </c>
      <c r="G332" s="244" t="s">
        <v>58</v>
      </c>
      <c r="H332" s="187" t="s">
        <v>29</v>
      </c>
      <c r="I332" s="188">
        <v>101.25</v>
      </c>
      <c r="J332" s="188">
        <f>VLOOKUP(A332,CENIK!$A$2:$F$201,6,FALSE)</f>
        <v>0</v>
      </c>
      <c r="K332" s="188">
        <f t="shared" si="13"/>
        <v>0</v>
      </c>
    </row>
    <row r="333" spans="1:11" ht="75" x14ac:dyDescent="0.25">
      <c r="A333" s="187">
        <v>4203</v>
      </c>
      <c r="B333" s="187">
        <v>531</v>
      </c>
      <c r="C333" s="184" t="str">
        <f t="shared" si="12"/>
        <v>531-4203</v>
      </c>
      <c r="D333" s="244" t="s">
        <v>387</v>
      </c>
      <c r="E333" s="244" t="s">
        <v>49</v>
      </c>
      <c r="F333" s="244" t="s">
        <v>56</v>
      </c>
      <c r="G333" s="244" t="s">
        <v>59</v>
      </c>
      <c r="H333" s="187" t="s">
        <v>22</v>
      </c>
      <c r="I333" s="188">
        <v>10.53</v>
      </c>
      <c r="J333" s="188">
        <f>VLOOKUP(A333,CENIK!$A$2:$F$201,6,FALSE)</f>
        <v>0</v>
      </c>
      <c r="K333" s="188">
        <f t="shared" si="13"/>
        <v>0</v>
      </c>
    </row>
    <row r="334" spans="1:11" ht="60" x14ac:dyDescent="0.25">
      <c r="A334" s="187">
        <v>4204</v>
      </c>
      <c r="B334" s="187">
        <v>531</v>
      </c>
      <c r="C334" s="184" t="str">
        <f t="shared" si="12"/>
        <v>531-4204</v>
      </c>
      <c r="D334" s="244" t="s">
        <v>387</v>
      </c>
      <c r="E334" s="244" t="s">
        <v>49</v>
      </c>
      <c r="F334" s="244" t="s">
        <v>56</v>
      </c>
      <c r="G334" s="244" t="s">
        <v>60</v>
      </c>
      <c r="H334" s="187" t="s">
        <v>22</v>
      </c>
      <c r="I334" s="188">
        <v>51.707500000000003</v>
      </c>
      <c r="J334" s="188">
        <f>VLOOKUP(A334,CENIK!$A$2:$F$201,6,FALSE)</f>
        <v>0</v>
      </c>
      <c r="K334" s="188">
        <f t="shared" si="13"/>
        <v>0</v>
      </c>
    </row>
    <row r="335" spans="1:11" ht="60" x14ac:dyDescent="0.25">
      <c r="A335" s="187">
        <v>4205</v>
      </c>
      <c r="B335" s="187">
        <v>531</v>
      </c>
      <c r="C335" s="184" t="str">
        <f t="shared" si="12"/>
        <v>531-4205</v>
      </c>
      <c r="D335" s="244" t="s">
        <v>387</v>
      </c>
      <c r="E335" s="244" t="s">
        <v>49</v>
      </c>
      <c r="F335" s="244" t="s">
        <v>56</v>
      </c>
      <c r="G335" s="244" t="s">
        <v>61</v>
      </c>
      <c r="H335" s="187" t="s">
        <v>29</v>
      </c>
      <c r="I335" s="188">
        <v>291.60000000000002</v>
      </c>
      <c r="J335" s="188">
        <f>VLOOKUP(A335,CENIK!$A$2:$F$201,6,FALSE)</f>
        <v>0</v>
      </c>
      <c r="K335" s="188">
        <f t="shared" si="13"/>
        <v>0</v>
      </c>
    </row>
    <row r="336" spans="1:11" ht="60" x14ac:dyDescent="0.25">
      <c r="A336" s="187">
        <v>4206</v>
      </c>
      <c r="B336" s="187">
        <v>531</v>
      </c>
      <c r="C336" s="184" t="str">
        <f t="shared" si="12"/>
        <v>531-4206</v>
      </c>
      <c r="D336" s="244" t="s">
        <v>387</v>
      </c>
      <c r="E336" s="244" t="s">
        <v>49</v>
      </c>
      <c r="F336" s="244" t="s">
        <v>56</v>
      </c>
      <c r="G336" s="244" t="s">
        <v>62</v>
      </c>
      <c r="H336" s="187" t="s">
        <v>22</v>
      </c>
      <c r="I336" s="188">
        <v>109.35</v>
      </c>
      <c r="J336" s="188">
        <f>VLOOKUP(A336,CENIK!$A$2:$F$201,6,FALSE)</f>
        <v>0</v>
      </c>
      <c r="K336" s="188">
        <f t="shared" si="13"/>
        <v>0</v>
      </c>
    </row>
    <row r="337" spans="1:11" ht="60" x14ac:dyDescent="0.25">
      <c r="A337" s="187">
        <v>4207</v>
      </c>
      <c r="B337" s="187">
        <v>531</v>
      </c>
      <c r="C337" s="184" t="str">
        <f t="shared" si="12"/>
        <v>531-4207</v>
      </c>
      <c r="D337" s="244" t="s">
        <v>387</v>
      </c>
      <c r="E337" s="244" t="s">
        <v>49</v>
      </c>
      <c r="F337" s="244" t="s">
        <v>56</v>
      </c>
      <c r="G337" s="244" t="s">
        <v>262</v>
      </c>
      <c r="H337" s="187" t="s">
        <v>22</v>
      </c>
      <c r="I337" s="188">
        <v>10</v>
      </c>
      <c r="J337" s="188">
        <f>VLOOKUP(A337,CENIK!$A$2:$F$201,6,FALSE)</f>
        <v>0</v>
      </c>
      <c r="K337" s="188">
        <f t="shared" si="13"/>
        <v>0</v>
      </c>
    </row>
    <row r="338" spans="1:11" ht="165" x14ac:dyDescent="0.25">
      <c r="A338" s="187">
        <v>6101</v>
      </c>
      <c r="B338" s="187">
        <v>531</v>
      </c>
      <c r="C338" s="184" t="str">
        <f t="shared" si="12"/>
        <v>531-6101</v>
      </c>
      <c r="D338" s="244" t="s">
        <v>387</v>
      </c>
      <c r="E338" s="244" t="s">
        <v>74</v>
      </c>
      <c r="F338" s="244" t="s">
        <v>75</v>
      </c>
      <c r="G338" s="244" t="s">
        <v>76</v>
      </c>
      <c r="H338" s="187" t="s">
        <v>10</v>
      </c>
      <c r="I338" s="188">
        <v>81</v>
      </c>
      <c r="J338" s="188">
        <f>VLOOKUP(A338,CENIK!$A$2:$F$201,6,FALSE)</f>
        <v>0</v>
      </c>
      <c r="K338" s="188">
        <f t="shared" si="13"/>
        <v>0</v>
      </c>
    </row>
    <row r="339" spans="1:11" ht="120" x14ac:dyDescent="0.25">
      <c r="A339" s="187">
        <v>6202</v>
      </c>
      <c r="B339" s="187">
        <v>531</v>
      </c>
      <c r="C339" s="184" t="str">
        <f t="shared" si="12"/>
        <v>531-6202</v>
      </c>
      <c r="D339" s="244" t="s">
        <v>387</v>
      </c>
      <c r="E339" s="244" t="s">
        <v>74</v>
      </c>
      <c r="F339" s="244" t="s">
        <v>77</v>
      </c>
      <c r="G339" s="244" t="s">
        <v>263</v>
      </c>
      <c r="H339" s="187" t="s">
        <v>6</v>
      </c>
      <c r="I339" s="188">
        <v>1</v>
      </c>
      <c r="J339" s="188">
        <f>VLOOKUP(A339,CENIK!$A$2:$F$201,6,FALSE)</f>
        <v>0</v>
      </c>
      <c r="K339" s="188">
        <f t="shared" si="13"/>
        <v>0</v>
      </c>
    </row>
    <row r="340" spans="1:11" ht="120" x14ac:dyDescent="0.25">
      <c r="A340" s="187">
        <v>6204</v>
      </c>
      <c r="B340" s="187">
        <v>531</v>
      </c>
      <c r="C340" s="184" t="str">
        <f t="shared" si="12"/>
        <v>531-6204</v>
      </c>
      <c r="D340" s="244" t="s">
        <v>387</v>
      </c>
      <c r="E340" s="244" t="s">
        <v>74</v>
      </c>
      <c r="F340" s="244" t="s">
        <v>77</v>
      </c>
      <c r="G340" s="244" t="s">
        <v>265</v>
      </c>
      <c r="H340" s="187" t="s">
        <v>6</v>
      </c>
      <c r="I340" s="188">
        <v>2</v>
      </c>
      <c r="J340" s="188">
        <f>VLOOKUP(A340,CENIK!$A$2:$F$201,6,FALSE)</f>
        <v>0</v>
      </c>
      <c r="K340" s="188">
        <f t="shared" si="13"/>
        <v>0</v>
      </c>
    </row>
    <row r="341" spans="1:11" ht="120" x14ac:dyDescent="0.25">
      <c r="A341" s="187">
        <v>6253</v>
      </c>
      <c r="B341" s="187">
        <v>531</v>
      </c>
      <c r="C341" s="184" t="str">
        <f t="shared" si="12"/>
        <v>531-6253</v>
      </c>
      <c r="D341" s="244" t="s">
        <v>387</v>
      </c>
      <c r="E341" s="244" t="s">
        <v>74</v>
      </c>
      <c r="F341" s="244" t="s">
        <v>77</v>
      </c>
      <c r="G341" s="244" t="s">
        <v>269</v>
      </c>
      <c r="H341" s="187" t="s">
        <v>6</v>
      </c>
      <c r="I341" s="188">
        <v>3</v>
      </c>
      <c r="J341" s="188">
        <f>VLOOKUP(A341,CENIK!$A$2:$F$201,6,FALSE)</f>
        <v>0</v>
      </c>
      <c r="K341" s="188">
        <f t="shared" si="13"/>
        <v>0</v>
      </c>
    </row>
    <row r="342" spans="1:11" ht="30" x14ac:dyDescent="0.25">
      <c r="A342" s="187">
        <v>6257</v>
      </c>
      <c r="B342" s="187">
        <v>531</v>
      </c>
      <c r="C342" s="184" t="str">
        <f t="shared" si="12"/>
        <v>531-6257</v>
      </c>
      <c r="D342" s="244" t="s">
        <v>387</v>
      </c>
      <c r="E342" s="244" t="s">
        <v>74</v>
      </c>
      <c r="F342" s="244" t="s">
        <v>77</v>
      </c>
      <c r="G342" s="244" t="s">
        <v>79</v>
      </c>
      <c r="H342" s="187" t="s">
        <v>6</v>
      </c>
      <c r="I342" s="188">
        <v>3</v>
      </c>
      <c r="J342" s="188">
        <f>VLOOKUP(A342,CENIK!$A$2:$F$201,6,FALSE)</f>
        <v>0</v>
      </c>
      <c r="K342" s="188">
        <f t="shared" si="13"/>
        <v>0</v>
      </c>
    </row>
    <row r="343" spans="1:11" ht="345" x14ac:dyDescent="0.25">
      <c r="A343" s="187">
        <v>6301</v>
      </c>
      <c r="B343" s="187">
        <v>531</v>
      </c>
      <c r="C343" s="184" t="str">
        <f t="shared" si="12"/>
        <v>531-6301</v>
      </c>
      <c r="D343" s="244" t="s">
        <v>387</v>
      </c>
      <c r="E343" s="244" t="s">
        <v>74</v>
      </c>
      <c r="F343" s="244" t="s">
        <v>81</v>
      </c>
      <c r="G343" s="244" t="s">
        <v>270</v>
      </c>
      <c r="H343" s="187" t="s">
        <v>6</v>
      </c>
      <c r="I343" s="188">
        <v>3</v>
      </c>
      <c r="J343" s="188">
        <f>VLOOKUP(A343,CENIK!$A$2:$F$201,6,FALSE)</f>
        <v>0</v>
      </c>
      <c r="K343" s="188">
        <f t="shared" si="13"/>
        <v>0</v>
      </c>
    </row>
    <row r="344" spans="1:11" ht="135" x14ac:dyDescent="0.25">
      <c r="A344" s="187">
        <v>6302</v>
      </c>
      <c r="B344" s="187">
        <v>531</v>
      </c>
      <c r="C344" s="184" t="str">
        <f t="shared" si="12"/>
        <v>531-6302</v>
      </c>
      <c r="D344" s="244" t="s">
        <v>387</v>
      </c>
      <c r="E344" s="244" t="s">
        <v>74</v>
      </c>
      <c r="F344" s="244" t="s">
        <v>81</v>
      </c>
      <c r="G344" s="244" t="s">
        <v>689</v>
      </c>
      <c r="H344" s="187" t="s">
        <v>6</v>
      </c>
      <c r="I344" s="188">
        <v>3</v>
      </c>
      <c r="J344" s="188">
        <f>VLOOKUP(A344,CENIK!$A$2:$F$201,6,FALSE)</f>
        <v>0</v>
      </c>
      <c r="K344" s="188">
        <f t="shared" si="13"/>
        <v>0</v>
      </c>
    </row>
    <row r="345" spans="1:11" ht="30" x14ac:dyDescent="0.25">
      <c r="A345" s="187">
        <v>6401</v>
      </c>
      <c r="B345" s="187">
        <v>531</v>
      </c>
      <c r="C345" s="184" t="str">
        <f t="shared" si="12"/>
        <v>531-6401</v>
      </c>
      <c r="D345" s="244" t="s">
        <v>387</v>
      </c>
      <c r="E345" s="244" t="s">
        <v>74</v>
      </c>
      <c r="F345" s="244" t="s">
        <v>85</v>
      </c>
      <c r="G345" s="244" t="s">
        <v>86</v>
      </c>
      <c r="H345" s="187" t="s">
        <v>10</v>
      </c>
      <c r="I345" s="188">
        <v>81</v>
      </c>
      <c r="J345" s="188">
        <f>VLOOKUP(A345,CENIK!$A$2:$F$201,6,FALSE)</f>
        <v>0</v>
      </c>
      <c r="K345" s="188">
        <f t="shared" si="13"/>
        <v>0</v>
      </c>
    </row>
    <row r="346" spans="1:11" ht="30" x14ac:dyDescent="0.25">
      <c r="A346" s="187">
        <v>6402</v>
      </c>
      <c r="B346" s="187">
        <v>531</v>
      </c>
      <c r="C346" s="184" t="str">
        <f t="shared" si="12"/>
        <v>531-6402</v>
      </c>
      <c r="D346" s="244" t="s">
        <v>387</v>
      </c>
      <c r="E346" s="244" t="s">
        <v>74</v>
      </c>
      <c r="F346" s="244" t="s">
        <v>85</v>
      </c>
      <c r="G346" s="244" t="s">
        <v>122</v>
      </c>
      <c r="H346" s="187" t="s">
        <v>10</v>
      </c>
      <c r="I346" s="188">
        <v>81</v>
      </c>
      <c r="J346" s="188">
        <f>VLOOKUP(A346,CENIK!$A$2:$F$201,6,FALSE)</f>
        <v>0</v>
      </c>
      <c r="K346" s="188">
        <f t="shared" si="13"/>
        <v>0</v>
      </c>
    </row>
    <row r="347" spans="1:11" ht="60" x14ac:dyDescent="0.25">
      <c r="A347" s="187">
        <v>6405</v>
      </c>
      <c r="B347" s="187">
        <v>531</v>
      </c>
      <c r="C347" s="184" t="str">
        <f t="shared" si="12"/>
        <v>531-6405</v>
      </c>
      <c r="D347" s="244" t="s">
        <v>387</v>
      </c>
      <c r="E347" s="244" t="s">
        <v>74</v>
      </c>
      <c r="F347" s="244" t="s">
        <v>85</v>
      </c>
      <c r="G347" s="244" t="s">
        <v>87</v>
      </c>
      <c r="H347" s="187" t="s">
        <v>10</v>
      </c>
      <c r="I347" s="188">
        <v>81</v>
      </c>
      <c r="J347" s="188">
        <f>VLOOKUP(A347,CENIK!$A$2:$F$201,6,FALSE)</f>
        <v>0</v>
      </c>
      <c r="K347" s="188">
        <f t="shared" si="13"/>
        <v>0</v>
      </c>
    </row>
    <row r="348" spans="1:11" ht="45" x14ac:dyDescent="0.25">
      <c r="A348" s="187">
        <v>6503</v>
      </c>
      <c r="B348" s="187">
        <v>531</v>
      </c>
      <c r="C348" s="184" t="str">
        <f t="shared" si="12"/>
        <v>531-6503</v>
      </c>
      <c r="D348" s="244" t="s">
        <v>387</v>
      </c>
      <c r="E348" s="244" t="s">
        <v>74</v>
      </c>
      <c r="F348" s="244" t="s">
        <v>88</v>
      </c>
      <c r="G348" s="244" t="s">
        <v>273</v>
      </c>
      <c r="H348" s="187" t="s">
        <v>6</v>
      </c>
      <c r="I348" s="188">
        <v>4</v>
      </c>
      <c r="J348" s="188">
        <f>VLOOKUP(A348,CENIK!$A$2:$F$201,6,FALSE)</f>
        <v>0</v>
      </c>
      <c r="K348" s="188">
        <f t="shared" si="13"/>
        <v>0</v>
      </c>
    </row>
    <row r="349" spans="1:11" ht="45" x14ac:dyDescent="0.25">
      <c r="A349" s="187">
        <v>6504</v>
      </c>
      <c r="B349" s="187">
        <v>531</v>
      </c>
      <c r="C349" s="184" t="str">
        <f t="shared" si="12"/>
        <v>531-6504</v>
      </c>
      <c r="D349" s="244" t="s">
        <v>387</v>
      </c>
      <c r="E349" s="244" t="s">
        <v>74</v>
      </c>
      <c r="F349" s="244" t="s">
        <v>88</v>
      </c>
      <c r="G349" s="244" t="s">
        <v>274</v>
      </c>
      <c r="H349" s="187" t="s">
        <v>6</v>
      </c>
      <c r="I349" s="188">
        <v>1</v>
      </c>
      <c r="J349" s="188">
        <f>VLOOKUP(A349,CENIK!$A$2:$F$201,6,FALSE)</f>
        <v>0</v>
      </c>
      <c r="K349" s="188">
        <f t="shared" si="13"/>
        <v>0</v>
      </c>
    </row>
    <row r="350" spans="1:11" ht="30" x14ac:dyDescent="0.25">
      <c r="A350" s="187">
        <v>6507</v>
      </c>
      <c r="B350" s="187">
        <v>531</v>
      </c>
      <c r="C350" s="184" t="str">
        <f t="shared" si="12"/>
        <v>531-6507</v>
      </c>
      <c r="D350" s="244" t="s">
        <v>387</v>
      </c>
      <c r="E350" s="244" t="s">
        <v>74</v>
      </c>
      <c r="F350" s="244" t="s">
        <v>88</v>
      </c>
      <c r="G350" s="244" t="s">
        <v>277</v>
      </c>
      <c r="H350" s="187" t="s">
        <v>6</v>
      </c>
      <c r="I350" s="188">
        <v>1</v>
      </c>
      <c r="J350" s="188">
        <f>VLOOKUP(A350,CENIK!$A$2:$F$201,6,FALSE)</f>
        <v>0</v>
      </c>
      <c r="K350" s="188">
        <f t="shared" si="13"/>
        <v>0</v>
      </c>
    </row>
    <row r="351" spans="1:11" ht="60" x14ac:dyDescent="0.25">
      <c r="A351" s="187">
        <v>1201</v>
      </c>
      <c r="B351" s="187">
        <v>535</v>
      </c>
      <c r="C351" s="184" t="str">
        <f t="shared" si="12"/>
        <v>535-1201</v>
      </c>
      <c r="D351" s="244" t="s">
        <v>388</v>
      </c>
      <c r="E351" s="244" t="s">
        <v>7</v>
      </c>
      <c r="F351" s="244" t="s">
        <v>8</v>
      </c>
      <c r="G351" s="244" t="s">
        <v>9</v>
      </c>
      <c r="H351" s="187" t="s">
        <v>10</v>
      </c>
      <c r="I351" s="188">
        <v>118</v>
      </c>
      <c r="J351" s="188">
        <f>VLOOKUP(A351,CENIK!$A$2:$F$201,6,FALSE)</f>
        <v>0</v>
      </c>
      <c r="K351" s="188">
        <f t="shared" si="13"/>
        <v>0</v>
      </c>
    </row>
    <row r="352" spans="1:11" ht="45" x14ac:dyDescent="0.25">
      <c r="A352" s="187">
        <v>1202</v>
      </c>
      <c r="B352" s="187">
        <v>535</v>
      </c>
      <c r="C352" s="184" t="str">
        <f t="shared" si="12"/>
        <v>535-1202</v>
      </c>
      <c r="D352" s="244" t="s">
        <v>388</v>
      </c>
      <c r="E352" s="244" t="s">
        <v>7</v>
      </c>
      <c r="F352" s="244" t="s">
        <v>8</v>
      </c>
      <c r="G352" s="244" t="s">
        <v>11</v>
      </c>
      <c r="H352" s="187" t="s">
        <v>12</v>
      </c>
      <c r="I352" s="188">
        <v>4</v>
      </c>
      <c r="J352" s="188">
        <f>VLOOKUP(A352,CENIK!$A$2:$F$201,6,FALSE)</f>
        <v>0</v>
      </c>
      <c r="K352" s="188">
        <f t="shared" si="13"/>
        <v>0</v>
      </c>
    </row>
    <row r="353" spans="1:11" ht="60" x14ac:dyDescent="0.25">
      <c r="A353" s="187">
        <v>1203</v>
      </c>
      <c r="B353" s="187">
        <v>535</v>
      </c>
      <c r="C353" s="184" t="str">
        <f t="shared" si="12"/>
        <v>535-1203</v>
      </c>
      <c r="D353" s="244" t="s">
        <v>388</v>
      </c>
      <c r="E353" s="244" t="s">
        <v>7</v>
      </c>
      <c r="F353" s="244" t="s">
        <v>8</v>
      </c>
      <c r="G353" s="244" t="s">
        <v>236</v>
      </c>
      <c r="H353" s="187" t="s">
        <v>10</v>
      </c>
      <c r="I353" s="188">
        <v>118</v>
      </c>
      <c r="J353" s="188">
        <f>VLOOKUP(A353,CENIK!$A$2:$F$201,6,FALSE)</f>
        <v>0</v>
      </c>
      <c r="K353" s="188">
        <f t="shared" si="13"/>
        <v>0</v>
      </c>
    </row>
    <row r="354" spans="1:11" ht="60" x14ac:dyDescent="0.25">
      <c r="A354" s="187">
        <v>1206</v>
      </c>
      <c r="B354" s="187">
        <v>535</v>
      </c>
      <c r="C354" s="184" t="str">
        <f t="shared" si="12"/>
        <v>535-1206</v>
      </c>
      <c r="D354" s="244" t="s">
        <v>388</v>
      </c>
      <c r="E354" s="244" t="s">
        <v>7</v>
      </c>
      <c r="F354" s="244" t="s">
        <v>8</v>
      </c>
      <c r="G354" s="244" t="s">
        <v>238</v>
      </c>
      <c r="H354" s="187" t="s">
        <v>14</v>
      </c>
      <c r="I354" s="188">
        <v>1</v>
      </c>
      <c r="J354" s="188">
        <f>VLOOKUP(A354,CENIK!$A$2:$F$201,6,FALSE)</f>
        <v>0</v>
      </c>
      <c r="K354" s="188">
        <f t="shared" si="13"/>
        <v>0</v>
      </c>
    </row>
    <row r="355" spans="1:11" ht="75" x14ac:dyDescent="0.25">
      <c r="A355" s="187">
        <v>1207</v>
      </c>
      <c r="B355" s="187">
        <v>535</v>
      </c>
      <c r="C355" s="184" t="str">
        <f t="shared" si="12"/>
        <v>535-1207</v>
      </c>
      <c r="D355" s="244" t="s">
        <v>388</v>
      </c>
      <c r="E355" s="244" t="s">
        <v>7</v>
      </c>
      <c r="F355" s="244" t="s">
        <v>8</v>
      </c>
      <c r="G355" s="244" t="s">
        <v>239</v>
      </c>
      <c r="H355" s="187" t="s">
        <v>14</v>
      </c>
      <c r="I355" s="188">
        <v>1</v>
      </c>
      <c r="J355" s="188">
        <f>VLOOKUP(A355,CENIK!$A$2:$F$201,6,FALSE)</f>
        <v>0</v>
      </c>
      <c r="K355" s="188">
        <f t="shared" si="13"/>
        <v>0</v>
      </c>
    </row>
    <row r="356" spans="1:11" ht="75" x14ac:dyDescent="0.25">
      <c r="A356" s="187">
        <v>1208</v>
      </c>
      <c r="B356" s="187">
        <v>535</v>
      </c>
      <c r="C356" s="184" t="str">
        <f t="shared" si="12"/>
        <v>535-1208</v>
      </c>
      <c r="D356" s="244" t="s">
        <v>388</v>
      </c>
      <c r="E356" s="244" t="s">
        <v>7</v>
      </c>
      <c r="F356" s="244" t="s">
        <v>8</v>
      </c>
      <c r="G356" s="244" t="s">
        <v>240</v>
      </c>
      <c r="H356" s="187" t="s">
        <v>14</v>
      </c>
      <c r="I356" s="188">
        <v>1</v>
      </c>
      <c r="J356" s="188">
        <f>VLOOKUP(A356,CENIK!$A$2:$F$201,6,FALSE)</f>
        <v>0</v>
      </c>
      <c r="K356" s="188">
        <f t="shared" si="13"/>
        <v>0</v>
      </c>
    </row>
    <row r="357" spans="1:11" ht="60" x14ac:dyDescent="0.25">
      <c r="A357" s="187">
        <v>1213</v>
      </c>
      <c r="B357" s="187">
        <v>535</v>
      </c>
      <c r="C357" s="184" t="str">
        <f t="shared" si="12"/>
        <v>535-1213</v>
      </c>
      <c r="D357" s="244" t="s">
        <v>388</v>
      </c>
      <c r="E357" s="244" t="s">
        <v>7</v>
      </c>
      <c r="F357" s="244" t="s">
        <v>8</v>
      </c>
      <c r="G357" s="244" t="s">
        <v>244</v>
      </c>
      <c r="H357" s="187" t="s">
        <v>14</v>
      </c>
      <c r="I357" s="188">
        <v>1</v>
      </c>
      <c r="J357" s="188">
        <f>VLOOKUP(A357,CENIK!$A$2:$F$201,6,FALSE)</f>
        <v>0</v>
      </c>
      <c r="K357" s="188">
        <f t="shared" si="13"/>
        <v>0</v>
      </c>
    </row>
    <row r="358" spans="1:11" ht="45" x14ac:dyDescent="0.25">
      <c r="A358" s="187">
        <v>1301</v>
      </c>
      <c r="B358" s="187">
        <v>535</v>
      </c>
      <c r="C358" s="184" t="str">
        <f t="shared" si="12"/>
        <v>535-1301</v>
      </c>
      <c r="D358" s="244" t="s">
        <v>388</v>
      </c>
      <c r="E358" s="244" t="s">
        <v>7</v>
      </c>
      <c r="F358" s="244" t="s">
        <v>15</v>
      </c>
      <c r="G358" s="244" t="s">
        <v>16</v>
      </c>
      <c r="H358" s="187" t="s">
        <v>10</v>
      </c>
      <c r="I358" s="188">
        <v>118</v>
      </c>
      <c r="J358" s="188">
        <f>VLOOKUP(A358,CENIK!$A$2:$F$201,6,FALSE)</f>
        <v>0</v>
      </c>
      <c r="K358" s="188">
        <f t="shared" si="13"/>
        <v>0</v>
      </c>
    </row>
    <row r="359" spans="1:11" ht="150" x14ac:dyDescent="0.25">
      <c r="A359" s="187">
        <v>1302</v>
      </c>
      <c r="B359" s="187">
        <v>535</v>
      </c>
      <c r="C359" s="184" t="str">
        <f t="shared" ref="C359:C422" si="14">CONCATENATE(B359,$A$35,A359)</f>
        <v>535-1302</v>
      </c>
      <c r="D359" s="244" t="s">
        <v>388</v>
      </c>
      <c r="E359" s="244" t="s">
        <v>7</v>
      </c>
      <c r="F359" s="244" t="s">
        <v>15</v>
      </c>
      <c r="G359" s="1201" t="s">
        <v>3252</v>
      </c>
      <c r="H359" s="187" t="s">
        <v>10</v>
      </c>
      <c r="I359" s="188">
        <v>118</v>
      </c>
      <c r="J359" s="188">
        <f>VLOOKUP(A359,CENIK!$A$2:$F$201,6,FALSE)</f>
        <v>0</v>
      </c>
      <c r="K359" s="188">
        <f t="shared" ref="K359:K422" si="15">ROUND(I359*J359,2)</f>
        <v>0</v>
      </c>
    </row>
    <row r="360" spans="1:11" ht="165" x14ac:dyDescent="0.25">
      <c r="A360" s="187">
        <v>1304</v>
      </c>
      <c r="B360" s="187">
        <v>535</v>
      </c>
      <c r="C360" s="184" t="str">
        <f t="shared" si="14"/>
        <v>535-1304</v>
      </c>
      <c r="D360" s="244" t="s">
        <v>388</v>
      </c>
      <c r="E360" s="244" t="s">
        <v>7</v>
      </c>
      <c r="F360" s="244" t="s">
        <v>15</v>
      </c>
      <c r="G360" s="244" t="s">
        <v>3253</v>
      </c>
      <c r="H360" s="187" t="s">
        <v>6</v>
      </c>
      <c r="I360" s="188">
        <v>1</v>
      </c>
      <c r="J360" s="188">
        <f>VLOOKUP(A360,CENIK!$A$2:$F$201,6,FALSE)</f>
        <v>0</v>
      </c>
      <c r="K360" s="188">
        <f t="shared" si="15"/>
        <v>0</v>
      </c>
    </row>
    <row r="361" spans="1:11" ht="60" x14ac:dyDescent="0.25">
      <c r="A361" s="187">
        <v>1307</v>
      </c>
      <c r="B361" s="187">
        <v>535</v>
      </c>
      <c r="C361" s="184" t="str">
        <f t="shared" si="14"/>
        <v>535-1307</v>
      </c>
      <c r="D361" s="244" t="s">
        <v>388</v>
      </c>
      <c r="E361" s="244" t="s">
        <v>7</v>
      </c>
      <c r="F361" s="244" t="s">
        <v>15</v>
      </c>
      <c r="G361" s="244" t="s">
        <v>18</v>
      </c>
      <c r="H361" s="187" t="s">
        <v>6</v>
      </c>
      <c r="I361" s="188">
        <v>6</v>
      </c>
      <c r="J361" s="188">
        <f>VLOOKUP(A361,CENIK!$A$2:$F$201,6,FALSE)</f>
        <v>0</v>
      </c>
      <c r="K361" s="188">
        <f t="shared" si="15"/>
        <v>0</v>
      </c>
    </row>
    <row r="362" spans="1:11" ht="60" x14ac:dyDescent="0.25">
      <c r="A362" s="187">
        <v>1310</v>
      </c>
      <c r="B362" s="187">
        <v>535</v>
      </c>
      <c r="C362" s="184" t="str">
        <f t="shared" si="14"/>
        <v>535-1310</v>
      </c>
      <c r="D362" s="244" t="s">
        <v>388</v>
      </c>
      <c r="E362" s="244" t="s">
        <v>7</v>
      </c>
      <c r="F362" s="244" t="s">
        <v>15</v>
      </c>
      <c r="G362" s="244" t="s">
        <v>21</v>
      </c>
      <c r="H362" s="187" t="s">
        <v>22</v>
      </c>
      <c r="I362" s="188">
        <v>88.5</v>
      </c>
      <c r="J362" s="188">
        <f>VLOOKUP(A362,CENIK!$A$2:$F$201,6,FALSE)</f>
        <v>0</v>
      </c>
      <c r="K362" s="188">
        <f t="shared" si="15"/>
        <v>0</v>
      </c>
    </row>
    <row r="363" spans="1:11" ht="30" x14ac:dyDescent="0.25">
      <c r="A363" s="187">
        <v>1401</v>
      </c>
      <c r="B363" s="187">
        <v>535</v>
      </c>
      <c r="C363" s="184" t="str">
        <f t="shared" si="14"/>
        <v>535-1401</v>
      </c>
      <c r="D363" s="244" t="s">
        <v>388</v>
      </c>
      <c r="E363" s="244" t="s">
        <v>7</v>
      </c>
      <c r="F363" s="244" t="s">
        <v>25</v>
      </c>
      <c r="G363" s="244" t="s">
        <v>247</v>
      </c>
      <c r="H363" s="187" t="s">
        <v>20</v>
      </c>
      <c r="I363" s="188">
        <v>2.36</v>
      </c>
      <c r="J363" s="188">
        <f>VLOOKUP(A363,CENIK!$A$2:$F$201,6,FALSE)</f>
        <v>0</v>
      </c>
      <c r="K363" s="188">
        <f t="shared" si="15"/>
        <v>0</v>
      </c>
    </row>
    <row r="364" spans="1:11" ht="30" x14ac:dyDescent="0.25">
      <c r="A364" s="187">
        <v>1402</v>
      </c>
      <c r="B364" s="187">
        <v>535</v>
      </c>
      <c r="C364" s="184" t="str">
        <f t="shared" si="14"/>
        <v>535-1402</v>
      </c>
      <c r="D364" s="244" t="s">
        <v>388</v>
      </c>
      <c r="E364" s="244" t="s">
        <v>7</v>
      </c>
      <c r="F364" s="244" t="s">
        <v>25</v>
      </c>
      <c r="G364" s="244" t="s">
        <v>248</v>
      </c>
      <c r="H364" s="187" t="s">
        <v>20</v>
      </c>
      <c r="I364" s="188">
        <v>2</v>
      </c>
      <c r="J364" s="188">
        <f>VLOOKUP(A364,CENIK!$A$2:$F$201,6,FALSE)</f>
        <v>0</v>
      </c>
      <c r="K364" s="188">
        <f t="shared" si="15"/>
        <v>0</v>
      </c>
    </row>
    <row r="365" spans="1:11" ht="30" x14ac:dyDescent="0.25">
      <c r="A365" s="187">
        <v>1403</v>
      </c>
      <c r="B365" s="187">
        <v>535</v>
      </c>
      <c r="C365" s="184" t="str">
        <f t="shared" si="14"/>
        <v>535-1403</v>
      </c>
      <c r="D365" s="244" t="s">
        <v>388</v>
      </c>
      <c r="E365" s="244" t="s">
        <v>7</v>
      </c>
      <c r="F365" s="244" t="s">
        <v>25</v>
      </c>
      <c r="G365" s="244" t="s">
        <v>249</v>
      </c>
      <c r="H365" s="187" t="s">
        <v>20</v>
      </c>
      <c r="I365" s="188">
        <v>1</v>
      </c>
      <c r="J365" s="188">
        <f>VLOOKUP(A365,CENIK!$A$2:$F$201,6,FALSE)</f>
        <v>0</v>
      </c>
      <c r="K365" s="188">
        <f t="shared" si="15"/>
        <v>0</v>
      </c>
    </row>
    <row r="366" spans="1:11" ht="45" x14ac:dyDescent="0.25">
      <c r="A366" s="187">
        <v>12309</v>
      </c>
      <c r="B366" s="187">
        <v>535</v>
      </c>
      <c r="C366" s="184" t="str">
        <f t="shared" si="14"/>
        <v>535-12309</v>
      </c>
      <c r="D366" s="244" t="s">
        <v>388</v>
      </c>
      <c r="E366" s="244" t="s">
        <v>26</v>
      </c>
      <c r="F366" s="244" t="s">
        <v>27</v>
      </c>
      <c r="G366" s="244" t="s">
        <v>30</v>
      </c>
      <c r="H366" s="187" t="s">
        <v>29</v>
      </c>
      <c r="I366" s="188">
        <v>147.5</v>
      </c>
      <c r="J366" s="188">
        <f>VLOOKUP(A366,CENIK!$A$2:$F$201,6,FALSE)</f>
        <v>0</v>
      </c>
      <c r="K366" s="188">
        <f t="shared" si="15"/>
        <v>0</v>
      </c>
    </row>
    <row r="367" spans="1:11" ht="30" x14ac:dyDescent="0.25">
      <c r="A367" s="187">
        <v>12328</v>
      </c>
      <c r="B367" s="187">
        <v>535</v>
      </c>
      <c r="C367" s="184" t="str">
        <f t="shared" si="14"/>
        <v>535-12328</v>
      </c>
      <c r="D367" s="244" t="s">
        <v>388</v>
      </c>
      <c r="E367" s="244" t="s">
        <v>26</v>
      </c>
      <c r="F367" s="244" t="s">
        <v>27</v>
      </c>
      <c r="G367" s="244" t="s">
        <v>32</v>
      </c>
      <c r="H367" s="187" t="s">
        <v>10</v>
      </c>
      <c r="I367" s="188">
        <v>266</v>
      </c>
      <c r="J367" s="188">
        <f>VLOOKUP(A367,CENIK!$A$2:$F$201,6,FALSE)</f>
        <v>0</v>
      </c>
      <c r="K367" s="188">
        <f t="shared" si="15"/>
        <v>0</v>
      </c>
    </row>
    <row r="368" spans="1:11" ht="30" x14ac:dyDescent="0.25">
      <c r="A368" s="187">
        <v>22102</v>
      </c>
      <c r="B368" s="187">
        <v>535</v>
      </c>
      <c r="C368" s="184" t="str">
        <f t="shared" si="14"/>
        <v>535-22102</v>
      </c>
      <c r="D368" s="244" t="s">
        <v>388</v>
      </c>
      <c r="E368" s="244" t="s">
        <v>26</v>
      </c>
      <c r="F368" s="244" t="s">
        <v>27</v>
      </c>
      <c r="G368" s="244" t="s">
        <v>35</v>
      </c>
      <c r="H368" s="187" t="s">
        <v>29</v>
      </c>
      <c r="I368" s="188">
        <v>147.5</v>
      </c>
      <c r="J368" s="188">
        <f>VLOOKUP(A368,CENIK!$A$2:$F$201,6,FALSE)</f>
        <v>0</v>
      </c>
      <c r="K368" s="188">
        <f t="shared" si="15"/>
        <v>0</v>
      </c>
    </row>
    <row r="369" spans="1:11" ht="30" x14ac:dyDescent="0.25">
      <c r="A369" s="187">
        <v>2208</v>
      </c>
      <c r="B369" s="187">
        <v>535</v>
      </c>
      <c r="C369" s="184" t="str">
        <f t="shared" si="14"/>
        <v>535-2208</v>
      </c>
      <c r="D369" s="244" t="s">
        <v>388</v>
      </c>
      <c r="E369" s="244" t="s">
        <v>26</v>
      </c>
      <c r="F369" s="244" t="s">
        <v>36</v>
      </c>
      <c r="G369" s="244" t="s">
        <v>37</v>
      </c>
      <c r="H369" s="187" t="s">
        <v>29</v>
      </c>
      <c r="I369" s="188">
        <v>147.5</v>
      </c>
      <c r="J369" s="188">
        <f>VLOOKUP(A369,CENIK!$A$2:$F$201,6,FALSE)</f>
        <v>0</v>
      </c>
      <c r="K369" s="188">
        <f t="shared" si="15"/>
        <v>0</v>
      </c>
    </row>
    <row r="370" spans="1:11" ht="30" x14ac:dyDescent="0.25">
      <c r="A370" s="187">
        <v>22103</v>
      </c>
      <c r="B370" s="187">
        <v>535</v>
      </c>
      <c r="C370" s="184" t="str">
        <f t="shared" si="14"/>
        <v>535-22103</v>
      </c>
      <c r="D370" s="244" t="s">
        <v>388</v>
      </c>
      <c r="E370" s="244" t="s">
        <v>26</v>
      </c>
      <c r="F370" s="244" t="s">
        <v>36</v>
      </c>
      <c r="G370" s="244" t="s">
        <v>40</v>
      </c>
      <c r="H370" s="187" t="s">
        <v>29</v>
      </c>
      <c r="I370" s="188">
        <v>147.5</v>
      </c>
      <c r="J370" s="188">
        <f>VLOOKUP(A370,CENIK!$A$2:$F$201,6,FALSE)</f>
        <v>0</v>
      </c>
      <c r="K370" s="188">
        <f t="shared" si="15"/>
        <v>0</v>
      </c>
    </row>
    <row r="371" spans="1:11" ht="30" x14ac:dyDescent="0.25">
      <c r="A371" s="187">
        <v>24405</v>
      </c>
      <c r="B371" s="187">
        <v>535</v>
      </c>
      <c r="C371" s="184" t="str">
        <f t="shared" si="14"/>
        <v>535-24405</v>
      </c>
      <c r="D371" s="244" t="s">
        <v>388</v>
      </c>
      <c r="E371" s="244" t="s">
        <v>26</v>
      </c>
      <c r="F371" s="244" t="s">
        <v>36</v>
      </c>
      <c r="G371" s="244" t="s">
        <v>252</v>
      </c>
      <c r="H371" s="187" t="s">
        <v>22</v>
      </c>
      <c r="I371" s="188">
        <v>59</v>
      </c>
      <c r="J371" s="188">
        <f>VLOOKUP(A371,CENIK!$A$2:$F$201,6,FALSE)</f>
        <v>0</v>
      </c>
      <c r="K371" s="188">
        <f t="shared" si="15"/>
        <v>0</v>
      </c>
    </row>
    <row r="372" spans="1:11" ht="45" x14ac:dyDescent="0.25">
      <c r="A372" s="187">
        <v>31302</v>
      </c>
      <c r="B372" s="187">
        <v>535</v>
      </c>
      <c r="C372" s="184" t="str">
        <f t="shared" si="14"/>
        <v>535-31302</v>
      </c>
      <c r="D372" s="244" t="s">
        <v>388</v>
      </c>
      <c r="E372" s="244" t="s">
        <v>26</v>
      </c>
      <c r="F372" s="244" t="s">
        <v>36</v>
      </c>
      <c r="G372" s="244" t="s">
        <v>639</v>
      </c>
      <c r="H372" s="187" t="s">
        <v>22</v>
      </c>
      <c r="I372" s="188">
        <v>29.5</v>
      </c>
      <c r="J372" s="188">
        <f>VLOOKUP(A372,CENIK!$A$2:$F$201,6,FALSE)</f>
        <v>0</v>
      </c>
      <c r="K372" s="188">
        <f t="shared" si="15"/>
        <v>0</v>
      </c>
    </row>
    <row r="373" spans="1:11" ht="75" x14ac:dyDescent="0.25">
      <c r="A373" s="187">
        <v>31602</v>
      </c>
      <c r="B373" s="187">
        <v>535</v>
      </c>
      <c r="C373" s="184" t="str">
        <f t="shared" si="14"/>
        <v>535-31602</v>
      </c>
      <c r="D373" s="244" t="s">
        <v>388</v>
      </c>
      <c r="E373" s="244" t="s">
        <v>26</v>
      </c>
      <c r="F373" s="244" t="s">
        <v>36</v>
      </c>
      <c r="G373" s="244" t="s">
        <v>640</v>
      </c>
      <c r="H373" s="187" t="s">
        <v>29</v>
      </c>
      <c r="I373" s="188">
        <v>147.5</v>
      </c>
      <c r="J373" s="188">
        <f>VLOOKUP(A373,CENIK!$A$2:$F$201,6,FALSE)</f>
        <v>0</v>
      </c>
      <c r="K373" s="188">
        <f t="shared" si="15"/>
        <v>0</v>
      </c>
    </row>
    <row r="374" spans="1:11" ht="45" x14ac:dyDescent="0.25">
      <c r="A374" s="187">
        <v>32311</v>
      </c>
      <c r="B374" s="187">
        <v>535</v>
      </c>
      <c r="C374" s="184" t="str">
        <f t="shared" si="14"/>
        <v>535-32311</v>
      </c>
      <c r="D374" s="244" t="s">
        <v>388</v>
      </c>
      <c r="E374" s="244" t="s">
        <v>26</v>
      </c>
      <c r="F374" s="244" t="s">
        <v>36</v>
      </c>
      <c r="G374" s="244" t="s">
        <v>255</v>
      </c>
      <c r="H374" s="187" t="s">
        <v>29</v>
      </c>
      <c r="I374" s="188">
        <v>147.5</v>
      </c>
      <c r="J374" s="188">
        <f>VLOOKUP(A374,CENIK!$A$2:$F$201,6,FALSE)</f>
        <v>0</v>
      </c>
      <c r="K374" s="188">
        <f t="shared" si="15"/>
        <v>0</v>
      </c>
    </row>
    <row r="375" spans="1:11" ht="60" x14ac:dyDescent="0.25">
      <c r="A375" s="187">
        <v>4101</v>
      </c>
      <c r="B375" s="187">
        <v>535</v>
      </c>
      <c r="C375" s="184" t="str">
        <f t="shared" si="14"/>
        <v>535-4101</v>
      </c>
      <c r="D375" s="244" t="s">
        <v>388</v>
      </c>
      <c r="E375" s="244" t="s">
        <v>49</v>
      </c>
      <c r="F375" s="244" t="s">
        <v>50</v>
      </c>
      <c r="G375" s="244" t="s">
        <v>641</v>
      </c>
      <c r="H375" s="187" t="s">
        <v>29</v>
      </c>
      <c r="I375" s="188">
        <v>473.947</v>
      </c>
      <c r="J375" s="188">
        <f>VLOOKUP(A375,CENIK!$A$2:$F$201,6,FALSE)</f>
        <v>0</v>
      </c>
      <c r="K375" s="188">
        <f t="shared" si="15"/>
        <v>0</v>
      </c>
    </row>
    <row r="376" spans="1:11" ht="60" x14ac:dyDescent="0.25">
      <c r="A376" s="187">
        <v>4105</v>
      </c>
      <c r="B376" s="187">
        <v>535</v>
      </c>
      <c r="C376" s="184" t="str">
        <f t="shared" si="14"/>
        <v>535-4105</v>
      </c>
      <c r="D376" s="244" t="s">
        <v>388</v>
      </c>
      <c r="E376" s="244" t="s">
        <v>49</v>
      </c>
      <c r="F376" s="244" t="s">
        <v>50</v>
      </c>
      <c r="G376" s="244" t="s">
        <v>257</v>
      </c>
      <c r="H376" s="187" t="s">
        <v>22</v>
      </c>
      <c r="I376" s="188">
        <v>97.091875000000002</v>
      </c>
      <c r="J376" s="188">
        <f>VLOOKUP(A376,CENIK!$A$2:$F$201,6,FALSE)</f>
        <v>0</v>
      </c>
      <c r="K376" s="188">
        <f t="shared" si="15"/>
        <v>0</v>
      </c>
    </row>
    <row r="377" spans="1:11" ht="45" x14ac:dyDescent="0.25">
      <c r="A377" s="187">
        <v>4106</v>
      </c>
      <c r="B377" s="187">
        <v>535</v>
      </c>
      <c r="C377" s="184" t="str">
        <f t="shared" si="14"/>
        <v>535-4106</v>
      </c>
      <c r="D377" s="244" t="s">
        <v>388</v>
      </c>
      <c r="E377" s="244" t="s">
        <v>49</v>
      </c>
      <c r="F377" s="244" t="s">
        <v>50</v>
      </c>
      <c r="G377" s="244" t="s">
        <v>642</v>
      </c>
      <c r="H377" s="187" t="s">
        <v>22</v>
      </c>
      <c r="I377" s="188">
        <v>139.88162500000001</v>
      </c>
      <c r="J377" s="188">
        <f>VLOOKUP(A377,CENIK!$A$2:$F$201,6,FALSE)</f>
        <v>0</v>
      </c>
      <c r="K377" s="188">
        <f t="shared" si="15"/>
        <v>0</v>
      </c>
    </row>
    <row r="378" spans="1:11" ht="45" x14ac:dyDescent="0.25">
      <c r="A378" s="187">
        <v>4113</v>
      </c>
      <c r="B378" s="187">
        <v>535</v>
      </c>
      <c r="C378" s="184" t="str">
        <f t="shared" si="14"/>
        <v>535-4113</v>
      </c>
      <c r="D378" s="244" t="s">
        <v>388</v>
      </c>
      <c r="E378" s="244" t="s">
        <v>49</v>
      </c>
      <c r="F378" s="244" t="s">
        <v>50</v>
      </c>
      <c r="G378" s="244" t="s">
        <v>557</v>
      </c>
      <c r="H378" s="187" t="s">
        <v>22</v>
      </c>
      <c r="I378" s="188">
        <v>23.69735</v>
      </c>
      <c r="J378" s="188">
        <f>VLOOKUP(A378,CENIK!$A$2:$F$201,6,FALSE)</f>
        <v>0</v>
      </c>
      <c r="K378" s="188">
        <f t="shared" si="15"/>
        <v>0</v>
      </c>
    </row>
    <row r="379" spans="1:11" ht="45" x14ac:dyDescent="0.25">
      <c r="A379" s="187">
        <v>4121</v>
      </c>
      <c r="B379" s="187">
        <v>535</v>
      </c>
      <c r="C379" s="184" t="str">
        <f t="shared" si="14"/>
        <v>535-4121</v>
      </c>
      <c r="D379" s="244" t="s">
        <v>388</v>
      </c>
      <c r="E379" s="244" t="s">
        <v>49</v>
      </c>
      <c r="F379" s="244" t="s">
        <v>50</v>
      </c>
      <c r="G379" s="244" t="s">
        <v>260</v>
      </c>
      <c r="H379" s="187" t="s">
        <v>22</v>
      </c>
      <c r="I379" s="188">
        <v>29.6216875</v>
      </c>
      <c r="J379" s="188">
        <f>VLOOKUP(A379,CENIK!$A$2:$F$201,6,FALSE)</f>
        <v>0</v>
      </c>
      <c r="K379" s="188">
        <f t="shared" si="15"/>
        <v>0</v>
      </c>
    </row>
    <row r="380" spans="1:11" ht="30" x14ac:dyDescent="0.25">
      <c r="A380" s="187">
        <v>4124</v>
      </c>
      <c r="B380" s="187">
        <v>535</v>
      </c>
      <c r="C380" s="184" t="str">
        <f t="shared" si="14"/>
        <v>535-4124</v>
      </c>
      <c r="D380" s="244" t="s">
        <v>388</v>
      </c>
      <c r="E380" s="244" t="s">
        <v>49</v>
      </c>
      <c r="F380" s="244" t="s">
        <v>50</v>
      </c>
      <c r="G380" s="244" t="s">
        <v>55</v>
      </c>
      <c r="H380" s="187" t="s">
        <v>20</v>
      </c>
      <c r="I380" s="188">
        <v>5.9</v>
      </c>
      <c r="J380" s="188">
        <f>VLOOKUP(A380,CENIK!$A$2:$F$201,6,FALSE)</f>
        <v>0</v>
      </c>
      <c r="K380" s="188">
        <f t="shared" si="15"/>
        <v>0</v>
      </c>
    </row>
    <row r="381" spans="1:11" ht="45" x14ac:dyDescent="0.25">
      <c r="A381" s="187">
        <v>4201</v>
      </c>
      <c r="B381" s="187">
        <v>535</v>
      </c>
      <c r="C381" s="184" t="str">
        <f t="shared" si="14"/>
        <v>535-4201</v>
      </c>
      <c r="D381" s="244" t="s">
        <v>388</v>
      </c>
      <c r="E381" s="244" t="s">
        <v>49</v>
      </c>
      <c r="F381" s="244" t="s">
        <v>56</v>
      </c>
      <c r="G381" s="244" t="s">
        <v>57</v>
      </c>
      <c r="H381" s="187" t="s">
        <v>29</v>
      </c>
      <c r="I381" s="188">
        <v>147.5</v>
      </c>
      <c r="J381" s="188">
        <f>VLOOKUP(A381,CENIK!$A$2:$F$201,6,FALSE)</f>
        <v>0</v>
      </c>
      <c r="K381" s="188">
        <f t="shared" si="15"/>
        <v>0</v>
      </c>
    </row>
    <row r="382" spans="1:11" ht="30" x14ac:dyDescent="0.25">
      <c r="A382" s="187">
        <v>4202</v>
      </c>
      <c r="B382" s="187">
        <v>535</v>
      </c>
      <c r="C382" s="184" t="str">
        <f t="shared" si="14"/>
        <v>535-4202</v>
      </c>
      <c r="D382" s="244" t="s">
        <v>388</v>
      </c>
      <c r="E382" s="244" t="s">
        <v>49</v>
      </c>
      <c r="F382" s="244" t="s">
        <v>56</v>
      </c>
      <c r="G382" s="244" t="s">
        <v>58</v>
      </c>
      <c r="H382" s="187" t="s">
        <v>29</v>
      </c>
      <c r="I382" s="188">
        <v>147.5</v>
      </c>
      <c r="J382" s="188">
        <f>VLOOKUP(A382,CENIK!$A$2:$F$201,6,FALSE)</f>
        <v>0</v>
      </c>
      <c r="K382" s="188">
        <f t="shared" si="15"/>
        <v>0</v>
      </c>
    </row>
    <row r="383" spans="1:11" ht="75" x14ac:dyDescent="0.25">
      <c r="A383" s="187">
        <v>4203</v>
      </c>
      <c r="B383" s="187">
        <v>535</v>
      </c>
      <c r="C383" s="184" t="str">
        <f t="shared" si="14"/>
        <v>535-4203</v>
      </c>
      <c r="D383" s="244" t="s">
        <v>388</v>
      </c>
      <c r="E383" s="244" t="s">
        <v>49</v>
      </c>
      <c r="F383" s="244" t="s">
        <v>56</v>
      </c>
      <c r="G383" s="244" t="s">
        <v>59</v>
      </c>
      <c r="H383" s="187" t="s">
        <v>22</v>
      </c>
      <c r="I383" s="188">
        <v>15.34</v>
      </c>
      <c r="J383" s="188">
        <f>VLOOKUP(A383,CENIK!$A$2:$F$201,6,FALSE)</f>
        <v>0</v>
      </c>
      <c r="K383" s="188">
        <f t="shared" si="15"/>
        <v>0</v>
      </c>
    </row>
    <row r="384" spans="1:11" ht="60" x14ac:dyDescent="0.25">
      <c r="A384" s="187">
        <v>4204</v>
      </c>
      <c r="B384" s="187">
        <v>535</v>
      </c>
      <c r="C384" s="184" t="str">
        <f t="shared" si="14"/>
        <v>535-4204</v>
      </c>
      <c r="D384" s="244" t="s">
        <v>388</v>
      </c>
      <c r="E384" s="244" t="s">
        <v>49</v>
      </c>
      <c r="F384" s="244" t="s">
        <v>56</v>
      </c>
      <c r="G384" s="244" t="s">
        <v>60</v>
      </c>
      <c r="H384" s="187" t="s">
        <v>22</v>
      </c>
      <c r="I384" s="188">
        <v>75.334999999999994</v>
      </c>
      <c r="J384" s="188">
        <f>VLOOKUP(A384,CENIK!$A$2:$F$201,6,FALSE)</f>
        <v>0</v>
      </c>
      <c r="K384" s="188">
        <f t="shared" si="15"/>
        <v>0</v>
      </c>
    </row>
    <row r="385" spans="1:11" ht="60" x14ac:dyDescent="0.25">
      <c r="A385" s="187">
        <v>4205</v>
      </c>
      <c r="B385" s="187">
        <v>535</v>
      </c>
      <c r="C385" s="184" t="str">
        <f t="shared" si="14"/>
        <v>535-4205</v>
      </c>
      <c r="D385" s="244" t="s">
        <v>388</v>
      </c>
      <c r="E385" s="244" t="s">
        <v>49</v>
      </c>
      <c r="F385" s="244" t="s">
        <v>56</v>
      </c>
      <c r="G385" s="244" t="s">
        <v>61</v>
      </c>
      <c r="H385" s="187" t="s">
        <v>29</v>
      </c>
      <c r="I385" s="188">
        <v>424.8</v>
      </c>
      <c r="J385" s="188">
        <f>VLOOKUP(A385,CENIK!$A$2:$F$201,6,FALSE)</f>
        <v>0</v>
      </c>
      <c r="K385" s="188">
        <f t="shared" si="15"/>
        <v>0</v>
      </c>
    </row>
    <row r="386" spans="1:11" ht="60" x14ac:dyDescent="0.25">
      <c r="A386" s="187">
        <v>4206</v>
      </c>
      <c r="B386" s="187">
        <v>535</v>
      </c>
      <c r="C386" s="184" t="str">
        <f t="shared" si="14"/>
        <v>535-4206</v>
      </c>
      <c r="D386" s="244" t="s">
        <v>388</v>
      </c>
      <c r="E386" s="244" t="s">
        <v>49</v>
      </c>
      <c r="F386" s="244" t="s">
        <v>56</v>
      </c>
      <c r="G386" s="244" t="s">
        <v>62</v>
      </c>
      <c r="H386" s="187" t="s">
        <v>22</v>
      </c>
      <c r="I386" s="188">
        <v>97.091875000000002</v>
      </c>
      <c r="J386" s="188">
        <f>VLOOKUP(A386,CENIK!$A$2:$F$201,6,FALSE)</f>
        <v>0</v>
      </c>
      <c r="K386" s="188">
        <f t="shared" si="15"/>
        <v>0</v>
      </c>
    </row>
    <row r="387" spans="1:11" ht="60" x14ac:dyDescent="0.25">
      <c r="A387" s="187">
        <v>4207</v>
      </c>
      <c r="B387" s="187">
        <v>535</v>
      </c>
      <c r="C387" s="184" t="str">
        <f t="shared" si="14"/>
        <v>535-4207</v>
      </c>
      <c r="D387" s="244" t="s">
        <v>388</v>
      </c>
      <c r="E387" s="244" t="s">
        <v>49</v>
      </c>
      <c r="F387" s="244" t="s">
        <v>56</v>
      </c>
      <c r="G387" s="244" t="s">
        <v>262</v>
      </c>
      <c r="H387" s="187" t="s">
        <v>22</v>
      </c>
      <c r="I387" s="188">
        <v>10</v>
      </c>
      <c r="J387" s="188">
        <f>VLOOKUP(A387,CENIK!$A$2:$F$201,6,FALSE)</f>
        <v>0</v>
      </c>
      <c r="K387" s="188">
        <f t="shared" si="15"/>
        <v>0</v>
      </c>
    </row>
    <row r="388" spans="1:11" ht="165" x14ac:dyDescent="0.25">
      <c r="A388" s="187">
        <v>6101</v>
      </c>
      <c r="B388" s="187">
        <v>535</v>
      </c>
      <c r="C388" s="184" t="str">
        <f t="shared" si="14"/>
        <v>535-6101</v>
      </c>
      <c r="D388" s="244" t="s">
        <v>388</v>
      </c>
      <c r="E388" s="244" t="s">
        <v>74</v>
      </c>
      <c r="F388" s="244" t="s">
        <v>75</v>
      </c>
      <c r="G388" s="244" t="s">
        <v>76</v>
      </c>
      <c r="H388" s="187" t="s">
        <v>10</v>
      </c>
      <c r="I388" s="188">
        <v>118</v>
      </c>
      <c r="J388" s="188">
        <f>VLOOKUP(A388,CENIK!$A$2:$F$201,6,FALSE)</f>
        <v>0</v>
      </c>
      <c r="K388" s="188">
        <f t="shared" si="15"/>
        <v>0</v>
      </c>
    </row>
    <row r="389" spans="1:11" ht="120" x14ac:dyDescent="0.25">
      <c r="A389" s="187">
        <v>6202</v>
      </c>
      <c r="B389" s="187">
        <v>535</v>
      </c>
      <c r="C389" s="184" t="str">
        <f t="shared" si="14"/>
        <v>535-6202</v>
      </c>
      <c r="D389" s="244" t="s">
        <v>388</v>
      </c>
      <c r="E389" s="244" t="s">
        <v>74</v>
      </c>
      <c r="F389" s="244" t="s">
        <v>77</v>
      </c>
      <c r="G389" s="244" t="s">
        <v>263</v>
      </c>
      <c r="H389" s="187" t="s">
        <v>6</v>
      </c>
      <c r="I389" s="188">
        <v>2</v>
      </c>
      <c r="J389" s="188">
        <f>VLOOKUP(A389,CENIK!$A$2:$F$201,6,FALSE)</f>
        <v>0</v>
      </c>
      <c r="K389" s="188">
        <f t="shared" si="15"/>
        <v>0</v>
      </c>
    </row>
    <row r="390" spans="1:11" ht="120" x14ac:dyDescent="0.25">
      <c r="A390" s="187">
        <v>6204</v>
      </c>
      <c r="B390" s="187">
        <v>535</v>
      </c>
      <c r="C390" s="184" t="str">
        <f t="shared" si="14"/>
        <v>535-6204</v>
      </c>
      <c r="D390" s="244" t="s">
        <v>388</v>
      </c>
      <c r="E390" s="244" t="s">
        <v>74</v>
      </c>
      <c r="F390" s="244" t="s">
        <v>77</v>
      </c>
      <c r="G390" s="244" t="s">
        <v>265</v>
      </c>
      <c r="H390" s="187" t="s">
        <v>6</v>
      </c>
      <c r="I390" s="188">
        <v>2</v>
      </c>
      <c r="J390" s="188">
        <f>VLOOKUP(A390,CENIK!$A$2:$F$201,6,FALSE)</f>
        <v>0</v>
      </c>
      <c r="K390" s="188">
        <f t="shared" si="15"/>
        <v>0</v>
      </c>
    </row>
    <row r="391" spans="1:11" ht="120" x14ac:dyDescent="0.25">
      <c r="A391" s="187">
        <v>6253</v>
      </c>
      <c r="B391" s="187">
        <v>535</v>
      </c>
      <c r="C391" s="184" t="str">
        <f t="shared" si="14"/>
        <v>535-6253</v>
      </c>
      <c r="D391" s="244" t="s">
        <v>388</v>
      </c>
      <c r="E391" s="244" t="s">
        <v>74</v>
      </c>
      <c r="F391" s="244" t="s">
        <v>77</v>
      </c>
      <c r="G391" s="244" t="s">
        <v>269</v>
      </c>
      <c r="H391" s="187" t="s">
        <v>6</v>
      </c>
      <c r="I391" s="188">
        <v>6</v>
      </c>
      <c r="J391" s="188">
        <f>VLOOKUP(A391,CENIK!$A$2:$F$201,6,FALSE)</f>
        <v>0</v>
      </c>
      <c r="K391" s="188">
        <f t="shared" si="15"/>
        <v>0</v>
      </c>
    </row>
    <row r="392" spans="1:11" ht="45" x14ac:dyDescent="0.25">
      <c r="A392" s="187">
        <v>6257</v>
      </c>
      <c r="B392" s="187">
        <v>535</v>
      </c>
      <c r="C392" s="184" t="str">
        <f t="shared" si="14"/>
        <v>535-6257</v>
      </c>
      <c r="D392" s="244" t="s">
        <v>388</v>
      </c>
      <c r="E392" s="244" t="s">
        <v>74</v>
      </c>
      <c r="F392" s="244" t="s">
        <v>77</v>
      </c>
      <c r="G392" s="244" t="s">
        <v>79</v>
      </c>
      <c r="H392" s="187" t="s">
        <v>6</v>
      </c>
      <c r="I392" s="188">
        <v>6</v>
      </c>
      <c r="J392" s="188">
        <f>VLOOKUP(A392,CENIK!$A$2:$F$201,6,FALSE)</f>
        <v>0</v>
      </c>
      <c r="K392" s="188">
        <f t="shared" si="15"/>
        <v>0</v>
      </c>
    </row>
    <row r="393" spans="1:11" ht="345" x14ac:dyDescent="0.25">
      <c r="A393" s="187">
        <v>6301</v>
      </c>
      <c r="B393" s="187">
        <v>535</v>
      </c>
      <c r="C393" s="184" t="str">
        <f t="shared" si="14"/>
        <v>535-6301</v>
      </c>
      <c r="D393" s="244" t="s">
        <v>388</v>
      </c>
      <c r="E393" s="244" t="s">
        <v>74</v>
      </c>
      <c r="F393" s="244" t="s">
        <v>81</v>
      </c>
      <c r="G393" s="244" t="s">
        <v>270</v>
      </c>
      <c r="H393" s="187" t="s">
        <v>6</v>
      </c>
      <c r="I393" s="188">
        <v>6</v>
      </c>
      <c r="J393" s="188">
        <f>VLOOKUP(A393,CENIK!$A$2:$F$201,6,FALSE)</f>
        <v>0</v>
      </c>
      <c r="K393" s="188">
        <f t="shared" si="15"/>
        <v>0</v>
      </c>
    </row>
    <row r="394" spans="1:11" ht="135" x14ac:dyDescent="0.25">
      <c r="A394" s="187">
        <v>6302</v>
      </c>
      <c r="B394" s="187">
        <v>535</v>
      </c>
      <c r="C394" s="184" t="str">
        <f t="shared" si="14"/>
        <v>535-6302</v>
      </c>
      <c r="D394" s="244" t="s">
        <v>388</v>
      </c>
      <c r="E394" s="244" t="s">
        <v>74</v>
      </c>
      <c r="F394" s="244" t="s">
        <v>81</v>
      </c>
      <c r="G394" s="244" t="s">
        <v>686</v>
      </c>
      <c r="H394" s="187" t="s">
        <v>6</v>
      </c>
      <c r="I394" s="188">
        <v>6</v>
      </c>
      <c r="J394" s="188">
        <f>VLOOKUP(A394,CENIK!$A$2:$F$201,6,FALSE)</f>
        <v>0</v>
      </c>
      <c r="K394" s="188">
        <f t="shared" si="15"/>
        <v>0</v>
      </c>
    </row>
    <row r="395" spans="1:11" ht="30" x14ac:dyDescent="0.25">
      <c r="A395" s="187">
        <v>6401</v>
      </c>
      <c r="B395" s="187">
        <v>535</v>
      </c>
      <c r="C395" s="184" t="str">
        <f t="shared" si="14"/>
        <v>535-6401</v>
      </c>
      <c r="D395" s="244" t="s">
        <v>388</v>
      </c>
      <c r="E395" s="244" t="s">
        <v>74</v>
      </c>
      <c r="F395" s="244" t="s">
        <v>85</v>
      </c>
      <c r="G395" s="244" t="s">
        <v>86</v>
      </c>
      <c r="H395" s="187" t="s">
        <v>10</v>
      </c>
      <c r="I395" s="188">
        <v>118</v>
      </c>
      <c r="J395" s="188">
        <f>VLOOKUP(A395,CENIK!$A$2:$F$201,6,FALSE)</f>
        <v>0</v>
      </c>
      <c r="K395" s="188">
        <f t="shared" si="15"/>
        <v>0</v>
      </c>
    </row>
    <row r="396" spans="1:11" ht="30" x14ac:dyDescent="0.25">
      <c r="A396" s="187">
        <v>6402</v>
      </c>
      <c r="B396" s="187">
        <v>535</v>
      </c>
      <c r="C396" s="184" t="str">
        <f t="shared" si="14"/>
        <v>535-6402</v>
      </c>
      <c r="D396" s="244" t="s">
        <v>388</v>
      </c>
      <c r="E396" s="244" t="s">
        <v>74</v>
      </c>
      <c r="F396" s="244" t="s">
        <v>85</v>
      </c>
      <c r="G396" s="244" t="s">
        <v>122</v>
      </c>
      <c r="H396" s="187" t="s">
        <v>10</v>
      </c>
      <c r="I396" s="188">
        <v>118</v>
      </c>
      <c r="J396" s="188">
        <f>VLOOKUP(A396,CENIK!$A$2:$F$201,6,FALSE)</f>
        <v>0</v>
      </c>
      <c r="K396" s="188">
        <f t="shared" si="15"/>
        <v>0</v>
      </c>
    </row>
    <row r="397" spans="1:11" ht="60" x14ac:dyDescent="0.25">
      <c r="A397" s="187">
        <v>6405</v>
      </c>
      <c r="B397" s="187">
        <v>535</v>
      </c>
      <c r="C397" s="184" t="str">
        <f t="shared" si="14"/>
        <v>535-6405</v>
      </c>
      <c r="D397" s="244" t="s">
        <v>388</v>
      </c>
      <c r="E397" s="244" t="s">
        <v>74</v>
      </c>
      <c r="F397" s="244" t="s">
        <v>85</v>
      </c>
      <c r="G397" s="244" t="s">
        <v>87</v>
      </c>
      <c r="H397" s="187" t="s">
        <v>10</v>
      </c>
      <c r="I397" s="188">
        <v>118</v>
      </c>
      <c r="J397" s="188">
        <f>VLOOKUP(A397,CENIK!$A$2:$F$201,6,FALSE)</f>
        <v>0</v>
      </c>
      <c r="K397" s="188">
        <f t="shared" si="15"/>
        <v>0</v>
      </c>
    </row>
    <row r="398" spans="1:11" ht="45" x14ac:dyDescent="0.25">
      <c r="A398" s="187">
        <v>6503</v>
      </c>
      <c r="B398" s="187">
        <v>535</v>
      </c>
      <c r="C398" s="184" t="str">
        <f t="shared" si="14"/>
        <v>535-6503</v>
      </c>
      <c r="D398" s="244" t="s">
        <v>388</v>
      </c>
      <c r="E398" s="244" t="s">
        <v>74</v>
      </c>
      <c r="F398" s="244" t="s">
        <v>88</v>
      </c>
      <c r="G398" s="244" t="s">
        <v>273</v>
      </c>
      <c r="H398" s="187" t="s">
        <v>6</v>
      </c>
      <c r="I398" s="188">
        <v>3</v>
      </c>
      <c r="J398" s="188">
        <f>VLOOKUP(A398,CENIK!$A$2:$F$201,6,FALSE)</f>
        <v>0</v>
      </c>
      <c r="K398" s="188">
        <f t="shared" si="15"/>
        <v>0</v>
      </c>
    </row>
    <row r="399" spans="1:11" ht="45" x14ac:dyDescent="0.25">
      <c r="A399" s="187">
        <v>6504</v>
      </c>
      <c r="B399" s="187">
        <v>535</v>
      </c>
      <c r="C399" s="184" t="str">
        <f t="shared" si="14"/>
        <v>535-6504</v>
      </c>
      <c r="D399" s="244" t="s">
        <v>388</v>
      </c>
      <c r="E399" s="244" t="s">
        <v>74</v>
      </c>
      <c r="F399" s="244" t="s">
        <v>88</v>
      </c>
      <c r="G399" s="244" t="s">
        <v>274</v>
      </c>
      <c r="H399" s="187" t="s">
        <v>6</v>
      </c>
      <c r="I399" s="188">
        <v>1</v>
      </c>
      <c r="J399" s="188">
        <f>VLOOKUP(A399,CENIK!$A$2:$F$201,6,FALSE)</f>
        <v>0</v>
      </c>
      <c r="K399" s="188">
        <f t="shared" si="15"/>
        <v>0</v>
      </c>
    </row>
    <row r="400" spans="1:11" ht="30" x14ac:dyDescent="0.25">
      <c r="A400" s="187">
        <v>6507</v>
      </c>
      <c r="B400" s="187">
        <v>535</v>
      </c>
      <c r="C400" s="184" t="str">
        <f t="shared" si="14"/>
        <v>535-6507</v>
      </c>
      <c r="D400" s="244" t="s">
        <v>388</v>
      </c>
      <c r="E400" s="244" t="s">
        <v>74</v>
      </c>
      <c r="F400" s="244" t="s">
        <v>88</v>
      </c>
      <c r="G400" s="244" t="s">
        <v>277</v>
      </c>
      <c r="H400" s="187" t="s">
        <v>6</v>
      </c>
      <c r="I400" s="188">
        <v>2</v>
      </c>
      <c r="J400" s="188">
        <f>VLOOKUP(A400,CENIK!$A$2:$F$201,6,FALSE)</f>
        <v>0</v>
      </c>
      <c r="K400" s="188">
        <f t="shared" si="15"/>
        <v>0</v>
      </c>
    </row>
    <row r="401" spans="1:11" ht="60" x14ac:dyDescent="0.25">
      <c r="A401" s="187">
        <v>1201</v>
      </c>
      <c r="B401" s="187">
        <v>543</v>
      </c>
      <c r="C401" s="184" t="str">
        <f t="shared" si="14"/>
        <v>543-1201</v>
      </c>
      <c r="D401" s="244" t="s">
        <v>390</v>
      </c>
      <c r="E401" s="244" t="s">
        <v>7</v>
      </c>
      <c r="F401" s="244" t="s">
        <v>8</v>
      </c>
      <c r="G401" s="244" t="s">
        <v>9</v>
      </c>
      <c r="H401" s="187" t="s">
        <v>10</v>
      </c>
      <c r="I401" s="188">
        <v>88</v>
      </c>
      <c r="J401" s="188">
        <f>VLOOKUP(A401,CENIK!$A$2:$F$201,6,FALSE)</f>
        <v>0</v>
      </c>
      <c r="K401" s="188">
        <f t="shared" si="15"/>
        <v>0</v>
      </c>
    </row>
    <row r="402" spans="1:11" ht="45" x14ac:dyDescent="0.25">
      <c r="A402" s="187">
        <v>1202</v>
      </c>
      <c r="B402" s="187">
        <v>543</v>
      </c>
      <c r="C402" s="184" t="str">
        <f t="shared" si="14"/>
        <v>543-1202</v>
      </c>
      <c r="D402" s="244" t="s">
        <v>390</v>
      </c>
      <c r="E402" s="244" t="s">
        <v>7</v>
      </c>
      <c r="F402" s="244" t="s">
        <v>8</v>
      </c>
      <c r="G402" s="244" t="s">
        <v>11</v>
      </c>
      <c r="H402" s="187" t="s">
        <v>12</v>
      </c>
      <c r="I402" s="188">
        <v>4</v>
      </c>
      <c r="J402" s="188">
        <f>VLOOKUP(A402,CENIK!$A$2:$F$201,6,FALSE)</f>
        <v>0</v>
      </c>
      <c r="K402" s="188">
        <f t="shared" si="15"/>
        <v>0</v>
      </c>
    </row>
    <row r="403" spans="1:11" ht="60" x14ac:dyDescent="0.25">
      <c r="A403" s="187">
        <v>1203</v>
      </c>
      <c r="B403" s="187">
        <v>543</v>
      </c>
      <c r="C403" s="184" t="str">
        <f t="shared" si="14"/>
        <v>543-1203</v>
      </c>
      <c r="D403" s="244" t="s">
        <v>390</v>
      </c>
      <c r="E403" s="244" t="s">
        <v>7</v>
      </c>
      <c r="F403" s="244" t="s">
        <v>8</v>
      </c>
      <c r="G403" s="244" t="s">
        <v>236</v>
      </c>
      <c r="H403" s="187" t="s">
        <v>10</v>
      </c>
      <c r="I403" s="188">
        <v>88</v>
      </c>
      <c r="J403" s="188">
        <f>VLOOKUP(A403,CENIK!$A$2:$F$201,6,FALSE)</f>
        <v>0</v>
      </c>
      <c r="K403" s="188">
        <f t="shared" si="15"/>
        <v>0</v>
      </c>
    </row>
    <row r="404" spans="1:11" ht="60" x14ac:dyDescent="0.25">
      <c r="A404" s="187">
        <v>1206</v>
      </c>
      <c r="B404" s="187">
        <v>543</v>
      </c>
      <c r="C404" s="184" t="str">
        <f t="shared" si="14"/>
        <v>543-1206</v>
      </c>
      <c r="D404" s="244" t="s">
        <v>390</v>
      </c>
      <c r="E404" s="244" t="s">
        <v>7</v>
      </c>
      <c r="F404" s="244" t="s">
        <v>8</v>
      </c>
      <c r="G404" s="244" t="s">
        <v>238</v>
      </c>
      <c r="H404" s="187" t="s">
        <v>14</v>
      </c>
      <c r="I404" s="188">
        <v>1</v>
      </c>
      <c r="J404" s="188">
        <f>VLOOKUP(A404,CENIK!$A$2:$F$201,6,FALSE)</f>
        <v>0</v>
      </c>
      <c r="K404" s="188">
        <f t="shared" si="15"/>
        <v>0</v>
      </c>
    </row>
    <row r="405" spans="1:11" ht="75" x14ac:dyDescent="0.25">
      <c r="A405" s="187">
        <v>1207</v>
      </c>
      <c r="B405" s="187">
        <v>543</v>
      </c>
      <c r="C405" s="184" t="str">
        <f t="shared" si="14"/>
        <v>543-1207</v>
      </c>
      <c r="D405" s="244" t="s">
        <v>390</v>
      </c>
      <c r="E405" s="244" t="s">
        <v>7</v>
      </c>
      <c r="F405" s="244" t="s">
        <v>8</v>
      </c>
      <c r="G405" s="244" t="s">
        <v>239</v>
      </c>
      <c r="H405" s="187" t="s">
        <v>14</v>
      </c>
      <c r="I405" s="188">
        <v>1</v>
      </c>
      <c r="J405" s="188">
        <f>VLOOKUP(A405,CENIK!$A$2:$F$201,6,FALSE)</f>
        <v>0</v>
      </c>
      <c r="K405" s="188">
        <f t="shared" si="15"/>
        <v>0</v>
      </c>
    </row>
    <row r="406" spans="1:11" ht="75" x14ac:dyDescent="0.25">
      <c r="A406" s="187">
        <v>1208</v>
      </c>
      <c r="B406" s="187">
        <v>543</v>
      </c>
      <c r="C406" s="184" t="str">
        <f t="shared" si="14"/>
        <v>543-1208</v>
      </c>
      <c r="D406" s="244" t="s">
        <v>390</v>
      </c>
      <c r="E406" s="244" t="s">
        <v>7</v>
      </c>
      <c r="F406" s="244" t="s">
        <v>8</v>
      </c>
      <c r="G406" s="244" t="s">
        <v>240</v>
      </c>
      <c r="H406" s="187" t="s">
        <v>14</v>
      </c>
      <c r="I406" s="188">
        <v>1</v>
      </c>
      <c r="J406" s="188">
        <f>VLOOKUP(A406,CENIK!$A$2:$F$201,6,FALSE)</f>
        <v>0</v>
      </c>
      <c r="K406" s="188">
        <f t="shared" si="15"/>
        <v>0</v>
      </c>
    </row>
    <row r="407" spans="1:11" ht="60" x14ac:dyDescent="0.25">
      <c r="A407" s="187">
        <v>1213</v>
      </c>
      <c r="B407" s="187">
        <v>543</v>
      </c>
      <c r="C407" s="184" t="str">
        <f t="shared" si="14"/>
        <v>543-1213</v>
      </c>
      <c r="D407" s="244" t="s">
        <v>390</v>
      </c>
      <c r="E407" s="244" t="s">
        <v>7</v>
      </c>
      <c r="F407" s="244" t="s">
        <v>8</v>
      </c>
      <c r="G407" s="244" t="s">
        <v>244</v>
      </c>
      <c r="H407" s="187" t="s">
        <v>14</v>
      </c>
      <c r="I407" s="188">
        <v>1</v>
      </c>
      <c r="J407" s="188">
        <f>VLOOKUP(A407,CENIK!$A$2:$F$201,6,FALSE)</f>
        <v>0</v>
      </c>
      <c r="K407" s="188">
        <f t="shared" si="15"/>
        <v>0</v>
      </c>
    </row>
    <row r="408" spans="1:11" ht="45" x14ac:dyDescent="0.25">
      <c r="A408" s="187">
        <v>1301</v>
      </c>
      <c r="B408" s="187">
        <v>543</v>
      </c>
      <c r="C408" s="184" t="str">
        <f t="shared" si="14"/>
        <v>543-1301</v>
      </c>
      <c r="D408" s="244" t="s">
        <v>390</v>
      </c>
      <c r="E408" s="244" t="s">
        <v>7</v>
      </c>
      <c r="F408" s="244" t="s">
        <v>15</v>
      </c>
      <c r="G408" s="244" t="s">
        <v>16</v>
      </c>
      <c r="H408" s="187" t="s">
        <v>10</v>
      </c>
      <c r="I408" s="188">
        <v>88</v>
      </c>
      <c r="J408" s="188">
        <f>VLOOKUP(A408,CENIK!$A$2:$F$201,6,FALSE)</f>
        <v>0</v>
      </c>
      <c r="K408" s="188">
        <f t="shared" si="15"/>
        <v>0</v>
      </c>
    </row>
    <row r="409" spans="1:11" ht="150" x14ac:dyDescent="0.25">
      <c r="A409" s="187">
        <v>1302</v>
      </c>
      <c r="B409" s="187">
        <v>543</v>
      </c>
      <c r="C409" s="184" t="str">
        <f t="shared" si="14"/>
        <v>543-1302</v>
      </c>
      <c r="D409" s="244" t="s">
        <v>390</v>
      </c>
      <c r="E409" s="244" t="s">
        <v>7</v>
      </c>
      <c r="F409" s="244" t="s">
        <v>15</v>
      </c>
      <c r="G409" s="244" t="s">
        <v>3254</v>
      </c>
      <c r="H409" s="187" t="s">
        <v>10</v>
      </c>
      <c r="I409" s="188">
        <v>88</v>
      </c>
      <c r="J409" s="188">
        <f>VLOOKUP(A409,CENIK!$A$2:$F$201,6,FALSE)</f>
        <v>0</v>
      </c>
      <c r="K409" s="188">
        <f t="shared" si="15"/>
        <v>0</v>
      </c>
    </row>
    <row r="410" spans="1:11" ht="165" x14ac:dyDescent="0.25">
      <c r="A410" s="187">
        <v>1304</v>
      </c>
      <c r="B410" s="187">
        <v>543</v>
      </c>
      <c r="C410" s="184" t="str">
        <f t="shared" si="14"/>
        <v>543-1304</v>
      </c>
      <c r="D410" s="244" t="s">
        <v>390</v>
      </c>
      <c r="E410" s="244" t="s">
        <v>7</v>
      </c>
      <c r="F410" s="244" t="s">
        <v>15</v>
      </c>
      <c r="G410" s="244" t="s">
        <v>3253</v>
      </c>
      <c r="H410" s="187" t="s">
        <v>6</v>
      </c>
      <c r="I410" s="188">
        <v>1</v>
      </c>
      <c r="J410" s="188">
        <f>VLOOKUP(A410,CENIK!$A$2:$F$201,6,FALSE)</f>
        <v>0</v>
      </c>
      <c r="K410" s="188">
        <f t="shared" si="15"/>
        <v>0</v>
      </c>
    </row>
    <row r="411" spans="1:11" ht="60" x14ac:dyDescent="0.25">
      <c r="A411" s="187">
        <v>1307</v>
      </c>
      <c r="B411" s="187">
        <v>543</v>
      </c>
      <c r="C411" s="184" t="str">
        <f t="shared" si="14"/>
        <v>543-1307</v>
      </c>
      <c r="D411" s="244" t="s">
        <v>390</v>
      </c>
      <c r="E411" s="244" t="s">
        <v>7</v>
      </c>
      <c r="F411" s="244" t="s">
        <v>15</v>
      </c>
      <c r="G411" s="244" t="s">
        <v>18</v>
      </c>
      <c r="H411" s="187" t="s">
        <v>6</v>
      </c>
      <c r="I411" s="188">
        <v>3</v>
      </c>
      <c r="J411" s="188">
        <f>VLOOKUP(A411,CENIK!$A$2:$F$201,6,FALSE)</f>
        <v>0</v>
      </c>
      <c r="K411" s="188">
        <f t="shared" si="15"/>
        <v>0</v>
      </c>
    </row>
    <row r="412" spans="1:11" ht="60" x14ac:dyDescent="0.25">
      <c r="A412" s="187">
        <v>1310</v>
      </c>
      <c r="B412" s="187">
        <v>543</v>
      </c>
      <c r="C412" s="184" t="str">
        <f t="shared" si="14"/>
        <v>543-1310</v>
      </c>
      <c r="D412" s="244" t="s">
        <v>390</v>
      </c>
      <c r="E412" s="244" t="s">
        <v>7</v>
      </c>
      <c r="F412" s="244" t="s">
        <v>15</v>
      </c>
      <c r="G412" s="244" t="s">
        <v>21</v>
      </c>
      <c r="H412" s="187" t="s">
        <v>22</v>
      </c>
      <c r="I412" s="188">
        <v>66</v>
      </c>
      <c r="J412" s="188">
        <f>VLOOKUP(A412,CENIK!$A$2:$F$201,6,FALSE)</f>
        <v>0</v>
      </c>
      <c r="K412" s="188">
        <f t="shared" si="15"/>
        <v>0</v>
      </c>
    </row>
    <row r="413" spans="1:11" ht="30" x14ac:dyDescent="0.25">
      <c r="A413" s="187">
        <v>1401</v>
      </c>
      <c r="B413" s="187">
        <v>543</v>
      </c>
      <c r="C413" s="184" t="str">
        <f t="shared" si="14"/>
        <v>543-1401</v>
      </c>
      <c r="D413" s="244" t="s">
        <v>390</v>
      </c>
      <c r="E413" s="244" t="s">
        <v>7</v>
      </c>
      <c r="F413" s="244" t="s">
        <v>25</v>
      </c>
      <c r="G413" s="244" t="s">
        <v>247</v>
      </c>
      <c r="H413" s="187" t="s">
        <v>20</v>
      </c>
      <c r="I413" s="188">
        <v>1.76</v>
      </c>
      <c r="J413" s="188">
        <f>VLOOKUP(A413,CENIK!$A$2:$F$201,6,FALSE)</f>
        <v>0</v>
      </c>
      <c r="K413" s="188">
        <f t="shared" si="15"/>
        <v>0</v>
      </c>
    </row>
    <row r="414" spans="1:11" ht="30" x14ac:dyDescent="0.25">
      <c r="A414" s="187">
        <v>1402</v>
      </c>
      <c r="B414" s="187">
        <v>543</v>
      </c>
      <c r="C414" s="184" t="str">
        <f t="shared" si="14"/>
        <v>543-1402</v>
      </c>
      <c r="D414" s="244" t="s">
        <v>390</v>
      </c>
      <c r="E414" s="244" t="s">
        <v>7</v>
      </c>
      <c r="F414" s="244" t="s">
        <v>25</v>
      </c>
      <c r="G414" s="244" t="s">
        <v>248</v>
      </c>
      <c r="H414" s="187" t="s">
        <v>20</v>
      </c>
      <c r="I414" s="188">
        <v>2</v>
      </c>
      <c r="J414" s="188">
        <f>VLOOKUP(A414,CENIK!$A$2:$F$201,6,FALSE)</f>
        <v>0</v>
      </c>
      <c r="K414" s="188">
        <f t="shared" si="15"/>
        <v>0</v>
      </c>
    </row>
    <row r="415" spans="1:11" ht="30" x14ac:dyDescent="0.25">
      <c r="A415" s="187">
        <v>1403</v>
      </c>
      <c r="B415" s="187">
        <v>543</v>
      </c>
      <c r="C415" s="184" t="str">
        <f t="shared" si="14"/>
        <v>543-1403</v>
      </c>
      <c r="D415" s="244" t="s">
        <v>390</v>
      </c>
      <c r="E415" s="244" t="s">
        <v>7</v>
      </c>
      <c r="F415" s="244" t="s">
        <v>25</v>
      </c>
      <c r="G415" s="244" t="s">
        <v>249</v>
      </c>
      <c r="H415" s="187" t="s">
        <v>20</v>
      </c>
      <c r="I415" s="188">
        <v>1</v>
      </c>
      <c r="J415" s="188">
        <f>VLOOKUP(A415,CENIK!$A$2:$F$201,6,FALSE)</f>
        <v>0</v>
      </c>
      <c r="K415" s="188">
        <f t="shared" si="15"/>
        <v>0</v>
      </c>
    </row>
    <row r="416" spans="1:11" ht="45" x14ac:dyDescent="0.25">
      <c r="A416" s="187">
        <v>12309</v>
      </c>
      <c r="B416" s="187">
        <v>543</v>
      </c>
      <c r="C416" s="184" t="str">
        <f t="shared" si="14"/>
        <v>543-12309</v>
      </c>
      <c r="D416" s="244" t="s">
        <v>390</v>
      </c>
      <c r="E416" s="244" t="s">
        <v>26</v>
      </c>
      <c r="F416" s="244" t="s">
        <v>27</v>
      </c>
      <c r="G416" s="244" t="s">
        <v>30</v>
      </c>
      <c r="H416" s="187" t="s">
        <v>29</v>
      </c>
      <c r="I416" s="188">
        <v>110</v>
      </c>
      <c r="J416" s="188">
        <f>VLOOKUP(A416,CENIK!$A$2:$F$201,6,FALSE)</f>
        <v>0</v>
      </c>
      <c r="K416" s="188">
        <f t="shared" si="15"/>
        <v>0</v>
      </c>
    </row>
    <row r="417" spans="1:11" ht="30" x14ac:dyDescent="0.25">
      <c r="A417" s="187">
        <v>12328</v>
      </c>
      <c r="B417" s="187">
        <v>543</v>
      </c>
      <c r="C417" s="184" t="str">
        <f t="shared" si="14"/>
        <v>543-12328</v>
      </c>
      <c r="D417" s="244" t="s">
        <v>390</v>
      </c>
      <c r="E417" s="244" t="s">
        <v>26</v>
      </c>
      <c r="F417" s="244" t="s">
        <v>27</v>
      </c>
      <c r="G417" s="244" t="s">
        <v>32</v>
      </c>
      <c r="H417" s="187" t="s">
        <v>10</v>
      </c>
      <c r="I417" s="188">
        <v>206</v>
      </c>
      <c r="J417" s="188">
        <f>VLOOKUP(A417,CENIK!$A$2:$F$201,6,FALSE)</f>
        <v>0</v>
      </c>
      <c r="K417" s="188">
        <f t="shared" si="15"/>
        <v>0</v>
      </c>
    </row>
    <row r="418" spans="1:11" ht="30" x14ac:dyDescent="0.25">
      <c r="A418" s="187">
        <v>22102</v>
      </c>
      <c r="B418" s="187">
        <v>543</v>
      </c>
      <c r="C418" s="184" t="str">
        <f t="shared" si="14"/>
        <v>543-22102</v>
      </c>
      <c r="D418" s="244" t="s">
        <v>390</v>
      </c>
      <c r="E418" s="244" t="s">
        <v>26</v>
      </c>
      <c r="F418" s="244" t="s">
        <v>27</v>
      </c>
      <c r="G418" s="244" t="s">
        <v>35</v>
      </c>
      <c r="H418" s="187" t="s">
        <v>29</v>
      </c>
      <c r="I418" s="188">
        <v>110</v>
      </c>
      <c r="J418" s="188">
        <f>VLOOKUP(A418,CENIK!$A$2:$F$201,6,FALSE)</f>
        <v>0</v>
      </c>
      <c r="K418" s="188">
        <f t="shared" si="15"/>
        <v>0</v>
      </c>
    </row>
    <row r="419" spans="1:11" ht="30" x14ac:dyDescent="0.25">
      <c r="A419" s="187">
        <v>2208</v>
      </c>
      <c r="B419" s="187">
        <v>543</v>
      </c>
      <c r="C419" s="184" t="str">
        <f t="shared" si="14"/>
        <v>543-2208</v>
      </c>
      <c r="D419" s="244" t="s">
        <v>390</v>
      </c>
      <c r="E419" s="244" t="s">
        <v>26</v>
      </c>
      <c r="F419" s="244" t="s">
        <v>36</v>
      </c>
      <c r="G419" s="244" t="s">
        <v>37</v>
      </c>
      <c r="H419" s="187" t="s">
        <v>29</v>
      </c>
      <c r="I419" s="188">
        <v>110</v>
      </c>
      <c r="J419" s="188">
        <f>VLOOKUP(A419,CENIK!$A$2:$F$201,6,FALSE)</f>
        <v>0</v>
      </c>
      <c r="K419" s="188">
        <f t="shared" si="15"/>
        <v>0</v>
      </c>
    </row>
    <row r="420" spans="1:11" ht="30" x14ac:dyDescent="0.25">
      <c r="A420" s="187">
        <v>22103</v>
      </c>
      <c r="B420" s="187">
        <v>543</v>
      </c>
      <c r="C420" s="184" t="str">
        <f t="shared" si="14"/>
        <v>543-22103</v>
      </c>
      <c r="D420" s="244" t="s">
        <v>390</v>
      </c>
      <c r="E420" s="244" t="s">
        <v>26</v>
      </c>
      <c r="F420" s="244" t="s">
        <v>36</v>
      </c>
      <c r="G420" s="244" t="s">
        <v>40</v>
      </c>
      <c r="H420" s="187" t="s">
        <v>29</v>
      </c>
      <c r="I420" s="188">
        <v>110</v>
      </c>
      <c r="J420" s="188">
        <f>VLOOKUP(A420,CENIK!$A$2:$F$201,6,FALSE)</f>
        <v>0</v>
      </c>
      <c r="K420" s="188">
        <f t="shared" si="15"/>
        <v>0</v>
      </c>
    </row>
    <row r="421" spans="1:11" ht="30" x14ac:dyDescent="0.25">
      <c r="A421" s="187">
        <v>24405</v>
      </c>
      <c r="B421" s="187">
        <v>543</v>
      </c>
      <c r="C421" s="184" t="str">
        <f t="shared" si="14"/>
        <v>543-24405</v>
      </c>
      <c r="D421" s="244" t="s">
        <v>390</v>
      </c>
      <c r="E421" s="244" t="s">
        <v>26</v>
      </c>
      <c r="F421" s="244" t="s">
        <v>36</v>
      </c>
      <c r="G421" s="244" t="s">
        <v>252</v>
      </c>
      <c r="H421" s="187" t="s">
        <v>22</v>
      </c>
      <c r="I421" s="188">
        <v>44</v>
      </c>
      <c r="J421" s="188">
        <f>VLOOKUP(A421,CENIK!$A$2:$F$201,6,FALSE)</f>
        <v>0</v>
      </c>
      <c r="K421" s="188">
        <f t="shared" si="15"/>
        <v>0</v>
      </c>
    </row>
    <row r="422" spans="1:11" ht="45" x14ac:dyDescent="0.25">
      <c r="A422" s="187">
        <v>31302</v>
      </c>
      <c r="B422" s="187">
        <v>543</v>
      </c>
      <c r="C422" s="184" t="str">
        <f t="shared" si="14"/>
        <v>543-31302</v>
      </c>
      <c r="D422" s="244" t="s">
        <v>390</v>
      </c>
      <c r="E422" s="244" t="s">
        <v>26</v>
      </c>
      <c r="F422" s="244" t="s">
        <v>36</v>
      </c>
      <c r="G422" s="244" t="s">
        <v>639</v>
      </c>
      <c r="H422" s="187" t="s">
        <v>22</v>
      </c>
      <c r="I422" s="188">
        <v>22</v>
      </c>
      <c r="J422" s="188">
        <f>VLOOKUP(A422,CENIK!$A$2:$F$201,6,FALSE)</f>
        <v>0</v>
      </c>
      <c r="K422" s="188">
        <f t="shared" si="15"/>
        <v>0</v>
      </c>
    </row>
    <row r="423" spans="1:11" ht="75" x14ac:dyDescent="0.25">
      <c r="A423" s="187">
        <v>31602</v>
      </c>
      <c r="B423" s="187">
        <v>543</v>
      </c>
      <c r="C423" s="184" t="str">
        <f t="shared" ref="C423:C486" si="16">CONCATENATE(B423,$A$35,A423)</f>
        <v>543-31602</v>
      </c>
      <c r="D423" s="244" t="s">
        <v>390</v>
      </c>
      <c r="E423" s="244" t="s">
        <v>26</v>
      </c>
      <c r="F423" s="244" t="s">
        <v>36</v>
      </c>
      <c r="G423" s="244" t="s">
        <v>640</v>
      </c>
      <c r="H423" s="187" t="s">
        <v>29</v>
      </c>
      <c r="I423" s="188">
        <v>110</v>
      </c>
      <c r="J423" s="188">
        <f>VLOOKUP(A423,CENIK!$A$2:$F$201,6,FALSE)</f>
        <v>0</v>
      </c>
      <c r="K423" s="188">
        <f t="shared" ref="K423:K486" si="17">ROUND(I423*J423,2)</f>
        <v>0</v>
      </c>
    </row>
    <row r="424" spans="1:11" ht="45" x14ac:dyDescent="0.25">
      <c r="A424" s="187">
        <v>32311</v>
      </c>
      <c r="B424" s="187">
        <v>543</v>
      </c>
      <c r="C424" s="184" t="str">
        <f t="shared" si="16"/>
        <v>543-32311</v>
      </c>
      <c r="D424" s="244" t="s">
        <v>390</v>
      </c>
      <c r="E424" s="244" t="s">
        <v>26</v>
      </c>
      <c r="F424" s="244" t="s">
        <v>36</v>
      </c>
      <c r="G424" s="244" t="s">
        <v>255</v>
      </c>
      <c r="H424" s="187" t="s">
        <v>29</v>
      </c>
      <c r="I424" s="188">
        <v>110</v>
      </c>
      <c r="J424" s="188">
        <f>VLOOKUP(A424,CENIK!$A$2:$F$201,6,FALSE)</f>
        <v>0</v>
      </c>
      <c r="K424" s="188">
        <f t="shared" si="17"/>
        <v>0</v>
      </c>
    </row>
    <row r="425" spans="1:11" ht="60" x14ac:dyDescent="0.25">
      <c r="A425" s="187">
        <v>4101</v>
      </c>
      <c r="B425" s="187">
        <v>543</v>
      </c>
      <c r="C425" s="184" t="str">
        <f t="shared" si="16"/>
        <v>543-4101</v>
      </c>
      <c r="D425" s="244" t="s">
        <v>390</v>
      </c>
      <c r="E425" s="244" t="s">
        <v>49</v>
      </c>
      <c r="F425" s="244" t="s">
        <v>50</v>
      </c>
      <c r="G425" s="244" t="s">
        <v>641</v>
      </c>
      <c r="H425" s="187" t="s">
        <v>29</v>
      </c>
      <c r="I425" s="188">
        <v>324.48533333333302</v>
      </c>
      <c r="J425" s="188">
        <f>VLOOKUP(A425,CENIK!$A$2:$F$201,6,FALSE)</f>
        <v>0</v>
      </c>
      <c r="K425" s="188">
        <f t="shared" si="17"/>
        <v>0</v>
      </c>
    </row>
    <row r="426" spans="1:11" ht="60" x14ac:dyDescent="0.25">
      <c r="A426" s="187">
        <v>4105</v>
      </c>
      <c r="B426" s="187">
        <v>543</v>
      </c>
      <c r="C426" s="184" t="str">
        <f t="shared" si="16"/>
        <v>543-4105</v>
      </c>
      <c r="D426" s="244" t="s">
        <v>390</v>
      </c>
      <c r="E426" s="244" t="s">
        <v>49</v>
      </c>
      <c r="F426" s="244" t="s">
        <v>50</v>
      </c>
      <c r="G426" s="244" t="s">
        <v>257</v>
      </c>
      <c r="H426" s="187" t="s">
        <v>22</v>
      </c>
      <c r="I426" s="188">
        <v>54.303333333333299</v>
      </c>
      <c r="J426" s="188">
        <f>VLOOKUP(A426,CENIK!$A$2:$F$201,6,FALSE)</f>
        <v>0</v>
      </c>
      <c r="K426" s="188">
        <f t="shared" si="17"/>
        <v>0</v>
      </c>
    </row>
    <row r="427" spans="1:11" ht="45" x14ac:dyDescent="0.25">
      <c r="A427" s="187">
        <v>4106</v>
      </c>
      <c r="B427" s="187">
        <v>543</v>
      </c>
      <c r="C427" s="184" t="str">
        <f t="shared" si="16"/>
        <v>543-4106</v>
      </c>
      <c r="D427" s="244" t="s">
        <v>390</v>
      </c>
      <c r="E427" s="244" t="s">
        <v>49</v>
      </c>
      <c r="F427" s="244" t="s">
        <v>50</v>
      </c>
      <c r="G427" s="244" t="s">
        <v>642</v>
      </c>
      <c r="H427" s="187" t="s">
        <v>22</v>
      </c>
      <c r="I427" s="188">
        <v>107.939333333333</v>
      </c>
      <c r="J427" s="188">
        <f>VLOOKUP(A427,CENIK!$A$2:$F$201,6,FALSE)</f>
        <v>0</v>
      </c>
      <c r="K427" s="188">
        <f t="shared" si="17"/>
        <v>0</v>
      </c>
    </row>
    <row r="428" spans="1:11" ht="45" x14ac:dyDescent="0.25">
      <c r="A428" s="187">
        <v>4113</v>
      </c>
      <c r="B428" s="187">
        <v>543</v>
      </c>
      <c r="C428" s="184" t="str">
        <f t="shared" si="16"/>
        <v>543-4113</v>
      </c>
      <c r="D428" s="244" t="s">
        <v>390</v>
      </c>
      <c r="E428" s="244" t="s">
        <v>49</v>
      </c>
      <c r="F428" s="244" t="s">
        <v>50</v>
      </c>
      <c r="G428" s="244" t="s">
        <v>557</v>
      </c>
      <c r="H428" s="187" t="s">
        <v>22</v>
      </c>
      <c r="I428" s="188">
        <v>16.224266666666701</v>
      </c>
      <c r="J428" s="188">
        <f>VLOOKUP(A428,CENIK!$A$2:$F$201,6,FALSE)</f>
        <v>0</v>
      </c>
      <c r="K428" s="188">
        <f t="shared" si="17"/>
        <v>0</v>
      </c>
    </row>
    <row r="429" spans="1:11" ht="45" x14ac:dyDescent="0.25">
      <c r="A429" s="187">
        <v>4121</v>
      </c>
      <c r="B429" s="187">
        <v>543</v>
      </c>
      <c r="C429" s="184" t="str">
        <f t="shared" si="16"/>
        <v>543-4121</v>
      </c>
      <c r="D429" s="244" t="s">
        <v>390</v>
      </c>
      <c r="E429" s="244" t="s">
        <v>49</v>
      </c>
      <c r="F429" s="244" t="s">
        <v>50</v>
      </c>
      <c r="G429" s="244" t="s">
        <v>260</v>
      </c>
      <c r="H429" s="187" t="s">
        <v>22</v>
      </c>
      <c r="I429" s="188">
        <v>20.280333333333299</v>
      </c>
      <c r="J429" s="188">
        <f>VLOOKUP(A429,CENIK!$A$2:$F$201,6,FALSE)</f>
        <v>0</v>
      </c>
      <c r="K429" s="188">
        <f t="shared" si="17"/>
        <v>0</v>
      </c>
    </row>
    <row r="430" spans="1:11" ht="30" x14ac:dyDescent="0.25">
      <c r="A430" s="187">
        <v>4124</v>
      </c>
      <c r="B430" s="187">
        <v>543</v>
      </c>
      <c r="C430" s="184" t="str">
        <f t="shared" si="16"/>
        <v>543-4124</v>
      </c>
      <c r="D430" s="244" t="s">
        <v>390</v>
      </c>
      <c r="E430" s="244" t="s">
        <v>49</v>
      </c>
      <c r="F430" s="244" t="s">
        <v>50</v>
      </c>
      <c r="G430" s="244" t="s">
        <v>55</v>
      </c>
      <c r="H430" s="187" t="s">
        <v>20</v>
      </c>
      <c r="I430" s="188">
        <v>4.4000000000000004</v>
      </c>
      <c r="J430" s="188">
        <f>VLOOKUP(A430,CENIK!$A$2:$F$201,6,FALSE)</f>
        <v>0</v>
      </c>
      <c r="K430" s="188">
        <f t="shared" si="17"/>
        <v>0</v>
      </c>
    </row>
    <row r="431" spans="1:11" ht="45" x14ac:dyDescent="0.25">
      <c r="A431" s="187">
        <v>4201</v>
      </c>
      <c r="B431" s="187">
        <v>543</v>
      </c>
      <c r="C431" s="184" t="str">
        <f t="shared" si="16"/>
        <v>543-4201</v>
      </c>
      <c r="D431" s="244" t="s">
        <v>390</v>
      </c>
      <c r="E431" s="244" t="s">
        <v>49</v>
      </c>
      <c r="F431" s="244" t="s">
        <v>56</v>
      </c>
      <c r="G431" s="244" t="s">
        <v>57</v>
      </c>
      <c r="H431" s="187" t="s">
        <v>29</v>
      </c>
      <c r="I431" s="188">
        <v>110</v>
      </c>
      <c r="J431" s="188">
        <f>VLOOKUP(A431,CENIK!$A$2:$F$201,6,FALSE)</f>
        <v>0</v>
      </c>
      <c r="K431" s="188">
        <f t="shared" si="17"/>
        <v>0</v>
      </c>
    </row>
    <row r="432" spans="1:11" ht="30" x14ac:dyDescent="0.25">
      <c r="A432" s="187">
        <v>4202</v>
      </c>
      <c r="B432" s="187">
        <v>543</v>
      </c>
      <c r="C432" s="184" t="str">
        <f t="shared" si="16"/>
        <v>543-4202</v>
      </c>
      <c r="D432" s="244" t="s">
        <v>390</v>
      </c>
      <c r="E432" s="244" t="s">
        <v>49</v>
      </c>
      <c r="F432" s="244" t="s">
        <v>56</v>
      </c>
      <c r="G432" s="244" t="s">
        <v>58</v>
      </c>
      <c r="H432" s="187" t="s">
        <v>29</v>
      </c>
      <c r="I432" s="188">
        <v>110</v>
      </c>
      <c r="J432" s="188">
        <f>VLOOKUP(A432,CENIK!$A$2:$F$201,6,FALSE)</f>
        <v>0</v>
      </c>
      <c r="K432" s="188">
        <f t="shared" si="17"/>
        <v>0</v>
      </c>
    </row>
    <row r="433" spans="1:11" ht="75" x14ac:dyDescent="0.25">
      <c r="A433" s="187">
        <v>4203</v>
      </c>
      <c r="B433" s="187">
        <v>543</v>
      </c>
      <c r="C433" s="184" t="str">
        <f t="shared" si="16"/>
        <v>543-4203</v>
      </c>
      <c r="D433" s="244" t="s">
        <v>390</v>
      </c>
      <c r="E433" s="244" t="s">
        <v>49</v>
      </c>
      <c r="F433" s="244" t="s">
        <v>56</v>
      </c>
      <c r="G433" s="244" t="s">
        <v>59</v>
      </c>
      <c r="H433" s="187" t="s">
        <v>22</v>
      </c>
      <c r="I433" s="188">
        <v>11.44</v>
      </c>
      <c r="J433" s="188">
        <f>VLOOKUP(A433,CENIK!$A$2:$F$201,6,FALSE)</f>
        <v>0</v>
      </c>
      <c r="K433" s="188">
        <f t="shared" si="17"/>
        <v>0</v>
      </c>
    </row>
    <row r="434" spans="1:11" ht="60" x14ac:dyDescent="0.25">
      <c r="A434" s="187">
        <v>4204</v>
      </c>
      <c r="B434" s="187">
        <v>543</v>
      </c>
      <c r="C434" s="184" t="str">
        <f t="shared" si="16"/>
        <v>543-4204</v>
      </c>
      <c r="D434" s="244" t="s">
        <v>390</v>
      </c>
      <c r="E434" s="244" t="s">
        <v>49</v>
      </c>
      <c r="F434" s="244" t="s">
        <v>56</v>
      </c>
      <c r="G434" s="244" t="s">
        <v>60</v>
      </c>
      <c r="H434" s="187" t="s">
        <v>22</v>
      </c>
      <c r="I434" s="188">
        <v>56.18</v>
      </c>
      <c r="J434" s="188">
        <f>VLOOKUP(A434,CENIK!$A$2:$F$201,6,FALSE)</f>
        <v>0</v>
      </c>
      <c r="K434" s="188">
        <f t="shared" si="17"/>
        <v>0</v>
      </c>
    </row>
    <row r="435" spans="1:11" ht="60" x14ac:dyDescent="0.25">
      <c r="A435" s="187">
        <v>4205</v>
      </c>
      <c r="B435" s="187">
        <v>543</v>
      </c>
      <c r="C435" s="184" t="str">
        <f t="shared" si="16"/>
        <v>543-4205</v>
      </c>
      <c r="D435" s="244" t="s">
        <v>390</v>
      </c>
      <c r="E435" s="244" t="s">
        <v>49</v>
      </c>
      <c r="F435" s="244" t="s">
        <v>56</v>
      </c>
      <c r="G435" s="244" t="s">
        <v>61</v>
      </c>
      <c r="H435" s="187" t="s">
        <v>29</v>
      </c>
      <c r="I435" s="188">
        <v>316.8</v>
      </c>
      <c r="J435" s="188">
        <f>VLOOKUP(A435,CENIK!$A$2:$F$201,6,FALSE)</f>
        <v>0</v>
      </c>
      <c r="K435" s="188">
        <f t="shared" si="17"/>
        <v>0</v>
      </c>
    </row>
    <row r="436" spans="1:11" ht="60" x14ac:dyDescent="0.25">
      <c r="A436" s="187">
        <v>4206</v>
      </c>
      <c r="B436" s="187">
        <v>543</v>
      </c>
      <c r="C436" s="184" t="str">
        <f t="shared" si="16"/>
        <v>543-4206</v>
      </c>
      <c r="D436" s="244" t="s">
        <v>390</v>
      </c>
      <c r="E436" s="244" t="s">
        <v>49</v>
      </c>
      <c r="F436" s="244" t="s">
        <v>56</v>
      </c>
      <c r="G436" s="244" t="s">
        <v>62</v>
      </c>
      <c r="H436" s="187" t="s">
        <v>22</v>
      </c>
      <c r="I436" s="188">
        <v>54.303333333333299</v>
      </c>
      <c r="J436" s="188">
        <f>VLOOKUP(A436,CENIK!$A$2:$F$201,6,FALSE)</f>
        <v>0</v>
      </c>
      <c r="K436" s="188">
        <f t="shared" si="17"/>
        <v>0</v>
      </c>
    </row>
    <row r="437" spans="1:11" ht="60" x14ac:dyDescent="0.25">
      <c r="A437" s="187">
        <v>4207</v>
      </c>
      <c r="B437" s="187">
        <v>543</v>
      </c>
      <c r="C437" s="184" t="str">
        <f t="shared" si="16"/>
        <v>543-4207</v>
      </c>
      <c r="D437" s="244" t="s">
        <v>390</v>
      </c>
      <c r="E437" s="244" t="s">
        <v>49</v>
      </c>
      <c r="F437" s="244" t="s">
        <v>56</v>
      </c>
      <c r="G437" s="244" t="s">
        <v>262</v>
      </c>
      <c r="H437" s="187" t="s">
        <v>22</v>
      </c>
      <c r="I437" s="188">
        <v>10</v>
      </c>
      <c r="J437" s="188">
        <f>VLOOKUP(A437,CENIK!$A$2:$F$201,6,FALSE)</f>
        <v>0</v>
      </c>
      <c r="K437" s="188">
        <f t="shared" si="17"/>
        <v>0</v>
      </c>
    </row>
    <row r="438" spans="1:11" ht="165" x14ac:dyDescent="0.25">
      <c r="A438" s="187">
        <v>6101</v>
      </c>
      <c r="B438" s="187">
        <v>543</v>
      </c>
      <c r="C438" s="184" t="str">
        <f t="shared" si="16"/>
        <v>543-6101</v>
      </c>
      <c r="D438" s="244" t="s">
        <v>390</v>
      </c>
      <c r="E438" s="244" t="s">
        <v>74</v>
      </c>
      <c r="F438" s="244" t="s">
        <v>75</v>
      </c>
      <c r="G438" s="244" t="s">
        <v>76</v>
      </c>
      <c r="H438" s="187" t="s">
        <v>10</v>
      </c>
      <c r="I438" s="188">
        <v>88</v>
      </c>
      <c r="J438" s="188">
        <f>VLOOKUP(A438,CENIK!$A$2:$F$201,6,FALSE)</f>
        <v>0</v>
      </c>
      <c r="K438" s="188">
        <f t="shared" si="17"/>
        <v>0</v>
      </c>
    </row>
    <row r="439" spans="1:11" ht="120" x14ac:dyDescent="0.25">
      <c r="A439" s="187">
        <v>6202</v>
      </c>
      <c r="B439" s="187">
        <v>543</v>
      </c>
      <c r="C439" s="184" t="str">
        <f t="shared" si="16"/>
        <v>543-6202</v>
      </c>
      <c r="D439" s="244" t="s">
        <v>390</v>
      </c>
      <c r="E439" s="244" t="s">
        <v>74</v>
      </c>
      <c r="F439" s="244" t="s">
        <v>77</v>
      </c>
      <c r="G439" s="244" t="s">
        <v>263</v>
      </c>
      <c r="H439" s="187" t="s">
        <v>6</v>
      </c>
      <c r="I439" s="188">
        <v>2</v>
      </c>
      <c r="J439" s="188">
        <f>VLOOKUP(A439,CENIK!$A$2:$F$201,6,FALSE)</f>
        <v>0</v>
      </c>
      <c r="K439" s="188">
        <f t="shared" si="17"/>
        <v>0</v>
      </c>
    </row>
    <row r="440" spans="1:11" ht="120" x14ac:dyDescent="0.25">
      <c r="A440" s="187">
        <v>6204</v>
      </c>
      <c r="B440" s="187">
        <v>543</v>
      </c>
      <c r="C440" s="184" t="str">
        <f t="shared" si="16"/>
        <v>543-6204</v>
      </c>
      <c r="D440" s="244" t="s">
        <v>390</v>
      </c>
      <c r="E440" s="244" t="s">
        <v>74</v>
      </c>
      <c r="F440" s="244" t="s">
        <v>77</v>
      </c>
      <c r="G440" s="244" t="s">
        <v>265</v>
      </c>
      <c r="H440" s="187" t="s">
        <v>6</v>
      </c>
      <c r="I440" s="188">
        <v>2</v>
      </c>
      <c r="J440" s="188">
        <f>VLOOKUP(A440,CENIK!$A$2:$F$201,6,FALSE)</f>
        <v>0</v>
      </c>
      <c r="K440" s="188">
        <f t="shared" si="17"/>
        <v>0</v>
      </c>
    </row>
    <row r="441" spans="1:11" ht="120" x14ac:dyDescent="0.25">
      <c r="A441" s="187">
        <v>6253</v>
      </c>
      <c r="B441" s="187">
        <v>543</v>
      </c>
      <c r="C441" s="184" t="str">
        <f t="shared" si="16"/>
        <v>543-6253</v>
      </c>
      <c r="D441" s="244" t="s">
        <v>390</v>
      </c>
      <c r="E441" s="244" t="s">
        <v>74</v>
      </c>
      <c r="F441" s="244" t="s">
        <v>77</v>
      </c>
      <c r="G441" s="244" t="s">
        <v>269</v>
      </c>
      <c r="H441" s="187" t="s">
        <v>6</v>
      </c>
      <c r="I441" s="188">
        <v>3</v>
      </c>
      <c r="J441" s="188">
        <f>VLOOKUP(A441,CENIK!$A$2:$F$201,6,FALSE)</f>
        <v>0</v>
      </c>
      <c r="K441" s="188">
        <f t="shared" si="17"/>
        <v>0</v>
      </c>
    </row>
    <row r="442" spans="1:11" ht="45" x14ac:dyDescent="0.25">
      <c r="A442" s="187">
        <v>6257</v>
      </c>
      <c r="B442" s="187">
        <v>543</v>
      </c>
      <c r="C442" s="184" t="str">
        <f t="shared" si="16"/>
        <v>543-6257</v>
      </c>
      <c r="D442" s="244" t="s">
        <v>390</v>
      </c>
      <c r="E442" s="244" t="s">
        <v>74</v>
      </c>
      <c r="F442" s="244" t="s">
        <v>77</v>
      </c>
      <c r="G442" s="244" t="s">
        <v>79</v>
      </c>
      <c r="H442" s="187" t="s">
        <v>6</v>
      </c>
      <c r="I442" s="188">
        <v>3</v>
      </c>
      <c r="J442" s="188">
        <f>VLOOKUP(A442,CENIK!$A$2:$F$201,6,FALSE)</f>
        <v>0</v>
      </c>
      <c r="K442" s="188">
        <f t="shared" si="17"/>
        <v>0</v>
      </c>
    </row>
    <row r="443" spans="1:11" ht="345" x14ac:dyDescent="0.25">
      <c r="A443" s="187">
        <v>6301</v>
      </c>
      <c r="B443" s="187">
        <v>543</v>
      </c>
      <c r="C443" s="184" t="str">
        <f t="shared" si="16"/>
        <v>543-6301</v>
      </c>
      <c r="D443" s="244" t="s">
        <v>390</v>
      </c>
      <c r="E443" s="244" t="s">
        <v>74</v>
      </c>
      <c r="F443" s="244" t="s">
        <v>81</v>
      </c>
      <c r="G443" s="244" t="s">
        <v>270</v>
      </c>
      <c r="H443" s="187" t="s">
        <v>6</v>
      </c>
      <c r="I443" s="188">
        <v>3</v>
      </c>
      <c r="J443" s="188">
        <f>VLOOKUP(A443,CENIK!$A$2:$F$201,6,FALSE)</f>
        <v>0</v>
      </c>
      <c r="K443" s="188">
        <f t="shared" si="17"/>
        <v>0</v>
      </c>
    </row>
    <row r="444" spans="1:11" ht="150" x14ac:dyDescent="0.25">
      <c r="A444" s="187">
        <v>6302</v>
      </c>
      <c r="B444" s="187">
        <v>543</v>
      </c>
      <c r="C444" s="184" t="str">
        <f t="shared" si="16"/>
        <v>543-6302</v>
      </c>
      <c r="D444" s="244" t="s">
        <v>390</v>
      </c>
      <c r="E444" s="244" t="s">
        <v>74</v>
      </c>
      <c r="F444" s="244" t="s">
        <v>81</v>
      </c>
      <c r="G444" s="244" t="s">
        <v>687</v>
      </c>
      <c r="H444" s="187" t="s">
        <v>6</v>
      </c>
      <c r="I444" s="188">
        <v>3</v>
      </c>
      <c r="J444" s="188">
        <f>VLOOKUP(A444,CENIK!$A$2:$F$201,6,FALSE)</f>
        <v>0</v>
      </c>
      <c r="K444" s="188">
        <f t="shared" si="17"/>
        <v>0</v>
      </c>
    </row>
    <row r="445" spans="1:11" ht="30" x14ac:dyDescent="0.25">
      <c r="A445" s="187">
        <v>6401</v>
      </c>
      <c r="B445" s="187">
        <v>543</v>
      </c>
      <c r="C445" s="184" t="str">
        <f t="shared" si="16"/>
        <v>543-6401</v>
      </c>
      <c r="D445" s="244" t="s">
        <v>390</v>
      </c>
      <c r="E445" s="244" t="s">
        <v>74</v>
      </c>
      <c r="F445" s="244" t="s">
        <v>85</v>
      </c>
      <c r="G445" s="244" t="s">
        <v>86</v>
      </c>
      <c r="H445" s="187" t="s">
        <v>10</v>
      </c>
      <c r="I445" s="188">
        <v>88</v>
      </c>
      <c r="J445" s="188">
        <f>VLOOKUP(A445,CENIK!$A$2:$F$201,6,FALSE)</f>
        <v>0</v>
      </c>
      <c r="K445" s="188">
        <f t="shared" si="17"/>
        <v>0</v>
      </c>
    </row>
    <row r="446" spans="1:11" ht="30" x14ac:dyDescent="0.25">
      <c r="A446" s="187">
        <v>6402</v>
      </c>
      <c r="B446" s="187">
        <v>543</v>
      </c>
      <c r="C446" s="184" t="str">
        <f t="shared" si="16"/>
        <v>543-6402</v>
      </c>
      <c r="D446" s="244" t="s">
        <v>390</v>
      </c>
      <c r="E446" s="244" t="s">
        <v>74</v>
      </c>
      <c r="F446" s="244" t="s">
        <v>85</v>
      </c>
      <c r="G446" s="244" t="s">
        <v>122</v>
      </c>
      <c r="H446" s="187" t="s">
        <v>10</v>
      </c>
      <c r="I446" s="188">
        <v>88</v>
      </c>
      <c r="J446" s="188">
        <f>VLOOKUP(A446,CENIK!$A$2:$F$201,6,FALSE)</f>
        <v>0</v>
      </c>
      <c r="K446" s="188">
        <f t="shared" si="17"/>
        <v>0</v>
      </c>
    </row>
    <row r="447" spans="1:11" ht="60" x14ac:dyDescent="0.25">
      <c r="A447" s="187">
        <v>6405</v>
      </c>
      <c r="B447" s="187">
        <v>543</v>
      </c>
      <c r="C447" s="184" t="str">
        <f t="shared" si="16"/>
        <v>543-6405</v>
      </c>
      <c r="D447" s="244" t="s">
        <v>390</v>
      </c>
      <c r="E447" s="244" t="s">
        <v>74</v>
      </c>
      <c r="F447" s="244" t="s">
        <v>85</v>
      </c>
      <c r="G447" s="244" t="s">
        <v>87</v>
      </c>
      <c r="H447" s="187" t="s">
        <v>10</v>
      </c>
      <c r="I447" s="188">
        <v>88</v>
      </c>
      <c r="J447" s="188">
        <f>VLOOKUP(A447,CENIK!$A$2:$F$201,6,FALSE)</f>
        <v>0</v>
      </c>
      <c r="K447" s="188">
        <f t="shared" si="17"/>
        <v>0</v>
      </c>
    </row>
    <row r="448" spans="1:11" ht="45" x14ac:dyDescent="0.25">
      <c r="A448" s="187">
        <v>6503</v>
      </c>
      <c r="B448" s="187">
        <v>543</v>
      </c>
      <c r="C448" s="184" t="str">
        <f t="shared" si="16"/>
        <v>543-6503</v>
      </c>
      <c r="D448" s="244" t="s">
        <v>390</v>
      </c>
      <c r="E448" s="244" t="s">
        <v>74</v>
      </c>
      <c r="F448" s="244" t="s">
        <v>88</v>
      </c>
      <c r="G448" s="244" t="s">
        <v>273</v>
      </c>
      <c r="H448" s="187" t="s">
        <v>6</v>
      </c>
      <c r="I448" s="188">
        <v>3</v>
      </c>
      <c r="J448" s="188">
        <f>VLOOKUP(A448,CENIK!$A$2:$F$201,6,FALSE)</f>
        <v>0</v>
      </c>
      <c r="K448" s="188">
        <f t="shared" si="17"/>
        <v>0</v>
      </c>
    </row>
    <row r="449" spans="1:11" ht="45" x14ac:dyDescent="0.25">
      <c r="A449" s="187">
        <v>6504</v>
      </c>
      <c r="B449" s="187">
        <v>543</v>
      </c>
      <c r="C449" s="184" t="str">
        <f t="shared" si="16"/>
        <v>543-6504</v>
      </c>
      <c r="D449" s="244" t="s">
        <v>390</v>
      </c>
      <c r="E449" s="244" t="s">
        <v>74</v>
      </c>
      <c r="F449" s="244" t="s">
        <v>88</v>
      </c>
      <c r="G449" s="244" t="s">
        <v>274</v>
      </c>
      <c r="H449" s="187" t="s">
        <v>6</v>
      </c>
      <c r="I449" s="188">
        <v>3</v>
      </c>
      <c r="J449" s="188">
        <f>VLOOKUP(A449,CENIK!$A$2:$F$201,6,FALSE)</f>
        <v>0</v>
      </c>
      <c r="K449" s="188">
        <f t="shared" si="17"/>
        <v>0</v>
      </c>
    </row>
    <row r="450" spans="1:11" ht="30" x14ac:dyDescent="0.25">
      <c r="A450" s="187">
        <v>6507</v>
      </c>
      <c r="B450" s="187">
        <v>543</v>
      </c>
      <c r="C450" s="184" t="str">
        <f t="shared" si="16"/>
        <v>543-6507</v>
      </c>
      <c r="D450" s="244" t="s">
        <v>390</v>
      </c>
      <c r="E450" s="244" t="s">
        <v>74</v>
      </c>
      <c r="F450" s="244" t="s">
        <v>88</v>
      </c>
      <c r="G450" s="244" t="s">
        <v>277</v>
      </c>
      <c r="H450" s="187" t="s">
        <v>6</v>
      </c>
      <c r="I450" s="188">
        <v>1</v>
      </c>
      <c r="J450" s="188">
        <f>VLOOKUP(A450,CENIK!$A$2:$F$201,6,FALSE)</f>
        <v>0</v>
      </c>
      <c r="K450" s="188">
        <f t="shared" si="17"/>
        <v>0</v>
      </c>
    </row>
    <row r="451" spans="1:11" ht="60" x14ac:dyDescent="0.25">
      <c r="A451" s="187">
        <v>1201</v>
      </c>
      <c r="B451" s="187">
        <v>551</v>
      </c>
      <c r="C451" s="184" t="str">
        <f t="shared" si="16"/>
        <v>551-1201</v>
      </c>
      <c r="D451" s="244" t="s">
        <v>402</v>
      </c>
      <c r="E451" s="244" t="s">
        <v>7</v>
      </c>
      <c r="F451" s="244" t="s">
        <v>8</v>
      </c>
      <c r="G451" s="244" t="s">
        <v>9</v>
      </c>
      <c r="H451" s="187" t="s">
        <v>10</v>
      </c>
      <c r="I451" s="188">
        <v>76</v>
      </c>
      <c r="J451" s="188">
        <f>VLOOKUP(A451,CENIK!$A$2:$F$201,6,FALSE)</f>
        <v>0</v>
      </c>
      <c r="K451" s="188">
        <f t="shared" si="17"/>
        <v>0</v>
      </c>
    </row>
    <row r="452" spans="1:11" ht="45" x14ac:dyDescent="0.25">
      <c r="A452" s="187">
        <v>1202</v>
      </c>
      <c r="B452" s="187">
        <v>551</v>
      </c>
      <c r="C452" s="184" t="str">
        <f t="shared" si="16"/>
        <v>551-1202</v>
      </c>
      <c r="D452" s="244" t="s">
        <v>402</v>
      </c>
      <c r="E452" s="244" t="s">
        <v>7</v>
      </c>
      <c r="F452" s="244" t="s">
        <v>8</v>
      </c>
      <c r="G452" s="244" t="s">
        <v>11</v>
      </c>
      <c r="H452" s="187" t="s">
        <v>12</v>
      </c>
      <c r="I452" s="188">
        <v>3</v>
      </c>
      <c r="J452" s="188">
        <f>VLOOKUP(A452,CENIK!$A$2:$F$201,6,FALSE)</f>
        <v>0</v>
      </c>
      <c r="K452" s="188">
        <f t="shared" si="17"/>
        <v>0</v>
      </c>
    </row>
    <row r="453" spans="1:11" ht="60" x14ac:dyDescent="0.25">
      <c r="A453" s="187">
        <v>1203</v>
      </c>
      <c r="B453" s="187">
        <v>551</v>
      </c>
      <c r="C453" s="184" t="str">
        <f t="shared" si="16"/>
        <v>551-1203</v>
      </c>
      <c r="D453" s="244" t="s">
        <v>402</v>
      </c>
      <c r="E453" s="244" t="s">
        <v>7</v>
      </c>
      <c r="F453" s="244" t="s">
        <v>8</v>
      </c>
      <c r="G453" s="244" t="s">
        <v>236</v>
      </c>
      <c r="H453" s="187" t="s">
        <v>10</v>
      </c>
      <c r="I453" s="188">
        <v>76</v>
      </c>
      <c r="J453" s="188">
        <f>VLOOKUP(A453,CENIK!$A$2:$F$201,6,FALSE)</f>
        <v>0</v>
      </c>
      <c r="K453" s="188">
        <f t="shared" si="17"/>
        <v>0</v>
      </c>
    </row>
    <row r="454" spans="1:11" ht="60" x14ac:dyDescent="0.25">
      <c r="A454" s="187">
        <v>1206</v>
      </c>
      <c r="B454" s="187">
        <v>551</v>
      </c>
      <c r="C454" s="184" t="str">
        <f t="shared" si="16"/>
        <v>551-1206</v>
      </c>
      <c r="D454" s="244" t="s">
        <v>402</v>
      </c>
      <c r="E454" s="244" t="s">
        <v>7</v>
      </c>
      <c r="F454" s="244" t="s">
        <v>8</v>
      </c>
      <c r="G454" s="244" t="s">
        <v>238</v>
      </c>
      <c r="H454" s="187" t="s">
        <v>14</v>
      </c>
      <c r="I454" s="188">
        <v>1</v>
      </c>
      <c r="J454" s="188">
        <f>VLOOKUP(A454,CENIK!$A$2:$F$201,6,FALSE)</f>
        <v>0</v>
      </c>
      <c r="K454" s="188">
        <f t="shared" si="17"/>
        <v>0</v>
      </c>
    </row>
    <row r="455" spans="1:11" ht="75" x14ac:dyDescent="0.25">
      <c r="A455" s="187">
        <v>1207</v>
      </c>
      <c r="B455" s="187">
        <v>551</v>
      </c>
      <c r="C455" s="184" t="str">
        <f t="shared" si="16"/>
        <v>551-1207</v>
      </c>
      <c r="D455" s="244" t="s">
        <v>402</v>
      </c>
      <c r="E455" s="244" t="s">
        <v>7</v>
      </c>
      <c r="F455" s="244" t="s">
        <v>8</v>
      </c>
      <c r="G455" s="244" t="s">
        <v>239</v>
      </c>
      <c r="H455" s="187" t="s">
        <v>14</v>
      </c>
      <c r="I455" s="188">
        <v>1</v>
      </c>
      <c r="J455" s="188">
        <f>VLOOKUP(A455,CENIK!$A$2:$F$201,6,FALSE)</f>
        <v>0</v>
      </c>
      <c r="K455" s="188">
        <f t="shared" si="17"/>
        <v>0</v>
      </c>
    </row>
    <row r="456" spans="1:11" ht="75" x14ac:dyDescent="0.25">
      <c r="A456" s="187">
        <v>1208</v>
      </c>
      <c r="B456" s="187">
        <v>551</v>
      </c>
      <c r="C456" s="184" t="str">
        <f t="shared" si="16"/>
        <v>551-1208</v>
      </c>
      <c r="D456" s="244" t="s">
        <v>402</v>
      </c>
      <c r="E456" s="244" t="s">
        <v>7</v>
      </c>
      <c r="F456" s="244" t="s">
        <v>8</v>
      </c>
      <c r="G456" s="244" t="s">
        <v>240</v>
      </c>
      <c r="H456" s="187" t="s">
        <v>14</v>
      </c>
      <c r="I456" s="188">
        <v>1</v>
      </c>
      <c r="J456" s="188">
        <f>VLOOKUP(A456,CENIK!$A$2:$F$201,6,FALSE)</f>
        <v>0</v>
      </c>
      <c r="K456" s="188">
        <f t="shared" si="17"/>
        <v>0</v>
      </c>
    </row>
    <row r="457" spans="1:11" ht="60" x14ac:dyDescent="0.25">
      <c r="A457" s="187">
        <v>1213</v>
      </c>
      <c r="B457" s="187">
        <v>551</v>
      </c>
      <c r="C457" s="184" t="str">
        <f t="shared" si="16"/>
        <v>551-1213</v>
      </c>
      <c r="D457" s="244" t="s">
        <v>402</v>
      </c>
      <c r="E457" s="244" t="s">
        <v>7</v>
      </c>
      <c r="F457" s="244" t="s">
        <v>8</v>
      </c>
      <c r="G457" s="244" t="s">
        <v>244</v>
      </c>
      <c r="H457" s="187" t="s">
        <v>14</v>
      </c>
      <c r="I457" s="188">
        <v>1</v>
      </c>
      <c r="J457" s="188">
        <f>VLOOKUP(A457,CENIK!$A$2:$F$201,6,FALSE)</f>
        <v>0</v>
      </c>
      <c r="K457" s="188">
        <f t="shared" si="17"/>
        <v>0</v>
      </c>
    </row>
    <row r="458" spans="1:11" ht="45" x14ac:dyDescent="0.25">
      <c r="A458" s="187">
        <v>1301</v>
      </c>
      <c r="B458" s="187">
        <v>551</v>
      </c>
      <c r="C458" s="184" t="str">
        <f t="shared" si="16"/>
        <v>551-1301</v>
      </c>
      <c r="D458" s="244" t="s">
        <v>402</v>
      </c>
      <c r="E458" s="244" t="s">
        <v>7</v>
      </c>
      <c r="F458" s="244" t="s">
        <v>15</v>
      </c>
      <c r="G458" s="244" t="s">
        <v>16</v>
      </c>
      <c r="H458" s="187" t="s">
        <v>10</v>
      </c>
      <c r="I458" s="188">
        <v>76</v>
      </c>
      <c r="J458" s="188">
        <f>VLOOKUP(A458,CENIK!$A$2:$F$201,6,FALSE)</f>
        <v>0</v>
      </c>
      <c r="K458" s="188">
        <f t="shared" si="17"/>
        <v>0</v>
      </c>
    </row>
    <row r="459" spans="1:11" ht="150" x14ac:dyDescent="0.25">
      <c r="A459" s="187">
        <v>1302</v>
      </c>
      <c r="B459" s="187">
        <v>551</v>
      </c>
      <c r="C459" s="184" t="str">
        <f t="shared" si="16"/>
        <v>551-1302</v>
      </c>
      <c r="D459" s="244" t="s">
        <v>402</v>
      </c>
      <c r="E459" s="244" t="s">
        <v>7</v>
      </c>
      <c r="F459" s="244" t="s">
        <v>15</v>
      </c>
      <c r="G459" s="244" t="s">
        <v>3254</v>
      </c>
      <c r="H459" s="187" t="s">
        <v>10</v>
      </c>
      <c r="I459" s="188">
        <v>76</v>
      </c>
      <c r="J459" s="188">
        <f>VLOOKUP(A459,CENIK!$A$2:$F$201,6,FALSE)</f>
        <v>0</v>
      </c>
      <c r="K459" s="188">
        <f t="shared" si="17"/>
        <v>0</v>
      </c>
    </row>
    <row r="460" spans="1:11" ht="165" x14ac:dyDescent="0.25">
      <c r="A460" s="187">
        <v>1304</v>
      </c>
      <c r="B460" s="187">
        <v>551</v>
      </c>
      <c r="C460" s="184" t="str">
        <f t="shared" si="16"/>
        <v>551-1304</v>
      </c>
      <c r="D460" s="244" t="s">
        <v>402</v>
      </c>
      <c r="E460" s="244" t="s">
        <v>7</v>
      </c>
      <c r="F460" s="244" t="s">
        <v>15</v>
      </c>
      <c r="G460" s="244" t="s">
        <v>3253</v>
      </c>
      <c r="H460" s="187" t="s">
        <v>6</v>
      </c>
      <c r="I460" s="188">
        <v>1</v>
      </c>
      <c r="J460" s="188">
        <f>VLOOKUP(A460,CENIK!$A$2:$F$201,6,FALSE)</f>
        <v>0</v>
      </c>
      <c r="K460" s="188">
        <f t="shared" si="17"/>
        <v>0</v>
      </c>
    </row>
    <row r="461" spans="1:11" ht="60" x14ac:dyDescent="0.25">
      <c r="A461" s="187">
        <v>1307</v>
      </c>
      <c r="B461" s="187">
        <v>551</v>
      </c>
      <c r="C461" s="184" t="str">
        <f t="shared" si="16"/>
        <v>551-1307</v>
      </c>
      <c r="D461" s="244" t="s">
        <v>402</v>
      </c>
      <c r="E461" s="244" t="s">
        <v>7</v>
      </c>
      <c r="F461" s="244" t="s">
        <v>15</v>
      </c>
      <c r="G461" s="244" t="s">
        <v>18</v>
      </c>
      <c r="H461" s="187" t="s">
        <v>6</v>
      </c>
      <c r="I461" s="188">
        <v>4</v>
      </c>
      <c r="J461" s="188">
        <f>VLOOKUP(A461,CENIK!$A$2:$F$201,6,FALSE)</f>
        <v>0</v>
      </c>
      <c r="K461" s="188">
        <f t="shared" si="17"/>
        <v>0</v>
      </c>
    </row>
    <row r="462" spans="1:11" ht="60" x14ac:dyDescent="0.25">
      <c r="A462" s="187">
        <v>1310</v>
      </c>
      <c r="B462" s="187">
        <v>551</v>
      </c>
      <c r="C462" s="184" t="str">
        <f t="shared" si="16"/>
        <v>551-1310</v>
      </c>
      <c r="D462" s="244" t="s">
        <v>402</v>
      </c>
      <c r="E462" s="244" t="s">
        <v>7</v>
      </c>
      <c r="F462" s="244" t="s">
        <v>15</v>
      </c>
      <c r="G462" s="244" t="s">
        <v>21</v>
      </c>
      <c r="H462" s="187" t="s">
        <v>22</v>
      </c>
      <c r="I462" s="188">
        <v>57</v>
      </c>
      <c r="J462" s="188">
        <f>VLOOKUP(A462,CENIK!$A$2:$F$201,6,FALSE)</f>
        <v>0</v>
      </c>
      <c r="K462" s="188">
        <f t="shared" si="17"/>
        <v>0</v>
      </c>
    </row>
    <row r="463" spans="1:11" ht="30" x14ac:dyDescent="0.25">
      <c r="A463" s="187">
        <v>1401</v>
      </c>
      <c r="B463" s="187">
        <v>551</v>
      </c>
      <c r="C463" s="184" t="str">
        <f t="shared" si="16"/>
        <v>551-1401</v>
      </c>
      <c r="D463" s="244" t="s">
        <v>402</v>
      </c>
      <c r="E463" s="244" t="s">
        <v>7</v>
      </c>
      <c r="F463" s="244" t="s">
        <v>25</v>
      </c>
      <c r="G463" s="244" t="s">
        <v>247</v>
      </c>
      <c r="H463" s="187" t="s">
        <v>20</v>
      </c>
      <c r="I463" s="188">
        <v>1.52</v>
      </c>
      <c r="J463" s="188">
        <f>VLOOKUP(A463,CENIK!$A$2:$F$201,6,FALSE)</f>
        <v>0</v>
      </c>
      <c r="K463" s="188">
        <f t="shared" si="17"/>
        <v>0</v>
      </c>
    </row>
    <row r="464" spans="1:11" ht="30" x14ac:dyDescent="0.25">
      <c r="A464" s="187">
        <v>1402</v>
      </c>
      <c r="B464" s="187">
        <v>551</v>
      </c>
      <c r="C464" s="184" t="str">
        <f t="shared" si="16"/>
        <v>551-1402</v>
      </c>
      <c r="D464" s="244" t="s">
        <v>402</v>
      </c>
      <c r="E464" s="244" t="s">
        <v>7</v>
      </c>
      <c r="F464" s="244" t="s">
        <v>25</v>
      </c>
      <c r="G464" s="244" t="s">
        <v>248</v>
      </c>
      <c r="H464" s="187" t="s">
        <v>20</v>
      </c>
      <c r="I464" s="188">
        <v>1.5</v>
      </c>
      <c r="J464" s="188">
        <f>VLOOKUP(A464,CENIK!$A$2:$F$201,6,FALSE)</f>
        <v>0</v>
      </c>
      <c r="K464" s="188">
        <f t="shared" si="17"/>
        <v>0</v>
      </c>
    </row>
    <row r="465" spans="1:11" ht="30" x14ac:dyDescent="0.25">
      <c r="A465" s="187">
        <v>1403</v>
      </c>
      <c r="B465" s="187">
        <v>551</v>
      </c>
      <c r="C465" s="184" t="str">
        <f t="shared" si="16"/>
        <v>551-1403</v>
      </c>
      <c r="D465" s="244" t="s">
        <v>402</v>
      </c>
      <c r="E465" s="244" t="s">
        <v>7</v>
      </c>
      <c r="F465" s="244" t="s">
        <v>25</v>
      </c>
      <c r="G465" s="244" t="s">
        <v>249</v>
      </c>
      <c r="H465" s="187" t="s">
        <v>20</v>
      </c>
      <c r="I465" s="188">
        <v>0.75</v>
      </c>
      <c r="J465" s="188">
        <f>VLOOKUP(A465,CENIK!$A$2:$F$201,6,FALSE)</f>
        <v>0</v>
      </c>
      <c r="K465" s="188">
        <f t="shared" si="17"/>
        <v>0</v>
      </c>
    </row>
    <row r="466" spans="1:11" ht="45" x14ac:dyDescent="0.25">
      <c r="A466" s="187">
        <v>12309</v>
      </c>
      <c r="B466" s="187">
        <v>551</v>
      </c>
      <c r="C466" s="184" t="str">
        <f t="shared" si="16"/>
        <v>551-12309</v>
      </c>
      <c r="D466" s="244" t="s">
        <v>402</v>
      </c>
      <c r="E466" s="244" t="s">
        <v>26</v>
      </c>
      <c r="F466" s="244" t="s">
        <v>27</v>
      </c>
      <c r="G466" s="244" t="s">
        <v>30</v>
      </c>
      <c r="H466" s="187" t="s">
        <v>29</v>
      </c>
      <c r="I466" s="188">
        <v>95</v>
      </c>
      <c r="J466" s="188">
        <f>VLOOKUP(A466,CENIK!$A$2:$F$201,6,FALSE)</f>
        <v>0</v>
      </c>
      <c r="K466" s="188">
        <f t="shared" si="17"/>
        <v>0</v>
      </c>
    </row>
    <row r="467" spans="1:11" ht="30" x14ac:dyDescent="0.25">
      <c r="A467" s="187">
        <v>12328</v>
      </c>
      <c r="B467" s="187">
        <v>551</v>
      </c>
      <c r="C467" s="184" t="str">
        <f t="shared" si="16"/>
        <v>551-12328</v>
      </c>
      <c r="D467" s="244" t="s">
        <v>402</v>
      </c>
      <c r="E467" s="244" t="s">
        <v>26</v>
      </c>
      <c r="F467" s="244" t="s">
        <v>27</v>
      </c>
      <c r="G467" s="244" t="s">
        <v>32</v>
      </c>
      <c r="H467" s="187" t="s">
        <v>10</v>
      </c>
      <c r="I467" s="188">
        <v>182</v>
      </c>
      <c r="J467" s="188">
        <f>VLOOKUP(A467,CENIK!$A$2:$F$201,6,FALSE)</f>
        <v>0</v>
      </c>
      <c r="K467" s="188">
        <f t="shared" si="17"/>
        <v>0</v>
      </c>
    </row>
    <row r="468" spans="1:11" ht="30" x14ac:dyDescent="0.25">
      <c r="A468" s="187">
        <v>22102</v>
      </c>
      <c r="B468" s="187">
        <v>551</v>
      </c>
      <c r="C468" s="184" t="str">
        <f t="shared" si="16"/>
        <v>551-22102</v>
      </c>
      <c r="D468" s="244" t="s">
        <v>402</v>
      </c>
      <c r="E468" s="244" t="s">
        <v>26</v>
      </c>
      <c r="F468" s="244" t="s">
        <v>27</v>
      </c>
      <c r="G468" s="244" t="s">
        <v>35</v>
      </c>
      <c r="H468" s="187" t="s">
        <v>29</v>
      </c>
      <c r="I468" s="188">
        <v>95</v>
      </c>
      <c r="J468" s="188">
        <f>VLOOKUP(A468,CENIK!$A$2:$F$201,6,FALSE)</f>
        <v>0</v>
      </c>
      <c r="K468" s="188">
        <f t="shared" si="17"/>
        <v>0</v>
      </c>
    </row>
    <row r="469" spans="1:11" ht="30" x14ac:dyDescent="0.25">
      <c r="A469" s="187">
        <v>2208</v>
      </c>
      <c r="B469" s="187">
        <v>551</v>
      </c>
      <c r="C469" s="184" t="str">
        <f t="shared" si="16"/>
        <v>551-2208</v>
      </c>
      <c r="D469" s="244" t="s">
        <v>402</v>
      </c>
      <c r="E469" s="244" t="s">
        <v>26</v>
      </c>
      <c r="F469" s="244" t="s">
        <v>36</v>
      </c>
      <c r="G469" s="244" t="s">
        <v>37</v>
      </c>
      <c r="H469" s="187" t="s">
        <v>29</v>
      </c>
      <c r="I469" s="188">
        <v>95</v>
      </c>
      <c r="J469" s="188">
        <f>VLOOKUP(A469,CENIK!$A$2:$F$201,6,FALSE)</f>
        <v>0</v>
      </c>
      <c r="K469" s="188">
        <f t="shared" si="17"/>
        <v>0</v>
      </c>
    </row>
    <row r="470" spans="1:11" ht="30" x14ac:dyDescent="0.25">
      <c r="A470" s="187">
        <v>22103</v>
      </c>
      <c r="B470" s="187">
        <v>551</v>
      </c>
      <c r="C470" s="184" t="str">
        <f t="shared" si="16"/>
        <v>551-22103</v>
      </c>
      <c r="D470" s="244" t="s">
        <v>402</v>
      </c>
      <c r="E470" s="244" t="s">
        <v>26</v>
      </c>
      <c r="F470" s="244" t="s">
        <v>36</v>
      </c>
      <c r="G470" s="244" t="s">
        <v>40</v>
      </c>
      <c r="H470" s="187" t="s">
        <v>29</v>
      </c>
      <c r="I470" s="188">
        <v>95</v>
      </c>
      <c r="J470" s="188">
        <f>VLOOKUP(A470,CENIK!$A$2:$F$201,6,FALSE)</f>
        <v>0</v>
      </c>
      <c r="K470" s="188">
        <f t="shared" si="17"/>
        <v>0</v>
      </c>
    </row>
    <row r="471" spans="1:11" ht="30" x14ac:dyDescent="0.25">
      <c r="A471" s="187">
        <v>24405</v>
      </c>
      <c r="B471" s="187">
        <v>551</v>
      </c>
      <c r="C471" s="184" t="str">
        <f t="shared" si="16"/>
        <v>551-24405</v>
      </c>
      <c r="D471" s="244" t="s">
        <v>402</v>
      </c>
      <c r="E471" s="244" t="s">
        <v>26</v>
      </c>
      <c r="F471" s="244" t="s">
        <v>36</v>
      </c>
      <c r="G471" s="244" t="s">
        <v>252</v>
      </c>
      <c r="H471" s="187" t="s">
        <v>22</v>
      </c>
      <c r="I471" s="188">
        <v>38</v>
      </c>
      <c r="J471" s="188">
        <f>VLOOKUP(A471,CENIK!$A$2:$F$201,6,FALSE)</f>
        <v>0</v>
      </c>
      <c r="K471" s="188">
        <f t="shared" si="17"/>
        <v>0</v>
      </c>
    </row>
    <row r="472" spans="1:11" ht="45" x14ac:dyDescent="0.25">
      <c r="A472" s="187">
        <v>31302</v>
      </c>
      <c r="B472" s="187">
        <v>551</v>
      </c>
      <c r="C472" s="184" t="str">
        <f t="shared" si="16"/>
        <v>551-31302</v>
      </c>
      <c r="D472" s="244" t="s">
        <v>402</v>
      </c>
      <c r="E472" s="244" t="s">
        <v>26</v>
      </c>
      <c r="F472" s="244" t="s">
        <v>36</v>
      </c>
      <c r="G472" s="244" t="s">
        <v>639</v>
      </c>
      <c r="H472" s="187" t="s">
        <v>22</v>
      </c>
      <c r="I472" s="188">
        <v>19</v>
      </c>
      <c r="J472" s="188">
        <f>VLOOKUP(A472,CENIK!$A$2:$F$201,6,FALSE)</f>
        <v>0</v>
      </c>
      <c r="K472" s="188">
        <f t="shared" si="17"/>
        <v>0</v>
      </c>
    </row>
    <row r="473" spans="1:11" ht="75" x14ac:dyDescent="0.25">
      <c r="A473" s="187">
        <v>31602</v>
      </c>
      <c r="B473" s="187">
        <v>551</v>
      </c>
      <c r="C473" s="184" t="str">
        <f t="shared" si="16"/>
        <v>551-31602</v>
      </c>
      <c r="D473" s="244" t="s">
        <v>402</v>
      </c>
      <c r="E473" s="244" t="s">
        <v>26</v>
      </c>
      <c r="F473" s="244" t="s">
        <v>36</v>
      </c>
      <c r="G473" s="244" t="s">
        <v>640</v>
      </c>
      <c r="H473" s="187" t="s">
        <v>29</v>
      </c>
      <c r="I473" s="188">
        <v>95</v>
      </c>
      <c r="J473" s="188">
        <f>VLOOKUP(A473,CENIK!$A$2:$F$201,6,FALSE)</f>
        <v>0</v>
      </c>
      <c r="K473" s="188">
        <f t="shared" si="17"/>
        <v>0</v>
      </c>
    </row>
    <row r="474" spans="1:11" ht="45" x14ac:dyDescent="0.25">
      <c r="A474" s="187">
        <v>32311</v>
      </c>
      <c r="B474" s="187">
        <v>551</v>
      </c>
      <c r="C474" s="184" t="str">
        <f t="shared" si="16"/>
        <v>551-32311</v>
      </c>
      <c r="D474" s="244" t="s">
        <v>402</v>
      </c>
      <c r="E474" s="244" t="s">
        <v>26</v>
      </c>
      <c r="F474" s="244" t="s">
        <v>36</v>
      </c>
      <c r="G474" s="244" t="s">
        <v>255</v>
      </c>
      <c r="H474" s="187" t="s">
        <v>29</v>
      </c>
      <c r="I474" s="188">
        <v>95</v>
      </c>
      <c r="J474" s="188">
        <f>VLOOKUP(A474,CENIK!$A$2:$F$201,6,FALSE)</f>
        <v>0</v>
      </c>
      <c r="K474" s="188">
        <f t="shared" si="17"/>
        <v>0</v>
      </c>
    </row>
    <row r="475" spans="1:11" ht="60" x14ac:dyDescent="0.25">
      <c r="A475" s="187">
        <v>4101</v>
      </c>
      <c r="B475" s="187">
        <v>551</v>
      </c>
      <c r="C475" s="184" t="str">
        <f t="shared" si="16"/>
        <v>551-4101</v>
      </c>
      <c r="D475" s="244" t="s">
        <v>402</v>
      </c>
      <c r="E475" s="244" t="s">
        <v>49</v>
      </c>
      <c r="F475" s="244" t="s">
        <v>50</v>
      </c>
      <c r="G475" s="244" t="s">
        <v>641</v>
      </c>
      <c r="H475" s="187" t="s">
        <v>29</v>
      </c>
      <c r="I475" s="188">
        <v>319.08600000000001</v>
      </c>
      <c r="J475" s="188">
        <f>VLOOKUP(A475,CENIK!$A$2:$F$201,6,FALSE)</f>
        <v>0</v>
      </c>
      <c r="K475" s="188">
        <f t="shared" si="17"/>
        <v>0</v>
      </c>
    </row>
    <row r="476" spans="1:11" ht="60" x14ac:dyDescent="0.25">
      <c r="A476" s="187">
        <v>4105</v>
      </c>
      <c r="B476" s="187">
        <v>551</v>
      </c>
      <c r="C476" s="184" t="str">
        <f t="shared" si="16"/>
        <v>551-4105</v>
      </c>
      <c r="D476" s="244" t="s">
        <v>402</v>
      </c>
      <c r="E476" s="244" t="s">
        <v>49</v>
      </c>
      <c r="F476" s="244" t="s">
        <v>50</v>
      </c>
      <c r="G476" s="244" t="s">
        <v>257</v>
      </c>
      <c r="H476" s="187" t="s">
        <v>22</v>
      </c>
      <c r="I476" s="188">
        <v>71.178749999999994</v>
      </c>
      <c r="J476" s="188">
        <f>VLOOKUP(A476,CENIK!$A$2:$F$201,6,FALSE)</f>
        <v>0</v>
      </c>
      <c r="K476" s="188">
        <f t="shared" si="17"/>
        <v>0</v>
      </c>
    </row>
    <row r="477" spans="1:11" ht="45" x14ac:dyDescent="0.25">
      <c r="A477" s="187">
        <v>4106</v>
      </c>
      <c r="B477" s="187">
        <v>551</v>
      </c>
      <c r="C477" s="184" t="str">
        <f t="shared" si="16"/>
        <v>551-4106</v>
      </c>
      <c r="D477" s="244" t="s">
        <v>402</v>
      </c>
      <c r="E477" s="244" t="s">
        <v>49</v>
      </c>
      <c r="F477" s="244" t="s">
        <v>50</v>
      </c>
      <c r="G477" s="244" t="s">
        <v>642</v>
      </c>
      <c r="H477" s="187" t="s">
        <v>22</v>
      </c>
      <c r="I477" s="188">
        <v>88.364249999999998</v>
      </c>
      <c r="J477" s="188">
        <f>VLOOKUP(A477,CENIK!$A$2:$F$201,6,FALSE)</f>
        <v>0</v>
      </c>
      <c r="K477" s="188">
        <f t="shared" si="17"/>
        <v>0</v>
      </c>
    </row>
    <row r="478" spans="1:11" ht="45" x14ac:dyDescent="0.25">
      <c r="A478" s="187">
        <v>4113</v>
      </c>
      <c r="B478" s="187">
        <v>551</v>
      </c>
      <c r="C478" s="184" t="str">
        <f t="shared" si="16"/>
        <v>551-4113</v>
      </c>
      <c r="D478" s="244" t="s">
        <v>402</v>
      </c>
      <c r="E478" s="244" t="s">
        <v>49</v>
      </c>
      <c r="F478" s="244" t="s">
        <v>50</v>
      </c>
      <c r="G478" s="244" t="s">
        <v>557</v>
      </c>
      <c r="H478" s="187" t="s">
        <v>22</v>
      </c>
      <c r="I478" s="188">
        <v>15.9543</v>
      </c>
      <c r="J478" s="188">
        <f>VLOOKUP(A478,CENIK!$A$2:$F$201,6,FALSE)</f>
        <v>0</v>
      </c>
      <c r="K478" s="188">
        <f t="shared" si="17"/>
        <v>0</v>
      </c>
    </row>
    <row r="479" spans="1:11" ht="45" x14ac:dyDescent="0.25">
      <c r="A479" s="187">
        <v>4121</v>
      </c>
      <c r="B479" s="187">
        <v>551</v>
      </c>
      <c r="C479" s="184" t="str">
        <f t="shared" si="16"/>
        <v>551-4121</v>
      </c>
      <c r="D479" s="244" t="s">
        <v>402</v>
      </c>
      <c r="E479" s="244" t="s">
        <v>49</v>
      </c>
      <c r="F479" s="244" t="s">
        <v>50</v>
      </c>
      <c r="G479" s="244" t="s">
        <v>260</v>
      </c>
      <c r="H479" s="187" t="s">
        <v>22</v>
      </c>
      <c r="I479" s="188">
        <v>19.942875000000001</v>
      </c>
      <c r="J479" s="188">
        <f>VLOOKUP(A479,CENIK!$A$2:$F$201,6,FALSE)</f>
        <v>0</v>
      </c>
      <c r="K479" s="188">
        <f t="shared" si="17"/>
        <v>0</v>
      </c>
    </row>
    <row r="480" spans="1:11" ht="30" x14ac:dyDescent="0.25">
      <c r="A480" s="187">
        <v>4124</v>
      </c>
      <c r="B480" s="187">
        <v>551</v>
      </c>
      <c r="C480" s="184" t="str">
        <f t="shared" si="16"/>
        <v>551-4124</v>
      </c>
      <c r="D480" s="244" t="s">
        <v>402</v>
      </c>
      <c r="E480" s="244" t="s">
        <v>49</v>
      </c>
      <c r="F480" s="244" t="s">
        <v>50</v>
      </c>
      <c r="G480" s="244" t="s">
        <v>55</v>
      </c>
      <c r="H480" s="187" t="s">
        <v>20</v>
      </c>
      <c r="I480" s="188">
        <v>3.8</v>
      </c>
      <c r="J480" s="188">
        <f>VLOOKUP(A480,CENIK!$A$2:$F$201,6,FALSE)</f>
        <v>0</v>
      </c>
      <c r="K480" s="188">
        <f t="shared" si="17"/>
        <v>0</v>
      </c>
    </row>
    <row r="481" spans="1:11" ht="45" x14ac:dyDescent="0.25">
      <c r="A481" s="187">
        <v>4201</v>
      </c>
      <c r="B481" s="187">
        <v>551</v>
      </c>
      <c r="C481" s="184" t="str">
        <f t="shared" si="16"/>
        <v>551-4201</v>
      </c>
      <c r="D481" s="244" t="s">
        <v>402</v>
      </c>
      <c r="E481" s="244" t="s">
        <v>49</v>
      </c>
      <c r="F481" s="244" t="s">
        <v>56</v>
      </c>
      <c r="G481" s="244" t="s">
        <v>57</v>
      </c>
      <c r="H481" s="187" t="s">
        <v>29</v>
      </c>
      <c r="I481" s="188">
        <v>95</v>
      </c>
      <c r="J481" s="188">
        <f>VLOOKUP(A481,CENIK!$A$2:$F$201,6,FALSE)</f>
        <v>0</v>
      </c>
      <c r="K481" s="188">
        <f t="shared" si="17"/>
        <v>0</v>
      </c>
    </row>
    <row r="482" spans="1:11" ht="30" x14ac:dyDescent="0.25">
      <c r="A482" s="187">
        <v>4202</v>
      </c>
      <c r="B482" s="187">
        <v>551</v>
      </c>
      <c r="C482" s="184" t="str">
        <f t="shared" si="16"/>
        <v>551-4202</v>
      </c>
      <c r="D482" s="244" t="s">
        <v>402</v>
      </c>
      <c r="E482" s="244" t="s">
        <v>49</v>
      </c>
      <c r="F482" s="244" t="s">
        <v>56</v>
      </c>
      <c r="G482" s="244" t="s">
        <v>58</v>
      </c>
      <c r="H482" s="187" t="s">
        <v>29</v>
      </c>
      <c r="I482" s="188">
        <v>95</v>
      </c>
      <c r="J482" s="188">
        <f>VLOOKUP(A482,CENIK!$A$2:$F$201,6,FALSE)</f>
        <v>0</v>
      </c>
      <c r="K482" s="188">
        <f t="shared" si="17"/>
        <v>0</v>
      </c>
    </row>
    <row r="483" spans="1:11" ht="75" x14ac:dyDescent="0.25">
      <c r="A483" s="187">
        <v>4203</v>
      </c>
      <c r="B483" s="187">
        <v>551</v>
      </c>
      <c r="C483" s="184" t="str">
        <f t="shared" si="16"/>
        <v>551-4203</v>
      </c>
      <c r="D483" s="244" t="s">
        <v>402</v>
      </c>
      <c r="E483" s="244" t="s">
        <v>49</v>
      </c>
      <c r="F483" s="244" t="s">
        <v>56</v>
      </c>
      <c r="G483" s="244" t="s">
        <v>59</v>
      </c>
      <c r="H483" s="187" t="s">
        <v>22</v>
      </c>
      <c r="I483" s="188">
        <v>9.8800000000000008</v>
      </c>
      <c r="J483" s="188">
        <f>VLOOKUP(A483,CENIK!$A$2:$F$201,6,FALSE)</f>
        <v>0</v>
      </c>
      <c r="K483" s="188">
        <f t="shared" si="17"/>
        <v>0</v>
      </c>
    </row>
    <row r="484" spans="1:11" ht="60" x14ac:dyDescent="0.25">
      <c r="A484" s="187">
        <v>4204</v>
      </c>
      <c r="B484" s="187">
        <v>551</v>
      </c>
      <c r="C484" s="184" t="str">
        <f t="shared" si="16"/>
        <v>551-4204</v>
      </c>
      <c r="D484" s="244" t="s">
        <v>402</v>
      </c>
      <c r="E484" s="244" t="s">
        <v>49</v>
      </c>
      <c r="F484" s="244" t="s">
        <v>56</v>
      </c>
      <c r="G484" s="244" t="s">
        <v>60</v>
      </c>
      <c r="H484" s="187" t="s">
        <v>22</v>
      </c>
      <c r="I484" s="188">
        <v>48.52</v>
      </c>
      <c r="J484" s="188">
        <f>VLOOKUP(A484,CENIK!$A$2:$F$201,6,FALSE)</f>
        <v>0</v>
      </c>
      <c r="K484" s="188">
        <f t="shared" si="17"/>
        <v>0</v>
      </c>
    </row>
    <row r="485" spans="1:11" ht="60" x14ac:dyDescent="0.25">
      <c r="A485" s="187">
        <v>4205</v>
      </c>
      <c r="B485" s="187">
        <v>551</v>
      </c>
      <c r="C485" s="184" t="str">
        <f t="shared" si="16"/>
        <v>551-4205</v>
      </c>
      <c r="D485" s="244" t="s">
        <v>402</v>
      </c>
      <c r="E485" s="244" t="s">
        <v>49</v>
      </c>
      <c r="F485" s="244" t="s">
        <v>56</v>
      </c>
      <c r="G485" s="244" t="s">
        <v>61</v>
      </c>
      <c r="H485" s="187" t="s">
        <v>29</v>
      </c>
      <c r="I485" s="188">
        <v>273.60000000000002</v>
      </c>
      <c r="J485" s="188">
        <f>VLOOKUP(A485,CENIK!$A$2:$F$201,6,FALSE)</f>
        <v>0</v>
      </c>
      <c r="K485" s="188">
        <f t="shared" si="17"/>
        <v>0</v>
      </c>
    </row>
    <row r="486" spans="1:11" ht="60" x14ac:dyDescent="0.25">
      <c r="A486" s="187">
        <v>4206</v>
      </c>
      <c r="B486" s="187">
        <v>551</v>
      </c>
      <c r="C486" s="184" t="str">
        <f t="shared" si="16"/>
        <v>551-4206</v>
      </c>
      <c r="D486" s="244" t="s">
        <v>402</v>
      </c>
      <c r="E486" s="244" t="s">
        <v>49</v>
      </c>
      <c r="F486" s="244" t="s">
        <v>56</v>
      </c>
      <c r="G486" s="244" t="s">
        <v>62</v>
      </c>
      <c r="H486" s="187" t="s">
        <v>22</v>
      </c>
      <c r="I486" s="188">
        <v>71.178749999999994</v>
      </c>
      <c r="J486" s="188">
        <f>VLOOKUP(A486,CENIK!$A$2:$F$201,6,FALSE)</f>
        <v>0</v>
      </c>
      <c r="K486" s="188">
        <f t="shared" si="17"/>
        <v>0</v>
      </c>
    </row>
    <row r="487" spans="1:11" ht="60" x14ac:dyDescent="0.25">
      <c r="A487" s="187">
        <v>4207</v>
      </c>
      <c r="B487" s="187">
        <v>551</v>
      </c>
      <c r="C487" s="184" t="str">
        <f t="shared" ref="C487:C550" si="18">CONCATENATE(B487,$A$35,A487)</f>
        <v>551-4207</v>
      </c>
      <c r="D487" s="244" t="s">
        <v>402</v>
      </c>
      <c r="E487" s="244" t="s">
        <v>49</v>
      </c>
      <c r="F487" s="244" t="s">
        <v>56</v>
      </c>
      <c r="G487" s="244" t="s">
        <v>262</v>
      </c>
      <c r="H487" s="187" t="s">
        <v>22</v>
      </c>
      <c r="I487" s="188">
        <v>10</v>
      </c>
      <c r="J487" s="188">
        <f>VLOOKUP(A487,CENIK!$A$2:$F$201,6,FALSE)</f>
        <v>0</v>
      </c>
      <c r="K487" s="188">
        <f t="shared" ref="K487:K550" si="19">ROUND(I487*J487,2)</f>
        <v>0</v>
      </c>
    </row>
    <row r="488" spans="1:11" ht="165" x14ac:dyDescent="0.25">
      <c r="A488" s="187">
        <v>6101</v>
      </c>
      <c r="B488" s="187">
        <v>551</v>
      </c>
      <c r="C488" s="184" t="str">
        <f t="shared" si="18"/>
        <v>551-6101</v>
      </c>
      <c r="D488" s="244" t="s">
        <v>402</v>
      </c>
      <c r="E488" s="244" t="s">
        <v>74</v>
      </c>
      <c r="F488" s="244" t="s">
        <v>75</v>
      </c>
      <c r="G488" s="244" t="s">
        <v>76</v>
      </c>
      <c r="H488" s="187" t="s">
        <v>10</v>
      </c>
      <c r="I488" s="188">
        <v>76</v>
      </c>
      <c r="J488" s="188">
        <f>VLOOKUP(A488,CENIK!$A$2:$F$201,6,FALSE)</f>
        <v>0</v>
      </c>
      <c r="K488" s="188">
        <f t="shared" si="19"/>
        <v>0</v>
      </c>
    </row>
    <row r="489" spans="1:11" ht="120" x14ac:dyDescent="0.25">
      <c r="A489" s="187">
        <v>6202</v>
      </c>
      <c r="B489" s="187">
        <v>551</v>
      </c>
      <c r="C489" s="184" t="str">
        <f t="shared" si="18"/>
        <v>551-6202</v>
      </c>
      <c r="D489" s="244" t="s">
        <v>402</v>
      </c>
      <c r="E489" s="244" t="s">
        <v>74</v>
      </c>
      <c r="F489" s="244" t="s">
        <v>77</v>
      </c>
      <c r="G489" s="244" t="s">
        <v>263</v>
      </c>
      <c r="H489" s="187" t="s">
        <v>6</v>
      </c>
      <c r="I489" s="188">
        <v>2</v>
      </c>
      <c r="J489" s="188">
        <f>VLOOKUP(A489,CENIK!$A$2:$F$201,6,FALSE)</f>
        <v>0</v>
      </c>
      <c r="K489" s="188">
        <f t="shared" si="19"/>
        <v>0</v>
      </c>
    </row>
    <row r="490" spans="1:11" ht="120" x14ac:dyDescent="0.25">
      <c r="A490" s="187">
        <v>6204</v>
      </c>
      <c r="B490" s="187">
        <v>551</v>
      </c>
      <c r="C490" s="184" t="str">
        <f t="shared" si="18"/>
        <v>551-6204</v>
      </c>
      <c r="D490" s="244" t="s">
        <v>402</v>
      </c>
      <c r="E490" s="244" t="s">
        <v>74</v>
      </c>
      <c r="F490" s="244" t="s">
        <v>77</v>
      </c>
      <c r="G490" s="244" t="s">
        <v>265</v>
      </c>
      <c r="H490" s="187" t="s">
        <v>6</v>
      </c>
      <c r="I490" s="188">
        <v>1</v>
      </c>
      <c r="J490" s="188">
        <f>VLOOKUP(A490,CENIK!$A$2:$F$201,6,FALSE)</f>
        <v>0</v>
      </c>
      <c r="K490" s="188">
        <f t="shared" si="19"/>
        <v>0</v>
      </c>
    </row>
    <row r="491" spans="1:11" ht="120" x14ac:dyDescent="0.25">
      <c r="A491" s="187">
        <v>6253</v>
      </c>
      <c r="B491" s="187">
        <v>551</v>
      </c>
      <c r="C491" s="184" t="str">
        <f t="shared" si="18"/>
        <v>551-6253</v>
      </c>
      <c r="D491" s="244" t="s">
        <v>402</v>
      </c>
      <c r="E491" s="244" t="s">
        <v>74</v>
      </c>
      <c r="F491" s="244" t="s">
        <v>77</v>
      </c>
      <c r="G491" s="244" t="s">
        <v>269</v>
      </c>
      <c r="H491" s="187" t="s">
        <v>6</v>
      </c>
      <c r="I491" s="188">
        <v>4</v>
      </c>
      <c r="J491" s="188">
        <f>VLOOKUP(A491,CENIK!$A$2:$F$201,6,FALSE)</f>
        <v>0</v>
      </c>
      <c r="K491" s="188">
        <f t="shared" si="19"/>
        <v>0</v>
      </c>
    </row>
    <row r="492" spans="1:11" ht="45" x14ac:dyDescent="0.25">
      <c r="A492" s="187">
        <v>6257</v>
      </c>
      <c r="B492" s="187">
        <v>551</v>
      </c>
      <c r="C492" s="184" t="str">
        <f t="shared" si="18"/>
        <v>551-6257</v>
      </c>
      <c r="D492" s="244" t="s">
        <v>402</v>
      </c>
      <c r="E492" s="244" t="s">
        <v>74</v>
      </c>
      <c r="F492" s="244" t="s">
        <v>77</v>
      </c>
      <c r="G492" s="244" t="s">
        <v>79</v>
      </c>
      <c r="H492" s="187" t="s">
        <v>6</v>
      </c>
      <c r="I492" s="188">
        <v>4</v>
      </c>
      <c r="J492" s="188">
        <f>VLOOKUP(A492,CENIK!$A$2:$F$201,6,FALSE)</f>
        <v>0</v>
      </c>
      <c r="K492" s="188">
        <f t="shared" si="19"/>
        <v>0</v>
      </c>
    </row>
    <row r="493" spans="1:11" ht="345" x14ac:dyDescent="0.25">
      <c r="A493" s="187">
        <v>6301</v>
      </c>
      <c r="B493" s="187">
        <v>551</v>
      </c>
      <c r="C493" s="184" t="str">
        <f t="shared" si="18"/>
        <v>551-6301</v>
      </c>
      <c r="D493" s="244" t="s">
        <v>402</v>
      </c>
      <c r="E493" s="244" t="s">
        <v>74</v>
      </c>
      <c r="F493" s="244" t="s">
        <v>81</v>
      </c>
      <c r="G493" s="244" t="s">
        <v>270</v>
      </c>
      <c r="H493" s="187" t="s">
        <v>6</v>
      </c>
      <c r="I493" s="188">
        <v>4</v>
      </c>
      <c r="J493" s="188">
        <f>VLOOKUP(A493,CENIK!$A$2:$F$201,6,FALSE)</f>
        <v>0</v>
      </c>
      <c r="K493" s="188">
        <f t="shared" si="19"/>
        <v>0</v>
      </c>
    </row>
    <row r="494" spans="1:11" ht="150" x14ac:dyDescent="0.25">
      <c r="A494" s="187">
        <v>6302</v>
      </c>
      <c r="B494" s="187">
        <v>551</v>
      </c>
      <c r="C494" s="184" t="str">
        <f t="shared" si="18"/>
        <v>551-6302</v>
      </c>
      <c r="D494" s="244" t="s">
        <v>402</v>
      </c>
      <c r="E494" s="244" t="s">
        <v>74</v>
      </c>
      <c r="F494" s="244" t="s">
        <v>81</v>
      </c>
      <c r="G494" s="244" t="s">
        <v>687</v>
      </c>
      <c r="H494" s="187" t="s">
        <v>6</v>
      </c>
      <c r="I494" s="188">
        <v>4</v>
      </c>
      <c r="J494" s="188">
        <f>VLOOKUP(A494,CENIK!$A$2:$F$201,6,FALSE)</f>
        <v>0</v>
      </c>
      <c r="K494" s="188">
        <f t="shared" si="19"/>
        <v>0</v>
      </c>
    </row>
    <row r="495" spans="1:11" ht="30" x14ac:dyDescent="0.25">
      <c r="A495" s="187">
        <v>6401</v>
      </c>
      <c r="B495" s="187">
        <v>551</v>
      </c>
      <c r="C495" s="184" t="str">
        <f t="shared" si="18"/>
        <v>551-6401</v>
      </c>
      <c r="D495" s="244" t="s">
        <v>402</v>
      </c>
      <c r="E495" s="244" t="s">
        <v>74</v>
      </c>
      <c r="F495" s="244" t="s">
        <v>85</v>
      </c>
      <c r="G495" s="244" t="s">
        <v>86</v>
      </c>
      <c r="H495" s="187" t="s">
        <v>10</v>
      </c>
      <c r="I495" s="188">
        <v>76</v>
      </c>
      <c r="J495" s="188">
        <f>VLOOKUP(A495,CENIK!$A$2:$F$201,6,FALSE)</f>
        <v>0</v>
      </c>
      <c r="K495" s="188">
        <f t="shared" si="19"/>
        <v>0</v>
      </c>
    </row>
    <row r="496" spans="1:11" ht="30" x14ac:dyDescent="0.25">
      <c r="A496" s="187">
        <v>6402</v>
      </c>
      <c r="B496" s="187">
        <v>551</v>
      </c>
      <c r="C496" s="184" t="str">
        <f t="shared" si="18"/>
        <v>551-6402</v>
      </c>
      <c r="D496" s="244" t="s">
        <v>402</v>
      </c>
      <c r="E496" s="244" t="s">
        <v>74</v>
      </c>
      <c r="F496" s="244" t="s">
        <v>85</v>
      </c>
      <c r="G496" s="244" t="s">
        <v>122</v>
      </c>
      <c r="H496" s="187" t="s">
        <v>10</v>
      </c>
      <c r="I496" s="188">
        <v>76</v>
      </c>
      <c r="J496" s="188">
        <f>VLOOKUP(A496,CENIK!$A$2:$F$201,6,FALSE)</f>
        <v>0</v>
      </c>
      <c r="K496" s="188">
        <f t="shared" si="19"/>
        <v>0</v>
      </c>
    </row>
    <row r="497" spans="1:11" ht="60" x14ac:dyDescent="0.25">
      <c r="A497" s="187">
        <v>6405</v>
      </c>
      <c r="B497" s="187">
        <v>551</v>
      </c>
      <c r="C497" s="184" t="str">
        <f t="shared" si="18"/>
        <v>551-6405</v>
      </c>
      <c r="D497" s="244" t="s">
        <v>402</v>
      </c>
      <c r="E497" s="244" t="s">
        <v>74</v>
      </c>
      <c r="F497" s="244" t="s">
        <v>85</v>
      </c>
      <c r="G497" s="244" t="s">
        <v>87</v>
      </c>
      <c r="H497" s="187" t="s">
        <v>10</v>
      </c>
      <c r="I497" s="188">
        <v>76</v>
      </c>
      <c r="J497" s="188">
        <f>VLOOKUP(A497,CENIK!$A$2:$F$201,6,FALSE)</f>
        <v>0</v>
      </c>
      <c r="K497" s="188">
        <f t="shared" si="19"/>
        <v>0</v>
      </c>
    </row>
    <row r="498" spans="1:11" ht="45" x14ac:dyDescent="0.25">
      <c r="A498" s="187">
        <v>6503</v>
      </c>
      <c r="B498" s="187">
        <v>551</v>
      </c>
      <c r="C498" s="184" t="str">
        <f t="shared" si="18"/>
        <v>551-6503</v>
      </c>
      <c r="D498" s="244" t="s">
        <v>402</v>
      </c>
      <c r="E498" s="244" t="s">
        <v>74</v>
      </c>
      <c r="F498" s="244" t="s">
        <v>88</v>
      </c>
      <c r="G498" s="244" t="s">
        <v>273</v>
      </c>
      <c r="H498" s="187" t="s">
        <v>6</v>
      </c>
      <c r="I498" s="188">
        <v>4</v>
      </c>
      <c r="J498" s="188">
        <f>VLOOKUP(A498,CENIK!$A$2:$F$201,6,FALSE)</f>
        <v>0</v>
      </c>
      <c r="K498" s="188">
        <f t="shared" si="19"/>
        <v>0</v>
      </c>
    </row>
    <row r="499" spans="1:11" ht="45" x14ac:dyDescent="0.25">
      <c r="A499" s="187">
        <v>6504</v>
      </c>
      <c r="B499" s="187">
        <v>551</v>
      </c>
      <c r="C499" s="184" t="str">
        <f t="shared" si="18"/>
        <v>551-6504</v>
      </c>
      <c r="D499" s="244" t="s">
        <v>402</v>
      </c>
      <c r="E499" s="244" t="s">
        <v>74</v>
      </c>
      <c r="F499" s="244" t="s">
        <v>88</v>
      </c>
      <c r="G499" s="244" t="s">
        <v>274</v>
      </c>
      <c r="H499" s="187" t="s">
        <v>6</v>
      </c>
      <c r="I499" s="188">
        <v>1</v>
      </c>
      <c r="J499" s="188">
        <f>VLOOKUP(A499,CENIK!$A$2:$F$201,6,FALSE)</f>
        <v>0</v>
      </c>
      <c r="K499" s="188">
        <f t="shared" si="19"/>
        <v>0</v>
      </c>
    </row>
    <row r="500" spans="1:11" ht="30" x14ac:dyDescent="0.25">
      <c r="A500" s="187">
        <v>6507</v>
      </c>
      <c r="B500" s="187">
        <v>551</v>
      </c>
      <c r="C500" s="184" t="str">
        <f t="shared" si="18"/>
        <v>551-6507</v>
      </c>
      <c r="D500" s="244" t="s">
        <v>402</v>
      </c>
      <c r="E500" s="244" t="s">
        <v>74</v>
      </c>
      <c r="F500" s="244" t="s">
        <v>88</v>
      </c>
      <c r="G500" s="244" t="s">
        <v>277</v>
      </c>
      <c r="H500" s="187" t="s">
        <v>6</v>
      </c>
      <c r="I500" s="188">
        <v>1</v>
      </c>
      <c r="J500" s="188">
        <f>VLOOKUP(A500,CENIK!$A$2:$F$201,6,FALSE)</f>
        <v>0</v>
      </c>
      <c r="K500" s="188">
        <f t="shared" si="19"/>
        <v>0</v>
      </c>
    </row>
    <row r="501" spans="1:11" ht="60" x14ac:dyDescent="0.25">
      <c r="A501" s="187">
        <v>1201</v>
      </c>
      <c r="B501" s="187">
        <v>84</v>
      </c>
      <c r="C501" s="184" t="str">
        <f t="shared" si="18"/>
        <v>84-1201</v>
      </c>
      <c r="D501" s="244" t="s">
        <v>386</v>
      </c>
      <c r="E501" s="244" t="s">
        <v>7</v>
      </c>
      <c r="F501" s="244" t="s">
        <v>8</v>
      </c>
      <c r="G501" s="244" t="s">
        <v>9</v>
      </c>
      <c r="H501" s="187" t="s">
        <v>10</v>
      </c>
      <c r="I501" s="188">
        <v>230</v>
      </c>
      <c r="J501" s="188">
        <f>VLOOKUP(A501,CENIK!$A$2:$F$201,6,FALSE)</f>
        <v>0</v>
      </c>
      <c r="K501" s="188">
        <f t="shared" si="19"/>
        <v>0</v>
      </c>
    </row>
    <row r="502" spans="1:11" ht="45" x14ac:dyDescent="0.25">
      <c r="A502" s="187">
        <v>1202</v>
      </c>
      <c r="B502" s="187">
        <v>84</v>
      </c>
      <c r="C502" s="184" t="str">
        <f t="shared" si="18"/>
        <v>84-1202</v>
      </c>
      <c r="D502" s="244" t="s">
        <v>386</v>
      </c>
      <c r="E502" s="244" t="s">
        <v>7</v>
      </c>
      <c r="F502" s="244" t="s">
        <v>8</v>
      </c>
      <c r="G502" s="244" t="s">
        <v>11</v>
      </c>
      <c r="H502" s="187" t="s">
        <v>12</v>
      </c>
      <c r="I502" s="188">
        <v>8</v>
      </c>
      <c r="J502" s="188">
        <f>VLOOKUP(A502,CENIK!$A$2:$F$201,6,FALSE)</f>
        <v>0</v>
      </c>
      <c r="K502" s="188">
        <f t="shared" si="19"/>
        <v>0</v>
      </c>
    </row>
    <row r="503" spans="1:11" ht="60" x14ac:dyDescent="0.25">
      <c r="A503" s="187">
        <v>1203</v>
      </c>
      <c r="B503" s="187">
        <v>84</v>
      </c>
      <c r="C503" s="184" t="str">
        <f t="shared" si="18"/>
        <v>84-1203</v>
      </c>
      <c r="D503" s="244" t="s">
        <v>386</v>
      </c>
      <c r="E503" s="244" t="s">
        <v>7</v>
      </c>
      <c r="F503" s="244" t="s">
        <v>8</v>
      </c>
      <c r="G503" s="244" t="s">
        <v>236</v>
      </c>
      <c r="H503" s="187" t="s">
        <v>10</v>
      </c>
      <c r="I503" s="188">
        <v>230</v>
      </c>
      <c r="J503" s="188">
        <f>VLOOKUP(A503,CENIK!$A$2:$F$201,6,FALSE)</f>
        <v>0</v>
      </c>
      <c r="K503" s="188">
        <f t="shared" si="19"/>
        <v>0</v>
      </c>
    </row>
    <row r="504" spans="1:11" ht="60" x14ac:dyDescent="0.25">
      <c r="A504" s="187">
        <v>1205</v>
      </c>
      <c r="B504" s="187">
        <v>84</v>
      </c>
      <c r="C504" s="184" t="str">
        <f t="shared" si="18"/>
        <v>84-1205</v>
      </c>
      <c r="D504" s="244" t="s">
        <v>386</v>
      </c>
      <c r="E504" s="244" t="s">
        <v>7</v>
      </c>
      <c r="F504" s="244" t="s">
        <v>8</v>
      </c>
      <c r="G504" s="244" t="s">
        <v>237</v>
      </c>
      <c r="H504" s="187" t="s">
        <v>14</v>
      </c>
      <c r="I504" s="188">
        <v>1</v>
      </c>
      <c r="J504" s="188">
        <f>VLOOKUP(A504,CENIK!$A$2:$F$201,6,FALSE)</f>
        <v>0</v>
      </c>
      <c r="K504" s="188">
        <f t="shared" si="19"/>
        <v>0</v>
      </c>
    </row>
    <row r="505" spans="1:11" ht="60" x14ac:dyDescent="0.25">
      <c r="A505" s="187">
        <v>1206</v>
      </c>
      <c r="B505" s="187">
        <v>84</v>
      </c>
      <c r="C505" s="184" t="str">
        <f t="shared" si="18"/>
        <v>84-1206</v>
      </c>
      <c r="D505" s="244" t="s">
        <v>386</v>
      </c>
      <c r="E505" s="244" t="s">
        <v>7</v>
      </c>
      <c r="F505" s="244" t="s">
        <v>8</v>
      </c>
      <c r="G505" s="244" t="s">
        <v>238</v>
      </c>
      <c r="H505" s="187" t="s">
        <v>14</v>
      </c>
      <c r="I505" s="188">
        <v>1</v>
      </c>
      <c r="J505" s="188">
        <f>VLOOKUP(A505,CENIK!$A$2:$F$201,6,FALSE)</f>
        <v>0</v>
      </c>
      <c r="K505" s="188">
        <f t="shared" si="19"/>
        <v>0</v>
      </c>
    </row>
    <row r="506" spans="1:11" ht="75" x14ac:dyDescent="0.25">
      <c r="A506" s="187">
        <v>1207</v>
      </c>
      <c r="B506" s="187">
        <v>84</v>
      </c>
      <c r="C506" s="184" t="str">
        <f t="shared" si="18"/>
        <v>84-1207</v>
      </c>
      <c r="D506" s="244" t="s">
        <v>386</v>
      </c>
      <c r="E506" s="244" t="s">
        <v>7</v>
      </c>
      <c r="F506" s="244" t="s">
        <v>8</v>
      </c>
      <c r="G506" s="244" t="s">
        <v>239</v>
      </c>
      <c r="H506" s="187" t="s">
        <v>14</v>
      </c>
      <c r="I506" s="188">
        <v>1</v>
      </c>
      <c r="J506" s="188">
        <f>VLOOKUP(A506,CENIK!$A$2:$F$201,6,FALSE)</f>
        <v>0</v>
      </c>
      <c r="K506" s="188">
        <f t="shared" si="19"/>
        <v>0</v>
      </c>
    </row>
    <row r="507" spans="1:11" ht="75" x14ac:dyDescent="0.25">
      <c r="A507" s="187">
        <v>1208</v>
      </c>
      <c r="B507" s="187">
        <v>84</v>
      </c>
      <c r="C507" s="184" t="str">
        <f t="shared" si="18"/>
        <v>84-1208</v>
      </c>
      <c r="D507" s="244" t="s">
        <v>386</v>
      </c>
      <c r="E507" s="244" t="s">
        <v>7</v>
      </c>
      <c r="F507" s="244" t="s">
        <v>8</v>
      </c>
      <c r="G507" s="244" t="s">
        <v>240</v>
      </c>
      <c r="H507" s="187" t="s">
        <v>14</v>
      </c>
      <c r="I507" s="188">
        <v>1</v>
      </c>
      <c r="J507" s="188">
        <f>VLOOKUP(A507,CENIK!$A$2:$F$201,6,FALSE)</f>
        <v>0</v>
      </c>
      <c r="K507" s="188">
        <f t="shared" si="19"/>
        <v>0</v>
      </c>
    </row>
    <row r="508" spans="1:11" ht="60" x14ac:dyDescent="0.25">
      <c r="A508" s="187">
        <v>1212</v>
      </c>
      <c r="B508" s="187">
        <v>84</v>
      </c>
      <c r="C508" s="184" t="str">
        <f t="shared" si="18"/>
        <v>84-1212</v>
      </c>
      <c r="D508" s="244" t="s">
        <v>386</v>
      </c>
      <c r="E508" s="244" t="s">
        <v>7</v>
      </c>
      <c r="F508" s="244" t="s">
        <v>8</v>
      </c>
      <c r="G508" s="244" t="s">
        <v>243</v>
      </c>
      <c r="H508" s="187" t="s">
        <v>14</v>
      </c>
      <c r="I508" s="188">
        <v>1</v>
      </c>
      <c r="J508" s="188">
        <f>VLOOKUP(A508,CENIK!$A$2:$F$201,6,FALSE)</f>
        <v>0</v>
      </c>
      <c r="K508" s="188">
        <f t="shared" si="19"/>
        <v>0</v>
      </c>
    </row>
    <row r="509" spans="1:11" ht="60" x14ac:dyDescent="0.25">
      <c r="A509" s="187">
        <v>1213</v>
      </c>
      <c r="B509" s="187">
        <v>84</v>
      </c>
      <c r="C509" s="184" t="str">
        <f t="shared" si="18"/>
        <v>84-1213</v>
      </c>
      <c r="D509" s="244" t="s">
        <v>386</v>
      </c>
      <c r="E509" s="244" t="s">
        <v>7</v>
      </c>
      <c r="F509" s="244" t="s">
        <v>8</v>
      </c>
      <c r="G509" s="244" t="s">
        <v>244</v>
      </c>
      <c r="H509" s="187" t="s">
        <v>14</v>
      </c>
      <c r="I509" s="188">
        <v>1</v>
      </c>
      <c r="J509" s="188">
        <f>VLOOKUP(A509,CENIK!$A$2:$F$201,6,FALSE)</f>
        <v>0</v>
      </c>
      <c r="K509" s="188">
        <f t="shared" si="19"/>
        <v>0</v>
      </c>
    </row>
    <row r="510" spans="1:11" ht="45" x14ac:dyDescent="0.25">
      <c r="A510" s="187">
        <v>1301</v>
      </c>
      <c r="B510" s="187">
        <v>84</v>
      </c>
      <c r="C510" s="184" t="str">
        <f t="shared" si="18"/>
        <v>84-1301</v>
      </c>
      <c r="D510" s="244" t="s">
        <v>386</v>
      </c>
      <c r="E510" s="244" t="s">
        <v>7</v>
      </c>
      <c r="F510" s="244" t="s">
        <v>15</v>
      </c>
      <c r="G510" s="244" t="s">
        <v>16</v>
      </c>
      <c r="H510" s="187" t="s">
        <v>10</v>
      </c>
      <c r="I510" s="188">
        <v>230</v>
      </c>
      <c r="J510" s="188">
        <f>VLOOKUP(A510,CENIK!$A$2:$F$201,6,FALSE)</f>
        <v>0</v>
      </c>
      <c r="K510" s="188">
        <f t="shared" si="19"/>
        <v>0</v>
      </c>
    </row>
    <row r="511" spans="1:11" ht="150" x14ac:dyDescent="0.25">
      <c r="A511" s="187">
        <v>1302</v>
      </c>
      <c r="B511" s="187">
        <v>84</v>
      </c>
      <c r="C511" s="184" t="str">
        <f t="shared" si="18"/>
        <v>84-1302</v>
      </c>
      <c r="D511" s="244" t="s">
        <v>386</v>
      </c>
      <c r="E511" s="244" t="s">
        <v>7</v>
      </c>
      <c r="F511" s="244" t="s">
        <v>15</v>
      </c>
      <c r="G511" s="244" t="s">
        <v>3254</v>
      </c>
      <c r="H511" s="187" t="s">
        <v>10</v>
      </c>
      <c r="I511" s="188">
        <v>230</v>
      </c>
      <c r="J511" s="188">
        <f>VLOOKUP(A511,CENIK!$A$2:$F$201,6,FALSE)</f>
        <v>0</v>
      </c>
      <c r="K511" s="188">
        <f t="shared" si="19"/>
        <v>0</v>
      </c>
    </row>
    <row r="512" spans="1:11" ht="165" x14ac:dyDescent="0.25">
      <c r="A512" s="187">
        <v>1304</v>
      </c>
      <c r="B512" s="187">
        <v>84</v>
      </c>
      <c r="C512" s="184" t="str">
        <f t="shared" si="18"/>
        <v>84-1304</v>
      </c>
      <c r="D512" s="244" t="s">
        <v>386</v>
      </c>
      <c r="E512" s="244" t="s">
        <v>7</v>
      </c>
      <c r="F512" s="244" t="s">
        <v>15</v>
      </c>
      <c r="G512" s="244" t="s">
        <v>3253</v>
      </c>
      <c r="H512" s="187" t="s">
        <v>6</v>
      </c>
      <c r="I512" s="188">
        <v>1</v>
      </c>
      <c r="J512" s="188">
        <f>VLOOKUP(A512,CENIK!$A$2:$F$201,6,FALSE)</f>
        <v>0</v>
      </c>
      <c r="K512" s="188">
        <f t="shared" si="19"/>
        <v>0</v>
      </c>
    </row>
    <row r="513" spans="1:11" ht="60" x14ac:dyDescent="0.25">
      <c r="A513" s="187">
        <v>1307</v>
      </c>
      <c r="B513" s="187">
        <v>84</v>
      </c>
      <c r="C513" s="184" t="str">
        <f t="shared" si="18"/>
        <v>84-1307</v>
      </c>
      <c r="D513" s="244" t="s">
        <v>386</v>
      </c>
      <c r="E513" s="244" t="s">
        <v>7</v>
      </c>
      <c r="F513" s="244" t="s">
        <v>15</v>
      </c>
      <c r="G513" s="244" t="s">
        <v>18</v>
      </c>
      <c r="H513" s="187" t="s">
        <v>6</v>
      </c>
      <c r="I513" s="188">
        <v>10</v>
      </c>
      <c r="J513" s="188">
        <f>VLOOKUP(A513,CENIK!$A$2:$F$201,6,FALSE)</f>
        <v>0</v>
      </c>
      <c r="K513" s="188">
        <f t="shared" si="19"/>
        <v>0</v>
      </c>
    </row>
    <row r="514" spans="1:11" ht="60" x14ac:dyDescent="0.25">
      <c r="A514" s="187">
        <v>1310</v>
      </c>
      <c r="B514" s="187">
        <v>84</v>
      </c>
      <c r="C514" s="184" t="str">
        <f t="shared" si="18"/>
        <v>84-1310</v>
      </c>
      <c r="D514" s="244" t="s">
        <v>386</v>
      </c>
      <c r="E514" s="244" t="s">
        <v>7</v>
      </c>
      <c r="F514" s="244" t="s">
        <v>15</v>
      </c>
      <c r="G514" s="244" t="s">
        <v>21</v>
      </c>
      <c r="H514" s="187" t="s">
        <v>22</v>
      </c>
      <c r="I514" s="188">
        <v>172.5</v>
      </c>
      <c r="J514" s="188">
        <f>VLOOKUP(A514,CENIK!$A$2:$F$201,6,FALSE)</f>
        <v>0</v>
      </c>
      <c r="K514" s="188">
        <f t="shared" si="19"/>
        <v>0</v>
      </c>
    </row>
    <row r="515" spans="1:11" ht="30" x14ac:dyDescent="0.25">
      <c r="A515" s="187">
        <v>1401</v>
      </c>
      <c r="B515" s="187">
        <v>84</v>
      </c>
      <c r="C515" s="184" t="str">
        <f t="shared" si="18"/>
        <v>84-1401</v>
      </c>
      <c r="D515" s="244" t="s">
        <v>386</v>
      </c>
      <c r="E515" s="244" t="s">
        <v>7</v>
      </c>
      <c r="F515" s="244" t="s">
        <v>25</v>
      </c>
      <c r="G515" s="244" t="s">
        <v>247</v>
      </c>
      <c r="H515" s="187" t="s">
        <v>20</v>
      </c>
      <c r="I515" s="188">
        <v>4.5999999999999996</v>
      </c>
      <c r="J515" s="188">
        <f>VLOOKUP(A515,CENIK!$A$2:$F$201,6,FALSE)</f>
        <v>0</v>
      </c>
      <c r="K515" s="188">
        <f t="shared" si="19"/>
        <v>0</v>
      </c>
    </row>
    <row r="516" spans="1:11" ht="30" x14ac:dyDescent="0.25">
      <c r="A516" s="187">
        <v>1402</v>
      </c>
      <c r="B516" s="187">
        <v>84</v>
      </c>
      <c r="C516" s="184" t="str">
        <f t="shared" si="18"/>
        <v>84-1402</v>
      </c>
      <c r="D516" s="244" t="s">
        <v>386</v>
      </c>
      <c r="E516" s="244" t="s">
        <v>7</v>
      </c>
      <c r="F516" s="244" t="s">
        <v>25</v>
      </c>
      <c r="G516" s="244" t="s">
        <v>248</v>
      </c>
      <c r="H516" s="187" t="s">
        <v>20</v>
      </c>
      <c r="I516" s="188">
        <v>4</v>
      </c>
      <c r="J516" s="188">
        <f>VLOOKUP(A516,CENIK!$A$2:$F$201,6,FALSE)</f>
        <v>0</v>
      </c>
      <c r="K516" s="188">
        <f t="shared" si="19"/>
        <v>0</v>
      </c>
    </row>
    <row r="517" spans="1:11" ht="30" x14ac:dyDescent="0.25">
      <c r="A517" s="187">
        <v>1403</v>
      </c>
      <c r="B517" s="187">
        <v>84</v>
      </c>
      <c r="C517" s="184" t="str">
        <f t="shared" si="18"/>
        <v>84-1403</v>
      </c>
      <c r="D517" s="244" t="s">
        <v>386</v>
      </c>
      <c r="E517" s="244" t="s">
        <v>7</v>
      </c>
      <c r="F517" s="244" t="s">
        <v>25</v>
      </c>
      <c r="G517" s="244" t="s">
        <v>249</v>
      </c>
      <c r="H517" s="187" t="s">
        <v>20</v>
      </c>
      <c r="I517" s="188">
        <v>2</v>
      </c>
      <c r="J517" s="188">
        <f>VLOOKUP(A517,CENIK!$A$2:$F$201,6,FALSE)</f>
        <v>0</v>
      </c>
      <c r="K517" s="188">
        <f t="shared" si="19"/>
        <v>0</v>
      </c>
    </row>
    <row r="518" spans="1:11" ht="45" x14ac:dyDescent="0.25">
      <c r="A518" s="187">
        <v>12309</v>
      </c>
      <c r="B518" s="187">
        <v>84</v>
      </c>
      <c r="C518" s="184" t="str">
        <f t="shared" si="18"/>
        <v>84-12309</v>
      </c>
      <c r="D518" s="244" t="s">
        <v>386</v>
      </c>
      <c r="E518" s="244" t="s">
        <v>26</v>
      </c>
      <c r="F518" s="244" t="s">
        <v>27</v>
      </c>
      <c r="G518" s="244" t="s">
        <v>30</v>
      </c>
      <c r="H518" s="187" t="s">
        <v>29</v>
      </c>
      <c r="I518" s="188">
        <v>287.5</v>
      </c>
      <c r="J518" s="188">
        <f>VLOOKUP(A518,CENIK!$A$2:$F$201,6,FALSE)</f>
        <v>0</v>
      </c>
      <c r="K518" s="188">
        <f t="shared" si="19"/>
        <v>0</v>
      </c>
    </row>
    <row r="519" spans="1:11" ht="30" x14ac:dyDescent="0.25">
      <c r="A519" s="187">
        <v>12328</v>
      </c>
      <c r="B519" s="187">
        <v>84</v>
      </c>
      <c r="C519" s="184" t="str">
        <f t="shared" si="18"/>
        <v>84-12328</v>
      </c>
      <c r="D519" s="244" t="s">
        <v>386</v>
      </c>
      <c r="E519" s="244" t="s">
        <v>26</v>
      </c>
      <c r="F519" s="244" t="s">
        <v>27</v>
      </c>
      <c r="G519" s="244" t="s">
        <v>32</v>
      </c>
      <c r="H519" s="187" t="s">
        <v>10</v>
      </c>
      <c r="I519" s="188">
        <v>490</v>
      </c>
      <c r="J519" s="188">
        <f>VLOOKUP(A519,CENIK!$A$2:$F$201,6,FALSE)</f>
        <v>0</v>
      </c>
      <c r="K519" s="188">
        <f t="shared" si="19"/>
        <v>0</v>
      </c>
    </row>
    <row r="520" spans="1:11" ht="30" x14ac:dyDescent="0.25">
      <c r="A520" s="187">
        <v>22102</v>
      </c>
      <c r="B520" s="187">
        <v>84</v>
      </c>
      <c r="C520" s="184" t="str">
        <f t="shared" si="18"/>
        <v>84-22102</v>
      </c>
      <c r="D520" s="244" t="s">
        <v>386</v>
      </c>
      <c r="E520" s="244" t="s">
        <v>26</v>
      </c>
      <c r="F520" s="244" t="s">
        <v>27</v>
      </c>
      <c r="G520" s="244" t="s">
        <v>35</v>
      </c>
      <c r="H520" s="187" t="s">
        <v>29</v>
      </c>
      <c r="I520" s="188">
        <v>287.5</v>
      </c>
      <c r="J520" s="188">
        <f>VLOOKUP(A520,CENIK!$A$2:$F$201,6,FALSE)</f>
        <v>0</v>
      </c>
      <c r="K520" s="188">
        <f t="shared" si="19"/>
        <v>0</v>
      </c>
    </row>
    <row r="521" spans="1:11" ht="30" x14ac:dyDescent="0.25">
      <c r="A521" s="187">
        <v>2208</v>
      </c>
      <c r="B521" s="187">
        <v>84</v>
      </c>
      <c r="C521" s="184" t="str">
        <f t="shared" si="18"/>
        <v>84-2208</v>
      </c>
      <c r="D521" s="244" t="s">
        <v>386</v>
      </c>
      <c r="E521" s="244" t="s">
        <v>26</v>
      </c>
      <c r="F521" s="244" t="s">
        <v>36</v>
      </c>
      <c r="G521" s="244" t="s">
        <v>37</v>
      </c>
      <c r="H521" s="187" t="s">
        <v>29</v>
      </c>
      <c r="I521" s="188">
        <v>287.5</v>
      </c>
      <c r="J521" s="188">
        <f>VLOOKUP(A521,CENIK!$A$2:$F$201,6,FALSE)</f>
        <v>0</v>
      </c>
      <c r="K521" s="188">
        <f t="shared" si="19"/>
        <v>0</v>
      </c>
    </row>
    <row r="522" spans="1:11" ht="30" x14ac:dyDescent="0.25">
      <c r="A522" s="187">
        <v>22103</v>
      </c>
      <c r="B522" s="187">
        <v>84</v>
      </c>
      <c r="C522" s="184" t="str">
        <f t="shared" si="18"/>
        <v>84-22103</v>
      </c>
      <c r="D522" s="244" t="s">
        <v>386</v>
      </c>
      <c r="E522" s="244" t="s">
        <v>26</v>
      </c>
      <c r="F522" s="244" t="s">
        <v>36</v>
      </c>
      <c r="G522" s="244" t="s">
        <v>40</v>
      </c>
      <c r="H522" s="187" t="s">
        <v>29</v>
      </c>
      <c r="I522" s="188">
        <v>287.5</v>
      </c>
      <c r="J522" s="188">
        <f>VLOOKUP(A522,CENIK!$A$2:$F$201,6,FALSE)</f>
        <v>0</v>
      </c>
      <c r="K522" s="188">
        <f t="shared" si="19"/>
        <v>0</v>
      </c>
    </row>
    <row r="523" spans="1:11" ht="30" x14ac:dyDescent="0.25">
      <c r="A523" s="187">
        <v>24405</v>
      </c>
      <c r="B523" s="187">
        <v>84</v>
      </c>
      <c r="C523" s="184" t="str">
        <f t="shared" si="18"/>
        <v>84-24405</v>
      </c>
      <c r="D523" s="244" t="s">
        <v>386</v>
      </c>
      <c r="E523" s="244" t="s">
        <v>26</v>
      </c>
      <c r="F523" s="244" t="s">
        <v>36</v>
      </c>
      <c r="G523" s="244" t="s">
        <v>252</v>
      </c>
      <c r="H523" s="187" t="s">
        <v>22</v>
      </c>
      <c r="I523" s="188">
        <v>115</v>
      </c>
      <c r="J523" s="188">
        <f>VLOOKUP(A523,CENIK!$A$2:$F$201,6,FALSE)</f>
        <v>0</v>
      </c>
      <c r="K523" s="188">
        <f t="shared" si="19"/>
        <v>0</v>
      </c>
    </row>
    <row r="524" spans="1:11" ht="45" x14ac:dyDescent="0.25">
      <c r="A524" s="187">
        <v>31302</v>
      </c>
      <c r="B524" s="187">
        <v>84</v>
      </c>
      <c r="C524" s="184" t="str">
        <f t="shared" si="18"/>
        <v>84-31302</v>
      </c>
      <c r="D524" s="244" t="s">
        <v>386</v>
      </c>
      <c r="E524" s="244" t="s">
        <v>26</v>
      </c>
      <c r="F524" s="244" t="s">
        <v>36</v>
      </c>
      <c r="G524" s="244" t="s">
        <v>639</v>
      </c>
      <c r="H524" s="187" t="s">
        <v>22</v>
      </c>
      <c r="I524" s="188">
        <v>57.5</v>
      </c>
      <c r="J524" s="188">
        <f>VLOOKUP(A524,CENIK!$A$2:$F$201,6,FALSE)</f>
        <v>0</v>
      </c>
      <c r="K524" s="188">
        <f t="shared" si="19"/>
        <v>0</v>
      </c>
    </row>
    <row r="525" spans="1:11" ht="75" x14ac:dyDescent="0.25">
      <c r="A525" s="187">
        <v>31602</v>
      </c>
      <c r="B525" s="187">
        <v>84</v>
      </c>
      <c r="C525" s="184" t="str">
        <f t="shared" si="18"/>
        <v>84-31602</v>
      </c>
      <c r="D525" s="244" t="s">
        <v>386</v>
      </c>
      <c r="E525" s="244" t="s">
        <v>26</v>
      </c>
      <c r="F525" s="244" t="s">
        <v>36</v>
      </c>
      <c r="G525" s="244" t="s">
        <v>640</v>
      </c>
      <c r="H525" s="187" t="s">
        <v>29</v>
      </c>
      <c r="I525" s="188">
        <v>287.5</v>
      </c>
      <c r="J525" s="188">
        <f>VLOOKUP(A525,CENIK!$A$2:$F$201,6,FALSE)</f>
        <v>0</v>
      </c>
      <c r="K525" s="188">
        <f t="shared" si="19"/>
        <v>0</v>
      </c>
    </row>
    <row r="526" spans="1:11" ht="45" x14ac:dyDescent="0.25">
      <c r="A526" s="187">
        <v>32311</v>
      </c>
      <c r="B526" s="187">
        <v>84</v>
      </c>
      <c r="C526" s="184" t="str">
        <f t="shared" si="18"/>
        <v>84-32311</v>
      </c>
      <c r="D526" s="244" t="s">
        <v>386</v>
      </c>
      <c r="E526" s="244" t="s">
        <v>26</v>
      </c>
      <c r="F526" s="244" t="s">
        <v>36</v>
      </c>
      <c r="G526" s="244" t="s">
        <v>255</v>
      </c>
      <c r="H526" s="187" t="s">
        <v>29</v>
      </c>
      <c r="I526" s="188">
        <v>287.5</v>
      </c>
      <c r="J526" s="188">
        <f>VLOOKUP(A526,CENIK!$A$2:$F$201,6,FALSE)</f>
        <v>0</v>
      </c>
      <c r="K526" s="188">
        <f t="shared" si="19"/>
        <v>0</v>
      </c>
    </row>
    <row r="527" spans="1:11" ht="60" x14ac:dyDescent="0.25">
      <c r="A527" s="187">
        <v>4101</v>
      </c>
      <c r="B527" s="187">
        <v>84</v>
      </c>
      <c r="C527" s="184" t="str">
        <f t="shared" si="18"/>
        <v>84-4101</v>
      </c>
      <c r="D527" s="244" t="s">
        <v>386</v>
      </c>
      <c r="E527" s="244" t="s">
        <v>49</v>
      </c>
      <c r="F527" s="244" t="s">
        <v>50</v>
      </c>
      <c r="G527" s="244" t="s">
        <v>641</v>
      </c>
      <c r="H527" s="187" t="s">
        <v>29</v>
      </c>
      <c r="I527" s="188">
        <v>1067.2</v>
      </c>
      <c r="J527" s="188">
        <f>VLOOKUP(A527,CENIK!$A$2:$F$201,6,FALSE)</f>
        <v>0</v>
      </c>
      <c r="K527" s="188">
        <f t="shared" si="19"/>
        <v>0</v>
      </c>
    </row>
    <row r="528" spans="1:11" ht="60" x14ac:dyDescent="0.25">
      <c r="A528" s="187">
        <v>4105</v>
      </c>
      <c r="B528" s="187">
        <v>84</v>
      </c>
      <c r="C528" s="184" t="str">
        <f t="shared" si="18"/>
        <v>84-4105</v>
      </c>
      <c r="D528" s="244" t="s">
        <v>386</v>
      </c>
      <c r="E528" s="244" t="s">
        <v>49</v>
      </c>
      <c r="F528" s="244" t="s">
        <v>50</v>
      </c>
      <c r="G528" s="244" t="s">
        <v>257</v>
      </c>
      <c r="H528" s="187" t="s">
        <v>22</v>
      </c>
      <c r="I528" s="188">
        <v>278.875</v>
      </c>
      <c r="J528" s="188">
        <f>VLOOKUP(A528,CENIK!$A$2:$F$201,6,FALSE)</f>
        <v>0</v>
      </c>
      <c r="K528" s="188">
        <f t="shared" si="19"/>
        <v>0</v>
      </c>
    </row>
    <row r="529" spans="1:11" ht="45" x14ac:dyDescent="0.25">
      <c r="A529" s="187">
        <v>4106</v>
      </c>
      <c r="B529" s="187">
        <v>84</v>
      </c>
      <c r="C529" s="184" t="str">
        <f t="shared" si="18"/>
        <v>84-4106</v>
      </c>
      <c r="D529" s="244" t="s">
        <v>386</v>
      </c>
      <c r="E529" s="244" t="s">
        <v>49</v>
      </c>
      <c r="F529" s="244" t="s">
        <v>50</v>
      </c>
      <c r="G529" s="244" t="s">
        <v>642</v>
      </c>
      <c r="H529" s="187" t="s">
        <v>22</v>
      </c>
      <c r="I529" s="188">
        <v>254.72499999999999</v>
      </c>
      <c r="J529" s="188">
        <f>VLOOKUP(A529,CENIK!$A$2:$F$201,6,FALSE)</f>
        <v>0</v>
      </c>
      <c r="K529" s="188">
        <f t="shared" si="19"/>
        <v>0</v>
      </c>
    </row>
    <row r="530" spans="1:11" ht="45" x14ac:dyDescent="0.25">
      <c r="A530" s="187">
        <v>4113</v>
      </c>
      <c r="B530" s="187">
        <v>84</v>
      </c>
      <c r="C530" s="184" t="str">
        <f t="shared" si="18"/>
        <v>84-4113</v>
      </c>
      <c r="D530" s="244" t="s">
        <v>386</v>
      </c>
      <c r="E530" s="244" t="s">
        <v>49</v>
      </c>
      <c r="F530" s="244" t="s">
        <v>50</v>
      </c>
      <c r="G530" s="244" t="s">
        <v>557</v>
      </c>
      <c r="H530" s="187" t="s">
        <v>22</v>
      </c>
      <c r="I530" s="188">
        <v>53.36</v>
      </c>
      <c r="J530" s="188">
        <f>VLOOKUP(A530,CENIK!$A$2:$F$201,6,FALSE)</f>
        <v>0</v>
      </c>
      <c r="K530" s="188">
        <f t="shared" si="19"/>
        <v>0</v>
      </c>
    </row>
    <row r="531" spans="1:11" ht="45" x14ac:dyDescent="0.25">
      <c r="A531" s="187">
        <v>4121</v>
      </c>
      <c r="B531" s="187">
        <v>84</v>
      </c>
      <c r="C531" s="184" t="str">
        <f t="shared" si="18"/>
        <v>84-4121</v>
      </c>
      <c r="D531" s="244" t="s">
        <v>386</v>
      </c>
      <c r="E531" s="244" t="s">
        <v>49</v>
      </c>
      <c r="F531" s="244" t="s">
        <v>50</v>
      </c>
      <c r="G531" s="244" t="s">
        <v>260</v>
      </c>
      <c r="H531" s="187" t="s">
        <v>22</v>
      </c>
      <c r="I531" s="188">
        <v>66.7</v>
      </c>
      <c r="J531" s="188">
        <f>VLOOKUP(A531,CENIK!$A$2:$F$201,6,FALSE)</f>
        <v>0</v>
      </c>
      <c r="K531" s="188">
        <f t="shared" si="19"/>
        <v>0</v>
      </c>
    </row>
    <row r="532" spans="1:11" ht="30" x14ac:dyDescent="0.25">
      <c r="A532" s="187">
        <v>4124</v>
      </c>
      <c r="B532" s="187">
        <v>84</v>
      </c>
      <c r="C532" s="184" t="str">
        <f t="shared" si="18"/>
        <v>84-4124</v>
      </c>
      <c r="D532" s="244" t="s">
        <v>386</v>
      </c>
      <c r="E532" s="244" t="s">
        <v>49</v>
      </c>
      <c r="F532" s="244" t="s">
        <v>50</v>
      </c>
      <c r="G532" s="244" t="s">
        <v>55</v>
      </c>
      <c r="H532" s="187" t="s">
        <v>20</v>
      </c>
      <c r="I532" s="188">
        <v>11.5</v>
      </c>
      <c r="J532" s="188">
        <f>VLOOKUP(A532,CENIK!$A$2:$F$201,6,FALSE)</f>
        <v>0</v>
      </c>
      <c r="K532" s="188">
        <f t="shared" si="19"/>
        <v>0</v>
      </c>
    </row>
    <row r="533" spans="1:11" ht="45" x14ac:dyDescent="0.25">
      <c r="A533" s="187">
        <v>4201</v>
      </c>
      <c r="B533" s="187">
        <v>84</v>
      </c>
      <c r="C533" s="184" t="str">
        <f t="shared" si="18"/>
        <v>84-4201</v>
      </c>
      <c r="D533" s="244" t="s">
        <v>386</v>
      </c>
      <c r="E533" s="244" t="s">
        <v>49</v>
      </c>
      <c r="F533" s="244" t="s">
        <v>56</v>
      </c>
      <c r="G533" s="244" t="s">
        <v>57</v>
      </c>
      <c r="H533" s="187" t="s">
        <v>29</v>
      </c>
      <c r="I533" s="188">
        <v>287.5</v>
      </c>
      <c r="J533" s="188">
        <f>VLOOKUP(A533,CENIK!$A$2:$F$201,6,FALSE)</f>
        <v>0</v>
      </c>
      <c r="K533" s="188">
        <f t="shared" si="19"/>
        <v>0</v>
      </c>
    </row>
    <row r="534" spans="1:11" ht="30" x14ac:dyDescent="0.25">
      <c r="A534" s="187">
        <v>4202</v>
      </c>
      <c r="B534" s="187">
        <v>84</v>
      </c>
      <c r="C534" s="184" t="str">
        <f t="shared" si="18"/>
        <v>84-4202</v>
      </c>
      <c r="D534" s="244" t="s">
        <v>386</v>
      </c>
      <c r="E534" s="244" t="s">
        <v>49</v>
      </c>
      <c r="F534" s="244" t="s">
        <v>56</v>
      </c>
      <c r="G534" s="244" t="s">
        <v>58</v>
      </c>
      <c r="H534" s="187" t="s">
        <v>29</v>
      </c>
      <c r="I534" s="188">
        <v>287.5</v>
      </c>
      <c r="J534" s="188">
        <f>VLOOKUP(A534,CENIK!$A$2:$F$201,6,FALSE)</f>
        <v>0</v>
      </c>
      <c r="K534" s="188">
        <f t="shared" si="19"/>
        <v>0</v>
      </c>
    </row>
    <row r="535" spans="1:11" ht="75" x14ac:dyDescent="0.25">
      <c r="A535" s="187">
        <v>4203</v>
      </c>
      <c r="B535" s="187">
        <v>84</v>
      </c>
      <c r="C535" s="184" t="str">
        <f t="shared" si="18"/>
        <v>84-4203</v>
      </c>
      <c r="D535" s="244" t="s">
        <v>386</v>
      </c>
      <c r="E535" s="244" t="s">
        <v>49</v>
      </c>
      <c r="F535" s="244" t="s">
        <v>56</v>
      </c>
      <c r="G535" s="244" t="s">
        <v>59</v>
      </c>
      <c r="H535" s="187" t="s">
        <v>22</v>
      </c>
      <c r="I535" s="188">
        <v>29.9</v>
      </c>
      <c r="J535" s="188">
        <f>VLOOKUP(A535,CENIK!$A$2:$F$201,6,FALSE)</f>
        <v>0</v>
      </c>
      <c r="K535" s="188">
        <f t="shared" si="19"/>
        <v>0</v>
      </c>
    </row>
    <row r="536" spans="1:11" ht="60" x14ac:dyDescent="0.25">
      <c r="A536" s="187">
        <v>4204</v>
      </c>
      <c r="B536" s="187">
        <v>84</v>
      </c>
      <c r="C536" s="184" t="str">
        <f t="shared" si="18"/>
        <v>84-4204</v>
      </c>
      <c r="D536" s="244" t="s">
        <v>386</v>
      </c>
      <c r="E536" s="244" t="s">
        <v>49</v>
      </c>
      <c r="F536" s="244" t="s">
        <v>56</v>
      </c>
      <c r="G536" s="244" t="s">
        <v>60</v>
      </c>
      <c r="H536" s="187" t="s">
        <v>22</v>
      </c>
      <c r="I536" s="188">
        <v>146.83500000000001</v>
      </c>
      <c r="J536" s="188">
        <f>VLOOKUP(A536,CENIK!$A$2:$F$201,6,FALSE)</f>
        <v>0</v>
      </c>
      <c r="K536" s="188">
        <f t="shared" si="19"/>
        <v>0</v>
      </c>
    </row>
    <row r="537" spans="1:11" ht="60" x14ac:dyDescent="0.25">
      <c r="A537" s="187">
        <v>4205</v>
      </c>
      <c r="B537" s="187">
        <v>84</v>
      </c>
      <c r="C537" s="184" t="str">
        <f t="shared" si="18"/>
        <v>84-4205</v>
      </c>
      <c r="D537" s="244" t="s">
        <v>386</v>
      </c>
      <c r="E537" s="244" t="s">
        <v>49</v>
      </c>
      <c r="F537" s="244" t="s">
        <v>56</v>
      </c>
      <c r="G537" s="244" t="s">
        <v>61</v>
      </c>
      <c r="H537" s="187" t="s">
        <v>29</v>
      </c>
      <c r="I537" s="188">
        <v>828</v>
      </c>
      <c r="J537" s="188">
        <f>VLOOKUP(A537,CENIK!$A$2:$F$201,6,FALSE)</f>
        <v>0</v>
      </c>
      <c r="K537" s="188">
        <f t="shared" si="19"/>
        <v>0</v>
      </c>
    </row>
    <row r="538" spans="1:11" ht="60" x14ac:dyDescent="0.25">
      <c r="A538" s="187">
        <v>4206</v>
      </c>
      <c r="B538" s="187">
        <v>84</v>
      </c>
      <c r="C538" s="184" t="str">
        <f t="shared" si="18"/>
        <v>84-4206</v>
      </c>
      <c r="D538" s="244" t="s">
        <v>386</v>
      </c>
      <c r="E538" s="244" t="s">
        <v>49</v>
      </c>
      <c r="F538" s="244" t="s">
        <v>56</v>
      </c>
      <c r="G538" s="244" t="s">
        <v>62</v>
      </c>
      <c r="H538" s="187" t="s">
        <v>22</v>
      </c>
      <c r="I538" s="188">
        <v>278.875</v>
      </c>
      <c r="J538" s="188">
        <f>VLOOKUP(A538,CENIK!$A$2:$F$201,6,FALSE)</f>
        <v>0</v>
      </c>
      <c r="K538" s="188">
        <f t="shared" si="19"/>
        <v>0</v>
      </c>
    </row>
    <row r="539" spans="1:11" ht="60" x14ac:dyDescent="0.25">
      <c r="A539" s="187">
        <v>4207</v>
      </c>
      <c r="B539" s="187">
        <v>84</v>
      </c>
      <c r="C539" s="184" t="str">
        <f t="shared" si="18"/>
        <v>84-4207</v>
      </c>
      <c r="D539" s="244" t="s">
        <v>386</v>
      </c>
      <c r="E539" s="244" t="s">
        <v>49</v>
      </c>
      <c r="F539" s="244" t="s">
        <v>56</v>
      </c>
      <c r="G539" s="244" t="s">
        <v>262</v>
      </c>
      <c r="H539" s="187" t="s">
        <v>22</v>
      </c>
      <c r="I539" s="188">
        <v>10</v>
      </c>
      <c r="J539" s="188">
        <f>VLOOKUP(A539,CENIK!$A$2:$F$201,6,FALSE)</f>
        <v>0</v>
      </c>
      <c r="K539" s="188">
        <f t="shared" si="19"/>
        <v>0</v>
      </c>
    </row>
    <row r="540" spans="1:11" ht="165" x14ac:dyDescent="0.25">
      <c r="A540" s="187">
        <v>6101</v>
      </c>
      <c r="B540" s="187">
        <v>84</v>
      </c>
      <c r="C540" s="184" t="str">
        <f t="shared" si="18"/>
        <v>84-6101</v>
      </c>
      <c r="D540" s="244" t="s">
        <v>386</v>
      </c>
      <c r="E540" s="244" t="s">
        <v>74</v>
      </c>
      <c r="F540" s="244" t="s">
        <v>75</v>
      </c>
      <c r="G540" s="244" t="s">
        <v>76</v>
      </c>
      <c r="H540" s="187" t="s">
        <v>10</v>
      </c>
      <c r="I540" s="188">
        <v>230</v>
      </c>
      <c r="J540" s="188">
        <f>VLOOKUP(A540,CENIK!$A$2:$F$201,6,FALSE)</f>
        <v>0</v>
      </c>
      <c r="K540" s="188">
        <f t="shared" si="19"/>
        <v>0</v>
      </c>
    </row>
    <row r="541" spans="1:11" ht="120" x14ac:dyDescent="0.25">
      <c r="A541" s="187">
        <v>6202</v>
      </c>
      <c r="B541" s="187">
        <v>84</v>
      </c>
      <c r="C541" s="184" t="str">
        <f t="shared" si="18"/>
        <v>84-6202</v>
      </c>
      <c r="D541" s="244" t="s">
        <v>386</v>
      </c>
      <c r="E541" s="244" t="s">
        <v>74</v>
      </c>
      <c r="F541" s="244" t="s">
        <v>77</v>
      </c>
      <c r="G541" s="244" t="s">
        <v>263</v>
      </c>
      <c r="H541" s="187" t="s">
        <v>6</v>
      </c>
      <c r="I541" s="188">
        <v>3</v>
      </c>
      <c r="J541" s="188">
        <f>VLOOKUP(A541,CENIK!$A$2:$F$201,6,FALSE)</f>
        <v>0</v>
      </c>
      <c r="K541" s="188">
        <f t="shared" si="19"/>
        <v>0</v>
      </c>
    </row>
    <row r="542" spans="1:11" ht="120" x14ac:dyDescent="0.25">
      <c r="A542" s="187">
        <v>6204</v>
      </c>
      <c r="B542" s="187">
        <v>84</v>
      </c>
      <c r="C542" s="184" t="str">
        <f t="shared" si="18"/>
        <v>84-6204</v>
      </c>
      <c r="D542" s="244" t="s">
        <v>386</v>
      </c>
      <c r="E542" s="244" t="s">
        <v>74</v>
      </c>
      <c r="F542" s="244" t="s">
        <v>77</v>
      </c>
      <c r="G542" s="244" t="s">
        <v>265</v>
      </c>
      <c r="H542" s="187" t="s">
        <v>6</v>
      </c>
      <c r="I542" s="188">
        <v>5</v>
      </c>
      <c r="J542" s="188">
        <f>VLOOKUP(A542,CENIK!$A$2:$F$201,6,FALSE)</f>
        <v>0</v>
      </c>
      <c r="K542" s="188">
        <f t="shared" si="19"/>
        <v>0</v>
      </c>
    </row>
    <row r="543" spans="1:11" ht="120" x14ac:dyDescent="0.25">
      <c r="A543" s="187">
        <v>6253</v>
      </c>
      <c r="B543" s="187">
        <v>84</v>
      </c>
      <c r="C543" s="184" t="str">
        <f t="shared" si="18"/>
        <v>84-6253</v>
      </c>
      <c r="D543" s="244" t="s">
        <v>386</v>
      </c>
      <c r="E543" s="244" t="s">
        <v>74</v>
      </c>
      <c r="F543" s="244" t="s">
        <v>77</v>
      </c>
      <c r="G543" s="244" t="s">
        <v>269</v>
      </c>
      <c r="H543" s="187" t="s">
        <v>6</v>
      </c>
      <c r="I543" s="188">
        <v>10</v>
      </c>
      <c r="J543" s="188">
        <f>VLOOKUP(A543,CENIK!$A$2:$F$201,6,FALSE)</f>
        <v>0</v>
      </c>
      <c r="K543" s="188">
        <f t="shared" si="19"/>
        <v>0</v>
      </c>
    </row>
    <row r="544" spans="1:11" ht="45" x14ac:dyDescent="0.25">
      <c r="A544" s="187">
        <v>6257</v>
      </c>
      <c r="B544" s="187">
        <v>84</v>
      </c>
      <c r="C544" s="184" t="str">
        <f t="shared" si="18"/>
        <v>84-6257</v>
      </c>
      <c r="D544" s="244" t="s">
        <v>386</v>
      </c>
      <c r="E544" s="244" t="s">
        <v>74</v>
      </c>
      <c r="F544" s="244" t="s">
        <v>77</v>
      </c>
      <c r="G544" s="244" t="s">
        <v>79</v>
      </c>
      <c r="H544" s="187" t="s">
        <v>6</v>
      </c>
      <c r="I544" s="188">
        <v>10</v>
      </c>
      <c r="J544" s="188">
        <f>VLOOKUP(A544,CENIK!$A$2:$F$201,6,FALSE)</f>
        <v>0</v>
      </c>
      <c r="K544" s="188">
        <f t="shared" si="19"/>
        <v>0</v>
      </c>
    </row>
    <row r="545" spans="1:11" ht="345" x14ac:dyDescent="0.25">
      <c r="A545" s="187">
        <v>6301</v>
      </c>
      <c r="B545" s="187">
        <v>84</v>
      </c>
      <c r="C545" s="184" t="str">
        <f t="shared" si="18"/>
        <v>84-6301</v>
      </c>
      <c r="D545" s="244" t="s">
        <v>386</v>
      </c>
      <c r="E545" s="244" t="s">
        <v>74</v>
      </c>
      <c r="F545" s="244" t="s">
        <v>81</v>
      </c>
      <c r="G545" s="244" t="s">
        <v>270</v>
      </c>
      <c r="H545" s="187" t="s">
        <v>6</v>
      </c>
      <c r="I545" s="188">
        <v>10</v>
      </c>
      <c r="J545" s="188">
        <f>VLOOKUP(A545,CENIK!$A$2:$F$201,6,FALSE)</f>
        <v>0</v>
      </c>
      <c r="K545" s="188">
        <f t="shared" si="19"/>
        <v>0</v>
      </c>
    </row>
    <row r="546" spans="1:11" ht="150" x14ac:dyDescent="0.25">
      <c r="A546" s="187">
        <v>6302</v>
      </c>
      <c r="B546" s="187">
        <v>84</v>
      </c>
      <c r="C546" s="184" t="str">
        <f t="shared" si="18"/>
        <v>84-6302</v>
      </c>
      <c r="D546" s="244" t="s">
        <v>386</v>
      </c>
      <c r="E546" s="244" t="s">
        <v>74</v>
      </c>
      <c r="F546" s="244" t="s">
        <v>81</v>
      </c>
      <c r="G546" s="244" t="s">
        <v>687</v>
      </c>
      <c r="H546" s="187" t="s">
        <v>6</v>
      </c>
      <c r="I546" s="188">
        <v>10</v>
      </c>
      <c r="J546" s="188">
        <f>VLOOKUP(A546,CENIK!$A$2:$F$201,6,FALSE)</f>
        <v>0</v>
      </c>
      <c r="K546" s="188">
        <f t="shared" si="19"/>
        <v>0</v>
      </c>
    </row>
    <row r="547" spans="1:11" ht="30" x14ac:dyDescent="0.25">
      <c r="A547" s="187">
        <v>6401</v>
      </c>
      <c r="B547" s="187">
        <v>84</v>
      </c>
      <c r="C547" s="184" t="str">
        <f t="shared" si="18"/>
        <v>84-6401</v>
      </c>
      <c r="D547" s="244" t="s">
        <v>386</v>
      </c>
      <c r="E547" s="244" t="s">
        <v>74</v>
      </c>
      <c r="F547" s="244" t="s">
        <v>85</v>
      </c>
      <c r="G547" s="244" t="s">
        <v>86</v>
      </c>
      <c r="H547" s="187" t="s">
        <v>10</v>
      </c>
      <c r="I547" s="188">
        <v>230</v>
      </c>
      <c r="J547" s="188">
        <f>VLOOKUP(A547,CENIK!$A$2:$F$201,6,FALSE)</f>
        <v>0</v>
      </c>
      <c r="K547" s="188">
        <f t="shared" si="19"/>
        <v>0</v>
      </c>
    </row>
    <row r="548" spans="1:11" ht="30" x14ac:dyDescent="0.25">
      <c r="A548" s="187">
        <v>6402</v>
      </c>
      <c r="B548" s="187">
        <v>84</v>
      </c>
      <c r="C548" s="184" t="str">
        <f t="shared" si="18"/>
        <v>84-6402</v>
      </c>
      <c r="D548" s="244" t="s">
        <v>386</v>
      </c>
      <c r="E548" s="244" t="s">
        <v>74</v>
      </c>
      <c r="F548" s="244" t="s">
        <v>85</v>
      </c>
      <c r="G548" s="244" t="s">
        <v>122</v>
      </c>
      <c r="H548" s="187" t="s">
        <v>10</v>
      </c>
      <c r="I548" s="188">
        <v>230</v>
      </c>
      <c r="J548" s="188">
        <f>VLOOKUP(A548,CENIK!$A$2:$F$201,6,FALSE)</f>
        <v>0</v>
      </c>
      <c r="K548" s="188">
        <f t="shared" si="19"/>
        <v>0</v>
      </c>
    </row>
    <row r="549" spans="1:11" ht="60" x14ac:dyDescent="0.25">
      <c r="A549" s="187">
        <v>6405</v>
      </c>
      <c r="B549" s="187">
        <v>84</v>
      </c>
      <c r="C549" s="184" t="str">
        <f t="shared" si="18"/>
        <v>84-6405</v>
      </c>
      <c r="D549" s="244" t="s">
        <v>386</v>
      </c>
      <c r="E549" s="244" t="s">
        <v>74</v>
      </c>
      <c r="F549" s="244" t="s">
        <v>85</v>
      </c>
      <c r="G549" s="244" t="s">
        <v>87</v>
      </c>
      <c r="H549" s="187" t="s">
        <v>10</v>
      </c>
      <c r="I549" s="188">
        <v>230</v>
      </c>
      <c r="J549" s="188">
        <f>VLOOKUP(A549,CENIK!$A$2:$F$201,6,FALSE)</f>
        <v>0</v>
      </c>
      <c r="K549" s="188">
        <f t="shared" si="19"/>
        <v>0</v>
      </c>
    </row>
    <row r="550" spans="1:11" ht="30" x14ac:dyDescent="0.25">
      <c r="A550" s="187">
        <v>6501</v>
      </c>
      <c r="B550" s="187">
        <v>84</v>
      </c>
      <c r="C550" s="184" t="str">
        <f t="shared" si="18"/>
        <v>84-6501</v>
      </c>
      <c r="D550" s="244" t="s">
        <v>386</v>
      </c>
      <c r="E550" s="244" t="s">
        <v>74</v>
      </c>
      <c r="F550" s="244" t="s">
        <v>88</v>
      </c>
      <c r="G550" s="244" t="s">
        <v>271</v>
      </c>
      <c r="H550" s="187" t="s">
        <v>6</v>
      </c>
      <c r="I550" s="188">
        <v>2</v>
      </c>
      <c r="J550" s="188">
        <f>VLOOKUP(A550,CENIK!$A$2:$F$201,6,FALSE)</f>
        <v>0</v>
      </c>
      <c r="K550" s="188">
        <f t="shared" si="19"/>
        <v>0</v>
      </c>
    </row>
    <row r="551" spans="1:11" ht="30" x14ac:dyDescent="0.25">
      <c r="A551" s="187">
        <v>6502</v>
      </c>
      <c r="B551" s="187">
        <v>84</v>
      </c>
      <c r="C551" s="184" t="str">
        <f t="shared" ref="C551:C614" si="20">CONCATENATE(B551,$A$35,A551)</f>
        <v>84-6502</v>
      </c>
      <c r="D551" s="244" t="s">
        <v>386</v>
      </c>
      <c r="E551" s="244" t="s">
        <v>74</v>
      </c>
      <c r="F551" s="244" t="s">
        <v>88</v>
      </c>
      <c r="G551" s="244" t="s">
        <v>272</v>
      </c>
      <c r="H551" s="187" t="s">
        <v>6</v>
      </c>
      <c r="I551" s="188">
        <v>1</v>
      </c>
      <c r="J551" s="188">
        <f>VLOOKUP(A551,CENIK!$A$2:$F$201,6,FALSE)</f>
        <v>0</v>
      </c>
      <c r="K551" s="188">
        <f t="shared" ref="K551:K614" si="21">ROUND(I551*J551,2)</f>
        <v>0</v>
      </c>
    </row>
    <row r="552" spans="1:11" ht="45" x14ac:dyDescent="0.25">
      <c r="A552" s="187">
        <v>6503</v>
      </c>
      <c r="B552" s="187">
        <v>84</v>
      </c>
      <c r="C552" s="184" t="str">
        <f t="shared" si="20"/>
        <v>84-6503</v>
      </c>
      <c r="D552" s="244" t="s">
        <v>386</v>
      </c>
      <c r="E552" s="244" t="s">
        <v>74</v>
      </c>
      <c r="F552" s="244" t="s">
        <v>88</v>
      </c>
      <c r="G552" s="244" t="s">
        <v>273</v>
      </c>
      <c r="H552" s="187" t="s">
        <v>6</v>
      </c>
      <c r="I552" s="188">
        <v>2</v>
      </c>
      <c r="J552" s="188">
        <f>VLOOKUP(A552,CENIK!$A$2:$F$201,6,FALSE)</f>
        <v>0</v>
      </c>
      <c r="K552" s="188">
        <f t="shared" si="21"/>
        <v>0</v>
      </c>
    </row>
    <row r="553" spans="1:11" ht="45" x14ac:dyDescent="0.25">
      <c r="A553" s="187">
        <v>6504</v>
      </c>
      <c r="B553" s="187">
        <v>84</v>
      </c>
      <c r="C553" s="184" t="str">
        <f t="shared" si="20"/>
        <v>84-6504</v>
      </c>
      <c r="D553" s="244" t="s">
        <v>386</v>
      </c>
      <c r="E553" s="244" t="s">
        <v>74</v>
      </c>
      <c r="F553" s="244" t="s">
        <v>88</v>
      </c>
      <c r="G553" s="244" t="s">
        <v>274</v>
      </c>
      <c r="H553" s="187" t="s">
        <v>6</v>
      </c>
      <c r="I553" s="188">
        <v>3</v>
      </c>
      <c r="J553" s="188">
        <f>VLOOKUP(A553,CENIK!$A$2:$F$201,6,FALSE)</f>
        <v>0</v>
      </c>
      <c r="K553" s="188">
        <f t="shared" si="21"/>
        <v>0</v>
      </c>
    </row>
    <row r="554" spans="1:11" ht="30" x14ac:dyDescent="0.25">
      <c r="A554" s="187">
        <v>6507</v>
      </c>
      <c r="B554" s="187">
        <v>84</v>
      </c>
      <c r="C554" s="184" t="str">
        <f t="shared" si="20"/>
        <v>84-6507</v>
      </c>
      <c r="D554" s="244" t="s">
        <v>386</v>
      </c>
      <c r="E554" s="244" t="s">
        <v>74</v>
      </c>
      <c r="F554" s="244" t="s">
        <v>88</v>
      </c>
      <c r="G554" s="244" t="s">
        <v>277</v>
      </c>
      <c r="H554" s="187" t="s">
        <v>6</v>
      </c>
      <c r="I554" s="188">
        <v>4</v>
      </c>
      <c r="J554" s="188">
        <f>VLOOKUP(A554,CENIK!$A$2:$F$201,6,FALSE)</f>
        <v>0</v>
      </c>
      <c r="K554" s="188">
        <f t="shared" si="21"/>
        <v>0</v>
      </c>
    </row>
    <row r="555" spans="1:11" ht="60" x14ac:dyDescent="0.25">
      <c r="A555" s="187">
        <v>1201</v>
      </c>
      <c r="B555" s="187">
        <v>549</v>
      </c>
      <c r="C555" s="184" t="str">
        <f t="shared" si="20"/>
        <v>549-1201</v>
      </c>
      <c r="D555" s="244" t="s">
        <v>395</v>
      </c>
      <c r="E555" s="244" t="s">
        <v>7</v>
      </c>
      <c r="F555" s="244" t="s">
        <v>8</v>
      </c>
      <c r="G555" s="244" t="s">
        <v>9</v>
      </c>
      <c r="H555" s="187" t="s">
        <v>10</v>
      </c>
      <c r="I555" s="188">
        <v>52</v>
      </c>
      <c r="J555" s="188">
        <f>VLOOKUP(A555,CENIK!$A$2:$F$201,6,FALSE)</f>
        <v>0</v>
      </c>
      <c r="K555" s="188">
        <f t="shared" si="21"/>
        <v>0</v>
      </c>
    </row>
    <row r="556" spans="1:11" ht="45" x14ac:dyDescent="0.25">
      <c r="A556" s="187">
        <v>1202</v>
      </c>
      <c r="B556" s="187">
        <v>549</v>
      </c>
      <c r="C556" s="184" t="str">
        <f t="shared" si="20"/>
        <v>549-1202</v>
      </c>
      <c r="D556" s="244" t="s">
        <v>395</v>
      </c>
      <c r="E556" s="244" t="s">
        <v>7</v>
      </c>
      <c r="F556" s="244" t="s">
        <v>8</v>
      </c>
      <c r="G556" s="244" t="s">
        <v>11</v>
      </c>
      <c r="H556" s="187" t="s">
        <v>12</v>
      </c>
      <c r="I556" s="188">
        <v>4</v>
      </c>
      <c r="J556" s="188">
        <f>VLOOKUP(A556,CENIK!$A$2:$F$201,6,FALSE)</f>
        <v>0</v>
      </c>
      <c r="K556" s="188">
        <f t="shared" si="21"/>
        <v>0</v>
      </c>
    </row>
    <row r="557" spans="1:11" ht="60" x14ac:dyDescent="0.25">
      <c r="A557" s="187">
        <v>1203</v>
      </c>
      <c r="B557" s="187">
        <v>549</v>
      </c>
      <c r="C557" s="184" t="str">
        <f t="shared" si="20"/>
        <v>549-1203</v>
      </c>
      <c r="D557" s="244" t="s">
        <v>395</v>
      </c>
      <c r="E557" s="244" t="s">
        <v>7</v>
      </c>
      <c r="F557" s="244" t="s">
        <v>8</v>
      </c>
      <c r="G557" s="244" t="s">
        <v>236</v>
      </c>
      <c r="H557" s="187" t="s">
        <v>10</v>
      </c>
      <c r="I557" s="188">
        <v>52</v>
      </c>
      <c r="J557" s="188">
        <f>VLOOKUP(A557,CENIK!$A$2:$F$201,6,FALSE)</f>
        <v>0</v>
      </c>
      <c r="K557" s="188">
        <f t="shared" si="21"/>
        <v>0</v>
      </c>
    </row>
    <row r="558" spans="1:11" ht="60" x14ac:dyDescent="0.25">
      <c r="A558" s="187">
        <v>1205</v>
      </c>
      <c r="B558" s="187">
        <v>549</v>
      </c>
      <c r="C558" s="184" t="str">
        <f t="shared" si="20"/>
        <v>549-1205</v>
      </c>
      <c r="D558" s="244" t="s">
        <v>395</v>
      </c>
      <c r="E558" s="244" t="s">
        <v>7</v>
      </c>
      <c r="F558" s="244" t="s">
        <v>8</v>
      </c>
      <c r="G558" s="244" t="s">
        <v>237</v>
      </c>
      <c r="H558" s="187" t="s">
        <v>14</v>
      </c>
      <c r="I558" s="188">
        <v>1</v>
      </c>
      <c r="J558" s="188">
        <f>VLOOKUP(A558,CENIK!$A$2:$F$201,6,FALSE)</f>
        <v>0</v>
      </c>
      <c r="K558" s="188">
        <f t="shared" si="21"/>
        <v>0</v>
      </c>
    </row>
    <row r="559" spans="1:11" ht="75" x14ac:dyDescent="0.25">
      <c r="A559" s="187">
        <v>1208</v>
      </c>
      <c r="B559" s="187">
        <v>549</v>
      </c>
      <c r="C559" s="184" t="str">
        <f t="shared" si="20"/>
        <v>549-1208</v>
      </c>
      <c r="D559" s="244" t="s">
        <v>395</v>
      </c>
      <c r="E559" s="244" t="s">
        <v>7</v>
      </c>
      <c r="F559" s="244" t="s">
        <v>8</v>
      </c>
      <c r="G559" s="244" t="s">
        <v>240</v>
      </c>
      <c r="H559" s="187" t="s">
        <v>14</v>
      </c>
      <c r="I559" s="188">
        <v>1</v>
      </c>
      <c r="J559" s="188">
        <f>VLOOKUP(A559,CENIK!$A$2:$F$201,6,FALSE)</f>
        <v>0</v>
      </c>
      <c r="K559" s="188">
        <f t="shared" si="21"/>
        <v>0</v>
      </c>
    </row>
    <row r="560" spans="1:11" ht="60" x14ac:dyDescent="0.25">
      <c r="A560" s="187">
        <v>1212</v>
      </c>
      <c r="B560" s="187">
        <v>549</v>
      </c>
      <c r="C560" s="184" t="str">
        <f t="shared" si="20"/>
        <v>549-1212</v>
      </c>
      <c r="D560" s="244" t="s">
        <v>395</v>
      </c>
      <c r="E560" s="244" t="s">
        <v>7</v>
      </c>
      <c r="F560" s="244" t="s">
        <v>8</v>
      </c>
      <c r="G560" s="244" t="s">
        <v>243</v>
      </c>
      <c r="H560" s="187" t="s">
        <v>14</v>
      </c>
      <c r="I560" s="188">
        <v>1</v>
      </c>
      <c r="J560" s="188">
        <f>VLOOKUP(A560,CENIK!$A$2:$F$201,6,FALSE)</f>
        <v>0</v>
      </c>
      <c r="K560" s="188">
        <f t="shared" si="21"/>
        <v>0</v>
      </c>
    </row>
    <row r="561" spans="1:11" ht="60" x14ac:dyDescent="0.25">
      <c r="A561" s="187">
        <v>1213</v>
      </c>
      <c r="B561" s="187">
        <v>549</v>
      </c>
      <c r="C561" s="184" t="str">
        <f t="shared" si="20"/>
        <v>549-1213</v>
      </c>
      <c r="D561" s="244" t="s">
        <v>395</v>
      </c>
      <c r="E561" s="244" t="s">
        <v>7</v>
      </c>
      <c r="F561" s="244" t="s">
        <v>8</v>
      </c>
      <c r="G561" s="244" t="s">
        <v>244</v>
      </c>
      <c r="H561" s="187" t="s">
        <v>14</v>
      </c>
      <c r="I561" s="188">
        <v>1</v>
      </c>
      <c r="J561" s="188">
        <f>VLOOKUP(A561,CENIK!$A$2:$F$201,6,FALSE)</f>
        <v>0</v>
      </c>
      <c r="K561" s="188">
        <f t="shared" si="21"/>
        <v>0</v>
      </c>
    </row>
    <row r="562" spans="1:11" ht="45" x14ac:dyDescent="0.25">
      <c r="A562" s="187">
        <v>1301</v>
      </c>
      <c r="B562" s="187">
        <v>549</v>
      </c>
      <c r="C562" s="184" t="str">
        <f t="shared" si="20"/>
        <v>549-1301</v>
      </c>
      <c r="D562" s="244" t="s">
        <v>395</v>
      </c>
      <c r="E562" s="244" t="s">
        <v>7</v>
      </c>
      <c r="F562" s="244" t="s">
        <v>15</v>
      </c>
      <c r="G562" s="244" t="s">
        <v>16</v>
      </c>
      <c r="H562" s="187" t="s">
        <v>10</v>
      </c>
      <c r="I562" s="188">
        <v>52</v>
      </c>
      <c r="J562" s="188">
        <f>VLOOKUP(A562,CENIK!$A$2:$F$201,6,FALSE)</f>
        <v>0</v>
      </c>
      <c r="K562" s="188">
        <f t="shared" si="21"/>
        <v>0</v>
      </c>
    </row>
    <row r="563" spans="1:11" ht="150" x14ac:dyDescent="0.25">
      <c r="A563" s="187">
        <v>1302</v>
      </c>
      <c r="B563" s="187">
        <v>549</v>
      </c>
      <c r="C563" s="184" t="str">
        <f t="shared" si="20"/>
        <v>549-1302</v>
      </c>
      <c r="D563" s="244" t="s">
        <v>395</v>
      </c>
      <c r="E563" s="244" t="s">
        <v>7</v>
      </c>
      <c r="F563" s="244" t="s">
        <v>15</v>
      </c>
      <c r="G563" s="244" t="s">
        <v>3254</v>
      </c>
      <c r="H563" s="187" t="s">
        <v>10</v>
      </c>
      <c r="I563" s="188">
        <v>52</v>
      </c>
      <c r="J563" s="188">
        <f>VLOOKUP(A563,CENIK!$A$2:$F$201,6,FALSE)</f>
        <v>0</v>
      </c>
      <c r="K563" s="188">
        <f t="shared" si="21"/>
        <v>0</v>
      </c>
    </row>
    <row r="564" spans="1:11" ht="165" x14ac:dyDescent="0.25">
      <c r="A564" s="187">
        <v>1304</v>
      </c>
      <c r="B564" s="187">
        <v>549</v>
      </c>
      <c r="C564" s="184" t="str">
        <f t="shared" si="20"/>
        <v>549-1304</v>
      </c>
      <c r="D564" s="244" t="s">
        <v>395</v>
      </c>
      <c r="E564" s="244" t="s">
        <v>7</v>
      </c>
      <c r="F564" s="244" t="s">
        <v>15</v>
      </c>
      <c r="G564" s="244" t="s">
        <v>3253</v>
      </c>
      <c r="H564" s="187" t="s">
        <v>6</v>
      </c>
      <c r="I564" s="188">
        <v>1</v>
      </c>
      <c r="J564" s="188">
        <f>VLOOKUP(A564,CENIK!$A$2:$F$201,6,FALSE)</f>
        <v>0</v>
      </c>
      <c r="K564" s="188">
        <f t="shared" si="21"/>
        <v>0</v>
      </c>
    </row>
    <row r="565" spans="1:11" ht="60" x14ac:dyDescent="0.25">
      <c r="A565" s="187">
        <v>1307</v>
      </c>
      <c r="B565" s="187">
        <v>549</v>
      </c>
      <c r="C565" s="184" t="str">
        <f t="shared" si="20"/>
        <v>549-1307</v>
      </c>
      <c r="D565" s="244" t="s">
        <v>395</v>
      </c>
      <c r="E565" s="244" t="s">
        <v>7</v>
      </c>
      <c r="F565" s="244" t="s">
        <v>15</v>
      </c>
      <c r="G565" s="244" t="s">
        <v>18</v>
      </c>
      <c r="H565" s="187" t="s">
        <v>6</v>
      </c>
      <c r="I565" s="188">
        <v>3</v>
      </c>
      <c r="J565" s="188">
        <f>VLOOKUP(A565,CENIK!$A$2:$F$201,6,FALSE)</f>
        <v>0</v>
      </c>
      <c r="K565" s="188">
        <f t="shared" si="21"/>
        <v>0</v>
      </c>
    </row>
    <row r="566" spans="1:11" ht="60" x14ac:dyDescent="0.25">
      <c r="A566" s="187">
        <v>1310</v>
      </c>
      <c r="B566" s="187">
        <v>549</v>
      </c>
      <c r="C566" s="184" t="str">
        <f t="shared" si="20"/>
        <v>549-1310</v>
      </c>
      <c r="D566" s="244" t="s">
        <v>395</v>
      </c>
      <c r="E566" s="244" t="s">
        <v>7</v>
      </c>
      <c r="F566" s="244" t="s">
        <v>15</v>
      </c>
      <c r="G566" s="244" t="s">
        <v>21</v>
      </c>
      <c r="H566" s="187" t="s">
        <v>22</v>
      </c>
      <c r="I566" s="188">
        <v>39</v>
      </c>
      <c r="J566" s="188">
        <f>VLOOKUP(A566,CENIK!$A$2:$F$201,6,FALSE)</f>
        <v>0</v>
      </c>
      <c r="K566" s="188">
        <f t="shared" si="21"/>
        <v>0</v>
      </c>
    </row>
    <row r="567" spans="1:11" ht="30" x14ac:dyDescent="0.25">
      <c r="A567" s="187">
        <v>1401</v>
      </c>
      <c r="B567" s="187">
        <v>549</v>
      </c>
      <c r="C567" s="184" t="str">
        <f t="shared" si="20"/>
        <v>549-1401</v>
      </c>
      <c r="D567" s="244" t="s">
        <v>395</v>
      </c>
      <c r="E567" s="244" t="s">
        <v>7</v>
      </c>
      <c r="F567" s="244" t="s">
        <v>25</v>
      </c>
      <c r="G567" s="244" t="s">
        <v>247</v>
      </c>
      <c r="H567" s="187" t="s">
        <v>20</v>
      </c>
      <c r="I567" s="188">
        <v>1.04</v>
      </c>
      <c r="J567" s="188">
        <f>VLOOKUP(A567,CENIK!$A$2:$F$201,6,FALSE)</f>
        <v>0</v>
      </c>
      <c r="K567" s="188">
        <f t="shared" si="21"/>
        <v>0</v>
      </c>
    </row>
    <row r="568" spans="1:11" ht="30" x14ac:dyDescent="0.25">
      <c r="A568" s="187">
        <v>1402</v>
      </c>
      <c r="B568" s="187">
        <v>549</v>
      </c>
      <c r="C568" s="184" t="str">
        <f t="shared" si="20"/>
        <v>549-1402</v>
      </c>
      <c r="D568" s="244" t="s">
        <v>395</v>
      </c>
      <c r="E568" s="244" t="s">
        <v>7</v>
      </c>
      <c r="F568" s="244" t="s">
        <v>25</v>
      </c>
      <c r="G568" s="244" t="s">
        <v>248</v>
      </c>
      <c r="H568" s="187" t="s">
        <v>20</v>
      </c>
      <c r="I568" s="188">
        <v>2</v>
      </c>
      <c r="J568" s="188">
        <f>VLOOKUP(A568,CENIK!$A$2:$F$201,6,FALSE)</f>
        <v>0</v>
      </c>
      <c r="K568" s="188">
        <f t="shared" si="21"/>
        <v>0</v>
      </c>
    </row>
    <row r="569" spans="1:11" ht="30" x14ac:dyDescent="0.25">
      <c r="A569" s="187">
        <v>1403</v>
      </c>
      <c r="B569" s="187">
        <v>549</v>
      </c>
      <c r="C569" s="184" t="str">
        <f t="shared" si="20"/>
        <v>549-1403</v>
      </c>
      <c r="D569" s="244" t="s">
        <v>395</v>
      </c>
      <c r="E569" s="244" t="s">
        <v>7</v>
      </c>
      <c r="F569" s="244" t="s">
        <v>25</v>
      </c>
      <c r="G569" s="244" t="s">
        <v>249</v>
      </c>
      <c r="H569" s="187" t="s">
        <v>20</v>
      </c>
      <c r="I569" s="188">
        <v>1</v>
      </c>
      <c r="J569" s="188">
        <f>VLOOKUP(A569,CENIK!$A$2:$F$201,6,FALSE)</f>
        <v>0</v>
      </c>
      <c r="K569" s="188">
        <f t="shared" si="21"/>
        <v>0</v>
      </c>
    </row>
    <row r="570" spans="1:11" ht="45" x14ac:dyDescent="0.25">
      <c r="A570" s="187">
        <v>12309</v>
      </c>
      <c r="B570" s="187">
        <v>549</v>
      </c>
      <c r="C570" s="184" t="str">
        <f t="shared" si="20"/>
        <v>549-12309</v>
      </c>
      <c r="D570" s="244" t="s">
        <v>395</v>
      </c>
      <c r="E570" s="244" t="s">
        <v>26</v>
      </c>
      <c r="F570" s="244" t="s">
        <v>27</v>
      </c>
      <c r="G570" s="244" t="s">
        <v>30</v>
      </c>
      <c r="H570" s="187" t="s">
        <v>29</v>
      </c>
      <c r="I570" s="188">
        <v>65</v>
      </c>
      <c r="J570" s="188">
        <f>VLOOKUP(A570,CENIK!$A$2:$F$201,6,FALSE)</f>
        <v>0</v>
      </c>
      <c r="K570" s="188">
        <f t="shared" si="21"/>
        <v>0</v>
      </c>
    </row>
    <row r="571" spans="1:11" ht="30" x14ac:dyDescent="0.25">
      <c r="A571" s="187">
        <v>12328</v>
      </c>
      <c r="B571" s="187">
        <v>549</v>
      </c>
      <c r="C571" s="184" t="str">
        <f t="shared" si="20"/>
        <v>549-12328</v>
      </c>
      <c r="D571" s="244" t="s">
        <v>395</v>
      </c>
      <c r="E571" s="244" t="s">
        <v>26</v>
      </c>
      <c r="F571" s="244" t="s">
        <v>27</v>
      </c>
      <c r="G571" s="244" t="s">
        <v>32</v>
      </c>
      <c r="H571" s="187" t="s">
        <v>10</v>
      </c>
      <c r="I571" s="188">
        <v>134</v>
      </c>
      <c r="J571" s="188">
        <f>VLOOKUP(A571,CENIK!$A$2:$F$201,6,FALSE)</f>
        <v>0</v>
      </c>
      <c r="K571" s="188">
        <f t="shared" si="21"/>
        <v>0</v>
      </c>
    </row>
    <row r="572" spans="1:11" ht="30" x14ac:dyDescent="0.25">
      <c r="A572" s="187">
        <v>22102</v>
      </c>
      <c r="B572" s="187">
        <v>549</v>
      </c>
      <c r="C572" s="184" t="str">
        <f t="shared" si="20"/>
        <v>549-22102</v>
      </c>
      <c r="D572" s="244" t="s">
        <v>395</v>
      </c>
      <c r="E572" s="244" t="s">
        <v>26</v>
      </c>
      <c r="F572" s="244" t="s">
        <v>27</v>
      </c>
      <c r="G572" s="244" t="s">
        <v>35</v>
      </c>
      <c r="H572" s="187" t="s">
        <v>29</v>
      </c>
      <c r="I572" s="188">
        <v>65</v>
      </c>
      <c r="J572" s="188">
        <f>VLOOKUP(A572,CENIK!$A$2:$F$201,6,FALSE)</f>
        <v>0</v>
      </c>
      <c r="K572" s="188">
        <f t="shared" si="21"/>
        <v>0</v>
      </c>
    </row>
    <row r="573" spans="1:11" ht="30" x14ac:dyDescent="0.25">
      <c r="A573" s="187">
        <v>2208</v>
      </c>
      <c r="B573" s="187">
        <v>549</v>
      </c>
      <c r="C573" s="184" t="str">
        <f t="shared" si="20"/>
        <v>549-2208</v>
      </c>
      <c r="D573" s="244" t="s">
        <v>395</v>
      </c>
      <c r="E573" s="244" t="s">
        <v>26</v>
      </c>
      <c r="F573" s="244" t="s">
        <v>36</v>
      </c>
      <c r="G573" s="244" t="s">
        <v>37</v>
      </c>
      <c r="H573" s="187" t="s">
        <v>29</v>
      </c>
      <c r="I573" s="188">
        <v>65</v>
      </c>
      <c r="J573" s="188">
        <f>VLOOKUP(A573,CENIK!$A$2:$F$201,6,FALSE)</f>
        <v>0</v>
      </c>
      <c r="K573" s="188">
        <f t="shared" si="21"/>
        <v>0</v>
      </c>
    </row>
    <row r="574" spans="1:11" ht="30" x14ac:dyDescent="0.25">
      <c r="A574" s="187">
        <v>22103</v>
      </c>
      <c r="B574" s="187">
        <v>549</v>
      </c>
      <c r="C574" s="184" t="str">
        <f t="shared" si="20"/>
        <v>549-22103</v>
      </c>
      <c r="D574" s="244" t="s">
        <v>395</v>
      </c>
      <c r="E574" s="244" t="s">
        <v>26</v>
      </c>
      <c r="F574" s="244" t="s">
        <v>36</v>
      </c>
      <c r="G574" s="244" t="s">
        <v>40</v>
      </c>
      <c r="H574" s="187" t="s">
        <v>29</v>
      </c>
      <c r="I574" s="188">
        <v>65</v>
      </c>
      <c r="J574" s="188">
        <f>VLOOKUP(A574,CENIK!$A$2:$F$201,6,FALSE)</f>
        <v>0</v>
      </c>
      <c r="K574" s="188">
        <f t="shared" si="21"/>
        <v>0</v>
      </c>
    </row>
    <row r="575" spans="1:11" ht="30" x14ac:dyDescent="0.25">
      <c r="A575" s="187">
        <v>24405</v>
      </c>
      <c r="B575" s="187">
        <v>549</v>
      </c>
      <c r="C575" s="184" t="str">
        <f t="shared" si="20"/>
        <v>549-24405</v>
      </c>
      <c r="D575" s="244" t="s">
        <v>395</v>
      </c>
      <c r="E575" s="244" t="s">
        <v>26</v>
      </c>
      <c r="F575" s="244" t="s">
        <v>36</v>
      </c>
      <c r="G575" s="244" t="s">
        <v>252</v>
      </c>
      <c r="H575" s="187" t="s">
        <v>22</v>
      </c>
      <c r="I575" s="188">
        <v>26</v>
      </c>
      <c r="J575" s="188">
        <f>VLOOKUP(A575,CENIK!$A$2:$F$201,6,FALSE)</f>
        <v>0</v>
      </c>
      <c r="K575" s="188">
        <f t="shared" si="21"/>
        <v>0</v>
      </c>
    </row>
    <row r="576" spans="1:11" ht="45" x14ac:dyDescent="0.25">
      <c r="A576" s="187">
        <v>31302</v>
      </c>
      <c r="B576" s="187">
        <v>549</v>
      </c>
      <c r="C576" s="184" t="str">
        <f t="shared" si="20"/>
        <v>549-31302</v>
      </c>
      <c r="D576" s="244" t="s">
        <v>395</v>
      </c>
      <c r="E576" s="244" t="s">
        <v>26</v>
      </c>
      <c r="F576" s="244" t="s">
        <v>36</v>
      </c>
      <c r="G576" s="244" t="s">
        <v>639</v>
      </c>
      <c r="H576" s="187" t="s">
        <v>22</v>
      </c>
      <c r="I576" s="188">
        <v>13</v>
      </c>
      <c r="J576" s="188">
        <f>VLOOKUP(A576,CENIK!$A$2:$F$201,6,FALSE)</f>
        <v>0</v>
      </c>
      <c r="K576" s="188">
        <f t="shared" si="21"/>
        <v>0</v>
      </c>
    </row>
    <row r="577" spans="1:11" ht="75" x14ac:dyDescent="0.25">
      <c r="A577" s="187">
        <v>31602</v>
      </c>
      <c r="B577" s="187">
        <v>549</v>
      </c>
      <c r="C577" s="184" t="str">
        <f t="shared" si="20"/>
        <v>549-31602</v>
      </c>
      <c r="D577" s="244" t="s">
        <v>395</v>
      </c>
      <c r="E577" s="244" t="s">
        <v>26</v>
      </c>
      <c r="F577" s="244" t="s">
        <v>36</v>
      </c>
      <c r="G577" s="244" t="s">
        <v>640</v>
      </c>
      <c r="H577" s="187" t="s">
        <v>29</v>
      </c>
      <c r="I577" s="188">
        <v>65</v>
      </c>
      <c r="J577" s="188">
        <f>VLOOKUP(A577,CENIK!$A$2:$F$201,6,FALSE)</f>
        <v>0</v>
      </c>
      <c r="K577" s="188">
        <f t="shared" si="21"/>
        <v>0</v>
      </c>
    </row>
    <row r="578" spans="1:11" ht="45" x14ac:dyDescent="0.25">
      <c r="A578" s="187">
        <v>32311</v>
      </c>
      <c r="B578" s="187">
        <v>549</v>
      </c>
      <c r="C578" s="184" t="str">
        <f t="shared" si="20"/>
        <v>549-32311</v>
      </c>
      <c r="D578" s="244" t="s">
        <v>395</v>
      </c>
      <c r="E578" s="244" t="s">
        <v>26</v>
      </c>
      <c r="F578" s="244" t="s">
        <v>36</v>
      </c>
      <c r="G578" s="244" t="s">
        <v>255</v>
      </c>
      <c r="H578" s="187" t="s">
        <v>29</v>
      </c>
      <c r="I578" s="188">
        <v>65</v>
      </c>
      <c r="J578" s="188">
        <f>VLOOKUP(A578,CENIK!$A$2:$F$201,6,FALSE)</f>
        <v>0</v>
      </c>
      <c r="K578" s="188">
        <f t="shared" si="21"/>
        <v>0</v>
      </c>
    </row>
    <row r="579" spans="1:11" ht="60" x14ac:dyDescent="0.25">
      <c r="A579" s="187">
        <v>4101</v>
      </c>
      <c r="B579" s="187">
        <v>549</v>
      </c>
      <c r="C579" s="184" t="str">
        <f t="shared" si="20"/>
        <v>549-4101</v>
      </c>
      <c r="D579" s="244" t="s">
        <v>395</v>
      </c>
      <c r="E579" s="244" t="s">
        <v>49</v>
      </c>
      <c r="F579" s="244" t="s">
        <v>50</v>
      </c>
      <c r="G579" s="244" t="s">
        <v>641</v>
      </c>
      <c r="H579" s="187" t="s">
        <v>29</v>
      </c>
      <c r="I579" s="188">
        <v>175.864</v>
      </c>
      <c r="J579" s="188">
        <f>VLOOKUP(A579,CENIK!$A$2:$F$201,6,FALSE)</f>
        <v>0</v>
      </c>
      <c r="K579" s="188">
        <f t="shared" si="21"/>
        <v>0</v>
      </c>
    </row>
    <row r="580" spans="1:11" ht="60" x14ac:dyDescent="0.25">
      <c r="A580" s="187">
        <v>4105</v>
      </c>
      <c r="B580" s="187">
        <v>549</v>
      </c>
      <c r="C580" s="184" t="str">
        <f t="shared" si="20"/>
        <v>549-4105</v>
      </c>
      <c r="D580" s="244" t="s">
        <v>395</v>
      </c>
      <c r="E580" s="244" t="s">
        <v>49</v>
      </c>
      <c r="F580" s="244" t="s">
        <v>50</v>
      </c>
      <c r="G580" s="244" t="s">
        <v>257</v>
      </c>
      <c r="H580" s="187" t="s">
        <v>22</v>
      </c>
      <c r="I580" s="188">
        <v>22.164999999999999</v>
      </c>
      <c r="J580" s="188">
        <f>VLOOKUP(A580,CENIK!$A$2:$F$201,6,FALSE)</f>
        <v>0</v>
      </c>
      <c r="K580" s="188">
        <f t="shared" si="21"/>
        <v>0</v>
      </c>
    </row>
    <row r="581" spans="1:11" ht="45" x14ac:dyDescent="0.25">
      <c r="A581" s="187">
        <v>4106</v>
      </c>
      <c r="B581" s="187">
        <v>549</v>
      </c>
      <c r="C581" s="184" t="str">
        <f t="shared" si="20"/>
        <v>549-4106</v>
      </c>
      <c r="D581" s="244" t="s">
        <v>395</v>
      </c>
      <c r="E581" s="244" t="s">
        <v>49</v>
      </c>
      <c r="F581" s="244" t="s">
        <v>50</v>
      </c>
      <c r="G581" s="244" t="s">
        <v>642</v>
      </c>
      <c r="H581" s="187" t="s">
        <v>22</v>
      </c>
      <c r="I581" s="188">
        <v>65.766999999999996</v>
      </c>
      <c r="J581" s="188">
        <f>VLOOKUP(A581,CENIK!$A$2:$F$201,6,FALSE)</f>
        <v>0</v>
      </c>
      <c r="K581" s="188">
        <f t="shared" si="21"/>
        <v>0</v>
      </c>
    </row>
    <row r="582" spans="1:11" ht="45" x14ac:dyDescent="0.25">
      <c r="A582" s="187">
        <v>4113</v>
      </c>
      <c r="B582" s="187">
        <v>549</v>
      </c>
      <c r="C582" s="184" t="str">
        <f t="shared" si="20"/>
        <v>549-4113</v>
      </c>
      <c r="D582" s="244" t="s">
        <v>395</v>
      </c>
      <c r="E582" s="244" t="s">
        <v>49</v>
      </c>
      <c r="F582" s="244" t="s">
        <v>50</v>
      </c>
      <c r="G582" s="244" t="s">
        <v>557</v>
      </c>
      <c r="H582" s="187" t="s">
        <v>22</v>
      </c>
      <c r="I582" s="188">
        <v>8.7932000000000006</v>
      </c>
      <c r="J582" s="188">
        <f>VLOOKUP(A582,CENIK!$A$2:$F$201,6,FALSE)</f>
        <v>0</v>
      </c>
      <c r="K582" s="188">
        <f t="shared" si="21"/>
        <v>0</v>
      </c>
    </row>
    <row r="583" spans="1:11" ht="45" x14ac:dyDescent="0.25">
      <c r="A583" s="187">
        <v>4121</v>
      </c>
      <c r="B583" s="187">
        <v>549</v>
      </c>
      <c r="C583" s="184" t="str">
        <f t="shared" si="20"/>
        <v>549-4121</v>
      </c>
      <c r="D583" s="244" t="s">
        <v>395</v>
      </c>
      <c r="E583" s="244" t="s">
        <v>49</v>
      </c>
      <c r="F583" s="244" t="s">
        <v>50</v>
      </c>
      <c r="G583" s="244" t="s">
        <v>260</v>
      </c>
      <c r="H583" s="187" t="s">
        <v>22</v>
      </c>
      <c r="I583" s="188">
        <v>10.9915</v>
      </c>
      <c r="J583" s="188">
        <f>VLOOKUP(A583,CENIK!$A$2:$F$201,6,FALSE)</f>
        <v>0</v>
      </c>
      <c r="K583" s="188">
        <f t="shared" si="21"/>
        <v>0</v>
      </c>
    </row>
    <row r="584" spans="1:11" ht="30" x14ac:dyDescent="0.25">
      <c r="A584" s="187">
        <v>4124</v>
      </c>
      <c r="B584" s="187">
        <v>549</v>
      </c>
      <c r="C584" s="184" t="str">
        <f t="shared" si="20"/>
        <v>549-4124</v>
      </c>
      <c r="D584" s="244" t="s">
        <v>395</v>
      </c>
      <c r="E584" s="244" t="s">
        <v>49</v>
      </c>
      <c r="F584" s="244" t="s">
        <v>50</v>
      </c>
      <c r="G584" s="244" t="s">
        <v>55</v>
      </c>
      <c r="H584" s="187" t="s">
        <v>20</v>
      </c>
      <c r="I584" s="188">
        <v>2.6</v>
      </c>
      <c r="J584" s="188">
        <f>VLOOKUP(A584,CENIK!$A$2:$F$201,6,FALSE)</f>
        <v>0</v>
      </c>
      <c r="K584" s="188">
        <f t="shared" si="21"/>
        <v>0</v>
      </c>
    </row>
    <row r="585" spans="1:11" ht="45" x14ac:dyDescent="0.25">
      <c r="A585" s="187">
        <v>4201</v>
      </c>
      <c r="B585" s="187">
        <v>549</v>
      </c>
      <c r="C585" s="184" t="str">
        <f t="shared" si="20"/>
        <v>549-4201</v>
      </c>
      <c r="D585" s="244" t="s">
        <v>395</v>
      </c>
      <c r="E585" s="244" t="s">
        <v>49</v>
      </c>
      <c r="F585" s="244" t="s">
        <v>56</v>
      </c>
      <c r="G585" s="244" t="s">
        <v>57</v>
      </c>
      <c r="H585" s="187" t="s">
        <v>29</v>
      </c>
      <c r="I585" s="188">
        <v>65</v>
      </c>
      <c r="J585" s="188">
        <f>VLOOKUP(A585,CENIK!$A$2:$F$201,6,FALSE)</f>
        <v>0</v>
      </c>
      <c r="K585" s="188">
        <f t="shared" si="21"/>
        <v>0</v>
      </c>
    </row>
    <row r="586" spans="1:11" ht="30" x14ac:dyDescent="0.25">
      <c r="A586" s="187">
        <v>4202</v>
      </c>
      <c r="B586" s="187">
        <v>549</v>
      </c>
      <c r="C586" s="184" t="str">
        <f t="shared" si="20"/>
        <v>549-4202</v>
      </c>
      <c r="D586" s="244" t="s">
        <v>395</v>
      </c>
      <c r="E586" s="244" t="s">
        <v>49</v>
      </c>
      <c r="F586" s="244" t="s">
        <v>56</v>
      </c>
      <c r="G586" s="244" t="s">
        <v>58</v>
      </c>
      <c r="H586" s="187" t="s">
        <v>29</v>
      </c>
      <c r="I586" s="188">
        <v>65</v>
      </c>
      <c r="J586" s="188">
        <f>VLOOKUP(A586,CENIK!$A$2:$F$201,6,FALSE)</f>
        <v>0</v>
      </c>
      <c r="K586" s="188">
        <f t="shared" si="21"/>
        <v>0</v>
      </c>
    </row>
    <row r="587" spans="1:11" ht="75" x14ac:dyDescent="0.25">
      <c r="A587" s="187">
        <v>4203</v>
      </c>
      <c r="B587" s="187">
        <v>549</v>
      </c>
      <c r="C587" s="184" t="str">
        <f t="shared" si="20"/>
        <v>549-4203</v>
      </c>
      <c r="D587" s="244" t="s">
        <v>395</v>
      </c>
      <c r="E587" s="244" t="s">
        <v>49</v>
      </c>
      <c r="F587" s="244" t="s">
        <v>56</v>
      </c>
      <c r="G587" s="244" t="s">
        <v>59</v>
      </c>
      <c r="H587" s="187" t="s">
        <v>22</v>
      </c>
      <c r="I587" s="188">
        <v>6.76</v>
      </c>
      <c r="J587" s="188">
        <f>VLOOKUP(A587,CENIK!$A$2:$F$201,6,FALSE)</f>
        <v>0</v>
      </c>
      <c r="K587" s="188">
        <f t="shared" si="21"/>
        <v>0</v>
      </c>
    </row>
    <row r="588" spans="1:11" ht="60" x14ac:dyDescent="0.25">
      <c r="A588" s="187">
        <v>4204</v>
      </c>
      <c r="B588" s="187">
        <v>549</v>
      </c>
      <c r="C588" s="184" t="str">
        <f t="shared" si="20"/>
        <v>549-4204</v>
      </c>
      <c r="D588" s="244" t="s">
        <v>395</v>
      </c>
      <c r="E588" s="244" t="s">
        <v>49</v>
      </c>
      <c r="F588" s="244" t="s">
        <v>56</v>
      </c>
      <c r="G588" s="244" t="s">
        <v>60</v>
      </c>
      <c r="H588" s="187" t="s">
        <v>22</v>
      </c>
      <c r="I588" s="188">
        <v>33.200000000000003</v>
      </c>
      <c r="J588" s="188">
        <f>VLOOKUP(A588,CENIK!$A$2:$F$201,6,FALSE)</f>
        <v>0</v>
      </c>
      <c r="K588" s="188">
        <f t="shared" si="21"/>
        <v>0</v>
      </c>
    </row>
    <row r="589" spans="1:11" ht="60" x14ac:dyDescent="0.25">
      <c r="A589" s="187">
        <v>4205</v>
      </c>
      <c r="B589" s="187">
        <v>549</v>
      </c>
      <c r="C589" s="184" t="str">
        <f t="shared" si="20"/>
        <v>549-4205</v>
      </c>
      <c r="D589" s="244" t="s">
        <v>395</v>
      </c>
      <c r="E589" s="244" t="s">
        <v>49</v>
      </c>
      <c r="F589" s="244" t="s">
        <v>56</v>
      </c>
      <c r="G589" s="244" t="s">
        <v>61</v>
      </c>
      <c r="H589" s="187" t="s">
        <v>29</v>
      </c>
      <c r="I589" s="188">
        <v>187.2</v>
      </c>
      <c r="J589" s="188">
        <f>VLOOKUP(A589,CENIK!$A$2:$F$201,6,FALSE)</f>
        <v>0</v>
      </c>
      <c r="K589" s="188">
        <f t="shared" si="21"/>
        <v>0</v>
      </c>
    </row>
    <row r="590" spans="1:11" ht="60" x14ac:dyDescent="0.25">
      <c r="A590" s="187">
        <v>4206</v>
      </c>
      <c r="B590" s="187">
        <v>549</v>
      </c>
      <c r="C590" s="184" t="str">
        <f t="shared" si="20"/>
        <v>549-4206</v>
      </c>
      <c r="D590" s="244" t="s">
        <v>395</v>
      </c>
      <c r="E590" s="244" t="s">
        <v>49</v>
      </c>
      <c r="F590" s="244" t="s">
        <v>56</v>
      </c>
      <c r="G590" s="244" t="s">
        <v>62</v>
      </c>
      <c r="H590" s="187" t="s">
        <v>22</v>
      </c>
      <c r="I590" s="188">
        <v>22.164999999999999</v>
      </c>
      <c r="J590" s="188">
        <f>VLOOKUP(A590,CENIK!$A$2:$F$201,6,FALSE)</f>
        <v>0</v>
      </c>
      <c r="K590" s="188">
        <f t="shared" si="21"/>
        <v>0</v>
      </c>
    </row>
    <row r="591" spans="1:11" ht="60" x14ac:dyDescent="0.25">
      <c r="A591" s="187">
        <v>4207</v>
      </c>
      <c r="B591" s="187">
        <v>549</v>
      </c>
      <c r="C591" s="184" t="str">
        <f t="shared" si="20"/>
        <v>549-4207</v>
      </c>
      <c r="D591" s="244" t="s">
        <v>395</v>
      </c>
      <c r="E591" s="244" t="s">
        <v>49</v>
      </c>
      <c r="F591" s="244" t="s">
        <v>56</v>
      </c>
      <c r="G591" s="244" t="s">
        <v>262</v>
      </c>
      <c r="H591" s="187" t="s">
        <v>22</v>
      </c>
      <c r="I591" s="188">
        <v>10</v>
      </c>
      <c r="J591" s="188">
        <f>VLOOKUP(A591,CENIK!$A$2:$F$201,6,FALSE)</f>
        <v>0</v>
      </c>
      <c r="K591" s="188">
        <f t="shared" si="21"/>
        <v>0</v>
      </c>
    </row>
    <row r="592" spans="1:11" ht="165" x14ac:dyDescent="0.25">
      <c r="A592" s="187">
        <v>6101</v>
      </c>
      <c r="B592" s="187">
        <v>549</v>
      </c>
      <c r="C592" s="184" t="str">
        <f t="shared" si="20"/>
        <v>549-6101</v>
      </c>
      <c r="D592" s="244" t="s">
        <v>395</v>
      </c>
      <c r="E592" s="244" t="s">
        <v>74</v>
      </c>
      <c r="F592" s="244" t="s">
        <v>75</v>
      </c>
      <c r="G592" s="244" t="s">
        <v>76</v>
      </c>
      <c r="H592" s="187" t="s">
        <v>10</v>
      </c>
      <c r="I592" s="188">
        <v>52</v>
      </c>
      <c r="J592" s="188">
        <f>VLOOKUP(A592,CENIK!$A$2:$F$201,6,FALSE)</f>
        <v>0</v>
      </c>
      <c r="K592" s="188">
        <f t="shared" si="21"/>
        <v>0</v>
      </c>
    </row>
    <row r="593" spans="1:11" ht="120" x14ac:dyDescent="0.25">
      <c r="A593" s="187">
        <v>6202</v>
      </c>
      <c r="B593" s="187">
        <v>549</v>
      </c>
      <c r="C593" s="184" t="str">
        <f t="shared" si="20"/>
        <v>549-6202</v>
      </c>
      <c r="D593" s="244" t="s">
        <v>395</v>
      </c>
      <c r="E593" s="244" t="s">
        <v>74</v>
      </c>
      <c r="F593" s="244" t="s">
        <v>77</v>
      </c>
      <c r="G593" s="244" t="s">
        <v>263</v>
      </c>
      <c r="H593" s="187" t="s">
        <v>6</v>
      </c>
      <c r="I593" s="188">
        <v>3</v>
      </c>
      <c r="J593" s="188">
        <f>VLOOKUP(A593,CENIK!$A$2:$F$201,6,FALSE)</f>
        <v>0</v>
      </c>
      <c r="K593" s="188">
        <f t="shared" si="21"/>
        <v>0</v>
      </c>
    </row>
    <row r="594" spans="1:11" ht="120" x14ac:dyDescent="0.25">
      <c r="A594" s="187">
        <v>6204</v>
      </c>
      <c r="B594" s="187">
        <v>549</v>
      </c>
      <c r="C594" s="184" t="str">
        <f t="shared" si="20"/>
        <v>549-6204</v>
      </c>
      <c r="D594" s="244" t="s">
        <v>395</v>
      </c>
      <c r="E594" s="244" t="s">
        <v>74</v>
      </c>
      <c r="F594" s="244" t="s">
        <v>77</v>
      </c>
      <c r="G594" s="244" t="s">
        <v>265</v>
      </c>
      <c r="H594" s="187" t="s">
        <v>6</v>
      </c>
      <c r="I594" s="188">
        <v>1</v>
      </c>
      <c r="J594" s="188">
        <f>VLOOKUP(A594,CENIK!$A$2:$F$201,6,FALSE)</f>
        <v>0</v>
      </c>
      <c r="K594" s="188">
        <f t="shared" si="21"/>
        <v>0</v>
      </c>
    </row>
    <row r="595" spans="1:11" ht="120" x14ac:dyDescent="0.25">
      <c r="A595" s="187">
        <v>6253</v>
      </c>
      <c r="B595" s="187">
        <v>549</v>
      </c>
      <c r="C595" s="184" t="str">
        <f t="shared" si="20"/>
        <v>549-6253</v>
      </c>
      <c r="D595" s="244" t="s">
        <v>395</v>
      </c>
      <c r="E595" s="244" t="s">
        <v>74</v>
      </c>
      <c r="F595" s="244" t="s">
        <v>77</v>
      </c>
      <c r="G595" s="244" t="s">
        <v>269</v>
      </c>
      <c r="H595" s="187" t="s">
        <v>6</v>
      </c>
      <c r="I595" s="188">
        <v>3</v>
      </c>
      <c r="J595" s="188">
        <f>VLOOKUP(A595,CENIK!$A$2:$F$201,6,FALSE)</f>
        <v>0</v>
      </c>
      <c r="K595" s="188">
        <f t="shared" si="21"/>
        <v>0</v>
      </c>
    </row>
    <row r="596" spans="1:11" ht="45" x14ac:dyDescent="0.25">
      <c r="A596" s="187">
        <v>6257</v>
      </c>
      <c r="B596" s="187">
        <v>549</v>
      </c>
      <c r="C596" s="184" t="str">
        <f t="shared" si="20"/>
        <v>549-6257</v>
      </c>
      <c r="D596" s="244" t="s">
        <v>395</v>
      </c>
      <c r="E596" s="244" t="s">
        <v>74</v>
      </c>
      <c r="F596" s="244" t="s">
        <v>77</v>
      </c>
      <c r="G596" s="244" t="s">
        <v>79</v>
      </c>
      <c r="H596" s="187" t="s">
        <v>6</v>
      </c>
      <c r="I596" s="188">
        <v>3</v>
      </c>
      <c r="J596" s="188">
        <f>VLOOKUP(A596,CENIK!$A$2:$F$201,6,FALSE)</f>
        <v>0</v>
      </c>
      <c r="K596" s="188">
        <f t="shared" si="21"/>
        <v>0</v>
      </c>
    </row>
    <row r="597" spans="1:11" ht="345" x14ac:dyDescent="0.25">
      <c r="A597" s="187">
        <v>6301</v>
      </c>
      <c r="B597" s="187">
        <v>549</v>
      </c>
      <c r="C597" s="184" t="str">
        <f t="shared" si="20"/>
        <v>549-6301</v>
      </c>
      <c r="D597" s="244" t="s">
        <v>395</v>
      </c>
      <c r="E597" s="244" t="s">
        <v>74</v>
      </c>
      <c r="F597" s="244" t="s">
        <v>81</v>
      </c>
      <c r="G597" s="244" t="s">
        <v>270</v>
      </c>
      <c r="H597" s="187" t="s">
        <v>6</v>
      </c>
      <c r="I597" s="188">
        <v>3</v>
      </c>
      <c r="J597" s="188">
        <f>VLOOKUP(A597,CENIK!$A$2:$F$201,6,FALSE)</f>
        <v>0</v>
      </c>
      <c r="K597" s="188">
        <f t="shared" si="21"/>
        <v>0</v>
      </c>
    </row>
    <row r="598" spans="1:11" ht="135" x14ac:dyDescent="0.25">
      <c r="A598" s="187">
        <v>6302</v>
      </c>
      <c r="B598" s="187">
        <v>549</v>
      </c>
      <c r="C598" s="184" t="str">
        <f t="shared" si="20"/>
        <v>549-6302</v>
      </c>
      <c r="D598" s="244" t="s">
        <v>395</v>
      </c>
      <c r="E598" s="244" t="s">
        <v>74</v>
      </c>
      <c r="F598" s="244" t="s">
        <v>81</v>
      </c>
      <c r="G598" s="244" t="s">
        <v>686</v>
      </c>
      <c r="H598" s="187" t="s">
        <v>6</v>
      </c>
      <c r="I598" s="188">
        <v>3</v>
      </c>
      <c r="J598" s="188">
        <f>VLOOKUP(A598,CENIK!$A$2:$F$201,6,FALSE)</f>
        <v>0</v>
      </c>
      <c r="K598" s="188">
        <f t="shared" si="21"/>
        <v>0</v>
      </c>
    </row>
    <row r="599" spans="1:11" ht="30" x14ac:dyDescent="0.25">
      <c r="A599" s="187">
        <v>6401</v>
      </c>
      <c r="B599" s="187">
        <v>549</v>
      </c>
      <c r="C599" s="184" t="str">
        <f t="shared" si="20"/>
        <v>549-6401</v>
      </c>
      <c r="D599" s="244" t="s">
        <v>395</v>
      </c>
      <c r="E599" s="244" t="s">
        <v>74</v>
      </c>
      <c r="F599" s="244" t="s">
        <v>85</v>
      </c>
      <c r="G599" s="244" t="s">
        <v>86</v>
      </c>
      <c r="H599" s="187" t="s">
        <v>10</v>
      </c>
      <c r="I599" s="188">
        <v>52</v>
      </c>
      <c r="J599" s="188">
        <f>VLOOKUP(A599,CENIK!$A$2:$F$201,6,FALSE)</f>
        <v>0</v>
      </c>
      <c r="K599" s="188">
        <f t="shared" si="21"/>
        <v>0</v>
      </c>
    </row>
    <row r="600" spans="1:11" ht="30" x14ac:dyDescent="0.25">
      <c r="A600" s="187">
        <v>6402</v>
      </c>
      <c r="B600" s="187">
        <v>549</v>
      </c>
      <c r="C600" s="184" t="str">
        <f t="shared" si="20"/>
        <v>549-6402</v>
      </c>
      <c r="D600" s="244" t="s">
        <v>395</v>
      </c>
      <c r="E600" s="244" t="s">
        <v>74</v>
      </c>
      <c r="F600" s="244" t="s">
        <v>85</v>
      </c>
      <c r="G600" s="244" t="s">
        <v>122</v>
      </c>
      <c r="H600" s="187" t="s">
        <v>10</v>
      </c>
      <c r="I600" s="188">
        <v>52</v>
      </c>
      <c r="J600" s="188">
        <f>VLOOKUP(A600,CENIK!$A$2:$F$201,6,FALSE)</f>
        <v>0</v>
      </c>
      <c r="K600" s="188">
        <f t="shared" si="21"/>
        <v>0</v>
      </c>
    </row>
    <row r="601" spans="1:11" ht="60" x14ac:dyDescent="0.25">
      <c r="A601" s="187">
        <v>6405</v>
      </c>
      <c r="B601" s="187">
        <v>549</v>
      </c>
      <c r="C601" s="184" t="str">
        <f t="shared" si="20"/>
        <v>549-6405</v>
      </c>
      <c r="D601" s="244" t="s">
        <v>395</v>
      </c>
      <c r="E601" s="244" t="s">
        <v>74</v>
      </c>
      <c r="F601" s="244" t="s">
        <v>85</v>
      </c>
      <c r="G601" s="244" t="s">
        <v>87</v>
      </c>
      <c r="H601" s="187" t="s">
        <v>10</v>
      </c>
      <c r="I601" s="188">
        <v>52</v>
      </c>
      <c r="J601" s="188">
        <f>VLOOKUP(A601,CENIK!$A$2:$F$201,6,FALSE)</f>
        <v>0</v>
      </c>
      <c r="K601" s="188">
        <f t="shared" si="21"/>
        <v>0</v>
      </c>
    </row>
    <row r="602" spans="1:11" ht="30" x14ac:dyDescent="0.25">
      <c r="A602" s="187">
        <v>6501</v>
      </c>
      <c r="B602" s="187">
        <v>549</v>
      </c>
      <c r="C602" s="184" t="str">
        <f t="shared" si="20"/>
        <v>549-6501</v>
      </c>
      <c r="D602" s="244" t="s">
        <v>395</v>
      </c>
      <c r="E602" s="244" t="s">
        <v>74</v>
      </c>
      <c r="F602" s="244" t="s">
        <v>88</v>
      </c>
      <c r="G602" s="244" t="s">
        <v>271</v>
      </c>
      <c r="H602" s="187" t="s">
        <v>6</v>
      </c>
      <c r="I602" s="188">
        <v>1</v>
      </c>
      <c r="J602" s="188">
        <f>VLOOKUP(A602,CENIK!$A$2:$F$201,6,FALSE)</f>
        <v>0</v>
      </c>
      <c r="K602" s="188">
        <f t="shared" si="21"/>
        <v>0</v>
      </c>
    </row>
    <row r="603" spans="1:11" ht="30" x14ac:dyDescent="0.25">
      <c r="A603" s="187">
        <v>6502</v>
      </c>
      <c r="B603" s="187">
        <v>549</v>
      </c>
      <c r="C603" s="184" t="str">
        <f t="shared" si="20"/>
        <v>549-6502</v>
      </c>
      <c r="D603" s="244" t="s">
        <v>395</v>
      </c>
      <c r="E603" s="244" t="s">
        <v>74</v>
      </c>
      <c r="F603" s="244" t="s">
        <v>88</v>
      </c>
      <c r="G603" s="244" t="s">
        <v>272</v>
      </c>
      <c r="H603" s="187" t="s">
        <v>6</v>
      </c>
      <c r="I603" s="188">
        <v>1</v>
      </c>
      <c r="J603" s="188">
        <f>VLOOKUP(A603,CENIK!$A$2:$F$201,6,FALSE)</f>
        <v>0</v>
      </c>
      <c r="K603" s="188">
        <f t="shared" si="21"/>
        <v>0</v>
      </c>
    </row>
    <row r="604" spans="1:11" ht="45" x14ac:dyDescent="0.25">
      <c r="A604" s="187">
        <v>6503</v>
      </c>
      <c r="B604" s="187">
        <v>549</v>
      </c>
      <c r="C604" s="184" t="str">
        <f t="shared" si="20"/>
        <v>549-6503</v>
      </c>
      <c r="D604" s="244" t="s">
        <v>395</v>
      </c>
      <c r="E604" s="244" t="s">
        <v>74</v>
      </c>
      <c r="F604" s="244" t="s">
        <v>88</v>
      </c>
      <c r="G604" s="244" t="s">
        <v>273</v>
      </c>
      <c r="H604" s="187" t="s">
        <v>6</v>
      </c>
      <c r="I604" s="188">
        <v>2</v>
      </c>
      <c r="J604" s="188">
        <f>VLOOKUP(A604,CENIK!$A$2:$F$201,6,FALSE)</f>
        <v>0</v>
      </c>
      <c r="K604" s="188">
        <f t="shared" si="21"/>
        <v>0</v>
      </c>
    </row>
    <row r="605" spans="1:11" ht="60" x14ac:dyDescent="0.25">
      <c r="A605" s="187">
        <v>1201</v>
      </c>
      <c r="B605" s="187">
        <v>544</v>
      </c>
      <c r="C605" s="184" t="str">
        <f t="shared" si="20"/>
        <v>544-1201</v>
      </c>
      <c r="D605" s="244" t="s">
        <v>391</v>
      </c>
      <c r="E605" s="244" t="s">
        <v>7</v>
      </c>
      <c r="F605" s="244" t="s">
        <v>8</v>
      </c>
      <c r="G605" s="244" t="s">
        <v>9</v>
      </c>
      <c r="H605" s="187" t="s">
        <v>10</v>
      </c>
      <c r="I605" s="188">
        <v>78</v>
      </c>
      <c r="J605" s="188">
        <f>VLOOKUP(A605,CENIK!$A$2:$F$201,6,FALSE)</f>
        <v>0</v>
      </c>
      <c r="K605" s="188">
        <f t="shared" si="21"/>
        <v>0</v>
      </c>
    </row>
    <row r="606" spans="1:11" ht="45" x14ac:dyDescent="0.25">
      <c r="A606" s="187">
        <v>1202</v>
      </c>
      <c r="B606" s="187">
        <v>544</v>
      </c>
      <c r="C606" s="184" t="str">
        <f t="shared" si="20"/>
        <v>544-1202</v>
      </c>
      <c r="D606" s="244" t="s">
        <v>391</v>
      </c>
      <c r="E606" s="244" t="s">
        <v>7</v>
      </c>
      <c r="F606" s="244" t="s">
        <v>8</v>
      </c>
      <c r="G606" s="244" t="s">
        <v>11</v>
      </c>
      <c r="H606" s="187" t="s">
        <v>12</v>
      </c>
      <c r="I606" s="188">
        <v>3</v>
      </c>
      <c r="J606" s="188">
        <f>VLOOKUP(A606,CENIK!$A$2:$F$201,6,FALSE)</f>
        <v>0</v>
      </c>
      <c r="K606" s="188">
        <f t="shared" si="21"/>
        <v>0</v>
      </c>
    </row>
    <row r="607" spans="1:11" ht="60" x14ac:dyDescent="0.25">
      <c r="A607" s="187">
        <v>1203</v>
      </c>
      <c r="B607" s="187">
        <v>544</v>
      </c>
      <c r="C607" s="184" t="str">
        <f t="shared" si="20"/>
        <v>544-1203</v>
      </c>
      <c r="D607" s="244" t="s">
        <v>391</v>
      </c>
      <c r="E607" s="244" t="s">
        <v>7</v>
      </c>
      <c r="F607" s="244" t="s">
        <v>8</v>
      </c>
      <c r="G607" s="244" t="s">
        <v>236</v>
      </c>
      <c r="H607" s="187" t="s">
        <v>10</v>
      </c>
      <c r="I607" s="188">
        <v>78</v>
      </c>
      <c r="J607" s="188">
        <f>VLOOKUP(A607,CENIK!$A$2:$F$201,6,FALSE)</f>
        <v>0</v>
      </c>
      <c r="K607" s="188">
        <f t="shared" si="21"/>
        <v>0</v>
      </c>
    </row>
    <row r="608" spans="1:11" ht="60" x14ac:dyDescent="0.25">
      <c r="A608" s="187">
        <v>1206</v>
      </c>
      <c r="B608" s="187">
        <v>544</v>
      </c>
      <c r="C608" s="184" t="str">
        <f t="shared" si="20"/>
        <v>544-1206</v>
      </c>
      <c r="D608" s="244" t="s">
        <v>391</v>
      </c>
      <c r="E608" s="244" t="s">
        <v>7</v>
      </c>
      <c r="F608" s="244" t="s">
        <v>8</v>
      </c>
      <c r="G608" s="244" t="s">
        <v>238</v>
      </c>
      <c r="H608" s="187" t="s">
        <v>14</v>
      </c>
      <c r="I608" s="188">
        <v>1</v>
      </c>
      <c r="J608" s="188">
        <f>VLOOKUP(A608,CENIK!$A$2:$F$201,6,FALSE)</f>
        <v>0</v>
      </c>
      <c r="K608" s="188">
        <f t="shared" si="21"/>
        <v>0</v>
      </c>
    </row>
    <row r="609" spans="1:11" ht="75" x14ac:dyDescent="0.25">
      <c r="A609" s="187">
        <v>1207</v>
      </c>
      <c r="B609" s="187">
        <v>544</v>
      </c>
      <c r="C609" s="184" t="str">
        <f t="shared" si="20"/>
        <v>544-1207</v>
      </c>
      <c r="D609" s="244" t="s">
        <v>391</v>
      </c>
      <c r="E609" s="244" t="s">
        <v>7</v>
      </c>
      <c r="F609" s="244" t="s">
        <v>8</v>
      </c>
      <c r="G609" s="244" t="s">
        <v>239</v>
      </c>
      <c r="H609" s="187" t="s">
        <v>14</v>
      </c>
      <c r="I609" s="188">
        <v>1</v>
      </c>
      <c r="J609" s="188">
        <f>VLOOKUP(A609,CENIK!$A$2:$F$201,6,FALSE)</f>
        <v>0</v>
      </c>
      <c r="K609" s="188">
        <f t="shared" si="21"/>
        <v>0</v>
      </c>
    </row>
    <row r="610" spans="1:11" ht="75" x14ac:dyDescent="0.25">
      <c r="A610" s="187">
        <v>1208</v>
      </c>
      <c r="B610" s="187">
        <v>544</v>
      </c>
      <c r="C610" s="184" t="str">
        <f t="shared" si="20"/>
        <v>544-1208</v>
      </c>
      <c r="D610" s="244" t="s">
        <v>391</v>
      </c>
      <c r="E610" s="244" t="s">
        <v>7</v>
      </c>
      <c r="F610" s="244" t="s">
        <v>8</v>
      </c>
      <c r="G610" s="244" t="s">
        <v>240</v>
      </c>
      <c r="H610" s="187" t="s">
        <v>14</v>
      </c>
      <c r="I610" s="188">
        <v>1</v>
      </c>
      <c r="J610" s="188">
        <f>VLOOKUP(A610,CENIK!$A$2:$F$201,6,FALSE)</f>
        <v>0</v>
      </c>
      <c r="K610" s="188">
        <f t="shared" si="21"/>
        <v>0</v>
      </c>
    </row>
    <row r="611" spans="1:11" ht="60" x14ac:dyDescent="0.25">
      <c r="A611" s="187">
        <v>1212</v>
      </c>
      <c r="B611" s="187">
        <v>544</v>
      </c>
      <c r="C611" s="184" t="str">
        <f t="shared" si="20"/>
        <v>544-1212</v>
      </c>
      <c r="D611" s="244" t="s">
        <v>391</v>
      </c>
      <c r="E611" s="244" t="s">
        <v>7</v>
      </c>
      <c r="F611" s="244" t="s">
        <v>8</v>
      </c>
      <c r="G611" s="244" t="s">
        <v>243</v>
      </c>
      <c r="H611" s="187" t="s">
        <v>14</v>
      </c>
      <c r="I611" s="188">
        <v>1</v>
      </c>
      <c r="J611" s="188">
        <f>VLOOKUP(A611,CENIK!$A$2:$F$201,6,FALSE)</f>
        <v>0</v>
      </c>
      <c r="K611" s="188">
        <f t="shared" si="21"/>
        <v>0</v>
      </c>
    </row>
    <row r="612" spans="1:11" ht="60" x14ac:dyDescent="0.25">
      <c r="A612" s="187">
        <v>1213</v>
      </c>
      <c r="B612" s="187">
        <v>544</v>
      </c>
      <c r="C612" s="184" t="str">
        <f t="shared" si="20"/>
        <v>544-1213</v>
      </c>
      <c r="D612" s="244" t="s">
        <v>391</v>
      </c>
      <c r="E612" s="244" t="s">
        <v>7</v>
      </c>
      <c r="F612" s="244" t="s">
        <v>8</v>
      </c>
      <c r="G612" s="244" t="s">
        <v>244</v>
      </c>
      <c r="H612" s="187" t="s">
        <v>14</v>
      </c>
      <c r="I612" s="188">
        <v>1</v>
      </c>
      <c r="J612" s="188">
        <f>VLOOKUP(A612,CENIK!$A$2:$F$201,6,FALSE)</f>
        <v>0</v>
      </c>
      <c r="K612" s="188">
        <f t="shared" si="21"/>
        <v>0</v>
      </c>
    </row>
    <row r="613" spans="1:11" ht="45" x14ac:dyDescent="0.25">
      <c r="A613" s="187">
        <v>1301</v>
      </c>
      <c r="B613" s="187">
        <v>544</v>
      </c>
      <c r="C613" s="184" t="str">
        <f t="shared" si="20"/>
        <v>544-1301</v>
      </c>
      <c r="D613" s="244" t="s">
        <v>391</v>
      </c>
      <c r="E613" s="244" t="s">
        <v>7</v>
      </c>
      <c r="F613" s="244" t="s">
        <v>15</v>
      </c>
      <c r="G613" s="244" t="s">
        <v>16</v>
      </c>
      <c r="H613" s="187" t="s">
        <v>10</v>
      </c>
      <c r="I613" s="188">
        <v>78</v>
      </c>
      <c r="J613" s="188">
        <f>VLOOKUP(A613,CENIK!$A$2:$F$201,6,FALSE)</f>
        <v>0</v>
      </c>
      <c r="K613" s="188">
        <f t="shared" si="21"/>
        <v>0</v>
      </c>
    </row>
    <row r="614" spans="1:11" ht="150" x14ac:dyDescent="0.25">
      <c r="A614" s="187">
        <v>1302</v>
      </c>
      <c r="B614" s="187">
        <v>544</v>
      </c>
      <c r="C614" s="184" t="str">
        <f t="shared" si="20"/>
        <v>544-1302</v>
      </c>
      <c r="D614" s="244" t="s">
        <v>391</v>
      </c>
      <c r="E614" s="244" t="s">
        <v>7</v>
      </c>
      <c r="F614" s="244" t="s">
        <v>15</v>
      </c>
      <c r="G614" s="244" t="s">
        <v>3254</v>
      </c>
      <c r="H614" s="187" t="s">
        <v>10</v>
      </c>
      <c r="I614" s="188">
        <v>78</v>
      </c>
      <c r="J614" s="188">
        <f>VLOOKUP(A614,CENIK!$A$2:$F$201,6,FALSE)</f>
        <v>0</v>
      </c>
      <c r="K614" s="188">
        <f t="shared" si="21"/>
        <v>0</v>
      </c>
    </row>
    <row r="615" spans="1:11" ht="165" x14ac:dyDescent="0.25">
      <c r="A615" s="187">
        <v>1304</v>
      </c>
      <c r="B615" s="187">
        <v>544</v>
      </c>
      <c r="C615" s="184" t="str">
        <f t="shared" ref="C615:C656" si="22">CONCATENATE(B615,$A$35,A615)</f>
        <v>544-1304</v>
      </c>
      <c r="D615" s="244" t="s">
        <v>391</v>
      </c>
      <c r="E615" s="244" t="s">
        <v>7</v>
      </c>
      <c r="F615" s="244" t="s">
        <v>15</v>
      </c>
      <c r="G615" s="244" t="s">
        <v>3253</v>
      </c>
      <c r="H615" s="187" t="s">
        <v>6</v>
      </c>
      <c r="I615" s="188">
        <v>1</v>
      </c>
      <c r="J615" s="188">
        <f>VLOOKUP(A615,CENIK!$A$2:$F$201,6,FALSE)</f>
        <v>0</v>
      </c>
      <c r="K615" s="188">
        <f t="shared" ref="K615:K656" si="23">ROUND(I615*J615,2)</f>
        <v>0</v>
      </c>
    </row>
    <row r="616" spans="1:11" ht="60" x14ac:dyDescent="0.25">
      <c r="A616" s="187">
        <v>1307</v>
      </c>
      <c r="B616" s="187">
        <v>544</v>
      </c>
      <c r="C616" s="184" t="str">
        <f t="shared" si="22"/>
        <v>544-1307</v>
      </c>
      <c r="D616" s="244" t="s">
        <v>391</v>
      </c>
      <c r="E616" s="244" t="s">
        <v>7</v>
      </c>
      <c r="F616" s="244" t="s">
        <v>15</v>
      </c>
      <c r="G616" s="244" t="s">
        <v>18</v>
      </c>
      <c r="H616" s="187" t="s">
        <v>6</v>
      </c>
      <c r="I616" s="188">
        <v>6</v>
      </c>
      <c r="J616" s="188">
        <f>VLOOKUP(A616,CENIK!$A$2:$F$201,6,FALSE)</f>
        <v>0</v>
      </c>
      <c r="K616" s="188">
        <f t="shared" si="23"/>
        <v>0</v>
      </c>
    </row>
    <row r="617" spans="1:11" ht="60" x14ac:dyDescent="0.25">
      <c r="A617" s="187">
        <v>1310</v>
      </c>
      <c r="B617" s="187">
        <v>544</v>
      </c>
      <c r="C617" s="184" t="str">
        <f t="shared" si="22"/>
        <v>544-1310</v>
      </c>
      <c r="D617" s="244" t="s">
        <v>391</v>
      </c>
      <c r="E617" s="244" t="s">
        <v>7</v>
      </c>
      <c r="F617" s="244" t="s">
        <v>15</v>
      </c>
      <c r="G617" s="244" t="s">
        <v>21</v>
      </c>
      <c r="H617" s="187" t="s">
        <v>22</v>
      </c>
      <c r="I617" s="188">
        <v>58.5</v>
      </c>
      <c r="J617" s="188">
        <f>VLOOKUP(A617,CENIK!$A$2:$F$201,6,FALSE)</f>
        <v>0</v>
      </c>
      <c r="K617" s="188">
        <f t="shared" si="23"/>
        <v>0</v>
      </c>
    </row>
    <row r="618" spans="1:11" ht="30" x14ac:dyDescent="0.25">
      <c r="A618" s="187">
        <v>1401</v>
      </c>
      <c r="B618" s="187">
        <v>544</v>
      </c>
      <c r="C618" s="184" t="str">
        <f t="shared" si="22"/>
        <v>544-1401</v>
      </c>
      <c r="D618" s="244" t="s">
        <v>391</v>
      </c>
      <c r="E618" s="244" t="s">
        <v>7</v>
      </c>
      <c r="F618" s="244" t="s">
        <v>25</v>
      </c>
      <c r="G618" s="244" t="s">
        <v>247</v>
      </c>
      <c r="H618" s="187" t="s">
        <v>20</v>
      </c>
      <c r="I618" s="188">
        <v>1.56</v>
      </c>
      <c r="J618" s="188">
        <f>VLOOKUP(A618,CENIK!$A$2:$F$201,6,FALSE)</f>
        <v>0</v>
      </c>
      <c r="K618" s="188">
        <f t="shared" si="23"/>
        <v>0</v>
      </c>
    </row>
    <row r="619" spans="1:11" ht="30" x14ac:dyDescent="0.25">
      <c r="A619" s="187">
        <v>1402</v>
      </c>
      <c r="B619" s="187">
        <v>544</v>
      </c>
      <c r="C619" s="184" t="str">
        <f t="shared" si="22"/>
        <v>544-1402</v>
      </c>
      <c r="D619" s="244" t="s">
        <v>391</v>
      </c>
      <c r="E619" s="244" t="s">
        <v>7</v>
      </c>
      <c r="F619" s="244" t="s">
        <v>25</v>
      </c>
      <c r="G619" s="244" t="s">
        <v>248</v>
      </c>
      <c r="H619" s="187" t="s">
        <v>20</v>
      </c>
      <c r="I619" s="188">
        <v>1.5</v>
      </c>
      <c r="J619" s="188">
        <f>VLOOKUP(A619,CENIK!$A$2:$F$201,6,FALSE)</f>
        <v>0</v>
      </c>
      <c r="K619" s="188">
        <f t="shared" si="23"/>
        <v>0</v>
      </c>
    </row>
    <row r="620" spans="1:11" ht="30" x14ac:dyDescent="0.25">
      <c r="A620" s="187">
        <v>1403</v>
      </c>
      <c r="B620" s="187">
        <v>544</v>
      </c>
      <c r="C620" s="184" t="str">
        <f t="shared" si="22"/>
        <v>544-1403</v>
      </c>
      <c r="D620" s="244" t="s">
        <v>391</v>
      </c>
      <c r="E620" s="244" t="s">
        <v>7</v>
      </c>
      <c r="F620" s="244" t="s">
        <v>25</v>
      </c>
      <c r="G620" s="244" t="s">
        <v>249</v>
      </c>
      <c r="H620" s="187" t="s">
        <v>20</v>
      </c>
      <c r="I620" s="188">
        <v>0.75</v>
      </c>
      <c r="J620" s="188">
        <f>VLOOKUP(A620,CENIK!$A$2:$F$201,6,FALSE)</f>
        <v>0</v>
      </c>
      <c r="K620" s="188">
        <f t="shared" si="23"/>
        <v>0</v>
      </c>
    </row>
    <row r="621" spans="1:11" ht="45" x14ac:dyDescent="0.25">
      <c r="A621" s="187">
        <v>12309</v>
      </c>
      <c r="B621" s="187">
        <v>544</v>
      </c>
      <c r="C621" s="184" t="str">
        <f t="shared" si="22"/>
        <v>544-12309</v>
      </c>
      <c r="D621" s="244" t="s">
        <v>391</v>
      </c>
      <c r="E621" s="244" t="s">
        <v>26</v>
      </c>
      <c r="F621" s="244" t="s">
        <v>27</v>
      </c>
      <c r="G621" s="244" t="s">
        <v>30</v>
      </c>
      <c r="H621" s="187" t="s">
        <v>29</v>
      </c>
      <c r="I621" s="188">
        <v>97.5</v>
      </c>
      <c r="J621" s="188">
        <f>VLOOKUP(A621,CENIK!$A$2:$F$201,6,FALSE)</f>
        <v>0</v>
      </c>
      <c r="K621" s="188">
        <f t="shared" si="23"/>
        <v>0</v>
      </c>
    </row>
    <row r="622" spans="1:11" ht="30" x14ac:dyDescent="0.25">
      <c r="A622" s="187">
        <v>12328</v>
      </c>
      <c r="B622" s="187">
        <v>544</v>
      </c>
      <c r="C622" s="184" t="str">
        <f t="shared" si="22"/>
        <v>544-12328</v>
      </c>
      <c r="D622" s="244" t="s">
        <v>391</v>
      </c>
      <c r="E622" s="244" t="s">
        <v>26</v>
      </c>
      <c r="F622" s="244" t="s">
        <v>27</v>
      </c>
      <c r="G622" s="244" t="s">
        <v>32</v>
      </c>
      <c r="H622" s="187" t="s">
        <v>10</v>
      </c>
      <c r="I622" s="188">
        <v>186</v>
      </c>
      <c r="J622" s="188">
        <f>VLOOKUP(A622,CENIK!$A$2:$F$201,6,FALSE)</f>
        <v>0</v>
      </c>
      <c r="K622" s="188">
        <f t="shared" si="23"/>
        <v>0</v>
      </c>
    </row>
    <row r="623" spans="1:11" ht="30" x14ac:dyDescent="0.25">
      <c r="A623" s="187">
        <v>22102</v>
      </c>
      <c r="B623" s="187">
        <v>544</v>
      </c>
      <c r="C623" s="184" t="str">
        <f t="shared" si="22"/>
        <v>544-22102</v>
      </c>
      <c r="D623" s="244" t="s">
        <v>391</v>
      </c>
      <c r="E623" s="244" t="s">
        <v>26</v>
      </c>
      <c r="F623" s="244" t="s">
        <v>27</v>
      </c>
      <c r="G623" s="244" t="s">
        <v>35</v>
      </c>
      <c r="H623" s="187" t="s">
        <v>29</v>
      </c>
      <c r="I623" s="188">
        <v>97.5</v>
      </c>
      <c r="J623" s="188">
        <f>VLOOKUP(A623,CENIK!$A$2:$F$201,6,FALSE)</f>
        <v>0</v>
      </c>
      <c r="K623" s="188">
        <f t="shared" si="23"/>
        <v>0</v>
      </c>
    </row>
    <row r="624" spans="1:11" ht="30" x14ac:dyDescent="0.25">
      <c r="A624" s="187">
        <v>2208</v>
      </c>
      <c r="B624" s="187">
        <v>544</v>
      </c>
      <c r="C624" s="184" t="str">
        <f t="shared" si="22"/>
        <v>544-2208</v>
      </c>
      <c r="D624" s="244" t="s">
        <v>391</v>
      </c>
      <c r="E624" s="244" t="s">
        <v>26</v>
      </c>
      <c r="F624" s="244" t="s">
        <v>36</v>
      </c>
      <c r="G624" s="244" t="s">
        <v>37</v>
      </c>
      <c r="H624" s="187" t="s">
        <v>29</v>
      </c>
      <c r="I624" s="188">
        <v>97.5</v>
      </c>
      <c r="J624" s="188">
        <f>VLOOKUP(A624,CENIK!$A$2:$F$201,6,FALSE)</f>
        <v>0</v>
      </c>
      <c r="K624" s="188">
        <f t="shared" si="23"/>
        <v>0</v>
      </c>
    </row>
    <row r="625" spans="1:11" ht="30" x14ac:dyDescent="0.25">
      <c r="A625" s="187">
        <v>22103</v>
      </c>
      <c r="B625" s="187">
        <v>544</v>
      </c>
      <c r="C625" s="184" t="str">
        <f t="shared" si="22"/>
        <v>544-22103</v>
      </c>
      <c r="D625" s="244" t="s">
        <v>391</v>
      </c>
      <c r="E625" s="244" t="s">
        <v>26</v>
      </c>
      <c r="F625" s="244" t="s">
        <v>36</v>
      </c>
      <c r="G625" s="244" t="s">
        <v>40</v>
      </c>
      <c r="H625" s="187" t="s">
        <v>29</v>
      </c>
      <c r="I625" s="188">
        <v>97.5</v>
      </c>
      <c r="J625" s="188">
        <f>VLOOKUP(A625,CENIK!$A$2:$F$201,6,FALSE)</f>
        <v>0</v>
      </c>
      <c r="K625" s="188">
        <f t="shared" si="23"/>
        <v>0</v>
      </c>
    </row>
    <row r="626" spans="1:11" ht="30" x14ac:dyDescent="0.25">
      <c r="A626" s="187">
        <v>24405</v>
      </c>
      <c r="B626" s="187">
        <v>544</v>
      </c>
      <c r="C626" s="184" t="str">
        <f t="shared" si="22"/>
        <v>544-24405</v>
      </c>
      <c r="D626" s="244" t="s">
        <v>391</v>
      </c>
      <c r="E626" s="244" t="s">
        <v>26</v>
      </c>
      <c r="F626" s="244" t="s">
        <v>36</v>
      </c>
      <c r="G626" s="244" t="s">
        <v>252</v>
      </c>
      <c r="H626" s="187" t="s">
        <v>22</v>
      </c>
      <c r="I626" s="188">
        <v>39</v>
      </c>
      <c r="J626" s="188">
        <f>VLOOKUP(A626,CENIK!$A$2:$F$201,6,FALSE)</f>
        <v>0</v>
      </c>
      <c r="K626" s="188">
        <f t="shared" si="23"/>
        <v>0</v>
      </c>
    </row>
    <row r="627" spans="1:11" ht="45" x14ac:dyDescent="0.25">
      <c r="A627" s="187">
        <v>31302</v>
      </c>
      <c r="B627" s="187">
        <v>544</v>
      </c>
      <c r="C627" s="184" t="str">
        <f t="shared" si="22"/>
        <v>544-31302</v>
      </c>
      <c r="D627" s="244" t="s">
        <v>391</v>
      </c>
      <c r="E627" s="244" t="s">
        <v>26</v>
      </c>
      <c r="F627" s="244" t="s">
        <v>36</v>
      </c>
      <c r="G627" s="244" t="s">
        <v>639</v>
      </c>
      <c r="H627" s="187" t="s">
        <v>22</v>
      </c>
      <c r="I627" s="188">
        <v>19.5</v>
      </c>
      <c r="J627" s="188">
        <f>VLOOKUP(A627,CENIK!$A$2:$F$201,6,FALSE)</f>
        <v>0</v>
      </c>
      <c r="K627" s="188">
        <f t="shared" si="23"/>
        <v>0</v>
      </c>
    </row>
    <row r="628" spans="1:11" ht="75" x14ac:dyDescent="0.25">
      <c r="A628" s="187">
        <v>31602</v>
      </c>
      <c r="B628" s="187">
        <v>544</v>
      </c>
      <c r="C628" s="184" t="str">
        <f t="shared" si="22"/>
        <v>544-31602</v>
      </c>
      <c r="D628" s="244" t="s">
        <v>391</v>
      </c>
      <c r="E628" s="244" t="s">
        <v>26</v>
      </c>
      <c r="F628" s="244" t="s">
        <v>36</v>
      </c>
      <c r="G628" s="244" t="s">
        <v>640</v>
      </c>
      <c r="H628" s="187" t="s">
        <v>29</v>
      </c>
      <c r="I628" s="188">
        <v>97.5</v>
      </c>
      <c r="J628" s="188">
        <f>VLOOKUP(A628,CENIK!$A$2:$F$201,6,FALSE)</f>
        <v>0</v>
      </c>
      <c r="K628" s="188">
        <f t="shared" si="23"/>
        <v>0</v>
      </c>
    </row>
    <row r="629" spans="1:11" ht="45" x14ac:dyDescent="0.25">
      <c r="A629" s="187">
        <v>32311</v>
      </c>
      <c r="B629" s="187">
        <v>544</v>
      </c>
      <c r="C629" s="184" t="str">
        <f t="shared" si="22"/>
        <v>544-32311</v>
      </c>
      <c r="D629" s="244" t="s">
        <v>391</v>
      </c>
      <c r="E629" s="244" t="s">
        <v>26</v>
      </c>
      <c r="F629" s="244" t="s">
        <v>36</v>
      </c>
      <c r="G629" s="244" t="s">
        <v>255</v>
      </c>
      <c r="H629" s="187" t="s">
        <v>29</v>
      </c>
      <c r="I629" s="188">
        <v>97.5</v>
      </c>
      <c r="J629" s="188">
        <f>VLOOKUP(A629,CENIK!$A$2:$F$201,6,FALSE)</f>
        <v>0</v>
      </c>
      <c r="K629" s="188">
        <f t="shared" si="23"/>
        <v>0</v>
      </c>
    </row>
    <row r="630" spans="1:11" ht="60" x14ac:dyDescent="0.25">
      <c r="A630" s="187">
        <v>4101</v>
      </c>
      <c r="B630" s="187">
        <v>544</v>
      </c>
      <c r="C630" s="184" t="str">
        <f t="shared" si="22"/>
        <v>544-4101</v>
      </c>
      <c r="D630" s="244" t="s">
        <v>391</v>
      </c>
      <c r="E630" s="244" t="s">
        <v>49</v>
      </c>
      <c r="F630" s="244" t="s">
        <v>50</v>
      </c>
      <c r="G630" s="244" t="s">
        <v>641</v>
      </c>
      <c r="H630" s="187" t="s">
        <v>29</v>
      </c>
      <c r="I630" s="188">
        <v>468</v>
      </c>
      <c r="J630" s="188">
        <f>VLOOKUP(A630,CENIK!$A$2:$F$201,6,FALSE)</f>
        <v>0</v>
      </c>
      <c r="K630" s="188">
        <f t="shared" si="23"/>
        <v>0</v>
      </c>
    </row>
    <row r="631" spans="1:11" ht="60" x14ac:dyDescent="0.25">
      <c r="A631" s="187">
        <v>4105</v>
      </c>
      <c r="B631" s="187">
        <v>544</v>
      </c>
      <c r="C631" s="184" t="str">
        <f t="shared" si="22"/>
        <v>544-4105</v>
      </c>
      <c r="D631" s="244" t="s">
        <v>391</v>
      </c>
      <c r="E631" s="244" t="s">
        <v>49</v>
      </c>
      <c r="F631" s="244" t="s">
        <v>50</v>
      </c>
      <c r="G631" s="244" t="s">
        <v>257</v>
      </c>
      <c r="H631" s="187" t="s">
        <v>22</v>
      </c>
      <c r="I631" s="188">
        <v>146.25</v>
      </c>
      <c r="J631" s="188">
        <f>VLOOKUP(A631,CENIK!$A$2:$F$201,6,FALSE)</f>
        <v>0</v>
      </c>
      <c r="K631" s="188">
        <f t="shared" si="23"/>
        <v>0</v>
      </c>
    </row>
    <row r="632" spans="1:11" ht="45" x14ac:dyDescent="0.25">
      <c r="A632" s="187">
        <v>4106</v>
      </c>
      <c r="B632" s="187">
        <v>544</v>
      </c>
      <c r="C632" s="184" t="str">
        <f t="shared" si="22"/>
        <v>544-4106</v>
      </c>
      <c r="D632" s="244" t="s">
        <v>391</v>
      </c>
      <c r="E632" s="244" t="s">
        <v>49</v>
      </c>
      <c r="F632" s="244" t="s">
        <v>50</v>
      </c>
      <c r="G632" s="244" t="s">
        <v>642</v>
      </c>
      <c r="H632" s="187" t="s">
        <v>22</v>
      </c>
      <c r="I632" s="188">
        <v>87.75</v>
      </c>
      <c r="J632" s="188">
        <f>VLOOKUP(A632,CENIK!$A$2:$F$201,6,FALSE)</f>
        <v>0</v>
      </c>
      <c r="K632" s="188">
        <f t="shared" si="23"/>
        <v>0</v>
      </c>
    </row>
    <row r="633" spans="1:11" ht="45" x14ac:dyDescent="0.25">
      <c r="A633" s="187">
        <v>4113</v>
      </c>
      <c r="B633" s="187">
        <v>544</v>
      </c>
      <c r="C633" s="184" t="str">
        <f t="shared" si="22"/>
        <v>544-4113</v>
      </c>
      <c r="D633" s="244" t="s">
        <v>391</v>
      </c>
      <c r="E633" s="244" t="s">
        <v>49</v>
      </c>
      <c r="F633" s="244" t="s">
        <v>50</v>
      </c>
      <c r="G633" s="244" t="s">
        <v>557</v>
      </c>
      <c r="H633" s="187" t="s">
        <v>22</v>
      </c>
      <c r="I633" s="188">
        <v>23.4</v>
      </c>
      <c r="J633" s="188">
        <f>VLOOKUP(A633,CENIK!$A$2:$F$201,6,FALSE)</f>
        <v>0</v>
      </c>
      <c r="K633" s="188">
        <f t="shared" si="23"/>
        <v>0</v>
      </c>
    </row>
    <row r="634" spans="1:11" ht="45" x14ac:dyDescent="0.25">
      <c r="A634" s="187">
        <v>4121</v>
      </c>
      <c r="B634" s="187">
        <v>544</v>
      </c>
      <c r="C634" s="184" t="str">
        <f t="shared" si="22"/>
        <v>544-4121</v>
      </c>
      <c r="D634" s="244" t="s">
        <v>391</v>
      </c>
      <c r="E634" s="244" t="s">
        <v>49</v>
      </c>
      <c r="F634" s="244" t="s">
        <v>50</v>
      </c>
      <c r="G634" s="244" t="s">
        <v>260</v>
      </c>
      <c r="H634" s="187" t="s">
        <v>22</v>
      </c>
      <c r="I634" s="188">
        <v>29.25</v>
      </c>
      <c r="J634" s="188">
        <f>VLOOKUP(A634,CENIK!$A$2:$F$201,6,FALSE)</f>
        <v>0</v>
      </c>
      <c r="K634" s="188">
        <f t="shared" si="23"/>
        <v>0</v>
      </c>
    </row>
    <row r="635" spans="1:11" ht="30" x14ac:dyDescent="0.25">
      <c r="A635" s="187">
        <v>4124</v>
      </c>
      <c r="B635" s="187">
        <v>544</v>
      </c>
      <c r="C635" s="184" t="str">
        <f t="shared" si="22"/>
        <v>544-4124</v>
      </c>
      <c r="D635" s="244" t="s">
        <v>391</v>
      </c>
      <c r="E635" s="244" t="s">
        <v>49</v>
      </c>
      <c r="F635" s="244" t="s">
        <v>50</v>
      </c>
      <c r="G635" s="244" t="s">
        <v>55</v>
      </c>
      <c r="H635" s="187" t="s">
        <v>20</v>
      </c>
      <c r="I635" s="188">
        <v>3.9</v>
      </c>
      <c r="J635" s="188">
        <f>VLOOKUP(A635,CENIK!$A$2:$F$201,6,FALSE)</f>
        <v>0</v>
      </c>
      <c r="K635" s="188">
        <f t="shared" si="23"/>
        <v>0</v>
      </c>
    </row>
    <row r="636" spans="1:11" ht="45" x14ac:dyDescent="0.25">
      <c r="A636" s="187">
        <v>4201</v>
      </c>
      <c r="B636" s="187">
        <v>544</v>
      </c>
      <c r="C636" s="184" t="str">
        <f t="shared" si="22"/>
        <v>544-4201</v>
      </c>
      <c r="D636" s="244" t="s">
        <v>391</v>
      </c>
      <c r="E636" s="244" t="s">
        <v>49</v>
      </c>
      <c r="F636" s="244" t="s">
        <v>56</v>
      </c>
      <c r="G636" s="244" t="s">
        <v>57</v>
      </c>
      <c r="H636" s="187" t="s">
        <v>29</v>
      </c>
      <c r="I636" s="188">
        <v>97.5</v>
      </c>
      <c r="J636" s="188">
        <f>VLOOKUP(A636,CENIK!$A$2:$F$201,6,FALSE)</f>
        <v>0</v>
      </c>
      <c r="K636" s="188">
        <f t="shared" si="23"/>
        <v>0</v>
      </c>
    </row>
    <row r="637" spans="1:11" ht="30" x14ac:dyDescent="0.25">
      <c r="A637" s="187">
        <v>4202</v>
      </c>
      <c r="B637" s="187">
        <v>544</v>
      </c>
      <c r="C637" s="184" t="str">
        <f t="shared" si="22"/>
        <v>544-4202</v>
      </c>
      <c r="D637" s="244" t="s">
        <v>391</v>
      </c>
      <c r="E637" s="244" t="s">
        <v>49</v>
      </c>
      <c r="F637" s="244" t="s">
        <v>56</v>
      </c>
      <c r="G637" s="244" t="s">
        <v>58</v>
      </c>
      <c r="H637" s="187" t="s">
        <v>29</v>
      </c>
      <c r="I637" s="188">
        <v>97.5</v>
      </c>
      <c r="J637" s="188">
        <f>VLOOKUP(A637,CENIK!$A$2:$F$201,6,FALSE)</f>
        <v>0</v>
      </c>
      <c r="K637" s="188">
        <f t="shared" si="23"/>
        <v>0</v>
      </c>
    </row>
    <row r="638" spans="1:11" ht="75" x14ac:dyDescent="0.25">
      <c r="A638" s="187">
        <v>4203</v>
      </c>
      <c r="B638" s="187">
        <v>544</v>
      </c>
      <c r="C638" s="184" t="str">
        <f t="shared" si="22"/>
        <v>544-4203</v>
      </c>
      <c r="D638" s="244" t="s">
        <v>391</v>
      </c>
      <c r="E638" s="244" t="s">
        <v>49</v>
      </c>
      <c r="F638" s="244" t="s">
        <v>56</v>
      </c>
      <c r="G638" s="244" t="s">
        <v>59</v>
      </c>
      <c r="H638" s="187" t="s">
        <v>22</v>
      </c>
      <c r="I638" s="188">
        <v>10.14</v>
      </c>
      <c r="J638" s="188">
        <f>VLOOKUP(A638,CENIK!$A$2:$F$201,6,FALSE)</f>
        <v>0</v>
      </c>
      <c r="K638" s="188">
        <f t="shared" si="23"/>
        <v>0</v>
      </c>
    </row>
    <row r="639" spans="1:11" ht="60" x14ac:dyDescent="0.25">
      <c r="A639" s="187">
        <v>4204</v>
      </c>
      <c r="B639" s="187">
        <v>544</v>
      </c>
      <c r="C639" s="184" t="str">
        <f t="shared" si="22"/>
        <v>544-4204</v>
      </c>
      <c r="D639" s="244" t="s">
        <v>391</v>
      </c>
      <c r="E639" s="244" t="s">
        <v>49</v>
      </c>
      <c r="F639" s="244" t="s">
        <v>56</v>
      </c>
      <c r="G639" s="244" t="s">
        <v>60</v>
      </c>
      <c r="H639" s="187" t="s">
        <v>22</v>
      </c>
      <c r="I639" s="188">
        <v>49.795000000000002</v>
      </c>
      <c r="J639" s="188">
        <f>VLOOKUP(A639,CENIK!$A$2:$F$201,6,FALSE)</f>
        <v>0</v>
      </c>
      <c r="K639" s="188">
        <f t="shared" si="23"/>
        <v>0</v>
      </c>
    </row>
    <row r="640" spans="1:11" ht="60" x14ac:dyDescent="0.25">
      <c r="A640" s="187">
        <v>4205</v>
      </c>
      <c r="B640" s="187">
        <v>544</v>
      </c>
      <c r="C640" s="184" t="str">
        <f t="shared" si="22"/>
        <v>544-4205</v>
      </c>
      <c r="D640" s="244" t="s">
        <v>391</v>
      </c>
      <c r="E640" s="244" t="s">
        <v>49</v>
      </c>
      <c r="F640" s="244" t="s">
        <v>56</v>
      </c>
      <c r="G640" s="244" t="s">
        <v>61</v>
      </c>
      <c r="H640" s="187" t="s">
        <v>29</v>
      </c>
      <c r="I640" s="188">
        <v>280.8</v>
      </c>
      <c r="J640" s="188">
        <f>VLOOKUP(A640,CENIK!$A$2:$F$201,6,FALSE)</f>
        <v>0</v>
      </c>
      <c r="K640" s="188">
        <f t="shared" si="23"/>
        <v>0</v>
      </c>
    </row>
    <row r="641" spans="1:11" ht="60" x14ac:dyDescent="0.25">
      <c r="A641" s="187">
        <v>4206</v>
      </c>
      <c r="B641" s="187">
        <v>544</v>
      </c>
      <c r="C641" s="184" t="str">
        <f t="shared" si="22"/>
        <v>544-4206</v>
      </c>
      <c r="D641" s="244" t="s">
        <v>391</v>
      </c>
      <c r="E641" s="244" t="s">
        <v>49</v>
      </c>
      <c r="F641" s="244" t="s">
        <v>56</v>
      </c>
      <c r="G641" s="244" t="s">
        <v>62</v>
      </c>
      <c r="H641" s="187" t="s">
        <v>22</v>
      </c>
      <c r="I641" s="188">
        <v>146.25</v>
      </c>
      <c r="J641" s="188">
        <f>VLOOKUP(A641,CENIK!$A$2:$F$201,6,FALSE)</f>
        <v>0</v>
      </c>
      <c r="K641" s="188">
        <f t="shared" si="23"/>
        <v>0</v>
      </c>
    </row>
    <row r="642" spans="1:11" ht="60" x14ac:dyDescent="0.25">
      <c r="A642" s="187">
        <v>4207</v>
      </c>
      <c r="B642" s="187">
        <v>544</v>
      </c>
      <c r="C642" s="184" t="str">
        <f t="shared" si="22"/>
        <v>544-4207</v>
      </c>
      <c r="D642" s="244" t="s">
        <v>391</v>
      </c>
      <c r="E642" s="244" t="s">
        <v>49</v>
      </c>
      <c r="F642" s="244" t="s">
        <v>56</v>
      </c>
      <c r="G642" s="244" t="s">
        <v>262</v>
      </c>
      <c r="H642" s="187" t="s">
        <v>22</v>
      </c>
      <c r="I642" s="188">
        <v>10</v>
      </c>
      <c r="J642" s="188">
        <f>VLOOKUP(A642,CENIK!$A$2:$F$201,6,FALSE)</f>
        <v>0</v>
      </c>
      <c r="K642" s="188">
        <f t="shared" si="23"/>
        <v>0</v>
      </c>
    </row>
    <row r="643" spans="1:11" ht="165" x14ac:dyDescent="0.25">
      <c r="A643" s="187">
        <v>6101</v>
      </c>
      <c r="B643" s="187">
        <v>544</v>
      </c>
      <c r="C643" s="184" t="str">
        <f t="shared" si="22"/>
        <v>544-6101</v>
      </c>
      <c r="D643" s="244" t="s">
        <v>391</v>
      </c>
      <c r="E643" s="244" t="s">
        <v>74</v>
      </c>
      <c r="F643" s="244" t="s">
        <v>75</v>
      </c>
      <c r="G643" s="244" t="s">
        <v>76</v>
      </c>
      <c r="H643" s="187" t="s">
        <v>10</v>
      </c>
      <c r="I643" s="188">
        <v>78</v>
      </c>
      <c r="J643" s="188">
        <f>VLOOKUP(A643,CENIK!$A$2:$F$201,6,FALSE)</f>
        <v>0</v>
      </c>
      <c r="K643" s="188">
        <f t="shared" si="23"/>
        <v>0</v>
      </c>
    </row>
    <row r="644" spans="1:11" ht="120" x14ac:dyDescent="0.25">
      <c r="A644" s="187">
        <v>6204</v>
      </c>
      <c r="B644" s="187">
        <v>544</v>
      </c>
      <c r="C644" s="184" t="str">
        <f t="shared" si="22"/>
        <v>544-6204</v>
      </c>
      <c r="D644" s="244" t="s">
        <v>391</v>
      </c>
      <c r="E644" s="244" t="s">
        <v>74</v>
      </c>
      <c r="F644" s="244" t="s">
        <v>77</v>
      </c>
      <c r="G644" s="244" t="s">
        <v>265</v>
      </c>
      <c r="H644" s="187" t="s">
        <v>6</v>
      </c>
      <c r="I644" s="188">
        <v>1</v>
      </c>
      <c r="J644" s="188">
        <f>VLOOKUP(A644,CENIK!$A$2:$F$201,6,FALSE)</f>
        <v>0</v>
      </c>
      <c r="K644" s="188">
        <f t="shared" si="23"/>
        <v>0</v>
      </c>
    </row>
    <row r="645" spans="1:11" ht="135" x14ac:dyDescent="0.25">
      <c r="A645" s="187">
        <v>6207</v>
      </c>
      <c r="B645" s="187">
        <v>544</v>
      </c>
      <c r="C645" s="184" t="str">
        <f t="shared" si="22"/>
        <v>544-6207</v>
      </c>
      <c r="D645" s="244" t="s">
        <v>391</v>
      </c>
      <c r="E645" s="244" t="s">
        <v>74</v>
      </c>
      <c r="F645" s="244" t="s">
        <v>77</v>
      </c>
      <c r="G645" s="244" t="s">
        <v>566</v>
      </c>
      <c r="H645" s="187" t="s">
        <v>6</v>
      </c>
      <c r="I645" s="188">
        <v>2</v>
      </c>
      <c r="J645" s="188">
        <f>VLOOKUP(A645,CENIK!$A$2:$F$201,6,FALSE)</f>
        <v>0</v>
      </c>
      <c r="K645" s="188">
        <f t="shared" si="23"/>
        <v>0</v>
      </c>
    </row>
    <row r="646" spans="1:11" ht="120" x14ac:dyDescent="0.25">
      <c r="A646" s="187">
        <v>6253</v>
      </c>
      <c r="B646" s="187">
        <v>544</v>
      </c>
      <c r="C646" s="184" t="str">
        <f t="shared" si="22"/>
        <v>544-6253</v>
      </c>
      <c r="D646" s="244" t="s">
        <v>391</v>
      </c>
      <c r="E646" s="244" t="s">
        <v>74</v>
      </c>
      <c r="F646" s="244" t="s">
        <v>77</v>
      </c>
      <c r="G646" s="244" t="s">
        <v>269</v>
      </c>
      <c r="H646" s="187" t="s">
        <v>6</v>
      </c>
      <c r="I646" s="188">
        <v>6</v>
      </c>
      <c r="J646" s="188">
        <f>VLOOKUP(A646,CENIK!$A$2:$F$201,6,FALSE)</f>
        <v>0</v>
      </c>
      <c r="K646" s="188">
        <f t="shared" si="23"/>
        <v>0</v>
      </c>
    </row>
    <row r="647" spans="1:11" ht="45" x14ac:dyDescent="0.25">
      <c r="A647" s="187">
        <v>6257</v>
      </c>
      <c r="B647" s="187">
        <v>544</v>
      </c>
      <c r="C647" s="184" t="str">
        <f t="shared" si="22"/>
        <v>544-6257</v>
      </c>
      <c r="D647" s="244" t="s">
        <v>391</v>
      </c>
      <c r="E647" s="244" t="s">
        <v>74</v>
      </c>
      <c r="F647" s="244" t="s">
        <v>77</v>
      </c>
      <c r="G647" s="244" t="s">
        <v>79</v>
      </c>
      <c r="H647" s="187" t="s">
        <v>6</v>
      </c>
      <c r="I647" s="188">
        <v>6</v>
      </c>
      <c r="J647" s="188">
        <f>VLOOKUP(A647,CENIK!$A$2:$F$201,6,FALSE)</f>
        <v>0</v>
      </c>
      <c r="K647" s="188">
        <f t="shared" si="23"/>
        <v>0</v>
      </c>
    </row>
    <row r="648" spans="1:11" ht="345" x14ac:dyDescent="0.25">
      <c r="A648" s="187">
        <v>6301</v>
      </c>
      <c r="B648" s="187">
        <v>544</v>
      </c>
      <c r="C648" s="184" t="str">
        <f t="shared" si="22"/>
        <v>544-6301</v>
      </c>
      <c r="D648" s="244" t="s">
        <v>391</v>
      </c>
      <c r="E648" s="244" t="s">
        <v>74</v>
      </c>
      <c r="F648" s="244" t="s">
        <v>81</v>
      </c>
      <c r="G648" s="244" t="s">
        <v>270</v>
      </c>
      <c r="H648" s="187" t="s">
        <v>6</v>
      </c>
      <c r="I648" s="188">
        <v>6</v>
      </c>
      <c r="J648" s="188">
        <f>VLOOKUP(A648,CENIK!$A$2:$F$201,6,FALSE)</f>
        <v>0</v>
      </c>
      <c r="K648" s="188">
        <f t="shared" si="23"/>
        <v>0</v>
      </c>
    </row>
    <row r="649" spans="1:11" ht="120" x14ac:dyDescent="0.25">
      <c r="A649" s="187">
        <v>6302</v>
      </c>
      <c r="B649" s="187">
        <v>544</v>
      </c>
      <c r="C649" s="184" t="str">
        <f t="shared" si="22"/>
        <v>544-6302</v>
      </c>
      <c r="D649" s="244" t="s">
        <v>391</v>
      </c>
      <c r="E649" s="244" t="s">
        <v>74</v>
      </c>
      <c r="F649" s="244" t="s">
        <v>81</v>
      </c>
      <c r="G649" s="244" t="s">
        <v>82</v>
      </c>
      <c r="H649" s="187" t="s">
        <v>6</v>
      </c>
      <c r="I649" s="188">
        <v>6</v>
      </c>
      <c r="J649" s="188">
        <f>VLOOKUP(A649,CENIK!$A$2:$F$201,6,FALSE)</f>
        <v>0</v>
      </c>
      <c r="K649" s="188">
        <f t="shared" si="23"/>
        <v>0</v>
      </c>
    </row>
    <row r="650" spans="1:11" ht="30" x14ac:dyDescent="0.25">
      <c r="A650" s="187">
        <v>6401</v>
      </c>
      <c r="B650" s="187">
        <v>544</v>
      </c>
      <c r="C650" s="184" t="str">
        <f t="shared" si="22"/>
        <v>544-6401</v>
      </c>
      <c r="D650" s="244" t="s">
        <v>391</v>
      </c>
      <c r="E650" s="244" t="s">
        <v>74</v>
      </c>
      <c r="F650" s="244" t="s">
        <v>85</v>
      </c>
      <c r="G650" s="244" t="s">
        <v>86</v>
      </c>
      <c r="H650" s="187" t="s">
        <v>10</v>
      </c>
      <c r="I650" s="188">
        <v>78</v>
      </c>
      <c r="J650" s="188">
        <f>VLOOKUP(A650,CENIK!$A$2:$F$201,6,FALSE)</f>
        <v>0</v>
      </c>
      <c r="K650" s="188">
        <f t="shared" si="23"/>
        <v>0</v>
      </c>
    </row>
    <row r="651" spans="1:11" ht="30" x14ac:dyDescent="0.25">
      <c r="A651" s="187">
        <v>6402</v>
      </c>
      <c r="B651" s="187">
        <v>544</v>
      </c>
      <c r="C651" s="184" t="str">
        <f t="shared" si="22"/>
        <v>544-6402</v>
      </c>
      <c r="D651" s="244" t="s">
        <v>391</v>
      </c>
      <c r="E651" s="244" t="s">
        <v>74</v>
      </c>
      <c r="F651" s="244" t="s">
        <v>85</v>
      </c>
      <c r="G651" s="244" t="s">
        <v>122</v>
      </c>
      <c r="H651" s="187" t="s">
        <v>10</v>
      </c>
      <c r="I651" s="188">
        <v>78</v>
      </c>
      <c r="J651" s="188">
        <f>VLOOKUP(A651,CENIK!$A$2:$F$201,6,FALSE)</f>
        <v>0</v>
      </c>
      <c r="K651" s="188">
        <f t="shared" si="23"/>
        <v>0</v>
      </c>
    </row>
    <row r="652" spans="1:11" ht="60" x14ac:dyDescent="0.25">
      <c r="A652" s="187">
        <v>6405</v>
      </c>
      <c r="B652" s="187">
        <v>544</v>
      </c>
      <c r="C652" s="184" t="str">
        <f t="shared" si="22"/>
        <v>544-6405</v>
      </c>
      <c r="D652" s="244" t="s">
        <v>391</v>
      </c>
      <c r="E652" s="244" t="s">
        <v>74</v>
      </c>
      <c r="F652" s="244" t="s">
        <v>85</v>
      </c>
      <c r="G652" s="244" t="s">
        <v>87</v>
      </c>
      <c r="H652" s="187" t="s">
        <v>10</v>
      </c>
      <c r="I652" s="188">
        <v>78</v>
      </c>
      <c r="J652" s="188">
        <f>VLOOKUP(A652,CENIK!$A$2:$F$201,6,FALSE)</f>
        <v>0</v>
      </c>
      <c r="K652" s="188">
        <f t="shared" si="23"/>
        <v>0</v>
      </c>
    </row>
    <row r="653" spans="1:11" ht="30" x14ac:dyDescent="0.25">
      <c r="A653" s="187">
        <v>6501</v>
      </c>
      <c r="B653" s="187">
        <v>544</v>
      </c>
      <c r="C653" s="184" t="str">
        <f t="shared" si="22"/>
        <v>544-6501</v>
      </c>
      <c r="D653" s="244" t="s">
        <v>391</v>
      </c>
      <c r="E653" s="244" t="s">
        <v>74</v>
      </c>
      <c r="F653" s="244" t="s">
        <v>88</v>
      </c>
      <c r="G653" s="244" t="s">
        <v>271</v>
      </c>
      <c r="H653" s="187" t="s">
        <v>6</v>
      </c>
      <c r="I653" s="188">
        <v>1</v>
      </c>
      <c r="J653" s="188">
        <f>VLOOKUP(A653,CENIK!$A$2:$F$201,6,FALSE)</f>
        <v>0</v>
      </c>
      <c r="K653" s="188">
        <f t="shared" si="23"/>
        <v>0</v>
      </c>
    </row>
    <row r="654" spans="1:11" ht="30" x14ac:dyDescent="0.25">
      <c r="A654" s="187">
        <v>6502</v>
      </c>
      <c r="B654" s="187">
        <v>544</v>
      </c>
      <c r="C654" s="184" t="str">
        <f t="shared" si="22"/>
        <v>544-6502</v>
      </c>
      <c r="D654" s="244" t="s">
        <v>391</v>
      </c>
      <c r="E654" s="244" t="s">
        <v>74</v>
      </c>
      <c r="F654" s="244" t="s">
        <v>88</v>
      </c>
      <c r="G654" s="244" t="s">
        <v>272</v>
      </c>
      <c r="H654" s="187" t="s">
        <v>6</v>
      </c>
      <c r="I654" s="188">
        <v>1</v>
      </c>
      <c r="J654" s="188">
        <f>VLOOKUP(A654,CENIK!$A$2:$F$201,6,FALSE)</f>
        <v>0</v>
      </c>
      <c r="K654" s="188">
        <f t="shared" si="23"/>
        <v>0</v>
      </c>
    </row>
    <row r="655" spans="1:11" ht="45" x14ac:dyDescent="0.25">
      <c r="A655" s="187">
        <v>6503</v>
      </c>
      <c r="B655" s="187">
        <v>544</v>
      </c>
      <c r="C655" s="184" t="str">
        <f t="shared" si="22"/>
        <v>544-6503</v>
      </c>
      <c r="D655" s="244" t="s">
        <v>391</v>
      </c>
      <c r="E655" s="244" t="s">
        <v>74</v>
      </c>
      <c r="F655" s="244" t="s">
        <v>88</v>
      </c>
      <c r="G655" s="244" t="s">
        <v>273</v>
      </c>
      <c r="H655" s="187" t="s">
        <v>6</v>
      </c>
      <c r="I655" s="188">
        <v>2</v>
      </c>
      <c r="J655" s="188">
        <f>VLOOKUP(A655,CENIK!$A$2:$F$201,6,FALSE)</f>
        <v>0</v>
      </c>
      <c r="K655" s="188">
        <f t="shared" si="23"/>
        <v>0</v>
      </c>
    </row>
    <row r="656" spans="1:11" ht="30" x14ac:dyDescent="0.25">
      <c r="A656" s="187">
        <v>6507</v>
      </c>
      <c r="B656" s="187">
        <v>544</v>
      </c>
      <c r="C656" s="184" t="str">
        <f t="shared" si="22"/>
        <v>544-6507</v>
      </c>
      <c r="D656" s="244" t="s">
        <v>391</v>
      </c>
      <c r="E656" s="244" t="s">
        <v>74</v>
      </c>
      <c r="F656" s="244" t="s">
        <v>88</v>
      </c>
      <c r="G656" s="244" t="s">
        <v>277</v>
      </c>
      <c r="H656" s="187" t="s">
        <v>6</v>
      </c>
      <c r="I656" s="188">
        <v>3</v>
      </c>
      <c r="J656" s="188">
        <f>VLOOKUP(A656,CENIK!$A$2:$F$201,6,FALSE)</f>
        <v>0</v>
      </c>
      <c r="K656" s="188">
        <f t="shared" si="23"/>
        <v>0</v>
      </c>
    </row>
    <row r="657" spans="2:9" x14ac:dyDescent="0.25">
      <c r="B657"/>
      <c r="C657"/>
      <c r="D657"/>
      <c r="E657"/>
      <c r="F657"/>
      <c r="G657"/>
      <c r="I657"/>
    </row>
    <row r="658" spans="2:9" x14ac:dyDescent="0.25">
      <c r="B658"/>
      <c r="C658"/>
      <c r="D658"/>
      <c r="E658"/>
      <c r="F658"/>
      <c r="G658"/>
      <c r="I658"/>
    </row>
    <row r="659" spans="2:9" x14ac:dyDescent="0.25">
      <c r="B659"/>
      <c r="C659"/>
      <c r="D659"/>
      <c r="E659"/>
      <c r="F659"/>
      <c r="G659"/>
      <c r="I659"/>
    </row>
    <row r="660" spans="2:9" x14ac:dyDescent="0.25">
      <c r="B660"/>
      <c r="C660"/>
      <c r="D660"/>
      <c r="E660"/>
      <c r="F660"/>
      <c r="G660"/>
      <c r="I660"/>
    </row>
    <row r="661" spans="2:9" x14ac:dyDescent="0.25">
      <c r="B661"/>
      <c r="C661"/>
      <c r="D661"/>
      <c r="E661"/>
      <c r="F661"/>
      <c r="G661"/>
      <c r="I661"/>
    </row>
    <row r="662" spans="2:9" x14ac:dyDescent="0.25">
      <c r="B662"/>
      <c r="C662"/>
      <c r="D662"/>
      <c r="E662"/>
      <c r="F662"/>
      <c r="G662"/>
      <c r="I662"/>
    </row>
    <row r="663" spans="2:9" x14ac:dyDescent="0.25">
      <c r="B663"/>
      <c r="C663"/>
      <c r="D663"/>
      <c r="E663"/>
      <c r="F663"/>
      <c r="G663"/>
      <c r="I663"/>
    </row>
    <row r="664" spans="2:9" x14ac:dyDescent="0.25">
      <c r="B664"/>
      <c r="C664"/>
      <c r="D664"/>
      <c r="E664"/>
      <c r="F664"/>
      <c r="G664"/>
      <c r="I664"/>
    </row>
    <row r="665" spans="2:9" x14ac:dyDescent="0.25">
      <c r="B665"/>
      <c r="C665"/>
      <c r="D665"/>
      <c r="E665"/>
      <c r="F665"/>
      <c r="G665"/>
      <c r="I665"/>
    </row>
    <row r="666" spans="2:9" x14ac:dyDescent="0.25">
      <c r="B666"/>
      <c r="C666"/>
      <c r="D666"/>
      <c r="E666"/>
      <c r="F666"/>
      <c r="G666"/>
      <c r="I666"/>
    </row>
  </sheetData>
  <mergeCells count="4">
    <mergeCell ref="D25:E25"/>
    <mergeCell ref="D26:E32"/>
    <mergeCell ref="F26:F31"/>
    <mergeCell ref="F6:F7"/>
  </mergeCells>
  <pageMargins left="0.7" right="0.7" top="0.75" bottom="0.75" header="0.3" footer="0.3"/>
  <pageSetup paperSize="9" scale="42"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L407"/>
  <sheetViews>
    <sheetView topLeftCell="E1" zoomScale="85" zoomScaleNormal="85" workbookViewId="0">
      <selection activeCell="N27" sqref="N27"/>
    </sheetView>
  </sheetViews>
  <sheetFormatPr defaultRowHeight="15" x14ac:dyDescent="0.25"/>
  <cols>
    <col min="1" max="1" width="9.140625" style="528" hidden="1" customWidth="1"/>
    <col min="2" max="2" width="7.28515625" style="528" hidden="1" customWidth="1"/>
    <col min="3" max="3" width="10.7109375" style="528" hidden="1" customWidth="1"/>
    <col min="4" max="4" width="19.28515625" style="655" hidden="1" customWidth="1"/>
    <col min="5" max="5" width="1.28515625" style="672" customWidth="1"/>
    <col min="6" max="6" width="10.7109375" style="658" customWidth="1"/>
    <col min="7" max="7" width="60.85546875" style="658" customWidth="1"/>
    <col min="8" max="8" width="10.7109375" style="431" customWidth="1"/>
    <col min="9" max="9" width="7.5703125" style="654" customWidth="1"/>
    <col min="10" max="11" width="16" style="654" customWidth="1"/>
    <col min="12" max="12" width="14.140625" style="675" customWidth="1"/>
    <col min="13" max="13" width="9.140625" style="431" customWidth="1"/>
    <col min="14" max="16384" width="9.140625" style="431"/>
  </cols>
  <sheetData>
    <row r="1" spans="4:11" x14ac:dyDescent="0.25">
      <c r="D1" s="423"/>
      <c r="E1" s="659"/>
      <c r="F1" s="841"/>
      <c r="G1" s="842"/>
      <c r="H1" s="843"/>
      <c r="I1" s="844"/>
      <c r="J1" s="845"/>
      <c r="K1" s="846"/>
    </row>
    <row r="2" spans="4:11" x14ac:dyDescent="0.25">
      <c r="D2" s="423"/>
      <c r="E2" s="659"/>
      <c r="F2" s="847"/>
      <c r="G2" s="809" t="s">
        <v>2639</v>
      </c>
      <c r="H2" s="848"/>
      <c r="I2" s="849"/>
      <c r="J2" s="850"/>
      <c r="K2" s="851"/>
    </row>
    <row r="3" spans="4:11" x14ac:dyDescent="0.25">
      <c r="D3" s="423"/>
      <c r="E3" s="659"/>
      <c r="F3" s="841"/>
      <c r="G3" s="842"/>
      <c r="H3" s="843"/>
      <c r="I3" s="844"/>
      <c r="J3" s="845"/>
      <c r="K3" s="846" t="s">
        <v>91</v>
      </c>
    </row>
    <row r="4" spans="4:11" x14ac:dyDescent="0.25">
      <c r="D4" s="423"/>
      <c r="E4" s="659"/>
      <c r="F4" s="841"/>
      <c r="G4" s="842" t="s">
        <v>2027</v>
      </c>
      <c r="H4" s="843"/>
      <c r="I4" s="844"/>
      <c r="J4" s="845"/>
      <c r="K4" s="1455">
        <f>K23</f>
        <v>0</v>
      </c>
    </row>
    <row r="5" spans="4:11" x14ac:dyDescent="0.25">
      <c r="D5" s="423"/>
      <c r="E5" s="659"/>
      <c r="F5" s="841"/>
      <c r="G5" s="842" t="s">
        <v>2028</v>
      </c>
      <c r="H5" s="843"/>
      <c r="I5" s="844"/>
      <c r="J5" s="845"/>
      <c r="K5" s="1455">
        <f>K35</f>
        <v>0</v>
      </c>
    </row>
    <row r="6" spans="4:11" x14ac:dyDescent="0.25">
      <c r="D6" s="423"/>
      <c r="E6" s="659"/>
      <c r="F6" s="841"/>
      <c r="G6" s="842" t="s">
        <v>2029</v>
      </c>
      <c r="H6" s="843"/>
      <c r="I6" s="844"/>
      <c r="J6" s="845"/>
      <c r="K6" s="1455">
        <f>K47</f>
        <v>0</v>
      </c>
    </row>
    <row r="7" spans="4:11" x14ac:dyDescent="0.25">
      <c r="D7" s="423"/>
      <c r="E7" s="659"/>
      <c r="F7" s="841"/>
      <c r="G7" s="842" t="s">
        <v>2030</v>
      </c>
      <c r="H7" s="843"/>
      <c r="I7" s="844"/>
      <c r="J7" s="845"/>
      <c r="K7" s="1455">
        <f>K54</f>
        <v>0</v>
      </c>
    </row>
    <row r="8" spans="4:11" x14ac:dyDescent="0.25">
      <c r="D8" s="423"/>
      <c r="E8" s="660"/>
      <c r="F8" s="841"/>
      <c r="G8" s="842" t="s">
        <v>2031</v>
      </c>
      <c r="H8" s="843"/>
      <c r="I8" s="844"/>
      <c r="J8" s="845"/>
      <c r="K8" s="1455">
        <f>K130</f>
        <v>0</v>
      </c>
    </row>
    <row r="9" spans="4:11" x14ac:dyDescent="0.25">
      <c r="D9" s="423"/>
      <c r="E9" s="659"/>
      <c r="F9" s="841"/>
      <c r="G9" s="842" t="s">
        <v>2032</v>
      </c>
      <c r="H9" s="843"/>
      <c r="I9" s="844"/>
      <c r="J9" s="845"/>
      <c r="K9" s="1455">
        <f>K138</f>
        <v>0</v>
      </c>
    </row>
    <row r="10" spans="4:11" x14ac:dyDescent="0.25">
      <c r="D10" s="423"/>
      <c r="E10" s="659"/>
      <c r="F10" s="841"/>
      <c r="G10" s="842" t="s">
        <v>2033</v>
      </c>
      <c r="H10" s="843"/>
      <c r="I10" s="844"/>
      <c r="J10" s="845"/>
      <c r="K10" s="1455">
        <f>K148</f>
        <v>0</v>
      </c>
    </row>
    <row r="11" spans="4:11" x14ac:dyDescent="0.25">
      <c r="D11" s="423"/>
      <c r="E11" s="660"/>
      <c r="F11" s="841"/>
      <c r="G11" s="842" t="s">
        <v>2034</v>
      </c>
      <c r="H11" s="843"/>
      <c r="I11" s="844"/>
      <c r="J11" s="845"/>
      <c r="K11" s="1455">
        <f>K325</f>
        <v>0</v>
      </c>
    </row>
    <row r="12" spans="4:11" x14ac:dyDescent="0.25">
      <c r="D12" s="423"/>
      <c r="E12" s="660"/>
      <c r="F12" s="841"/>
      <c r="G12" s="842" t="s">
        <v>2035</v>
      </c>
      <c r="H12" s="843"/>
      <c r="I12" s="844"/>
      <c r="J12" s="845"/>
      <c r="K12" s="1455">
        <f>K377</f>
        <v>0</v>
      </c>
    </row>
    <row r="13" spans="4:11" x14ac:dyDescent="0.25">
      <c r="D13" s="423"/>
      <c r="E13" s="660"/>
      <c r="F13" s="841"/>
      <c r="G13" s="842" t="s">
        <v>2036</v>
      </c>
      <c r="H13" s="843"/>
      <c r="I13" s="844"/>
      <c r="J13" s="845"/>
      <c r="K13" s="1455">
        <f>K406</f>
        <v>0</v>
      </c>
    </row>
    <row r="14" spans="4:11" x14ac:dyDescent="0.25">
      <c r="D14" s="423"/>
      <c r="E14" s="659"/>
      <c r="F14" s="841"/>
      <c r="G14" s="842"/>
      <c r="H14" s="843"/>
      <c r="I14" s="844"/>
      <c r="J14" s="845"/>
      <c r="K14" s="1455"/>
    </row>
    <row r="15" spans="4:11" x14ac:dyDescent="0.25">
      <c r="D15" s="423"/>
      <c r="E15" s="659"/>
      <c r="F15" s="949" t="s">
        <v>572</v>
      </c>
      <c r="G15" s="950" t="s">
        <v>2683</v>
      </c>
      <c r="H15" s="951"/>
      <c r="I15" s="852"/>
      <c r="J15" s="853"/>
      <c r="K15" s="1456">
        <f>SUM(K4:K13)</f>
        <v>0</v>
      </c>
    </row>
    <row r="16" spans="4:11" x14ac:dyDescent="0.25">
      <c r="D16" s="423"/>
      <c r="E16" s="659"/>
      <c r="F16" s="841"/>
      <c r="G16" s="842"/>
      <c r="H16" s="843"/>
      <c r="I16" s="844"/>
      <c r="J16" s="845"/>
      <c r="K16" s="846"/>
    </row>
    <row r="17" spans="1:11" x14ac:dyDescent="0.25">
      <c r="D17" s="423"/>
      <c r="E17" s="659"/>
      <c r="F17" s="841"/>
      <c r="G17" s="842"/>
      <c r="H17" s="843"/>
      <c r="I17" s="844"/>
      <c r="J17" s="845"/>
      <c r="K17" s="846"/>
    </row>
    <row r="18" spans="1:11" ht="18.75" x14ac:dyDescent="0.3">
      <c r="D18" s="423"/>
      <c r="E18" s="441"/>
      <c r="F18" s="854" t="s">
        <v>2027</v>
      </c>
      <c r="G18" s="855"/>
      <c r="H18" s="843"/>
      <c r="I18" s="844"/>
      <c r="J18" s="845"/>
      <c r="K18" s="846"/>
    </row>
    <row r="19" spans="1:11" s="675" customFormat="1" x14ac:dyDescent="0.25">
      <c r="A19" s="528"/>
      <c r="B19" s="528"/>
      <c r="C19" s="528"/>
      <c r="D19" s="423"/>
      <c r="E19" s="466"/>
      <c r="F19" s="841"/>
      <c r="G19" s="856" t="s">
        <v>712</v>
      </c>
      <c r="H19" s="857" t="s">
        <v>2191</v>
      </c>
      <c r="I19" s="858" t="s">
        <v>2110</v>
      </c>
      <c r="J19" s="859" t="s">
        <v>2192</v>
      </c>
      <c r="K19" s="859" t="s">
        <v>2193</v>
      </c>
    </row>
    <row r="20" spans="1:11" s="675" customFormat="1" ht="39" x14ac:dyDescent="0.25">
      <c r="A20" s="528"/>
      <c r="B20" s="528"/>
      <c r="C20" s="528"/>
      <c r="D20" s="423"/>
      <c r="E20" s="466"/>
      <c r="F20" s="841" t="s">
        <v>2039</v>
      </c>
      <c r="G20" s="860" t="s">
        <v>2040</v>
      </c>
      <c r="H20" s="843" t="s">
        <v>14</v>
      </c>
      <c r="I20" s="861">
        <v>1</v>
      </c>
      <c r="J20" s="862"/>
      <c r="K20" s="863">
        <f>ROUND(I20*J20,2)</f>
        <v>0</v>
      </c>
    </row>
    <row r="21" spans="1:11" s="675" customFormat="1" ht="39" x14ac:dyDescent="0.25">
      <c r="A21" s="528"/>
      <c r="B21" s="528"/>
      <c r="C21" s="528"/>
      <c r="D21" s="423"/>
      <c r="E21" s="466"/>
      <c r="F21" s="841" t="s">
        <v>2041</v>
      </c>
      <c r="G21" s="864" t="s">
        <v>2042</v>
      </c>
      <c r="H21" s="843" t="s">
        <v>14</v>
      </c>
      <c r="I21" s="861">
        <v>1</v>
      </c>
      <c r="J21" s="862"/>
      <c r="K21" s="863">
        <f>ROUND(I21*J21,2)</f>
        <v>0</v>
      </c>
    </row>
    <row r="22" spans="1:11" s="675" customFormat="1" ht="26.25" x14ac:dyDescent="0.25">
      <c r="A22" s="528"/>
      <c r="B22" s="528"/>
      <c r="C22" s="528"/>
      <c r="D22" s="423"/>
      <c r="E22" s="466"/>
      <c r="F22" s="841" t="s">
        <v>2043</v>
      </c>
      <c r="G22" s="864" t="s">
        <v>2044</v>
      </c>
      <c r="H22" s="865" t="s">
        <v>1227</v>
      </c>
      <c r="I22" s="861">
        <v>2</v>
      </c>
      <c r="J22" s="866"/>
      <c r="K22" s="863">
        <f>ROUND(I22*J22,2)</f>
        <v>0</v>
      </c>
    </row>
    <row r="23" spans="1:11" s="675" customFormat="1" ht="15.75" thickBot="1" x14ac:dyDescent="0.3">
      <c r="A23" s="528"/>
      <c r="B23" s="528"/>
      <c r="C23" s="528"/>
      <c r="D23" s="423"/>
      <c r="E23" s="661"/>
      <c r="F23" s="867"/>
      <c r="G23" s="868" t="s">
        <v>2640</v>
      </c>
      <c r="H23" s="869" t="s">
        <v>2553</v>
      </c>
      <c r="I23" s="870"/>
      <c r="J23" s="871"/>
      <c r="K23" s="872">
        <f>SUM(K20:K22)</f>
        <v>0</v>
      </c>
    </row>
    <row r="24" spans="1:11" s="675" customFormat="1" ht="19.5" thickTop="1" x14ac:dyDescent="0.25">
      <c r="A24" s="528"/>
      <c r="B24" s="528"/>
      <c r="C24" s="528"/>
      <c r="D24" s="423"/>
      <c r="E24" s="466"/>
      <c r="F24" s="873" t="s">
        <v>2046</v>
      </c>
      <c r="G24" s="873" t="s">
        <v>2047</v>
      </c>
      <c r="H24" s="843"/>
      <c r="I24" s="874"/>
      <c r="J24" s="875"/>
      <c r="K24" s="876"/>
    </row>
    <row r="25" spans="1:11" s="675" customFormat="1" ht="15.75" x14ac:dyDescent="0.25">
      <c r="A25" s="528"/>
      <c r="B25" s="528"/>
      <c r="C25" s="528"/>
      <c r="D25" s="423"/>
      <c r="E25" s="466"/>
      <c r="F25" s="877"/>
      <c r="G25" s="856" t="s">
        <v>712</v>
      </c>
      <c r="H25" s="857" t="s">
        <v>2191</v>
      </c>
      <c r="I25" s="858" t="s">
        <v>2110</v>
      </c>
      <c r="J25" s="859" t="s">
        <v>2192</v>
      </c>
      <c r="K25" s="859" t="s">
        <v>2193</v>
      </c>
    </row>
    <row r="26" spans="1:11" s="675" customFormat="1" ht="26.25" x14ac:dyDescent="0.25">
      <c r="A26" s="528"/>
      <c r="B26" s="528"/>
      <c r="C26" s="528"/>
      <c r="D26" s="423"/>
      <c r="E26" s="466"/>
      <c r="F26" s="878" t="s">
        <v>2048</v>
      </c>
      <c r="G26" s="879" t="s">
        <v>2049</v>
      </c>
      <c r="H26" s="843" t="s">
        <v>29</v>
      </c>
      <c r="I26" s="861">
        <v>92</v>
      </c>
      <c r="J26" s="880"/>
      <c r="K26" s="863">
        <f t="shared" ref="K26:K34" si="0">ROUND(I26*J26,2)</f>
        <v>0</v>
      </c>
    </row>
    <row r="27" spans="1:11" s="675" customFormat="1" ht="40.5" customHeight="1" x14ac:dyDescent="0.25">
      <c r="A27" s="528"/>
      <c r="B27" s="528"/>
      <c r="C27" s="528"/>
      <c r="D27" s="423"/>
      <c r="E27" s="466"/>
      <c r="F27" s="841" t="s">
        <v>2050</v>
      </c>
      <c r="G27" s="881" t="s">
        <v>2641</v>
      </c>
      <c r="H27" s="882" t="s">
        <v>22</v>
      </c>
      <c r="I27" s="861">
        <v>104</v>
      </c>
      <c r="J27" s="880"/>
      <c r="K27" s="863">
        <f t="shared" si="0"/>
        <v>0</v>
      </c>
    </row>
    <row r="28" spans="1:11" s="675" customFormat="1" ht="39" x14ac:dyDescent="0.25">
      <c r="A28" s="528"/>
      <c r="B28" s="528"/>
      <c r="C28" s="528"/>
      <c r="D28" s="423"/>
      <c r="E28" s="466"/>
      <c r="F28" s="841" t="s">
        <v>2054</v>
      </c>
      <c r="G28" s="879" t="s">
        <v>2642</v>
      </c>
      <c r="H28" s="843" t="s">
        <v>22</v>
      </c>
      <c r="I28" s="861">
        <v>45</v>
      </c>
      <c r="J28" s="862"/>
      <c r="K28" s="863">
        <f t="shared" si="0"/>
        <v>0</v>
      </c>
    </row>
    <row r="29" spans="1:11" s="675" customFormat="1" ht="39" x14ac:dyDescent="0.25">
      <c r="A29" s="528"/>
      <c r="B29" s="528"/>
      <c r="C29" s="528"/>
      <c r="D29" s="423"/>
      <c r="E29" s="662"/>
      <c r="F29" s="883" t="s">
        <v>2056</v>
      </c>
      <c r="G29" s="879" t="s">
        <v>2643</v>
      </c>
      <c r="H29" s="865" t="s">
        <v>10</v>
      </c>
      <c r="I29" s="861">
        <v>100</v>
      </c>
      <c r="J29" s="866"/>
      <c r="K29" s="863">
        <f t="shared" si="0"/>
        <v>0</v>
      </c>
    </row>
    <row r="30" spans="1:11" s="675" customFormat="1" ht="26.25" x14ac:dyDescent="0.25">
      <c r="A30" s="528"/>
      <c r="B30" s="528"/>
      <c r="C30" s="528"/>
      <c r="D30" s="423"/>
      <c r="E30" s="663"/>
      <c r="F30" s="883" t="s">
        <v>2058</v>
      </c>
      <c r="G30" s="879" t="s">
        <v>2059</v>
      </c>
      <c r="H30" s="865" t="s">
        <v>29</v>
      </c>
      <c r="I30" s="861">
        <v>9</v>
      </c>
      <c r="J30" s="866"/>
      <c r="K30" s="863">
        <f t="shared" si="0"/>
        <v>0</v>
      </c>
    </row>
    <row r="31" spans="1:11" s="675" customFormat="1" ht="26.25" x14ac:dyDescent="0.25">
      <c r="A31" s="528"/>
      <c r="B31" s="528"/>
      <c r="C31" s="528"/>
      <c r="D31" s="423"/>
      <c r="E31" s="663"/>
      <c r="F31" s="883" t="s">
        <v>2060</v>
      </c>
      <c r="G31" s="884" t="s">
        <v>2061</v>
      </c>
      <c r="H31" s="843" t="s">
        <v>29</v>
      </c>
      <c r="I31" s="861">
        <v>26</v>
      </c>
      <c r="J31" s="862"/>
      <c r="K31" s="863">
        <f t="shared" si="0"/>
        <v>0</v>
      </c>
    </row>
    <row r="32" spans="1:11" s="675" customFormat="1" ht="39" x14ac:dyDescent="0.25">
      <c r="A32" s="528"/>
      <c r="B32" s="528"/>
      <c r="C32" s="528"/>
      <c r="D32" s="423"/>
      <c r="E32" s="663"/>
      <c r="F32" s="883" t="s">
        <v>2062</v>
      </c>
      <c r="G32" s="879" t="s">
        <v>2063</v>
      </c>
      <c r="H32" s="865" t="s">
        <v>22</v>
      </c>
      <c r="I32" s="861">
        <v>60</v>
      </c>
      <c r="J32" s="866"/>
      <c r="K32" s="863">
        <f t="shared" si="0"/>
        <v>0</v>
      </c>
    </row>
    <row r="33" spans="1:11" s="675" customFormat="1" ht="26.25" x14ac:dyDescent="0.25">
      <c r="A33" s="528"/>
      <c r="B33" s="528"/>
      <c r="C33" s="528"/>
      <c r="D33" s="423"/>
      <c r="E33" s="466"/>
      <c r="F33" s="841" t="s">
        <v>2064</v>
      </c>
      <c r="G33" s="885" t="s">
        <v>2065</v>
      </c>
      <c r="H33" s="865" t="s">
        <v>22</v>
      </c>
      <c r="I33" s="861">
        <v>13.6</v>
      </c>
      <c r="J33" s="866"/>
      <c r="K33" s="863">
        <f t="shared" si="0"/>
        <v>0</v>
      </c>
    </row>
    <row r="34" spans="1:11" s="675" customFormat="1" x14ac:dyDescent="0.25">
      <c r="A34" s="528"/>
      <c r="B34" s="528"/>
      <c r="C34" s="528"/>
      <c r="D34" s="423"/>
      <c r="E34" s="466"/>
      <c r="F34" s="841" t="s">
        <v>2066</v>
      </c>
      <c r="G34" s="884" t="s">
        <v>2067</v>
      </c>
      <c r="H34" s="843" t="s">
        <v>20</v>
      </c>
      <c r="I34" s="861">
        <v>26</v>
      </c>
      <c r="J34" s="862"/>
      <c r="K34" s="863">
        <f t="shared" si="0"/>
        <v>0</v>
      </c>
    </row>
    <row r="35" spans="1:11" s="675" customFormat="1" ht="15.75" thickBot="1" x14ac:dyDescent="0.3">
      <c r="A35" s="528"/>
      <c r="B35" s="528"/>
      <c r="C35" s="528"/>
      <c r="D35" s="423"/>
      <c r="E35" s="661"/>
      <c r="F35" s="867"/>
      <c r="G35" s="868" t="s">
        <v>2644</v>
      </c>
      <c r="H35" s="869" t="s">
        <v>2553</v>
      </c>
      <c r="I35" s="870"/>
      <c r="J35" s="871"/>
      <c r="K35" s="872">
        <f>SUM(K26:K34)</f>
        <v>0</v>
      </c>
    </row>
    <row r="36" spans="1:11" s="675" customFormat="1" ht="19.5" thickTop="1" x14ac:dyDescent="0.25">
      <c r="A36" s="528"/>
      <c r="B36" s="528"/>
      <c r="C36" s="528"/>
      <c r="D36" s="423"/>
      <c r="E36" s="466"/>
      <c r="F36" s="873" t="s">
        <v>2069</v>
      </c>
      <c r="G36" s="873" t="s">
        <v>1031</v>
      </c>
      <c r="H36" s="843"/>
      <c r="I36" s="861"/>
      <c r="J36" s="886"/>
      <c r="K36" s="887"/>
    </row>
    <row r="37" spans="1:11" s="675" customFormat="1" ht="18.75" x14ac:dyDescent="0.25">
      <c r="A37" s="528"/>
      <c r="B37" s="528"/>
      <c r="C37" s="528"/>
      <c r="D37" s="423"/>
      <c r="E37" s="466"/>
      <c r="F37" s="873"/>
      <c r="G37" s="856" t="s">
        <v>712</v>
      </c>
      <c r="H37" s="857" t="s">
        <v>2191</v>
      </c>
      <c r="I37" s="858" t="s">
        <v>2110</v>
      </c>
      <c r="J37" s="859" t="s">
        <v>2192</v>
      </c>
      <c r="K37" s="859" t="s">
        <v>2193</v>
      </c>
    </row>
    <row r="38" spans="1:11" s="675" customFormat="1" x14ac:dyDescent="0.25">
      <c r="A38" s="528"/>
      <c r="B38" s="528"/>
      <c r="C38" s="528"/>
      <c r="D38" s="423"/>
      <c r="E38" s="663"/>
      <c r="F38" s="883" t="s">
        <v>2070</v>
      </c>
      <c r="G38" s="879" t="s">
        <v>2071</v>
      </c>
      <c r="H38" s="865" t="s">
        <v>22</v>
      </c>
      <c r="I38" s="888">
        <v>2</v>
      </c>
      <c r="J38" s="866"/>
      <c r="K38" s="863">
        <f t="shared" ref="K38:K46" si="1">ROUND(I38*J38,2)</f>
        <v>0</v>
      </c>
    </row>
    <row r="39" spans="1:11" s="675" customFormat="1" ht="26.25" x14ac:dyDescent="0.25">
      <c r="A39" s="528"/>
      <c r="B39" s="528"/>
      <c r="C39" s="528"/>
      <c r="D39" s="423"/>
      <c r="E39" s="663"/>
      <c r="F39" s="883" t="s">
        <v>2072</v>
      </c>
      <c r="G39" s="879" t="s">
        <v>2073</v>
      </c>
      <c r="H39" s="865" t="s">
        <v>22</v>
      </c>
      <c r="I39" s="888">
        <v>3.3</v>
      </c>
      <c r="J39" s="866"/>
      <c r="K39" s="863">
        <f t="shared" si="1"/>
        <v>0</v>
      </c>
    </row>
    <row r="40" spans="1:11" s="675" customFormat="1" ht="26.25" x14ac:dyDescent="0.25">
      <c r="A40" s="528"/>
      <c r="B40" s="528"/>
      <c r="C40" s="528"/>
      <c r="D40" s="423"/>
      <c r="E40" s="663"/>
      <c r="F40" s="883" t="s">
        <v>2074</v>
      </c>
      <c r="G40" s="879" t="s">
        <v>2075</v>
      </c>
      <c r="H40" s="865" t="s">
        <v>22</v>
      </c>
      <c r="I40" s="888">
        <v>1.3</v>
      </c>
      <c r="J40" s="866"/>
      <c r="K40" s="863">
        <f t="shared" si="1"/>
        <v>0</v>
      </c>
    </row>
    <row r="41" spans="1:11" s="675" customFormat="1" ht="39" x14ac:dyDescent="0.25">
      <c r="A41" s="528"/>
      <c r="B41" s="528"/>
      <c r="C41" s="528"/>
      <c r="D41" s="423"/>
      <c r="E41" s="663"/>
      <c r="F41" s="883" t="s">
        <v>2076</v>
      </c>
      <c r="G41" s="879" t="s">
        <v>2077</v>
      </c>
      <c r="H41" s="865" t="s">
        <v>14</v>
      </c>
      <c r="I41" s="861">
        <v>1.7</v>
      </c>
      <c r="J41" s="866"/>
      <c r="K41" s="863">
        <f t="shared" si="1"/>
        <v>0</v>
      </c>
    </row>
    <row r="42" spans="1:11" s="675" customFormat="1" x14ac:dyDescent="0.25">
      <c r="A42" s="528"/>
      <c r="B42" s="528"/>
      <c r="C42" s="528"/>
      <c r="D42" s="423"/>
      <c r="E42" s="663"/>
      <c r="F42" s="883" t="s">
        <v>2078</v>
      </c>
      <c r="G42" s="879" t="s">
        <v>2079</v>
      </c>
      <c r="H42" s="865" t="s">
        <v>22</v>
      </c>
      <c r="I42" s="888">
        <v>1</v>
      </c>
      <c r="J42" s="866"/>
      <c r="K42" s="863">
        <f t="shared" si="1"/>
        <v>0</v>
      </c>
    </row>
    <row r="43" spans="1:11" s="675" customFormat="1" ht="26.25" x14ac:dyDescent="0.25">
      <c r="A43" s="528"/>
      <c r="B43" s="528"/>
      <c r="C43" s="528"/>
      <c r="D43" s="423"/>
      <c r="E43" s="663"/>
      <c r="F43" s="883" t="s">
        <v>2080</v>
      </c>
      <c r="G43" s="879" t="s">
        <v>2081</v>
      </c>
      <c r="H43" s="865" t="s">
        <v>22</v>
      </c>
      <c r="I43" s="888">
        <v>1.9</v>
      </c>
      <c r="J43" s="866"/>
      <c r="K43" s="863">
        <f t="shared" si="1"/>
        <v>0</v>
      </c>
    </row>
    <row r="44" spans="1:11" s="675" customFormat="1" ht="25.5" x14ac:dyDescent="0.25">
      <c r="A44" s="528"/>
      <c r="B44" s="528"/>
      <c r="C44" s="528"/>
      <c r="D44" s="423"/>
      <c r="E44" s="663"/>
      <c r="F44" s="883" t="s">
        <v>2082</v>
      </c>
      <c r="G44" s="881" t="s">
        <v>2600</v>
      </c>
      <c r="H44" s="865" t="s">
        <v>6</v>
      </c>
      <c r="I44" s="861">
        <v>1.3</v>
      </c>
      <c r="J44" s="866"/>
      <c r="K44" s="863">
        <f t="shared" si="1"/>
        <v>0</v>
      </c>
    </row>
    <row r="45" spans="1:11" s="675" customFormat="1" ht="26.25" x14ac:dyDescent="0.25">
      <c r="A45" s="528"/>
      <c r="B45" s="528"/>
      <c r="C45" s="528"/>
      <c r="D45" s="423"/>
      <c r="E45" s="663"/>
      <c r="F45" s="883" t="s">
        <v>2084</v>
      </c>
      <c r="G45" s="879" t="s">
        <v>2645</v>
      </c>
      <c r="H45" s="865" t="s">
        <v>6</v>
      </c>
      <c r="I45" s="861">
        <v>1.3</v>
      </c>
      <c r="J45" s="866"/>
      <c r="K45" s="863">
        <f t="shared" si="1"/>
        <v>0</v>
      </c>
    </row>
    <row r="46" spans="1:11" s="675" customFormat="1" ht="51.75" x14ac:dyDescent="0.25">
      <c r="A46" s="528"/>
      <c r="B46" s="528"/>
      <c r="C46" s="528"/>
      <c r="D46" s="423"/>
      <c r="E46" s="663"/>
      <c r="F46" s="883" t="s">
        <v>2601</v>
      </c>
      <c r="G46" s="879" t="s">
        <v>2602</v>
      </c>
      <c r="H46" s="865" t="s">
        <v>69</v>
      </c>
      <c r="I46" s="861">
        <v>15</v>
      </c>
      <c r="J46" s="866"/>
      <c r="K46" s="863">
        <f t="shared" si="1"/>
        <v>0</v>
      </c>
    </row>
    <row r="47" spans="1:11" s="675" customFormat="1" ht="15.75" thickBot="1" x14ac:dyDescent="0.3">
      <c r="A47" s="528"/>
      <c r="B47" s="528"/>
      <c r="C47" s="528"/>
      <c r="D47" s="423"/>
      <c r="E47" s="661"/>
      <c r="F47" s="867"/>
      <c r="G47" s="868" t="s">
        <v>2646</v>
      </c>
      <c r="H47" s="869" t="s">
        <v>2553</v>
      </c>
      <c r="I47" s="870"/>
      <c r="J47" s="871"/>
      <c r="K47" s="872">
        <f>SUM(K38:K46)</f>
        <v>0</v>
      </c>
    </row>
    <row r="48" spans="1:11" s="675" customFormat="1" ht="19.5" thickTop="1" x14ac:dyDescent="0.25">
      <c r="A48" s="528"/>
      <c r="B48" s="528"/>
      <c r="C48" s="528"/>
      <c r="D48" s="423"/>
      <c r="E48" s="466"/>
      <c r="F48" s="873" t="s">
        <v>2087</v>
      </c>
      <c r="G48" s="873" t="s">
        <v>2088</v>
      </c>
      <c r="H48" s="843"/>
      <c r="I48" s="861"/>
      <c r="J48" s="886"/>
      <c r="K48" s="887"/>
    </row>
    <row r="49" spans="1:11" s="675" customFormat="1" ht="18.75" x14ac:dyDescent="0.25">
      <c r="A49" s="528"/>
      <c r="B49" s="528"/>
      <c r="C49" s="528"/>
      <c r="D49" s="423"/>
      <c r="E49" s="466"/>
      <c r="F49" s="873"/>
      <c r="G49" s="856" t="s">
        <v>712</v>
      </c>
      <c r="H49" s="857" t="s">
        <v>2191</v>
      </c>
      <c r="I49" s="858" t="s">
        <v>2110</v>
      </c>
      <c r="J49" s="859" t="s">
        <v>2192</v>
      </c>
      <c r="K49" s="859" t="s">
        <v>2193</v>
      </c>
    </row>
    <row r="50" spans="1:11" s="675" customFormat="1" ht="39" x14ac:dyDescent="0.25">
      <c r="A50" s="528"/>
      <c r="B50" s="528"/>
      <c r="C50" s="528"/>
      <c r="D50" s="423"/>
      <c r="E50" s="663"/>
      <c r="F50" s="883" t="s">
        <v>2089</v>
      </c>
      <c r="G50" s="879" t="s">
        <v>2090</v>
      </c>
      <c r="H50" s="865" t="s">
        <v>29</v>
      </c>
      <c r="I50" s="888">
        <f>5.6*2</f>
        <v>11.2</v>
      </c>
      <c r="J50" s="866"/>
      <c r="K50" s="863">
        <f>ROUND(I50*J50,2)</f>
        <v>0</v>
      </c>
    </row>
    <row r="51" spans="1:11" s="675" customFormat="1" x14ac:dyDescent="0.25">
      <c r="A51" s="528"/>
      <c r="B51" s="528"/>
      <c r="C51" s="528"/>
      <c r="D51" s="423"/>
      <c r="E51" s="663"/>
      <c r="F51" s="883" t="s">
        <v>2091</v>
      </c>
      <c r="G51" s="879" t="s">
        <v>2092</v>
      </c>
      <c r="H51" s="865" t="s">
        <v>6</v>
      </c>
      <c r="I51" s="888">
        <v>1</v>
      </c>
      <c r="J51" s="866"/>
      <c r="K51" s="863">
        <f>ROUND(I51*J51,2)</f>
        <v>0</v>
      </c>
    </row>
    <row r="52" spans="1:11" s="675" customFormat="1" x14ac:dyDescent="0.25">
      <c r="A52" s="528"/>
      <c r="B52" s="528"/>
      <c r="C52" s="528"/>
      <c r="D52" s="423"/>
      <c r="E52" s="663"/>
      <c r="F52" s="883" t="s">
        <v>2093</v>
      </c>
      <c r="G52" s="879" t="s">
        <v>2094</v>
      </c>
      <c r="H52" s="865" t="s">
        <v>6</v>
      </c>
      <c r="I52" s="888">
        <v>4</v>
      </c>
      <c r="J52" s="866"/>
      <c r="K52" s="863">
        <f>ROUND(I52*J52,2)</f>
        <v>0</v>
      </c>
    </row>
    <row r="53" spans="1:11" s="675" customFormat="1" x14ac:dyDescent="0.25">
      <c r="A53" s="528"/>
      <c r="B53" s="528"/>
      <c r="C53" s="528"/>
      <c r="D53" s="423"/>
      <c r="E53" s="663"/>
      <c r="F53" s="883" t="s">
        <v>2095</v>
      </c>
      <c r="G53" s="879" t="s">
        <v>2096</v>
      </c>
      <c r="H53" s="865" t="s">
        <v>6</v>
      </c>
      <c r="I53" s="861">
        <v>4</v>
      </c>
      <c r="J53" s="866"/>
      <c r="K53" s="863">
        <f>ROUND(I53*J53,2)</f>
        <v>0</v>
      </c>
    </row>
    <row r="54" spans="1:11" s="675" customFormat="1" ht="15.75" thickBot="1" x14ac:dyDescent="0.3">
      <c r="A54" s="528"/>
      <c r="B54" s="528"/>
      <c r="C54" s="528"/>
      <c r="D54" s="423"/>
      <c r="E54" s="661"/>
      <c r="F54" s="867"/>
      <c r="G54" s="868" t="s">
        <v>2647</v>
      </c>
      <c r="H54" s="869" t="s">
        <v>2553</v>
      </c>
      <c r="I54" s="870"/>
      <c r="J54" s="889"/>
      <c r="K54" s="872">
        <f>SUM(K50:K53)</f>
        <v>0</v>
      </c>
    </row>
    <row r="55" spans="1:11" s="675" customFormat="1" ht="19.5" thickTop="1" x14ac:dyDescent="0.25">
      <c r="A55" s="528"/>
      <c r="B55" s="528"/>
      <c r="C55" s="528"/>
      <c r="D55" s="423"/>
      <c r="E55" s="466"/>
      <c r="F55" s="873" t="s">
        <v>2098</v>
      </c>
      <c r="G55" s="873" t="s">
        <v>2099</v>
      </c>
      <c r="H55" s="843"/>
      <c r="I55" s="861"/>
      <c r="J55" s="886"/>
      <c r="K55" s="887"/>
    </row>
    <row r="56" spans="1:11" s="675" customFormat="1" x14ac:dyDescent="0.25">
      <c r="A56" s="528"/>
      <c r="B56" s="528"/>
      <c r="C56" s="528"/>
      <c r="D56" s="423"/>
      <c r="E56" s="664"/>
      <c r="F56" s="890"/>
      <c r="G56" s="856" t="s">
        <v>712</v>
      </c>
      <c r="H56" s="857" t="s">
        <v>2191</v>
      </c>
      <c r="I56" s="858" t="s">
        <v>2110</v>
      </c>
      <c r="J56" s="859" t="s">
        <v>2192</v>
      </c>
      <c r="K56" s="859" t="s">
        <v>2193</v>
      </c>
    </row>
    <row r="57" spans="1:11" s="675" customFormat="1" ht="15.75" x14ac:dyDescent="0.25">
      <c r="A57" s="528"/>
      <c r="B57" s="528"/>
      <c r="C57" s="528"/>
      <c r="D57" s="423"/>
      <c r="E57" s="487"/>
      <c r="F57" s="891" t="s">
        <v>2100</v>
      </c>
      <c r="G57" s="892" t="s">
        <v>2101</v>
      </c>
      <c r="H57" s="502"/>
      <c r="I57" s="505"/>
      <c r="J57" s="893"/>
      <c r="K57" s="894" t="str">
        <f>IF(E57="S3",H57*J57,"")</f>
        <v/>
      </c>
    </row>
    <row r="58" spans="1:11" s="675" customFormat="1" ht="51" x14ac:dyDescent="0.25">
      <c r="A58" s="528"/>
      <c r="B58" s="528"/>
      <c r="C58" s="528"/>
      <c r="D58" s="423"/>
      <c r="E58" s="486"/>
      <c r="F58" s="895" t="s">
        <v>2102</v>
      </c>
      <c r="G58" s="896" t="s">
        <v>2103</v>
      </c>
      <c r="H58" s="521"/>
      <c r="I58" s="522"/>
      <c r="J58" s="897"/>
      <c r="K58" s="897" t="str">
        <f>IF(E58="S3",H58*J58,"")</f>
        <v/>
      </c>
    </row>
    <row r="59" spans="1:11" s="675" customFormat="1" x14ac:dyDescent="0.25">
      <c r="A59" s="528"/>
      <c r="B59" s="528"/>
      <c r="C59" s="528"/>
      <c r="D59" s="423"/>
      <c r="E59" s="486"/>
      <c r="F59" s="895"/>
      <c r="G59" s="898" t="s">
        <v>2104</v>
      </c>
      <c r="H59" s="899">
        <v>22</v>
      </c>
      <c r="I59" s="900" t="s">
        <v>6</v>
      </c>
      <c r="J59" s="901"/>
      <c r="K59" s="902">
        <f>ROUND(H59*J59,2)</f>
        <v>0</v>
      </c>
    </row>
    <row r="60" spans="1:11" s="675" customFormat="1" x14ac:dyDescent="0.25">
      <c r="A60" s="528"/>
      <c r="B60" s="528"/>
      <c r="C60" s="528"/>
      <c r="D60" s="423"/>
      <c r="E60" s="486"/>
      <c r="F60" s="895"/>
      <c r="G60" s="898" t="s">
        <v>2105</v>
      </c>
      <c r="H60" s="899">
        <v>13</v>
      </c>
      <c r="I60" s="900" t="s">
        <v>6</v>
      </c>
      <c r="J60" s="901"/>
      <c r="K60" s="902">
        <f>ROUND(H60*J60,2)</f>
        <v>0</v>
      </c>
    </row>
    <row r="61" spans="1:11" s="675" customFormat="1" ht="15.75" x14ac:dyDescent="0.25">
      <c r="A61" s="528"/>
      <c r="B61" s="528"/>
      <c r="C61" s="528"/>
      <c r="D61" s="423"/>
      <c r="E61" s="487"/>
      <c r="F61" s="891" t="s">
        <v>2106</v>
      </c>
      <c r="G61" s="903" t="s">
        <v>2107</v>
      </c>
      <c r="H61" s="521"/>
      <c r="I61" s="900"/>
      <c r="J61" s="897"/>
      <c r="K61" s="897"/>
    </row>
    <row r="62" spans="1:11" s="675" customFormat="1" ht="51" x14ac:dyDescent="0.25">
      <c r="A62" s="528"/>
      <c r="B62" s="528"/>
      <c r="C62" s="528"/>
      <c r="D62" s="423"/>
      <c r="E62" s="486"/>
      <c r="F62" s="895" t="s">
        <v>2108</v>
      </c>
      <c r="G62" s="904" t="s">
        <v>2109</v>
      </c>
      <c r="H62" s="521"/>
      <c r="I62" s="522"/>
      <c r="J62" s="897"/>
      <c r="K62" s="897"/>
    </row>
    <row r="63" spans="1:11" s="675" customFormat="1" x14ac:dyDescent="0.25">
      <c r="A63" s="528"/>
      <c r="B63" s="528"/>
      <c r="C63" s="528"/>
      <c r="D63" s="423"/>
      <c r="E63" s="486"/>
      <c r="F63" s="895"/>
      <c r="G63" s="896" t="s">
        <v>2110</v>
      </c>
      <c r="H63" s="521">
        <v>1</v>
      </c>
      <c r="I63" s="900" t="s">
        <v>6</v>
      </c>
      <c r="J63" s="901"/>
      <c r="K63" s="902">
        <f>ROUND(H63*J63,2)</f>
        <v>0</v>
      </c>
    </row>
    <row r="64" spans="1:11" s="675" customFormat="1" ht="15.75" x14ac:dyDescent="0.25">
      <c r="A64" s="528"/>
      <c r="B64" s="528"/>
      <c r="C64" s="528"/>
      <c r="D64" s="423"/>
      <c r="E64" s="487"/>
      <c r="F64" s="891" t="s">
        <v>2111</v>
      </c>
      <c r="G64" s="903" t="s">
        <v>2112</v>
      </c>
      <c r="H64" s="521"/>
      <c r="I64" s="522"/>
      <c r="J64" s="897"/>
      <c r="K64" s="897"/>
    </row>
    <row r="65" spans="1:11" s="675" customFormat="1" ht="348.75" customHeight="1" x14ac:dyDescent="0.25">
      <c r="A65" s="528"/>
      <c r="B65" s="528"/>
      <c r="C65" s="528"/>
      <c r="D65" s="423"/>
      <c r="E65" s="486"/>
      <c r="F65" s="895" t="s">
        <v>2113</v>
      </c>
      <c r="G65" s="905" t="s">
        <v>2114</v>
      </c>
      <c r="H65" s="521"/>
      <c r="I65" s="522"/>
      <c r="J65" s="897"/>
      <c r="K65" s="897"/>
    </row>
    <row r="66" spans="1:11" s="675" customFormat="1" x14ac:dyDescent="0.25">
      <c r="A66" s="528"/>
      <c r="B66" s="528"/>
      <c r="C66" s="528"/>
      <c r="D66" s="423"/>
      <c r="E66" s="486"/>
      <c r="F66" s="895"/>
      <c r="G66" s="896" t="s">
        <v>2110</v>
      </c>
      <c r="H66" s="521">
        <v>1</v>
      </c>
      <c r="I66" s="900" t="s">
        <v>6</v>
      </c>
      <c r="J66" s="901"/>
      <c r="K66" s="902">
        <f>ROUND(H66*J66,2)</f>
        <v>0</v>
      </c>
    </row>
    <row r="67" spans="1:11" s="675" customFormat="1" ht="15.75" x14ac:dyDescent="0.25">
      <c r="A67" s="528"/>
      <c r="B67" s="528"/>
      <c r="C67" s="528"/>
      <c r="D67" s="423"/>
      <c r="E67" s="487"/>
      <c r="F67" s="891" t="s">
        <v>2115</v>
      </c>
      <c r="G67" s="903" t="s">
        <v>2116</v>
      </c>
      <c r="H67" s="521"/>
      <c r="I67" s="522"/>
      <c r="J67" s="897"/>
      <c r="K67" s="897"/>
    </row>
    <row r="68" spans="1:11" s="675" customFormat="1" ht="306" x14ac:dyDescent="0.25">
      <c r="A68" s="528"/>
      <c r="B68" s="528"/>
      <c r="C68" s="528"/>
      <c r="D68" s="423"/>
      <c r="E68" s="486"/>
      <c r="F68" s="895" t="s">
        <v>2603</v>
      </c>
      <c r="G68" s="896" t="s">
        <v>2648</v>
      </c>
      <c r="H68" s="521"/>
      <c r="I68" s="522"/>
      <c r="J68" s="897"/>
      <c r="K68" s="897"/>
    </row>
    <row r="69" spans="1:11" s="675" customFormat="1" x14ac:dyDescent="0.25">
      <c r="A69" s="528"/>
      <c r="B69" s="528"/>
      <c r="C69" s="528"/>
      <c r="D69" s="423"/>
      <c r="E69" s="486"/>
      <c r="F69" s="895"/>
      <c r="G69" s="898" t="s">
        <v>2110</v>
      </c>
      <c r="H69" s="521">
        <v>1</v>
      </c>
      <c r="I69" s="522" t="s">
        <v>6</v>
      </c>
      <c r="J69" s="901"/>
      <c r="K69" s="902">
        <f>ROUND(H69*J69,2)</f>
        <v>0</v>
      </c>
    </row>
    <row r="70" spans="1:11" s="675" customFormat="1" x14ac:dyDescent="0.25">
      <c r="A70" s="528"/>
      <c r="B70" s="528"/>
      <c r="C70" s="528"/>
      <c r="D70" s="423"/>
      <c r="E70" s="486"/>
      <c r="F70" s="895"/>
      <c r="G70" s="898" t="s">
        <v>2118</v>
      </c>
      <c r="H70" s="521">
        <v>18</v>
      </c>
      <c r="I70" s="676" t="s">
        <v>1662</v>
      </c>
      <c r="J70" s="897"/>
      <c r="K70" s="897"/>
    </row>
    <row r="71" spans="1:11" s="675" customFormat="1" x14ac:dyDescent="0.25">
      <c r="A71" s="528"/>
      <c r="B71" s="528"/>
      <c r="C71" s="528"/>
      <c r="D71" s="423"/>
      <c r="E71" s="486"/>
      <c r="F71" s="895"/>
      <c r="G71" s="898" t="s">
        <v>2119</v>
      </c>
      <c r="H71" s="521">
        <v>440</v>
      </c>
      <c r="I71" s="676" t="s">
        <v>2120</v>
      </c>
      <c r="J71" s="897"/>
      <c r="K71" s="897"/>
    </row>
    <row r="72" spans="1:11" s="675" customFormat="1" x14ac:dyDescent="0.25">
      <c r="A72" s="528"/>
      <c r="B72" s="528"/>
      <c r="C72" s="528"/>
      <c r="D72" s="423"/>
      <c r="E72" s="486"/>
      <c r="F72" s="895"/>
      <c r="G72" s="898" t="s">
        <v>2121</v>
      </c>
      <c r="H72" s="521">
        <v>200</v>
      </c>
      <c r="I72" s="676" t="s">
        <v>2122</v>
      </c>
      <c r="J72" s="897"/>
      <c r="K72" s="897"/>
    </row>
    <row r="73" spans="1:11" s="675" customFormat="1" x14ac:dyDescent="0.25">
      <c r="A73" s="528"/>
      <c r="B73" s="528"/>
      <c r="C73" s="528"/>
      <c r="D73" s="423"/>
      <c r="E73" s="486"/>
      <c r="F73" s="895"/>
      <c r="G73" s="898" t="s">
        <v>2123</v>
      </c>
      <c r="H73" s="521">
        <v>80</v>
      </c>
      <c r="I73" s="676" t="s">
        <v>2122</v>
      </c>
      <c r="J73" s="897"/>
      <c r="K73" s="897"/>
    </row>
    <row r="74" spans="1:11" s="675" customFormat="1" x14ac:dyDescent="0.25">
      <c r="A74" s="528"/>
      <c r="B74" s="528"/>
      <c r="C74" s="528"/>
      <c r="D74" s="423"/>
      <c r="E74" s="486"/>
      <c r="F74" s="895"/>
      <c r="G74" s="898" t="s">
        <v>2124</v>
      </c>
      <c r="H74" s="521">
        <v>279500</v>
      </c>
      <c r="I74" s="676" t="s">
        <v>2122</v>
      </c>
      <c r="J74" s="897"/>
      <c r="K74" s="897"/>
    </row>
    <row r="75" spans="1:11" s="675" customFormat="1" x14ac:dyDescent="0.25">
      <c r="A75" s="528"/>
      <c r="B75" s="528"/>
      <c r="C75" s="528"/>
      <c r="D75" s="423"/>
      <c r="E75" s="486"/>
      <c r="F75" s="895"/>
      <c r="G75" s="898"/>
      <c r="H75" s="521"/>
      <c r="I75" s="676"/>
      <c r="J75" s="897"/>
      <c r="K75" s="897"/>
    </row>
    <row r="76" spans="1:11" s="675" customFormat="1" ht="15.75" x14ac:dyDescent="0.25">
      <c r="A76" s="528"/>
      <c r="B76" s="528"/>
      <c r="C76" s="528"/>
      <c r="D76" s="423"/>
      <c r="E76" s="487"/>
      <c r="F76" s="891" t="s">
        <v>1315</v>
      </c>
      <c r="G76" s="903" t="s">
        <v>2127</v>
      </c>
      <c r="H76" s="899"/>
      <c r="I76" s="522"/>
      <c r="J76" s="897"/>
      <c r="K76" s="897"/>
    </row>
    <row r="77" spans="1:11" s="675" customFormat="1" x14ac:dyDescent="0.25">
      <c r="A77" s="528"/>
      <c r="B77" s="528"/>
      <c r="C77" s="528"/>
      <c r="D77" s="423"/>
      <c r="E77" s="486"/>
      <c r="F77" s="895" t="s">
        <v>2128</v>
      </c>
      <c r="G77" s="906" t="s">
        <v>1594</v>
      </c>
      <c r="H77" s="521">
        <v>2</v>
      </c>
      <c r="I77" s="522" t="s">
        <v>6</v>
      </c>
      <c r="J77" s="901"/>
      <c r="K77" s="902">
        <f>ROUND(H77*J77,2)</f>
        <v>0</v>
      </c>
    </row>
    <row r="78" spans="1:11" s="675" customFormat="1" x14ac:dyDescent="0.25">
      <c r="A78" s="528"/>
      <c r="B78" s="528"/>
      <c r="C78" s="528"/>
      <c r="D78" s="423"/>
      <c r="E78" s="486"/>
      <c r="F78" s="895"/>
      <c r="G78" s="906" t="s">
        <v>2140</v>
      </c>
      <c r="H78" s="521">
        <v>4</v>
      </c>
      <c r="I78" s="907" t="s">
        <v>2141</v>
      </c>
      <c r="J78" s="897"/>
      <c r="K78" s="897"/>
    </row>
    <row r="79" spans="1:11" s="675" customFormat="1" x14ac:dyDescent="0.25">
      <c r="A79" s="528"/>
      <c r="B79" s="528"/>
      <c r="C79" s="528"/>
      <c r="D79" s="423"/>
      <c r="E79" s="486"/>
      <c r="F79" s="895"/>
      <c r="G79" s="906" t="s">
        <v>2142</v>
      </c>
      <c r="H79" s="521">
        <v>4.88</v>
      </c>
      <c r="I79" s="522" t="s">
        <v>69</v>
      </c>
      <c r="J79" s="897"/>
      <c r="K79" s="897"/>
    </row>
    <row r="80" spans="1:11" s="675" customFormat="1" x14ac:dyDescent="0.25">
      <c r="A80" s="528"/>
      <c r="B80" s="528"/>
      <c r="C80" s="528"/>
      <c r="D80" s="423"/>
      <c r="E80" s="486"/>
      <c r="F80" s="895"/>
      <c r="G80" s="906" t="s">
        <v>2143</v>
      </c>
      <c r="H80" s="521">
        <v>5.81</v>
      </c>
      <c r="I80" s="522" t="s">
        <v>69</v>
      </c>
      <c r="J80" s="897"/>
      <c r="K80" s="897"/>
    </row>
    <row r="81" spans="1:11" s="675" customFormat="1" x14ac:dyDescent="0.25">
      <c r="A81" s="528"/>
      <c r="B81" s="528"/>
      <c r="C81" s="528"/>
      <c r="D81" s="423"/>
      <c r="E81" s="486"/>
      <c r="F81" s="895"/>
      <c r="G81" s="906" t="s">
        <v>2144</v>
      </c>
      <c r="H81" s="521">
        <v>1.2</v>
      </c>
      <c r="I81" s="676" t="s">
        <v>1577</v>
      </c>
      <c r="J81" s="897"/>
      <c r="K81" s="897"/>
    </row>
    <row r="82" spans="1:11" s="675" customFormat="1" x14ac:dyDescent="0.25">
      <c r="A82" s="528"/>
      <c r="B82" s="528"/>
      <c r="C82" s="528"/>
      <c r="D82" s="423"/>
      <c r="E82" s="486"/>
      <c r="F82" s="895"/>
      <c r="G82" s="906" t="s">
        <v>2145</v>
      </c>
      <c r="H82" s="521">
        <v>1.45</v>
      </c>
      <c r="I82" s="676" t="s">
        <v>1577</v>
      </c>
      <c r="J82" s="897"/>
      <c r="K82" s="897"/>
    </row>
    <row r="83" spans="1:11" s="675" customFormat="1" x14ac:dyDescent="0.25">
      <c r="A83" s="528"/>
      <c r="B83" s="528"/>
      <c r="C83" s="528"/>
      <c r="D83" s="423"/>
      <c r="E83" s="486"/>
      <c r="F83" s="895"/>
      <c r="G83" s="906" t="s">
        <v>2146</v>
      </c>
      <c r="H83" s="521">
        <v>2.65</v>
      </c>
      <c r="I83" s="676" t="s">
        <v>1583</v>
      </c>
      <c r="J83" s="897"/>
      <c r="K83" s="897"/>
    </row>
    <row r="84" spans="1:11" s="675" customFormat="1" x14ac:dyDescent="0.25">
      <c r="A84" s="528"/>
      <c r="B84" s="528"/>
      <c r="C84" s="528"/>
      <c r="D84" s="423"/>
      <c r="E84" s="486"/>
      <c r="F84" s="895"/>
      <c r="G84" s="906" t="s">
        <v>2147</v>
      </c>
      <c r="H84" s="908">
        <v>2913</v>
      </c>
      <c r="I84" s="676" t="s">
        <v>1666</v>
      </c>
      <c r="J84" s="897"/>
      <c r="K84" s="897"/>
    </row>
    <row r="85" spans="1:11" s="675" customFormat="1" x14ac:dyDescent="0.25">
      <c r="A85" s="528"/>
      <c r="B85" s="528"/>
      <c r="C85" s="528"/>
      <c r="D85" s="423"/>
      <c r="E85" s="486"/>
      <c r="F85" s="895"/>
      <c r="G85" s="906" t="s">
        <v>2149</v>
      </c>
      <c r="H85" s="908">
        <v>400</v>
      </c>
      <c r="I85" s="676" t="s">
        <v>1581</v>
      </c>
      <c r="J85" s="897"/>
      <c r="K85" s="897"/>
    </row>
    <row r="86" spans="1:11" s="675" customFormat="1" x14ac:dyDescent="0.25">
      <c r="A86" s="528"/>
      <c r="B86" s="528"/>
      <c r="C86" s="528"/>
      <c r="D86" s="423"/>
      <c r="E86" s="486"/>
      <c r="F86" s="895"/>
      <c r="G86" s="906" t="s">
        <v>2150</v>
      </c>
      <c r="H86" s="908">
        <v>50</v>
      </c>
      <c r="I86" s="522" t="s">
        <v>1602</v>
      </c>
      <c r="J86" s="897"/>
      <c r="K86" s="897"/>
    </row>
    <row r="87" spans="1:11" s="675" customFormat="1" x14ac:dyDescent="0.25">
      <c r="A87" s="528"/>
      <c r="B87" s="528"/>
      <c r="C87" s="528"/>
      <c r="D87" s="423"/>
      <c r="E87" s="486"/>
      <c r="F87" s="895"/>
      <c r="G87" s="906" t="s">
        <v>2151</v>
      </c>
      <c r="H87" s="908">
        <v>68</v>
      </c>
      <c r="I87" s="676" t="s">
        <v>2152</v>
      </c>
      <c r="J87" s="897"/>
      <c r="K87" s="897"/>
    </row>
    <row r="88" spans="1:11" s="675" customFormat="1" x14ac:dyDescent="0.25">
      <c r="A88" s="528"/>
      <c r="B88" s="528"/>
      <c r="C88" s="528"/>
      <c r="D88" s="423"/>
      <c r="E88" s="486"/>
      <c r="F88" s="895"/>
      <c r="G88" s="906" t="s">
        <v>2153</v>
      </c>
      <c r="H88" s="908">
        <v>10</v>
      </c>
      <c r="I88" s="676" t="s">
        <v>69</v>
      </c>
      <c r="J88" s="897"/>
      <c r="K88" s="897"/>
    </row>
    <row r="89" spans="1:11" s="675" customFormat="1" x14ac:dyDescent="0.25">
      <c r="A89" s="528"/>
      <c r="B89" s="528"/>
      <c r="C89" s="528"/>
      <c r="D89" s="423"/>
      <c r="E89" s="486"/>
      <c r="F89" s="895"/>
      <c r="G89" s="909" t="s">
        <v>2154</v>
      </c>
      <c r="H89" s="908">
        <v>200</v>
      </c>
      <c r="I89" s="676" t="s">
        <v>2122</v>
      </c>
      <c r="J89" s="897"/>
      <c r="K89" s="897"/>
    </row>
    <row r="90" spans="1:11" s="675" customFormat="1" x14ac:dyDescent="0.25">
      <c r="A90" s="528"/>
      <c r="B90" s="528"/>
      <c r="C90" s="528"/>
      <c r="D90" s="423"/>
      <c r="E90" s="486"/>
      <c r="F90" s="895"/>
      <c r="G90" s="906" t="s">
        <v>2155</v>
      </c>
      <c r="H90" s="521">
        <v>80</v>
      </c>
      <c r="I90" s="676" t="s">
        <v>2122</v>
      </c>
      <c r="J90" s="897"/>
      <c r="K90" s="897"/>
    </row>
    <row r="91" spans="1:11" s="675" customFormat="1" ht="127.5" x14ac:dyDescent="0.25">
      <c r="A91" s="528"/>
      <c r="B91" s="528"/>
      <c r="C91" s="528"/>
      <c r="D91" s="423"/>
      <c r="E91" s="486"/>
      <c r="F91" s="895" t="s">
        <v>2649</v>
      </c>
      <c r="G91" s="896" t="s">
        <v>2650</v>
      </c>
      <c r="H91" s="521"/>
      <c r="I91" s="522"/>
      <c r="J91" s="897"/>
      <c r="K91" s="897"/>
    </row>
    <row r="92" spans="1:11" s="675" customFormat="1" x14ac:dyDescent="0.25">
      <c r="A92" s="528"/>
      <c r="B92" s="528"/>
      <c r="C92" s="528"/>
      <c r="D92" s="423"/>
      <c r="E92" s="486"/>
      <c r="F92" s="895"/>
      <c r="G92" s="906" t="s">
        <v>2110</v>
      </c>
      <c r="H92" s="521">
        <v>1</v>
      </c>
      <c r="I92" s="522" t="s">
        <v>6</v>
      </c>
      <c r="J92" s="901"/>
      <c r="K92" s="902">
        <f>ROUND(H92*J92,2)</f>
        <v>0</v>
      </c>
    </row>
    <row r="93" spans="1:11" s="675" customFormat="1" x14ac:dyDescent="0.25">
      <c r="A93" s="528"/>
      <c r="B93" s="528"/>
      <c r="C93" s="528"/>
      <c r="D93" s="423"/>
      <c r="E93" s="486"/>
      <c r="F93" s="895"/>
      <c r="G93" s="906"/>
      <c r="H93" s="521"/>
      <c r="I93" s="522"/>
      <c r="J93" s="521"/>
      <c r="K93" s="902"/>
    </row>
    <row r="94" spans="1:11" s="675" customFormat="1" ht="15.75" x14ac:dyDescent="0.25">
      <c r="A94" s="528"/>
      <c r="B94" s="528"/>
      <c r="C94" s="528"/>
      <c r="D94" s="423"/>
      <c r="E94" s="487"/>
      <c r="F94" s="891" t="s">
        <v>2156</v>
      </c>
      <c r="G94" s="903" t="s">
        <v>2157</v>
      </c>
      <c r="H94" s="521"/>
      <c r="I94" s="522"/>
      <c r="J94" s="897"/>
      <c r="K94" s="897"/>
    </row>
    <row r="95" spans="1:11" s="675" customFormat="1" ht="177.75" customHeight="1" x14ac:dyDescent="0.25">
      <c r="A95" s="528"/>
      <c r="B95" s="528"/>
      <c r="C95" s="528"/>
      <c r="D95" s="423"/>
      <c r="E95" s="486"/>
      <c r="F95" s="895" t="s">
        <v>2158</v>
      </c>
      <c r="G95" s="896" t="s">
        <v>2612</v>
      </c>
      <c r="H95" s="521"/>
      <c r="I95" s="522"/>
      <c r="J95" s="897"/>
      <c r="K95" s="897"/>
    </row>
    <row r="96" spans="1:11" s="675" customFormat="1" x14ac:dyDescent="0.25">
      <c r="A96" s="528"/>
      <c r="B96" s="528"/>
      <c r="C96" s="528"/>
      <c r="D96" s="423"/>
      <c r="E96" s="486"/>
      <c r="F96" s="895"/>
      <c r="G96" s="906" t="s">
        <v>2160</v>
      </c>
      <c r="H96" s="521">
        <v>80</v>
      </c>
      <c r="I96" s="522" t="s">
        <v>2122</v>
      </c>
      <c r="J96" s="897"/>
      <c r="K96" s="897"/>
    </row>
    <row r="97" spans="1:11" s="675" customFormat="1" x14ac:dyDescent="0.25">
      <c r="A97" s="528"/>
      <c r="B97" s="528"/>
      <c r="C97" s="528"/>
      <c r="D97" s="423"/>
      <c r="E97" s="486"/>
      <c r="F97" s="895"/>
      <c r="G97" s="906" t="s">
        <v>2161</v>
      </c>
      <c r="H97" s="521">
        <v>3.4</v>
      </c>
      <c r="I97" s="522" t="s">
        <v>69</v>
      </c>
      <c r="J97" s="901"/>
      <c r="K97" s="902">
        <f t="shared" ref="K97:K102" si="2">ROUND(H97*J97,2)</f>
        <v>0</v>
      </c>
    </row>
    <row r="98" spans="1:11" s="675" customFormat="1" x14ac:dyDescent="0.25">
      <c r="A98" s="528"/>
      <c r="B98" s="528"/>
      <c r="C98" s="528"/>
      <c r="D98" s="423"/>
      <c r="E98" s="486"/>
      <c r="F98" s="895"/>
      <c r="G98" s="906" t="s">
        <v>2162</v>
      </c>
      <c r="H98" s="521">
        <v>1</v>
      </c>
      <c r="I98" s="522" t="s">
        <v>6</v>
      </c>
      <c r="J98" s="901"/>
      <c r="K98" s="902">
        <f t="shared" si="2"/>
        <v>0</v>
      </c>
    </row>
    <row r="99" spans="1:11" s="675" customFormat="1" x14ac:dyDescent="0.25">
      <c r="A99" s="528"/>
      <c r="B99" s="528"/>
      <c r="C99" s="528"/>
      <c r="D99" s="423"/>
      <c r="E99" s="486"/>
      <c r="F99" s="895"/>
      <c r="G99" s="906" t="s">
        <v>2163</v>
      </c>
      <c r="H99" s="521">
        <v>3.4</v>
      </c>
      <c r="I99" s="522" t="s">
        <v>69</v>
      </c>
      <c r="J99" s="901"/>
      <c r="K99" s="902">
        <f t="shared" si="2"/>
        <v>0</v>
      </c>
    </row>
    <row r="100" spans="1:11" s="675" customFormat="1" x14ac:dyDescent="0.25">
      <c r="A100" s="528"/>
      <c r="B100" s="528"/>
      <c r="C100" s="528"/>
      <c r="D100" s="423"/>
      <c r="E100" s="486"/>
      <c r="F100" s="895"/>
      <c r="G100" s="906" t="s">
        <v>2164</v>
      </c>
      <c r="H100" s="521">
        <v>2</v>
      </c>
      <c r="I100" s="522" t="s">
        <v>6</v>
      </c>
      <c r="J100" s="901"/>
      <c r="K100" s="902">
        <f t="shared" si="2"/>
        <v>0</v>
      </c>
    </row>
    <row r="101" spans="1:11" s="675" customFormat="1" x14ac:dyDescent="0.25">
      <c r="A101" s="528"/>
      <c r="B101" s="528"/>
      <c r="C101" s="528"/>
      <c r="D101" s="423"/>
      <c r="E101" s="486"/>
      <c r="F101" s="895"/>
      <c r="G101" s="906" t="s">
        <v>2165</v>
      </c>
      <c r="H101" s="521">
        <v>2</v>
      </c>
      <c r="I101" s="522" t="s">
        <v>6</v>
      </c>
      <c r="J101" s="901"/>
      <c r="K101" s="902">
        <f t="shared" si="2"/>
        <v>0</v>
      </c>
    </row>
    <row r="102" spans="1:11" s="675" customFormat="1" x14ac:dyDescent="0.25">
      <c r="A102" s="528"/>
      <c r="B102" s="528"/>
      <c r="C102" s="528"/>
      <c r="D102" s="423"/>
      <c r="E102" s="486"/>
      <c r="F102" s="895"/>
      <c r="G102" s="906" t="s">
        <v>2166</v>
      </c>
      <c r="H102" s="521">
        <v>3</v>
      </c>
      <c r="I102" s="522" t="s">
        <v>6</v>
      </c>
      <c r="J102" s="901"/>
      <c r="K102" s="902">
        <f t="shared" si="2"/>
        <v>0</v>
      </c>
    </row>
    <row r="103" spans="1:11" s="675" customFormat="1" ht="63.75" x14ac:dyDescent="0.25">
      <c r="A103" s="528"/>
      <c r="B103" s="528"/>
      <c r="C103" s="528"/>
      <c r="D103" s="423"/>
      <c r="E103" s="486"/>
      <c r="F103" s="895"/>
      <c r="G103" s="896" t="s">
        <v>2613</v>
      </c>
      <c r="H103" s="521"/>
      <c r="I103" s="522"/>
      <c r="J103" s="897"/>
      <c r="K103" s="897"/>
    </row>
    <row r="104" spans="1:11" s="675" customFormat="1" x14ac:dyDescent="0.25">
      <c r="A104" s="528"/>
      <c r="B104" s="528"/>
      <c r="C104" s="528"/>
      <c r="D104" s="423"/>
      <c r="E104" s="486"/>
      <c r="F104" s="895"/>
      <c r="G104" s="906" t="s">
        <v>2160</v>
      </c>
      <c r="H104" s="521">
        <v>80</v>
      </c>
      <c r="I104" s="522" t="s">
        <v>2122</v>
      </c>
      <c r="J104" s="897"/>
      <c r="K104" s="897"/>
    </row>
    <row r="105" spans="1:11" s="675" customFormat="1" x14ac:dyDescent="0.25">
      <c r="A105" s="528"/>
      <c r="B105" s="528"/>
      <c r="C105" s="528"/>
      <c r="D105" s="423"/>
      <c r="E105" s="486"/>
      <c r="F105" s="895"/>
      <c r="G105" s="906" t="s">
        <v>2168</v>
      </c>
      <c r="H105" s="521">
        <v>0</v>
      </c>
      <c r="I105" s="522" t="s">
        <v>69</v>
      </c>
      <c r="J105" s="897"/>
      <c r="K105" s="902"/>
    </row>
    <row r="106" spans="1:11" s="675" customFormat="1" x14ac:dyDescent="0.25">
      <c r="A106" s="528"/>
      <c r="B106" s="528"/>
      <c r="C106" s="528"/>
      <c r="D106" s="423"/>
      <c r="E106" s="486"/>
      <c r="F106" s="895"/>
      <c r="G106" s="909" t="s">
        <v>2169</v>
      </c>
      <c r="H106" s="521">
        <v>1</v>
      </c>
      <c r="I106" s="522" t="s">
        <v>6</v>
      </c>
      <c r="J106" s="901"/>
      <c r="K106" s="902">
        <f>ROUND(H106*J106,2)</f>
        <v>0</v>
      </c>
    </row>
    <row r="107" spans="1:11" s="675" customFormat="1" ht="15.75" x14ac:dyDescent="0.25">
      <c r="A107" s="528"/>
      <c r="B107" s="528"/>
      <c r="C107" s="528"/>
      <c r="D107" s="423"/>
      <c r="E107" s="677"/>
      <c r="F107" s="910" t="s">
        <v>2651</v>
      </c>
      <c r="G107" s="911" t="s">
        <v>2652</v>
      </c>
      <c r="H107" s="521"/>
      <c r="I107" s="522"/>
      <c r="J107" s="897"/>
      <c r="K107" s="897"/>
    </row>
    <row r="108" spans="1:11" s="675" customFormat="1" ht="127.5" x14ac:dyDescent="0.25">
      <c r="A108" s="528"/>
      <c r="B108" s="528"/>
      <c r="C108" s="528"/>
      <c r="D108" s="423"/>
      <c r="E108" s="486"/>
      <c r="F108" s="895" t="s">
        <v>2653</v>
      </c>
      <c r="G108" s="896" t="s">
        <v>2654</v>
      </c>
      <c r="H108" s="521"/>
      <c r="I108" s="522"/>
      <c r="J108" s="897"/>
      <c r="K108" s="897"/>
    </row>
    <row r="109" spans="1:11" s="675" customFormat="1" x14ac:dyDescent="0.25">
      <c r="A109" s="528"/>
      <c r="B109" s="528"/>
      <c r="C109" s="528"/>
      <c r="D109" s="423"/>
      <c r="E109" s="486"/>
      <c r="F109" s="895"/>
      <c r="G109" s="906" t="s">
        <v>2110</v>
      </c>
      <c r="H109" s="521">
        <v>1</v>
      </c>
      <c r="I109" s="522"/>
      <c r="J109" s="901"/>
      <c r="K109" s="902">
        <f>ROUND(H109*J109,2)</f>
        <v>0</v>
      </c>
    </row>
    <row r="110" spans="1:11" s="675" customFormat="1" x14ac:dyDescent="0.25">
      <c r="A110" s="528"/>
      <c r="B110" s="528"/>
      <c r="C110" s="528"/>
      <c r="D110" s="423"/>
      <c r="E110" s="486"/>
      <c r="F110" s="895"/>
      <c r="G110" s="906" t="s">
        <v>2655</v>
      </c>
      <c r="H110" s="521">
        <v>110</v>
      </c>
      <c r="I110" s="522" t="s">
        <v>2122</v>
      </c>
      <c r="J110" s="897"/>
      <c r="K110" s="897"/>
    </row>
    <row r="111" spans="1:11" s="675" customFormat="1" x14ac:dyDescent="0.25">
      <c r="A111" s="528"/>
      <c r="B111" s="528"/>
      <c r="C111" s="528"/>
      <c r="D111" s="423"/>
      <c r="E111" s="486"/>
      <c r="F111" s="895"/>
      <c r="G111" s="906" t="s">
        <v>2656</v>
      </c>
      <c r="H111" s="521">
        <v>350</v>
      </c>
      <c r="I111" s="522" t="s">
        <v>2122</v>
      </c>
      <c r="J111" s="897"/>
      <c r="K111" s="897"/>
    </row>
    <row r="112" spans="1:11" s="675" customFormat="1" x14ac:dyDescent="0.25">
      <c r="A112" s="528"/>
      <c r="B112" s="528"/>
      <c r="C112" s="528"/>
      <c r="D112" s="423"/>
      <c r="E112" s="486"/>
      <c r="F112" s="895"/>
      <c r="G112" s="906" t="s">
        <v>2657</v>
      </c>
      <c r="H112" s="521">
        <v>280</v>
      </c>
      <c r="I112" s="522" t="s">
        <v>2122</v>
      </c>
      <c r="J112" s="897"/>
      <c r="K112" s="897"/>
    </row>
    <row r="113" spans="1:11" s="675" customFormat="1" x14ac:dyDescent="0.25">
      <c r="A113" s="528"/>
      <c r="B113" s="528"/>
      <c r="C113" s="528"/>
      <c r="D113" s="423"/>
      <c r="E113" s="486"/>
      <c r="F113" s="895"/>
      <c r="G113" s="906" t="s">
        <v>2658</v>
      </c>
      <c r="H113" s="521">
        <v>1</v>
      </c>
      <c r="I113" s="522" t="s">
        <v>6</v>
      </c>
      <c r="J113" s="901"/>
      <c r="K113" s="902">
        <f>ROUND(H113*J113,2)</f>
        <v>0</v>
      </c>
    </row>
    <row r="114" spans="1:11" s="675" customFormat="1" x14ac:dyDescent="0.25">
      <c r="A114" s="528"/>
      <c r="B114" s="528"/>
      <c r="C114" s="528"/>
      <c r="D114" s="423"/>
      <c r="E114" s="486"/>
      <c r="F114" s="895"/>
      <c r="G114" s="906" t="s">
        <v>2659</v>
      </c>
      <c r="H114" s="521">
        <v>1</v>
      </c>
      <c r="I114" s="522" t="s">
        <v>6</v>
      </c>
      <c r="J114" s="901"/>
      <c r="K114" s="902">
        <f>ROUND(H114*J114,2)</f>
        <v>0</v>
      </c>
    </row>
    <row r="115" spans="1:11" s="675" customFormat="1" x14ac:dyDescent="0.25">
      <c r="A115" s="528"/>
      <c r="B115" s="528"/>
      <c r="C115" s="528"/>
      <c r="D115" s="423"/>
      <c r="E115" s="486"/>
      <c r="F115" s="895"/>
      <c r="G115" s="906" t="s">
        <v>2660</v>
      </c>
      <c r="H115" s="521">
        <v>1</v>
      </c>
      <c r="I115" s="522" t="s">
        <v>6</v>
      </c>
      <c r="J115" s="901"/>
      <c r="K115" s="902">
        <f>ROUND(H115*J115,2)</f>
        <v>0</v>
      </c>
    </row>
    <row r="116" spans="1:11" s="675" customFormat="1" ht="15.75" x14ac:dyDescent="0.25">
      <c r="A116" s="528"/>
      <c r="B116" s="528"/>
      <c r="C116" s="528"/>
      <c r="D116" s="423"/>
      <c r="E116" s="487"/>
      <c r="F116" s="891" t="s">
        <v>2170</v>
      </c>
      <c r="G116" s="911" t="s">
        <v>2171</v>
      </c>
      <c r="H116" s="521"/>
      <c r="I116" s="522"/>
      <c r="J116" s="897"/>
      <c r="K116" s="897"/>
    </row>
    <row r="117" spans="1:11" s="675" customFormat="1" ht="38.25" x14ac:dyDescent="0.25">
      <c r="A117" s="528"/>
      <c r="B117" s="528"/>
      <c r="C117" s="528"/>
      <c r="D117" s="423"/>
      <c r="E117" s="486"/>
      <c r="F117" s="895" t="s">
        <v>2172</v>
      </c>
      <c r="G117" s="896" t="s">
        <v>2173</v>
      </c>
      <c r="H117" s="521"/>
      <c r="I117" s="522"/>
      <c r="J117" s="897"/>
      <c r="K117" s="897"/>
    </row>
    <row r="118" spans="1:11" s="675" customFormat="1" x14ac:dyDescent="0.25">
      <c r="A118" s="528"/>
      <c r="B118" s="528"/>
      <c r="C118" s="528"/>
      <c r="D118" s="423"/>
      <c r="E118" s="486"/>
      <c r="F118" s="895"/>
      <c r="G118" s="906" t="s">
        <v>2174</v>
      </c>
      <c r="H118" s="912">
        <v>1</v>
      </c>
      <c r="I118" s="522" t="s">
        <v>6</v>
      </c>
      <c r="J118" s="901"/>
      <c r="K118" s="902">
        <f>ROUND(H118*J118,2)</f>
        <v>0</v>
      </c>
    </row>
    <row r="119" spans="1:11" s="675" customFormat="1" x14ac:dyDescent="0.25">
      <c r="A119" s="528"/>
      <c r="B119" s="528"/>
      <c r="C119" s="528"/>
      <c r="D119" s="423"/>
      <c r="E119" s="486"/>
      <c r="F119" s="895"/>
      <c r="G119" s="906" t="s">
        <v>2175</v>
      </c>
      <c r="H119" s="912">
        <v>2</v>
      </c>
      <c r="I119" s="522" t="s">
        <v>6</v>
      </c>
      <c r="J119" s="901"/>
      <c r="K119" s="902">
        <f>ROUND(H119*J119,2)</f>
        <v>0</v>
      </c>
    </row>
    <row r="120" spans="1:11" s="675" customFormat="1" ht="15.75" x14ac:dyDescent="0.25">
      <c r="A120" s="528"/>
      <c r="B120" s="528"/>
      <c r="C120" s="528"/>
      <c r="D120" s="423"/>
      <c r="E120" s="487"/>
      <c r="F120" s="891" t="s">
        <v>2176</v>
      </c>
      <c r="G120" s="903" t="s">
        <v>2177</v>
      </c>
      <c r="H120" s="521"/>
      <c r="I120" s="522"/>
      <c r="J120" s="897"/>
      <c r="K120" s="897"/>
    </row>
    <row r="121" spans="1:11" s="675" customFormat="1" ht="76.5" x14ac:dyDescent="0.25">
      <c r="A121" s="528"/>
      <c r="B121" s="528"/>
      <c r="C121" s="528"/>
      <c r="D121" s="423"/>
      <c r="E121" s="486"/>
      <c r="F121" s="895" t="s">
        <v>2178</v>
      </c>
      <c r="G121" s="896" t="s">
        <v>2179</v>
      </c>
      <c r="H121" s="521"/>
      <c r="I121" s="522"/>
      <c r="J121" s="897"/>
      <c r="K121" s="897"/>
    </row>
    <row r="122" spans="1:11" s="675" customFormat="1" x14ac:dyDescent="0.25">
      <c r="A122" s="528"/>
      <c r="B122" s="528"/>
      <c r="C122" s="528"/>
      <c r="D122" s="423"/>
      <c r="E122" s="486"/>
      <c r="F122" s="895"/>
      <c r="G122" s="906" t="s">
        <v>2180</v>
      </c>
      <c r="H122" s="521">
        <v>5</v>
      </c>
      <c r="I122" s="522" t="s">
        <v>69</v>
      </c>
      <c r="J122" s="901"/>
      <c r="K122" s="902">
        <f>ROUND(H122*J122,2)</f>
        <v>0</v>
      </c>
    </row>
    <row r="123" spans="1:11" s="675" customFormat="1" x14ac:dyDescent="0.25">
      <c r="A123" s="528"/>
      <c r="B123" s="528"/>
      <c r="C123" s="528"/>
      <c r="D123" s="423"/>
      <c r="E123" s="486"/>
      <c r="F123" s="895"/>
      <c r="G123" s="906" t="s">
        <v>2181</v>
      </c>
      <c r="H123" s="521">
        <v>2</v>
      </c>
      <c r="I123" s="522" t="s">
        <v>6</v>
      </c>
      <c r="J123" s="901"/>
      <c r="K123" s="902">
        <f>ROUND(H123*J123,2)</f>
        <v>0</v>
      </c>
    </row>
    <row r="124" spans="1:11" s="675" customFormat="1" ht="89.25" x14ac:dyDescent="0.25">
      <c r="A124" s="528"/>
      <c r="B124" s="528"/>
      <c r="C124" s="528"/>
      <c r="D124" s="423"/>
      <c r="E124" s="486"/>
      <c r="F124" s="895" t="s">
        <v>2182</v>
      </c>
      <c r="G124" s="896" t="s">
        <v>2183</v>
      </c>
      <c r="H124" s="521"/>
      <c r="I124" s="522"/>
      <c r="J124" s="897"/>
      <c r="K124" s="897"/>
    </row>
    <row r="125" spans="1:11" s="675" customFormat="1" x14ac:dyDescent="0.25">
      <c r="A125" s="528"/>
      <c r="B125" s="528"/>
      <c r="C125" s="528"/>
      <c r="D125" s="423"/>
      <c r="E125" s="486"/>
      <c r="F125" s="895"/>
      <c r="G125" s="906" t="s">
        <v>2180</v>
      </c>
      <c r="H125" s="521">
        <v>5</v>
      </c>
      <c r="I125" s="522" t="s">
        <v>69</v>
      </c>
      <c r="J125" s="901"/>
      <c r="K125" s="902">
        <f>ROUND(H125*J125,2)</f>
        <v>0</v>
      </c>
    </row>
    <row r="126" spans="1:11" s="675" customFormat="1" x14ac:dyDescent="0.25">
      <c r="A126" s="528"/>
      <c r="B126" s="528"/>
      <c r="C126" s="528"/>
      <c r="D126" s="423"/>
      <c r="E126" s="486"/>
      <c r="F126" s="895"/>
      <c r="G126" s="906" t="s">
        <v>2181</v>
      </c>
      <c r="H126" s="521">
        <v>2</v>
      </c>
      <c r="I126" s="522" t="s">
        <v>6</v>
      </c>
      <c r="J126" s="901"/>
      <c r="K126" s="902">
        <f>ROUND(H126*J126,2)</f>
        <v>0</v>
      </c>
    </row>
    <row r="127" spans="1:11" s="675" customFormat="1" ht="15.75" x14ac:dyDescent="0.25">
      <c r="A127" s="528"/>
      <c r="B127" s="528"/>
      <c r="C127" s="528"/>
      <c r="D127" s="423"/>
      <c r="E127" s="487"/>
      <c r="F127" s="891" t="s">
        <v>2184</v>
      </c>
      <c r="G127" s="903" t="s">
        <v>1758</v>
      </c>
      <c r="H127" s="521"/>
      <c r="I127" s="522"/>
      <c r="J127" s="897"/>
      <c r="K127" s="897"/>
    </row>
    <row r="128" spans="1:11" s="675" customFormat="1" ht="140.25" x14ac:dyDescent="0.25">
      <c r="A128" s="528"/>
      <c r="B128" s="528"/>
      <c r="C128" s="528"/>
      <c r="D128" s="423"/>
      <c r="E128" s="486"/>
      <c r="F128" s="895" t="s">
        <v>2185</v>
      </c>
      <c r="G128" s="896" t="s">
        <v>2661</v>
      </c>
      <c r="H128" s="521">
        <v>1</v>
      </c>
      <c r="I128" s="522" t="s">
        <v>6</v>
      </c>
      <c r="J128" s="866"/>
      <c r="K128" s="902">
        <f>ROUND(H128*J128,2)</f>
        <v>0</v>
      </c>
    </row>
    <row r="129" spans="1:11" s="675" customFormat="1" ht="229.5" x14ac:dyDescent="0.25">
      <c r="A129" s="528"/>
      <c r="B129" s="528"/>
      <c r="C129" s="528"/>
      <c r="D129" s="423"/>
      <c r="E129" s="486"/>
      <c r="F129" s="895" t="s">
        <v>2185</v>
      </c>
      <c r="G129" s="896" t="s">
        <v>2187</v>
      </c>
      <c r="H129" s="521">
        <v>10</v>
      </c>
      <c r="I129" s="522" t="s">
        <v>69</v>
      </c>
      <c r="J129" s="866"/>
      <c r="K129" s="902">
        <f>ROUND(H129*J129,2)</f>
        <v>0</v>
      </c>
    </row>
    <row r="130" spans="1:11" s="675" customFormat="1" ht="15.75" thickBot="1" x14ac:dyDescent="0.3">
      <c r="A130" s="528"/>
      <c r="B130" s="528"/>
      <c r="C130" s="528"/>
      <c r="D130" s="423"/>
      <c r="E130" s="661"/>
      <c r="F130" s="867"/>
      <c r="G130" s="868" t="s">
        <v>2662</v>
      </c>
      <c r="H130" s="913"/>
      <c r="I130" s="870"/>
      <c r="J130" s="889"/>
      <c r="K130" s="872">
        <f>SUM(K57:K129)</f>
        <v>0</v>
      </c>
    </row>
    <row r="131" spans="1:11" s="675" customFormat="1" ht="19.5" thickTop="1" x14ac:dyDescent="0.25">
      <c r="A131" s="528"/>
      <c r="B131" s="528"/>
      <c r="C131" s="528"/>
      <c r="D131" s="423"/>
      <c r="E131" s="466"/>
      <c r="F131" s="873" t="s">
        <v>2189</v>
      </c>
      <c r="G131" s="847" t="s">
        <v>2190</v>
      </c>
      <c r="H131" s="843"/>
      <c r="I131" s="861"/>
      <c r="J131" s="887"/>
      <c r="K131" s="887"/>
    </row>
    <row r="132" spans="1:11" s="675" customFormat="1" ht="18.75" x14ac:dyDescent="0.25">
      <c r="A132" s="528"/>
      <c r="B132" s="528"/>
      <c r="C132" s="528"/>
      <c r="D132" s="423"/>
      <c r="E132" s="466"/>
      <c r="F132" s="873"/>
      <c r="G132" s="856" t="s">
        <v>712</v>
      </c>
      <c r="H132" s="857" t="s">
        <v>2191</v>
      </c>
      <c r="I132" s="858" t="s">
        <v>2110</v>
      </c>
      <c r="J132" s="859" t="s">
        <v>2192</v>
      </c>
      <c r="K132" s="859" t="s">
        <v>2193</v>
      </c>
    </row>
    <row r="133" spans="1:11" s="675" customFormat="1" ht="26.25" x14ac:dyDescent="0.25">
      <c r="A133" s="528"/>
      <c r="B133" s="528"/>
      <c r="C133" s="528"/>
      <c r="D133" s="423"/>
      <c r="E133" s="663"/>
      <c r="F133" s="883" t="s">
        <v>2194</v>
      </c>
      <c r="G133" s="879" t="s">
        <v>2195</v>
      </c>
      <c r="H133" s="865" t="s">
        <v>22</v>
      </c>
      <c r="I133" s="888">
        <v>32</v>
      </c>
      <c r="J133" s="866"/>
      <c r="K133" s="863">
        <f>ROUND(I133*J133,2)</f>
        <v>0</v>
      </c>
    </row>
    <row r="134" spans="1:11" s="675" customFormat="1" ht="39" x14ac:dyDescent="0.25">
      <c r="A134" s="528"/>
      <c r="B134" s="528"/>
      <c r="C134" s="528"/>
      <c r="D134" s="423"/>
      <c r="E134" s="663"/>
      <c r="F134" s="883" t="s">
        <v>2196</v>
      </c>
      <c r="G134" s="879" t="s">
        <v>2197</v>
      </c>
      <c r="H134" s="865" t="s">
        <v>22</v>
      </c>
      <c r="I134" s="888">
        <v>7</v>
      </c>
      <c r="J134" s="866"/>
      <c r="K134" s="863">
        <f>ROUND(I134*J134,2)</f>
        <v>0</v>
      </c>
    </row>
    <row r="135" spans="1:11" s="675" customFormat="1" x14ac:dyDescent="0.25">
      <c r="A135" s="528"/>
      <c r="B135" s="528"/>
      <c r="C135" s="528"/>
      <c r="D135" s="423"/>
      <c r="E135" s="663"/>
      <c r="F135" s="883" t="s">
        <v>2198</v>
      </c>
      <c r="G135" s="879" t="s">
        <v>2199</v>
      </c>
      <c r="H135" s="865" t="s">
        <v>29</v>
      </c>
      <c r="I135" s="861">
        <v>34</v>
      </c>
      <c r="J135" s="866"/>
      <c r="K135" s="863">
        <f>ROUND(I135*J135,2)</f>
        <v>0</v>
      </c>
    </row>
    <row r="136" spans="1:11" s="675" customFormat="1" ht="26.25" x14ac:dyDescent="0.25">
      <c r="A136" s="528"/>
      <c r="B136" s="528"/>
      <c r="C136" s="528"/>
      <c r="D136" s="423"/>
      <c r="E136" s="663"/>
      <c r="F136" s="883" t="s">
        <v>2200</v>
      </c>
      <c r="G136" s="879" t="s">
        <v>2201</v>
      </c>
      <c r="H136" s="865" t="s">
        <v>6</v>
      </c>
      <c r="I136" s="861">
        <v>1</v>
      </c>
      <c r="J136" s="866"/>
      <c r="K136" s="863">
        <f>ROUND(I136*J136,2)</f>
        <v>0</v>
      </c>
    </row>
    <row r="137" spans="1:11" s="675" customFormat="1" ht="26.25" x14ac:dyDescent="0.25">
      <c r="A137" s="528"/>
      <c r="B137" s="528"/>
      <c r="C137" s="528"/>
      <c r="D137" s="423"/>
      <c r="E137" s="663"/>
      <c r="F137" s="883" t="s">
        <v>2202</v>
      </c>
      <c r="G137" s="879" t="s">
        <v>2203</v>
      </c>
      <c r="H137" s="865" t="s">
        <v>6</v>
      </c>
      <c r="I137" s="861">
        <v>1</v>
      </c>
      <c r="J137" s="866"/>
      <c r="K137" s="863">
        <f>ROUND(I137*J137,2)</f>
        <v>0</v>
      </c>
    </row>
    <row r="138" spans="1:11" s="675" customFormat="1" ht="15.75" thickBot="1" x14ac:dyDescent="0.3">
      <c r="A138" s="528"/>
      <c r="B138" s="528"/>
      <c r="C138" s="528"/>
      <c r="D138" s="423"/>
      <c r="E138" s="661"/>
      <c r="F138" s="867"/>
      <c r="G138" s="868" t="s">
        <v>2663</v>
      </c>
      <c r="H138" s="869" t="s">
        <v>2553</v>
      </c>
      <c r="I138" s="870"/>
      <c r="J138" s="889"/>
      <c r="K138" s="872">
        <f>SUM(K133:K137)</f>
        <v>0</v>
      </c>
    </row>
    <row r="139" spans="1:11" s="675" customFormat="1" ht="19.5" thickTop="1" x14ac:dyDescent="0.25">
      <c r="A139" s="528"/>
      <c r="B139" s="528"/>
      <c r="C139" s="528"/>
      <c r="D139" s="423"/>
      <c r="E139" s="466"/>
      <c r="F139" s="873" t="s">
        <v>2205</v>
      </c>
      <c r="G139" s="873" t="s">
        <v>2206</v>
      </c>
      <c r="H139" s="843"/>
      <c r="I139" s="861"/>
      <c r="J139" s="887"/>
      <c r="K139" s="887"/>
    </row>
    <row r="140" spans="1:11" s="675" customFormat="1" ht="18.75" x14ac:dyDescent="0.25">
      <c r="A140" s="528"/>
      <c r="B140" s="528"/>
      <c r="C140" s="528"/>
      <c r="D140" s="423"/>
      <c r="E140" s="466"/>
      <c r="F140" s="873"/>
      <c r="G140" s="856" t="s">
        <v>712</v>
      </c>
      <c r="H140" s="857" t="s">
        <v>2191</v>
      </c>
      <c r="I140" s="858" t="s">
        <v>2110</v>
      </c>
      <c r="J140" s="859" t="s">
        <v>2192</v>
      </c>
      <c r="K140" s="859" t="s">
        <v>2193</v>
      </c>
    </row>
    <row r="141" spans="1:11" s="675" customFormat="1" x14ac:dyDescent="0.25">
      <c r="A141" s="528"/>
      <c r="B141" s="528"/>
      <c r="C141" s="528"/>
      <c r="D141" s="423"/>
      <c r="E141" s="466"/>
      <c r="F141" s="878"/>
      <c r="G141" s="914"/>
      <c r="H141" s="882"/>
      <c r="I141" s="874"/>
      <c r="J141" s="876"/>
      <c r="K141" s="915"/>
    </row>
    <row r="142" spans="1:11" s="675" customFormat="1" x14ac:dyDescent="0.25">
      <c r="A142" s="528"/>
      <c r="B142" s="528"/>
      <c r="C142" s="528"/>
      <c r="D142" s="423"/>
      <c r="E142" s="466"/>
      <c r="F142" s="841" t="s">
        <v>2614</v>
      </c>
      <c r="G142" s="885" t="s">
        <v>2208</v>
      </c>
      <c r="H142" s="843" t="s">
        <v>29</v>
      </c>
      <c r="I142" s="861">
        <v>92</v>
      </c>
      <c r="J142" s="862"/>
      <c r="K142" s="863">
        <f>ROUND(I142*J142,2)</f>
        <v>0</v>
      </c>
    </row>
    <row r="143" spans="1:11" s="675" customFormat="1" ht="15.75" customHeight="1" x14ac:dyDescent="0.25">
      <c r="A143" s="528"/>
      <c r="B143" s="528"/>
      <c r="C143" s="528"/>
      <c r="D143" s="423"/>
      <c r="E143" s="466"/>
      <c r="F143" s="841" t="s">
        <v>2615</v>
      </c>
      <c r="G143" s="916" t="s">
        <v>2210</v>
      </c>
      <c r="H143" s="865" t="s">
        <v>14</v>
      </c>
      <c r="I143" s="861">
        <v>1</v>
      </c>
      <c r="J143" s="866"/>
      <c r="K143" s="863">
        <f>ROUND(I143*J143,2)</f>
        <v>0</v>
      </c>
    </row>
    <row r="144" spans="1:11" s="675" customFormat="1" ht="26.25" x14ac:dyDescent="0.25">
      <c r="A144" s="528"/>
      <c r="B144" s="528"/>
      <c r="C144" s="528"/>
      <c r="D144" s="423"/>
      <c r="E144" s="466"/>
      <c r="F144" s="841" t="s">
        <v>2616</v>
      </c>
      <c r="G144" s="864" t="s">
        <v>2212</v>
      </c>
      <c r="H144" s="865" t="s">
        <v>14</v>
      </c>
      <c r="I144" s="861">
        <v>1</v>
      </c>
      <c r="J144" s="866"/>
      <c r="K144" s="863">
        <f>ROUND(I144*J144,2)</f>
        <v>0</v>
      </c>
    </row>
    <row r="145" spans="1:11" s="675" customFormat="1" ht="39" x14ac:dyDescent="0.25">
      <c r="A145" s="528"/>
      <c r="B145" s="528"/>
      <c r="C145" s="528"/>
      <c r="D145" s="423"/>
      <c r="E145" s="466"/>
      <c r="F145" s="841" t="s">
        <v>2617</v>
      </c>
      <c r="G145" s="860" t="s">
        <v>2214</v>
      </c>
      <c r="H145" s="865" t="s">
        <v>1227</v>
      </c>
      <c r="I145" s="861">
        <v>4</v>
      </c>
      <c r="J145" s="866"/>
      <c r="K145" s="863">
        <f>ROUND(I145*J145,2)</f>
        <v>0</v>
      </c>
    </row>
    <row r="146" spans="1:11" s="675" customFormat="1" ht="39" x14ac:dyDescent="0.25">
      <c r="A146" s="528"/>
      <c r="B146" s="528"/>
      <c r="C146" s="528"/>
      <c r="D146" s="423"/>
      <c r="E146" s="662"/>
      <c r="F146" s="883" t="s">
        <v>2618</v>
      </c>
      <c r="G146" s="917" t="s">
        <v>2216</v>
      </c>
      <c r="H146" s="865" t="s">
        <v>14</v>
      </c>
      <c r="I146" s="861">
        <v>1</v>
      </c>
      <c r="J146" s="866"/>
      <c r="K146" s="863">
        <f>ROUND(I146*J146,2)</f>
        <v>0</v>
      </c>
    </row>
    <row r="147" spans="1:11" s="675" customFormat="1" ht="39" x14ac:dyDescent="0.25">
      <c r="A147" s="528"/>
      <c r="B147" s="528"/>
      <c r="C147" s="528"/>
      <c r="D147" s="423"/>
      <c r="E147" s="662"/>
      <c r="F147" s="883" t="s">
        <v>2619</v>
      </c>
      <c r="G147" s="917" t="s">
        <v>2620</v>
      </c>
      <c r="H147" s="865"/>
      <c r="I147" s="861"/>
      <c r="J147" s="865"/>
      <c r="K147" s="861">
        <f>SUM(K142:K146)*0.05</f>
        <v>0</v>
      </c>
    </row>
    <row r="148" spans="1:11" s="675" customFormat="1" ht="15.75" thickBot="1" x14ac:dyDescent="0.3">
      <c r="A148" s="528"/>
      <c r="B148" s="528"/>
      <c r="C148" s="528"/>
      <c r="D148" s="423"/>
      <c r="E148" s="661"/>
      <c r="F148" s="918"/>
      <c r="G148" s="868" t="s">
        <v>2664</v>
      </c>
      <c r="H148" s="869" t="s">
        <v>2553</v>
      </c>
      <c r="I148" s="919"/>
      <c r="J148" s="920"/>
      <c r="K148" s="872">
        <f>SUM(K142:K147)</f>
        <v>0</v>
      </c>
    </row>
    <row r="149" spans="1:11" s="675" customFormat="1" ht="19.5" thickTop="1" x14ac:dyDescent="0.3">
      <c r="A149" s="528"/>
      <c r="B149" s="528"/>
      <c r="C149" s="528"/>
      <c r="D149" s="423"/>
      <c r="E149" s="466"/>
      <c r="F149" s="873" t="s">
        <v>2220</v>
      </c>
      <c r="G149" s="921" t="s">
        <v>2622</v>
      </c>
      <c r="H149" s="922"/>
      <c r="I149" s="923"/>
      <c r="J149" s="924"/>
      <c r="K149" s="924"/>
    </row>
    <row r="150" spans="1:11" s="675" customFormat="1" ht="15.75" x14ac:dyDescent="0.25">
      <c r="A150" s="528"/>
      <c r="B150" s="528"/>
      <c r="C150" s="528"/>
      <c r="D150" s="423"/>
      <c r="E150" s="665"/>
      <c r="F150" s="925" t="s">
        <v>2665</v>
      </c>
      <c r="G150" s="926" t="s">
        <v>702</v>
      </c>
      <c r="H150" s="865"/>
      <c r="I150" s="861"/>
      <c r="J150" s="861"/>
      <c r="K150" s="863"/>
    </row>
    <row r="151" spans="1:11" s="675" customFormat="1" x14ac:dyDescent="0.25">
      <c r="A151" s="528"/>
      <c r="B151" s="528"/>
      <c r="C151" s="528"/>
      <c r="D151" s="423"/>
      <c r="E151" s="665"/>
      <c r="F151" s="883"/>
      <c r="G151" s="917" t="s">
        <v>861</v>
      </c>
      <c r="H151" s="865"/>
      <c r="I151" s="861"/>
      <c r="J151" s="861"/>
      <c r="K151" s="863"/>
    </row>
    <row r="152" spans="1:11" s="675" customFormat="1" x14ac:dyDescent="0.25">
      <c r="A152" s="528"/>
      <c r="B152" s="528"/>
      <c r="C152" s="528"/>
      <c r="D152" s="423"/>
      <c r="E152" s="665"/>
      <c r="F152" s="883"/>
      <c r="G152" s="917" t="s">
        <v>862</v>
      </c>
      <c r="H152" s="865"/>
      <c r="I152" s="861"/>
      <c r="J152" s="861"/>
      <c r="K152" s="863"/>
    </row>
    <row r="153" spans="1:11" s="675" customFormat="1" ht="26.25" x14ac:dyDescent="0.25">
      <c r="A153" s="528"/>
      <c r="B153" s="528"/>
      <c r="C153" s="528"/>
      <c r="D153" s="423"/>
      <c r="E153" s="665"/>
      <c r="F153" s="883"/>
      <c r="G153" s="917" t="s">
        <v>2666</v>
      </c>
      <c r="H153" s="865"/>
      <c r="I153" s="861"/>
      <c r="J153" s="861"/>
      <c r="K153" s="863"/>
    </row>
    <row r="154" spans="1:11" s="675" customFormat="1" ht="26.25" x14ac:dyDescent="0.25">
      <c r="A154" s="528"/>
      <c r="B154" s="528"/>
      <c r="C154" s="528"/>
      <c r="D154" s="423"/>
      <c r="E154" s="665"/>
      <c r="F154" s="883"/>
      <c r="G154" s="917" t="s">
        <v>864</v>
      </c>
      <c r="H154" s="865"/>
      <c r="I154" s="861"/>
      <c r="J154" s="861"/>
      <c r="K154" s="863"/>
    </row>
    <row r="155" spans="1:11" s="675" customFormat="1" x14ac:dyDescent="0.25">
      <c r="A155" s="528"/>
      <c r="B155" s="528"/>
      <c r="C155" s="528"/>
      <c r="D155" s="423"/>
      <c r="E155" s="665"/>
      <c r="F155" s="883"/>
      <c r="G155" s="917" t="s">
        <v>865</v>
      </c>
      <c r="H155" s="865"/>
      <c r="I155" s="861"/>
      <c r="J155" s="861"/>
      <c r="K155" s="863"/>
    </row>
    <row r="156" spans="1:11" s="675" customFormat="1" ht="26.25" x14ac:dyDescent="0.25">
      <c r="A156" s="528"/>
      <c r="B156" s="528"/>
      <c r="C156" s="528"/>
      <c r="D156" s="423"/>
      <c r="E156" s="665"/>
      <c r="F156" s="883"/>
      <c r="G156" s="917" t="s">
        <v>866</v>
      </c>
      <c r="H156" s="865"/>
      <c r="I156" s="861"/>
      <c r="J156" s="861"/>
      <c r="K156" s="863"/>
    </row>
    <row r="157" spans="1:11" s="675" customFormat="1" ht="15.75" x14ac:dyDescent="0.25">
      <c r="A157" s="528"/>
      <c r="B157" s="528"/>
      <c r="C157" s="528"/>
      <c r="D157" s="423"/>
      <c r="E157" s="665"/>
      <c r="F157" s="925" t="s">
        <v>2224</v>
      </c>
      <c r="G157" s="926" t="s">
        <v>868</v>
      </c>
      <c r="H157" s="865"/>
      <c r="I157" s="861"/>
      <c r="J157" s="861"/>
      <c r="K157" s="863"/>
    </row>
    <row r="158" spans="1:11" s="675" customFormat="1" ht="15.75" x14ac:dyDescent="0.25">
      <c r="A158" s="528"/>
      <c r="B158" s="528"/>
      <c r="C158" s="528"/>
      <c r="D158" s="423"/>
      <c r="E158" s="665"/>
      <c r="F158" s="925"/>
      <c r="G158" s="856" t="s">
        <v>712</v>
      </c>
      <c r="H158" s="857" t="s">
        <v>2191</v>
      </c>
      <c r="I158" s="858" t="s">
        <v>2110</v>
      </c>
      <c r="J158" s="859" t="s">
        <v>2192</v>
      </c>
      <c r="K158" s="859" t="s">
        <v>2193</v>
      </c>
    </row>
    <row r="159" spans="1:11" s="675" customFormat="1" ht="39" x14ac:dyDescent="0.25">
      <c r="A159" s="528"/>
      <c r="B159" s="528"/>
      <c r="C159" s="528"/>
      <c r="D159" s="423"/>
      <c r="E159" s="665"/>
      <c r="F159" s="883"/>
      <c r="G159" s="917" t="s">
        <v>869</v>
      </c>
      <c r="H159" s="865" t="s">
        <v>14</v>
      </c>
      <c r="I159" s="861">
        <v>1</v>
      </c>
      <c r="J159" s="866"/>
      <c r="K159" s="863">
        <f t="shared" ref="K159:K176" si="3">ROUND(I159*J159,2)</f>
        <v>0</v>
      </c>
    </row>
    <row r="160" spans="1:11" s="675" customFormat="1" x14ac:dyDescent="0.25">
      <c r="A160" s="528"/>
      <c r="B160" s="528"/>
      <c r="C160" s="528"/>
      <c r="D160" s="423"/>
      <c r="E160" s="665"/>
      <c r="F160" s="883"/>
      <c r="G160" s="917" t="s">
        <v>870</v>
      </c>
      <c r="H160" s="865" t="s">
        <v>14</v>
      </c>
      <c r="I160" s="861">
        <v>2</v>
      </c>
      <c r="J160" s="866"/>
      <c r="K160" s="863">
        <f t="shared" si="3"/>
        <v>0</v>
      </c>
    </row>
    <row r="161" spans="1:11" s="675" customFormat="1" x14ac:dyDescent="0.25">
      <c r="A161" s="528"/>
      <c r="B161" s="528"/>
      <c r="C161" s="528"/>
      <c r="D161" s="423"/>
      <c r="E161" s="665"/>
      <c r="F161" s="883"/>
      <c r="G161" s="917" t="s">
        <v>871</v>
      </c>
      <c r="H161" s="865" t="s">
        <v>14</v>
      </c>
      <c r="I161" s="861">
        <v>2</v>
      </c>
      <c r="J161" s="866"/>
      <c r="K161" s="863">
        <f t="shared" si="3"/>
        <v>0</v>
      </c>
    </row>
    <row r="162" spans="1:11" s="675" customFormat="1" x14ac:dyDescent="0.25">
      <c r="A162" s="528"/>
      <c r="B162" s="528"/>
      <c r="C162" s="528"/>
      <c r="D162" s="423"/>
      <c r="E162" s="665"/>
      <c r="F162" s="883"/>
      <c r="G162" s="917" t="s">
        <v>872</v>
      </c>
      <c r="H162" s="865" t="s">
        <v>14</v>
      </c>
      <c r="I162" s="861">
        <v>2</v>
      </c>
      <c r="J162" s="866"/>
      <c r="K162" s="863">
        <f t="shared" si="3"/>
        <v>0</v>
      </c>
    </row>
    <row r="163" spans="1:11" s="675" customFormat="1" x14ac:dyDescent="0.25">
      <c r="A163" s="528"/>
      <c r="B163" s="528"/>
      <c r="C163" s="528"/>
      <c r="D163" s="423"/>
      <c r="E163" s="665"/>
      <c r="F163" s="883"/>
      <c r="G163" s="917" t="s">
        <v>873</v>
      </c>
      <c r="H163" s="865" t="s">
        <v>14</v>
      </c>
      <c r="I163" s="861">
        <v>2</v>
      </c>
      <c r="J163" s="866"/>
      <c r="K163" s="863">
        <f t="shared" si="3"/>
        <v>0</v>
      </c>
    </row>
    <row r="164" spans="1:11" s="675" customFormat="1" x14ac:dyDescent="0.25">
      <c r="A164" s="528"/>
      <c r="B164" s="528"/>
      <c r="C164" s="528"/>
      <c r="D164" s="423"/>
      <c r="E164" s="665"/>
      <c r="F164" s="883"/>
      <c r="G164" s="917" t="s">
        <v>874</v>
      </c>
      <c r="H164" s="865" t="s">
        <v>14</v>
      </c>
      <c r="I164" s="861">
        <v>2</v>
      </c>
      <c r="J164" s="866"/>
      <c r="K164" s="863">
        <f t="shared" si="3"/>
        <v>0</v>
      </c>
    </row>
    <row r="165" spans="1:11" s="675" customFormat="1" x14ac:dyDescent="0.25">
      <c r="A165" s="528"/>
      <c r="B165" s="528"/>
      <c r="C165" s="528"/>
      <c r="D165" s="423"/>
      <c r="E165" s="665"/>
      <c r="F165" s="883"/>
      <c r="G165" s="917" t="s">
        <v>875</v>
      </c>
      <c r="H165" s="865" t="s">
        <v>14</v>
      </c>
      <c r="I165" s="861">
        <v>2</v>
      </c>
      <c r="J165" s="866"/>
      <c r="K165" s="863">
        <f t="shared" si="3"/>
        <v>0</v>
      </c>
    </row>
    <row r="166" spans="1:11" s="675" customFormat="1" x14ac:dyDescent="0.25">
      <c r="A166" s="528"/>
      <c r="B166" s="528"/>
      <c r="C166" s="528"/>
      <c r="D166" s="423"/>
      <c r="E166" s="665"/>
      <c r="F166" s="883"/>
      <c r="G166" s="917" t="s">
        <v>876</v>
      </c>
      <c r="H166" s="865" t="s">
        <v>14</v>
      </c>
      <c r="I166" s="861">
        <v>1</v>
      </c>
      <c r="J166" s="866"/>
      <c r="K166" s="863">
        <f t="shared" si="3"/>
        <v>0</v>
      </c>
    </row>
    <row r="167" spans="1:11" s="675" customFormat="1" x14ac:dyDescent="0.25">
      <c r="A167" s="528"/>
      <c r="B167" s="528"/>
      <c r="C167" s="528"/>
      <c r="D167" s="423"/>
      <c r="E167" s="665"/>
      <c r="F167" s="883"/>
      <c r="G167" s="917" t="s">
        <v>877</v>
      </c>
      <c r="H167" s="865" t="s">
        <v>14</v>
      </c>
      <c r="I167" s="861">
        <v>2</v>
      </c>
      <c r="J167" s="866"/>
      <c r="K167" s="863">
        <f t="shared" si="3"/>
        <v>0</v>
      </c>
    </row>
    <row r="168" spans="1:11" s="675" customFormat="1" x14ac:dyDescent="0.25">
      <c r="A168" s="528"/>
      <c r="B168" s="528"/>
      <c r="C168" s="528"/>
      <c r="D168" s="423"/>
      <c r="E168" s="665"/>
      <c r="F168" s="883"/>
      <c r="G168" s="917" t="s">
        <v>878</v>
      </c>
      <c r="H168" s="865" t="s">
        <v>14</v>
      </c>
      <c r="I168" s="861">
        <v>4</v>
      </c>
      <c r="J168" s="866"/>
      <c r="K168" s="863">
        <f t="shared" si="3"/>
        <v>0</v>
      </c>
    </row>
    <row r="169" spans="1:11" s="675" customFormat="1" x14ac:dyDescent="0.25">
      <c r="A169" s="528"/>
      <c r="B169" s="528"/>
      <c r="C169" s="528"/>
      <c r="D169" s="423"/>
      <c r="E169" s="665"/>
      <c r="F169" s="883"/>
      <c r="G169" s="917" t="s">
        <v>879</v>
      </c>
      <c r="H169" s="865" t="s">
        <v>14</v>
      </c>
      <c r="I169" s="861">
        <v>16</v>
      </c>
      <c r="J169" s="866"/>
      <c r="K169" s="863">
        <f t="shared" si="3"/>
        <v>0</v>
      </c>
    </row>
    <row r="170" spans="1:11" s="675" customFormat="1" x14ac:dyDescent="0.25">
      <c r="A170" s="528"/>
      <c r="B170" s="528"/>
      <c r="C170" s="528"/>
      <c r="D170" s="423"/>
      <c r="E170" s="665"/>
      <c r="F170" s="883"/>
      <c r="G170" s="917" t="s">
        <v>880</v>
      </c>
      <c r="H170" s="865" t="s">
        <v>69</v>
      </c>
      <c r="I170" s="861">
        <v>2</v>
      </c>
      <c r="J170" s="866"/>
      <c r="K170" s="863">
        <f t="shared" si="3"/>
        <v>0</v>
      </c>
    </row>
    <row r="171" spans="1:11" s="675" customFormat="1" ht="15.75" customHeight="1" x14ac:dyDescent="0.25">
      <c r="A171" s="528"/>
      <c r="B171" s="528"/>
      <c r="C171" s="528"/>
      <c r="D171" s="423"/>
      <c r="E171" s="665"/>
      <c r="F171" s="883"/>
      <c r="G171" s="917" t="s">
        <v>881</v>
      </c>
      <c r="H171" s="865" t="s">
        <v>14</v>
      </c>
      <c r="I171" s="861">
        <v>1</v>
      </c>
      <c r="J171" s="866"/>
      <c r="K171" s="863">
        <f t="shared" si="3"/>
        <v>0</v>
      </c>
    </row>
    <row r="172" spans="1:11" s="675" customFormat="1" ht="29.25" customHeight="1" x14ac:dyDescent="0.25">
      <c r="A172" s="528"/>
      <c r="B172" s="528"/>
      <c r="C172" s="528"/>
      <c r="D172" s="423"/>
      <c r="E172" s="665"/>
      <c r="F172" s="883"/>
      <c r="G172" s="917" t="s">
        <v>882</v>
      </c>
      <c r="H172" s="865" t="s">
        <v>14</v>
      </c>
      <c r="I172" s="861">
        <v>1</v>
      </c>
      <c r="J172" s="866"/>
      <c r="K172" s="863">
        <f t="shared" si="3"/>
        <v>0</v>
      </c>
    </row>
    <row r="173" spans="1:11" s="675" customFormat="1" ht="26.25" x14ac:dyDescent="0.25">
      <c r="A173" s="528"/>
      <c r="B173" s="528"/>
      <c r="C173" s="528"/>
      <c r="D173" s="423"/>
      <c r="E173" s="665"/>
      <c r="F173" s="883"/>
      <c r="G173" s="917" t="s">
        <v>883</v>
      </c>
      <c r="H173" s="865" t="s">
        <v>14</v>
      </c>
      <c r="I173" s="861">
        <v>1</v>
      </c>
      <c r="J173" s="866"/>
      <c r="K173" s="863">
        <f t="shared" si="3"/>
        <v>0</v>
      </c>
    </row>
    <row r="174" spans="1:11" s="675" customFormat="1" x14ac:dyDescent="0.25">
      <c r="A174" s="528"/>
      <c r="B174" s="528"/>
      <c r="C174" s="528"/>
      <c r="D174" s="423"/>
      <c r="E174" s="665"/>
      <c r="F174" s="883"/>
      <c r="G174" s="917" t="s">
        <v>884</v>
      </c>
      <c r="H174" s="865" t="s">
        <v>14</v>
      </c>
      <c r="I174" s="861">
        <v>1</v>
      </c>
      <c r="J174" s="866"/>
      <c r="K174" s="863">
        <f t="shared" si="3"/>
        <v>0</v>
      </c>
    </row>
    <row r="175" spans="1:11" s="675" customFormat="1" ht="26.25" x14ac:dyDescent="0.25">
      <c r="A175" s="528"/>
      <c r="B175" s="528"/>
      <c r="C175" s="528"/>
      <c r="D175" s="423"/>
      <c r="E175" s="665"/>
      <c r="F175" s="883"/>
      <c r="G175" s="917" t="s">
        <v>885</v>
      </c>
      <c r="H175" s="865" t="s">
        <v>14</v>
      </c>
      <c r="I175" s="861">
        <v>1</v>
      </c>
      <c r="J175" s="866"/>
      <c r="K175" s="863">
        <f t="shared" si="3"/>
        <v>0</v>
      </c>
    </row>
    <row r="176" spans="1:11" s="675" customFormat="1" ht="26.25" x14ac:dyDescent="0.25">
      <c r="A176" s="528"/>
      <c r="B176" s="528"/>
      <c r="C176" s="528"/>
      <c r="D176" s="423"/>
      <c r="E176" s="665"/>
      <c r="F176" s="883"/>
      <c r="G176" s="917" t="s">
        <v>886</v>
      </c>
      <c r="H176" s="865" t="s">
        <v>14</v>
      </c>
      <c r="I176" s="861">
        <v>1</v>
      </c>
      <c r="J176" s="866"/>
      <c r="K176" s="863">
        <f t="shared" si="3"/>
        <v>0</v>
      </c>
    </row>
    <row r="177" spans="1:11" s="675" customFormat="1" x14ac:dyDescent="0.25">
      <c r="A177" s="528"/>
      <c r="B177" s="528"/>
      <c r="C177" s="528"/>
      <c r="D177" s="423"/>
      <c r="E177" s="466"/>
      <c r="F177" s="883"/>
      <c r="G177" s="917" t="s">
        <v>887</v>
      </c>
      <c r="H177" s="865"/>
      <c r="I177" s="861"/>
      <c r="J177" s="927"/>
      <c r="K177" s="863"/>
    </row>
    <row r="178" spans="1:11" s="675" customFormat="1" x14ac:dyDescent="0.25">
      <c r="A178" s="528"/>
      <c r="B178" s="528"/>
      <c r="C178" s="528"/>
      <c r="D178" s="423"/>
      <c r="E178" s="665"/>
      <c r="F178" s="883"/>
      <c r="G178" s="917" t="s">
        <v>888</v>
      </c>
      <c r="H178" s="865"/>
      <c r="I178" s="861"/>
      <c r="J178" s="927"/>
      <c r="K178" s="863"/>
    </row>
    <row r="179" spans="1:11" s="675" customFormat="1" x14ac:dyDescent="0.25">
      <c r="A179" s="528"/>
      <c r="B179" s="528"/>
      <c r="C179" s="528"/>
      <c r="D179" s="423"/>
      <c r="E179" s="665"/>
      <c r="F179" s="883"/>
      <c r="G179" s="917" t="s">
        <v>889</v>
      </c>
      <c r="H179" s="865"/>
      <c r="I179" s="861"/>
      <c r="J179" s="927"/>
      <c r="K179" s="863"/>
    </row>
    <row r="180" spans="1:11" s="675" customFormat="1" ht="17.25" customHeight="1" x14ac:dyDescent="0.25">
      <c r="A180" s="528"/>
      <c r="B180" s="528"/>
      <c r="C180" s="528"/>
      <c r="D180" s="423"/>
      <c r="E180" s="665"/>
      <c r="F180" s="883"/>
      <c r="G180" s="917" t="s">
        <v>890</v>
      </c>
      <c r="H180" s="865" t="s">
        <v>14</v>
      </c>
      <c r="I180" s="861">
        <v>1</v>
      </c>
      <c r="J180" s="866"/>
      <c r="K180" s="863">
        <f>ROUND(I180*J180,2)</f>
        <v>0</v>
      </c>
    </row>
    <row r="181" spans="1:11" s="675" customFormat="1" x14ac:dyDescent="0.25">
      <c r="A181" s="528"/>
      <c r="B181" s="528"/>
      <c r="C181" s="528"/>
      <c r="D181" s="423"/>
      <c r="E181" s="665"/>
      <c r="F181" s="883"/>
      <c r="G181" s="917" t="s">
        <v>891</v>
      </c>
      <c r="H181" s="865"/>
      <c r="I181" s="861"/>
      <c r="J181" s="927"/>
      <c r="K181" s="863"/>
    </row>
    <row r="182" spans="1:11" s="675" customFormat="1" x14ac:dyDescent="0.25">
      <c r="A182" s="528"/>
      <c r="B182" s="528"/>
      <c r="C182" s="528"/>
      <c r="D182" s="423"/>
      <c r="E182" s="665"/>
      <c r="F182" s="883"/>
      <c r="G182" s="917" t="s">
        <v>892</v>
      </c>
      <c r="H182" s="865" t="s">
        <v>14</v>
      </c>
      <c r="I182" s="861">
        <v>7</v>
      </c>
      <c r="J182" s="866"/>
      <c r="K182" s="863">
        <f t="shared" ref="K182:K184" si="4">ROUND(I182*J182,2)</f>
        <v>0</v>
      </c>
    </row>
    <row r="183" spans="1:11" s="675" customFormat="1" x14ac:dyDescent="0.25">
      <c r="A183" s="528"/>
      <c r="B183" s="528"/>
      <c r="C183" s="528"/>
      <c r="D183" s="423"/>
      <c r="E183" s="665"/>
      <c r="F183" s="883"/>
      <c r="G183" s="917" t="s">
        <v>893</v>
      </c>
      <c r="H183" s="865" t="s">
        <v>14</v>
      </c>
      <c r="I183" s="861">
        <v>1</v>
      </c>
      <c r="J183" s="866"/>
      <c r="K183" s="863">
        <f t="shared" si="4"/>
        <v>0</v>
      </c>
    </row>
    <row r="184" spans="1:11" s="675" customFormat="1" x14ac:dyDescent="0.25">
      <c r="A184" s="528"/>
      <c r="B184" s="528"/>
      <c r="C184" s="528"/>
      <c r="D184" s="423"/>
      <c r="E184" s="665"/>
      <c r="F184" s="883"/>
      <c r="G184" s="917" t="s">
        <v>894</v>
      </c>
      <c r="H184" s="865" t="s">
        <v>14</v>
      </c>
      <c r="I184" s="861">
        <v>4</v>
      </c>
      <c r="J184" s="866"/>
      <c r="K184" s="863">
        <f t="shared" si="4"/>
        <v>0</v>
      </c>
    </row>
    <row r="185" spans="1:11" s="675" customFormat="1" x14ac:dyDescent="0.25">
      <c r="A185" s="528"/>
      <c r="B185" s="528"/>
      <c r="C185" s="528"/>
      <c r="D185" s="423"/>
      <c r="E185" s="665"/>
      <c r="F185" s="883"/>
      <c r="G185" s="917" t="s">
        <v>891</v>
      </c>
      <c r="H185" s="865"/>
      <c r="I185" s="861"/>
      <c r="J185" s="861"/>
      <c r="K185" s="863"/>
    </row>
    <row r="186" spans="1:11" s="675" customFormat="1" x14ac:dyDescent="0.25">
      <c r="A186" s="528"/>
      <c r="B186" s="528"/>
      <c r="C186" s="528"/>
      <c r="D186" s="423"/>
      <c r="E186" s="665"/>
      <c r="F186" s="883"/>
      <c r="G186" s="917" t="s">
        <v>895</v>
      </c>
      <c r="H186" s="865" t="s">
        <v>14</v>
      </c>
      <c r="I186" s="861">
        <v>2</v>
      </c>
      <c r="J186" s="866"/>
      <c r="K186" s="863">
        <f>ROUND(I186*J186,2)</f>
        <v>0</v>
      </c>
    </row>
    <row r="187" spans="1:11" s="675" customFormat="1" x14ac:dyDescent="0.25">
      <c r="A187" s="528"/>
      <c r="B187" s="528"/>
      <c r="C187" s="528"/>
      <c r="D187" s="423"/>
      <c r="E187" s="665"/>
      <c r="F187" s="883"/>
      <c r="G187" s="917" t="s">
        <v>891</v>
      </c>
      <c r="H187" s="865"/>
      <c r="I187" s="861"/>
      <c r="J187" s="861"/>
      <c r="K187" s="863"/>
    </row>
    <row r="188" spans="1:11" s="675" customFormat="1" x14ac:dyDescent="0.25">
      <c r="A188" s="528"/>
      <c r="B188" s="528"/>
      <c r="C188" s="528"/>
      <c r="D188" s="423"/>
      <c r="E188" s="665"/>
      <c r="F188" s="883"/>
      <c r="G188" s="917" t="s">
        <v>896</v>
      </c>
      <c r="H188" s="865" t="s">
        <v>14</v>
      </c>
      <c r="I188" s="861">
        <v>1</v>
      </c>
      <c r="J188" s="866"/>
      <c r="K188" s="863">
        <f>ROUND(I188*J188,2)</f>
        <v>0</v>
      </c>
    </row>
    <row r="189" spans="1:11" s="675" customFormat="1" x14ac:dyDescent="0.25">
      <c r="A189" s="528"/>
      <c r="B189" s="528"/>
      <c r="C189" s="528"/>
      <c r="D189" s="423"/>
      <c r="E189" s="665"/>
      <c r="F189" s="883"/>
      <c r="G189" s="917" t="s">
        <v>891</v>
      </c>
      <c r="H189" s="865"/>
      <c r="I189" s="861"/>
      <c r="J189" s="861"/>
      <c r="K189" s="863"/>
    </row>
    <row r="190" spans="1:11" s="675" customFormat="1" x14ac:dyDescent="0.25">
      <c r="A190" s="528"/>
      <c r="B190" s="528"/>
      <c r="C190" s="528"/>
      <c r="D190" s="423"/>
      <c r="E190" s="665"/>
      <c r="F190" s="883"/>
      <c r="G190" s="917" t="s">
        <v>897</v>
      </c>
      <c r="H190" s="865" t="s">
        <v>14</v>
      </c>
      <c r="I190" s="861">
        <v>2</v>
      </c>
      <c r="J190" s="866"/>
      <c r="K190" s="863">
        <f>ROUND(I190*J190,2)</f>
        <v>0</v>
      </c>
    </row>
    <row r="191" spans="1:11" s="675" customFormat="1" x14ac:dyDescent="0.25">
      <c r="A191" s="528"/>
      <c r="B191" s="528"/>
      <c r="C191" s="528"/>
      <c r="D191" s="423"/>
      <c r="E191" s="665"/>
      <c r="F191" s="883"/>
      <c r="G191" s="917" t="s">
        <v>891</v>
      </c>
      <c r="H191" s="865"/>
      <c r="I191" s="861"/>
      <c r="J191" s="861"/>
      <c r="K191" s="863"/>
    </row>
    <row r="192" spans="1:11" s="675" customFormat="1" x14ac:dyDescent="0.25">
      <c r="A192" s="528"/>
      <c r="B192" s="528"/>
      <c r="C192" s="528"/>
      <c r="D192" s="423"/>
      <c r="E192" s="665"/>
      <c r="F192" s="883"/>
      <c r="G192" s="917" t="s">
        <v>898</v>
      </c>
      <c r="H192" s="865" t="s">
        <v>14</v>
      </c>
      <c r="I192" s="861">
        <v>5</v>
      </c>
      <c r="J192" s="866"/>
      <c r="K192" s="863">
        <f t="shared" ref="K192:K224" si="5">ROUND(I192*J192,2)</f>
        <v>0</v>
      </c>
    </row>
    <row r="193" spans="1:11" s="675" customFormat="1" ht="26.25" x14ac:dyDescent="0.25">
      <c r="A193" s="528"/>
      <c r="B193" s="528"/>
      <c r="C193" s="528"/>
      <c r="D193" s="423"/>
      <c r="E193" s="665"/>
      <c r="F193" s="883"/>
      <c r="G193" s="917" t="s">
        <v>899</v>
      </c>
      <c r="H193" s="865" t="s">
        <v>14</v>
      </c>
      <c r="I193" s="861">
        <v>1</v>
      </c>
      <c r="J193" s="866"/>
      <c r="K193" s="863">
        <f t="shared" si="5"/>
        <v>0</v>
      </c>
    </row>
    <row r="194" spans="1:11" s="675" customFormat="1" ht="26.25" x14ac:dyDescent="0.25">
      <c r="A194" s="528"/>
      <c r="B194" s="528"/>
      <c r="C194" s="528"/>
      <c r="D194" s="423"/>
      <c r="E194" s="665"/>
      <c r="F194" s="883"/>
      <c r="G194" s="917" t="s">
        <v>900</v>
      </c>
      <c r="H194" s="865" t="s">
        <v>14</v>
      </c>
      <c r="I194" s="861">
        <v>1</v>
      </c>
      <c r="J194" s="866"/>
      <c r="K194" s="863">
        <f t="shared" si="5"/>
        <v>0</v>
      </c>
    </row>
    <row r="195" spans="1:11" s="675" customFormat="1" x14ac:dyDescent="0.25">
      <c r="A195" s="528"/>
      <c r="B195" s="528"/>
      <c r="C195" s="528"/>
      <c r="D195" s="423"/>
      <c r="E195" s="665"/>
      <c r="F195" s="883"/>
      <c r="G195" s="917" t="s">
        <v>901</v>
      </c>
      <c r="H195" s="865" t="s">
        <v>14</v>
      </c>
      <c r="I195" s="861">
        <v>1</v>
      </c>
      <c r="J195" s="866"/>
      <c r="K195" s="863">
        <f t="shared" si="5"/>
        <v>0</v>
      </c>
    </row>
    <row r="196" spans="1:11" s="675" customFormat="1" x14ac:dyDescent="0.25">
      <c r="A196" s="528"/>
      <c r="B196" s="528"/>
      <c r="C196" s="528"/>
      <c r="D196" s="423"/>
      <c r="E196" s="665"/>
      <c r="F196" s="883"/>
      <c r="G196" s="917" t="s">
        <v>902</v>
      </c>
      <c r="H196" s="865" t="s">
        <v>14</v>
      </c>
      <c r="I196" s="861">
        <v>1</v>
      </c>
      <c r="J196" s="866"/>
      <c r="K196" s="863">
        <f t="shared" si="5"/>
        <v>0</v>
      </c>
    </row>
    <row r="197" spans="1:11" s="675" customFormat="1" ht="26.25" x14ac:dyDescent="0.25">
      <c r="A197" s="528"/>
      <c r="B197" s="528"/>
      <c r="C197" s="528"/>
      <c r="D197" s="423"/>
      <c r="E197" s="665"/>
      <c r="F197" s="883"/>
      <c r="G197" s="917" t="s">
        <v>903</v>
      </c>
      <c r="H197" s="865" t="s">
        <v>14</v>
      </c>
      <c r="I197" s="861">
        <v>1</v>
      </c>
      <c r="J197" s="866"/>
      <c r="K197" s="863">
        <f t="shared" si="5"/>
        <v>0</v>
      </c>
    </row>
    <row r="198" spans="1:11" s="675" customFormat="1" ht="26.25" x14ac:dyDescent="0.25">
      <c r="A198" s="528"/>
      <c r="B198" s="528"/>
      <c r="C198" s="528"/>
      <c r="D198" s="423"/>
      <c r="E198" s="665"/>
      <c r="F198" s="883"/>
      <c r="G198" s="917" t="s">
        <v>904</v>
      </c>
      <c r="H198" s="865" t="s">
        <v>14</v>
      </c>
      <c r="I198" s="861">
        <v>2</v>
      </c>
      <c r="J198" s="866"/>
      <c r="K198" s="863">
        <f t="shared" si="5"/>
        <v>0</v>
      </c>
    </row>
    <row r="199" spans="1:11" s="675" customFormat="1" ht="48.75" x14ac:dyDescent="0.25">
      <c r="A199" s="528"/>
      <c r="B199" s="528"/>
      <c r="C199" s="528"/>
      <c r="D199" s="423"/>
      <c r="E199" s="665"/>
      <c r="F199" s="883"/>
      <c r="G199" s="917" t="s">
        <v>3099</v>
      </c>
      <c r="H199" s="865" t="s">
        <v>14</v>
      </c>
      <c r="I199" s="861">
        <v>2</v>
      </c>
      <c r="J199" s="866"/>
      <c r="K199" s="863">
        <f t="shared" si="5"/>
        <v>0</v>
      </c>
    </row>
    <row r="200" spans="1:11" s="675" customFormat="1" ht="26.25" x14ac:dyDescent="0.25">
      <c r="A200" s="528"/>
      <c r="B200" s="528"/>
      <c r="C200" s="528"/>
      <c r="D200" s="423"/>
      <c r="E200" s="665"/>
      <c r="F200" s="883"/>
      <c r="G200" s="917" t="s">
        <v>906</v>
      </c>
      <c r="H200" s="865" t="s">
        <v>14</v>
      </c>
      <c r="I200" s="861">
        <v>5</v>
      </c>
      <c r="J200" s="866"/>
      <c r="K200" s="863">
        <f t="shared" si="5"/>
        <v>0</v>
      </c>
    </row>
    <row r="201" spans="1:11" s="675" customFormat="1" ht="26.25" x14ac:dyDescent="0.25">
      <c r="A201" s="528"/>
      <c r="B201" s="528"/>
      <c r="C201" s="528"/>
      <c r="D201" s="423"/>
      <c r="E201" s="665"/>
      <c r="F201" s="883"/>
      <c r="G201" s="917" t="s">
        <v>907</v>
      </c>
      <c r="H201" s="865" t="s">
        <v>14</v>
      </c>
      <c r="I201" s="861">
        <v>8</v>
      </c>
      <c r="J201" s="866"/>
      <c r="K201" s="863">
        <f t="shared" si="5"/>
        <v>0</v>
      </c>
    </row>
    <row r="202" spans="1:11" s="675" customFormat="1" ht="26.25" x14ac:dyDescent="0.25">
      <c r="A202" s="528"/>
      <c r="B202" s="528"/>
      <c r="C202" s="528"/>
      <c r="D202" s="423"/>
      <c r="E202" s="665"/>
      <c r="F202" s="883"/>
      <c r="G202" s="917" t="s">
        <v>908</v>
      </c>
      <c r="H202" s="865" t="s">
        <v>14</v>
      </c>
      <c r="I202" s="861">
        <v>2</v>
      </c>
      <c r="J202" s="866"/>
      <c r="K202" s="863">
        <f t="shared" si="5"/>
        <v>0</v>
      </c>
    </row>
    <row r="203" spans="1:11" s="675" customFormat="1" ht="26.25" x14ac:dyDescent="0.25">
      <c r="A203" s="528"/>
      <c r="B203" s="528"/>
      <c r="C203" s="528"/>
      <c r="D203" s="423"/>
      <c r="E203" s="665"/>
      <c r="F203" s="883"/>
      <c r="G203" s="917" t="s">
        <v>909</v>
      </c>
      <c r="H203" s="865" t="s">
        <v>14</v>
      </c>
      <c r="I203" s="861">
        <v>2</v>
      </c>
      <c r="J203" s="866"/>
      <c r="K203" s="863">
        <f t="shared" si="5"/>
        <v>0</v>
      </c>
    </row>
    <row r="204" spans="1:11" s="675" customFormat="1" ht="26.25" x14ac:dyDescent="0.25">
      <c r="A204" s="528"/>
      <c r="B204" s="528"/>
      <c r="C204" s="528"/>
      <c r="D204" s="423"/>
      <c r="E204" s="665"/>
      <c r="F204" s="883"/>
      <c r="G204" s="917" t="s">
        <v>910</v>
      </c>
      <c r="H204" s="865" t="s">
        <v>14</v>
      </c>
      <c r="I204" s="861">
        <v>2</v>
      </c>
      <c r="J204" s="866"/>
      <c r="K204" s="863">
        <f t="shared" si="5"/>
        <v>0</v>
      </c>
    </row>
    <row r="205" spans="1:11" s="675" customFormat="1" ht="51.75" x14ac:dyDescent="0.25">
      <c r="A205" s="528"/>
      <c r="B205" s="528"/>
      <c r="C205" s="528"/>
      <c r="D205" s="423"/>
      <c r="E205" s="665"/>
      <c r="F205" s="883"/>
      <c r="G205" s="917" t="s">
        <v>2667</v>
      </c>
      <c r="H205" s="865" t="s">
        <v>14</v>
      </c>
      <c r="I205" s="861">
        <v>2</v>
      </c>
      <c r="J205" s="866"/>
      <c r="K205" s="863">
        <f t="shared" si="5"/>
        <v>0</v>
      </c>
    </row>
    <row r="206" spans="1:11" s="675" customFormat="1" x14ac:dyDescent="0.25">
      <c r="A206" s="528"/>
      <c r="B206" s="528"/>
      <c r="C206" s="528"/>
      <c r="D206" s="423"/>
      <c r="E206" s="665"/>
      <c r="F206" s="883"/>
      <c r="G206" s="917" t="s">
        <v>912</v>
      </c>
      <c r="H206" s="865"/>
      <c r="I206" s="861"/>
      <c r="J206" s="861"/>
      <c r="K206" s="863"/>
    </row>
    <row r="207" spans="1:11" s="675" customFormat="1" ht="39" x14ac:dyDescent="0.25">
      <c r="A207" s="528"/>
      <c r="B207" s="528"/>
      <c r="C207" s="528"/>
      <c r="D207" s="423"/>
      <c r="E207" s="665"/>
      <c r="F207" s="883"/>
      <c r="G207" s="917" t="s">
        <v>913</v>
      </c>
      <c r="H207" s="865" t="s">
        <v>14</v>
      </c>
      <c r="I207" s="861">
        <v>3</v>
      </c>
      <c r="J207" s="866"/>
      <c r="K207" s="863">
        <f t="shared" si="5"/>
        <v>0</v>
      </c>
    </row>
    <row r="208" spans="1:11" s="675" customFormat="1" x14ac:dyDescent="0.25">
      <c r="A208" s="528"/>
      <c r="B208" s="528"/>
      <c r="C208" s="528"/>
      <c r="D208" s="423"/>
      <c r="E208" s="665"/>
      <c r="F208" s="883"/>
      <c r="G208" s="917" t="s">
        <v>912</v>
      </c>
      <c r="H208" s="865"/>
      <c r="I208" s="861"/>
      <c r="J208" s="866"/>
      <c r="K208" s="863">
        <f t="shared" si="5"/>
        <v>0</v>
      </c>
    </row>
    <row r="209" spans="1:11" s="675" customFormat="1" ht="26.25" customHeight="1" x14ac:dyDescent="0.25">
      <c r="A209" s="528"/>
      <c r="B209" s="528"/>
      <c r="C209" s="528"/>
      <c r="D209" s="423"/>
      <c r="E209" s="665"/>
      <c r="F209" s="883"/>
      <c r="G209" s="928" t="s">
        <v>914</v>
      </c>
      <c r="H209" s="865" t="s">
        <v>14</v>
      </c>
      <c r="I209" s="861">
        <v>2</v>
      </c>
      <c r="J209" s="866"/>
      <c r="K209" s="863">
        <f t="shared" si="5"/>
        <v>0</v>
      </c>
    </row>
    <row r="210" spans="1:11" s="675" customFormat="1" ht="39" x14ac:dyDescent="0.25">
      <c r="A210" s="528"/>
      <c r="B210" s="528"/>
      <c r="C210" s="528"/>
      <c r="D210" s="423"/>
      <c r="E210" s="665"/>
      <c r="F210" s="883"/>
      <c r="G210" s="917" t="s">
        <v>2668</v>
      </c>
      <c r="H210" s="865" t="s">
        <v>14</v>
      </c>
      <c r="I210" s="861">
        <v>2</v>
      </c>
      <c r="J210" s="866"/>
      <c r="K210" s="863">
        <f t="shared" si="5"/>
        <v>0</v>
      </c>
    </row>
    <row r="211" spans="1:11" s="675" customFormat="1" x14ac:dyDescent="0.25">
      <c r="A211" s="528"/>
      <c r="B211" s="528"/>
      <c r="C211" s="528"/>
      <c r="D211" s="423"/>
      <c r="E211" s="665"/>
      <c r="F211" s="883"/>
      <c r="G211" s="917" t="s">
        <v>916</v>
      </c>
      <c r="H211" s="865"/>
      <c r="I211" s="861"/>
      <c r="J211" s="861"/>
      <c r="K211" s="863"/>
    </row>
    <row r="212" spans="1:11" s="675" customFormat="1" x14ac:dyDescent="0.25">
      <c r="A212" s="528"/>
      <c r="B212" s="528"/>
      <c r="C212" s="528"/>
      <c r="D212" s="423"/>
      <c r="E212" s="665"/>
      <c r="F212" s="883"/>
      <c r="G212" s="917" t="s">
        <v>917</v>
      </c>
      <c r="H212" s="865" t="s">
        <v>6</v>
      </c>
      <c r="I212" s="861">
        <v>60</v>
      </c>
      <c r="J212" s="866"/>
      <c r="K212" s="863">
        <f t="shared" si="5"/>
        <v>0</v>
      </c>
    </row>
    <row r="213" spans="1:11" s="675" customFormat="1" x14ac:dyDescent="0.25">
      <c r="A213" s="528"/>
      <c r="B213" s="528"/>
      <c r="C213" s="528"/>
      <c r="D213" s="423"/>
      <c r="E213" s="665"/>
      <c r="F213" s="883"/>
      <c r="G213" s="917" t="s">
        <v>918</v>
      </c>
      <c r="H213" s="865" t="s">
        <v>6</v>
      </c>
      <c r="I213" s="861">
        <v>4</v>
      </c>
      <c r="J213" s="866"/>
      <c r="K213" s="863">
        <f t="shared" si="5"/>
        <v>0</v>
      </c>
    </row>
    <row r="214" spans="1:11" s="675" customFormat="1" x14ac:dyDescent="0.25">
      <c r="A214" s="528"/>
      <c r="B214" s="528"/>
      <c r="C214" s="528"/>
      <c r="D214" s="423"/>
      <c r="E214" s="665"/>
      <c r="F214" s="883"/>
      <c r="G214" s="917" t="s">
        <v>919</v>
      </c>
      <c r="H214" s="865" t="s">
        <v>14</v>
      </c>
      <c r="I214" s="861">
        <v>5</v>
      </c>
      <c r="J214" s="866"/>
      <c r="K214" s="863">
        <f t="shared" si="5"/>
        <v>0</v>
      </c>
    </row>
    <row r="215" spans="1:11" s="675" customFormat="1" x14ac:dyDescent="0.25">
      <c r="A215" s="528"/>
      <c r="B215" s="528"/>
      <c r="C215" s="528"/>
      <c r="D215" s="423"/>
      <c r="E215" s="665"/>
      <c r="F215" s="883"/>
      <c r="G215" s="917" t="s">
        <v>920</v>
      </c>
      <c r="H215" s="865" t="s">
        <v>69</v>
      </c>
      <c r="I215" s="861">
        <v>2</v>
      </c>
      <c r="J215" s="866"/>
      <c r="K215" s="863">
        <f t="shared" si="5"/>
        <v>0</v>
      </c>
    </row>
    <row r="216" spans="1:11" s="675" customFormat="1" x14ac:dyDescent="0.25">
      <c r="A216" s="528"/>
      <c r="B216" s="528"/>
      <c r="C216" s="528"/>
      <c r="D216" s="423"/>
      <c r="E216" s="665"/>
      <c r="F216" s="883"/>
      <c r="G216" s="917" t="s">
        <v>921</v>
      </c>
      <c r="H216" s="865" t="s">
        <v>69</v>
      </c>
      <c r="I216" s="861">
        <v>0.8</v>
      </c>
      <c r="J216" s="866"/>
      <c r="K216" s="863">
        <f t="shared" si="5"/>
        <v>0</v>
      </c>
    </row>
    <row r="217" spans="1:11" s="675" customFormat="1" x14ac:dyDescent="0.25">
      <c r="A217" s="528"/>
      <c r="B217" s="528"/>
      <c r="C217" s="528"/>
      <c r="D217" s="423"/>
      <c r="E217" s="665"/>
      <c r="F217" s="883"/>
      <c r="G217" s="917" t="s">
        <v>922</v>
      </c>
      <c r="H217" s="865" t="s">
        <v>69</v>
      </c>
      <c r="I217" s="861">
        <v>1</v>
      </c>
      <c r="J217" s="866"/>
      <c r="K217" s="863">
        <f t="shared" si="5"/>
        <v>0</v>
      </c>
    </row>
    <row r="218" spans="1:11" s="675" customFormat="1" x14ac:dyDescent="0.25">
      <c r="A218" s="528"/>
      <c r="B218" s="528"/>
      <c r="C218" s="528"/>
      <c r="D218" s="423"/>
      <c r="E218" s="665"/>
      <c r="F218" s="883"/>
      <c r="G218" s="917" t="s">
        <v>923</v>
      </c>
      <c r="H218" s="865"/>
      <c r="I218" s="861"/>
      <c r="J218" s="866"/>
      <c r="K218" s="863">
        <f t="shared" si="5"/>
        <v>0</v>
      </c>
    </row>
    <row r="219" spans="1:11" s="675" customFormat="1" x14ac:dyDescent="0.25">
      <c r="A219" s="528"/>
      <c r="B219" s="528"/>
      <c r="C219" s="528"/>
      <c r="D219" s="423"/>
      <c r="E219" s="665"/>
      <c r="F219" s="883"/>
      <c r="G219" s="917" t="s">
        <v>924</v>
      </c>
      <c r="H219" s="865"/>
      <c r="I219" s="861"/>
      <c r="J219" s="866"/>
      <c r="K219" s="863">
        <f t="shared" si="5"/>
        <v>0</v>
      </c>
    </row>
    <row r="220" spans="1:11" s="675" customFormat="1" x14ac:dyDescent="0.25">
      <c r="A220" s="528"/>
      <c r="B220" s="528"/>
      <c r="C220" s="528"/>
      <c r="D220" s="423"/>
      <c r="E220" s="665"/>
      <c r="F220" s="883"/>
      <c r="G220" s="917" t="s">
        <v>925</v>
      </c>
      <c r="H220" s="865" t="s">
        <v>6</v>
      </c>
      <c r="I220" s="861">
        <v>1</v>
      </c>
      <c r="J220" s="866"/>
      <c r="K220" s="863">
        <f t="shared" si="5"/>
        <v>0</v>
      </c>
    </row>
    <row r="221" spans="1:11" s="675" customFormat="1" x14ac:dyDescent="0.25">
      <c r="A221" s="528"/>
      <c r="B221" s="528"/>
      <c r="C221" s="528"/>
      <c r="D221" s="423"/>
      <c r="E221" s="665"/>
      <c r="F221" s="883"/>
      <c r="G221" s="917" t="s">
        <v>926</v>
      </c>
      <c r="H221" s="865" t="s">
        <v>6</v>
      </c>
      <c r="I221" s="861">
        <v>1</v>
      </c>
      <c r="J221" s="866"/>
      <c r="K221" s="863">
        <f t="shared" si="5"/>
        <v>0</v>
      </c>
    </row>
    <row r="222" spans="1:11" s="675" customFormat="1" x14ac:dyDescent="0.25">
      <c r="A222" s="528"/>
      <c r="B222" s="528"/>
      <c r="C222" s="528"/>
      <c r="D222" s="423"/>
      <c r="E222" s="665"/>
      <c r="F222" s="883"/>
      <c r="G222" s="917" t="s">
        <v>927</v>
      </c>
      <c r="H222" s="865" t="s">
        <v>6</v>
      </c>
      <c r="I222" s="861">
        <v>1</v>
      </c>
      <c r="J222" s="866"/>
      <c r="K222" s="863">
        <f t="shared" si="5"/>
        <v>0</v>
      </c>
    </row>
    <row r="223" spans="1:11" s="675" customFormat="1" x14ac:dyDescent="0.25">
      <c r="A223" s="528"/>
      <c r="B223" s="528"/>
      <c r="C223" s="528"/>
      <c r="D223" s="423"/>
      <c r="E223" s="665"/>
      <c r="F223" s="883"/>
      <c r="G223" s="917" t="s">
        <v>928</v>
      </c>
      <c r="H223" s="865"/>
      <c r="I223" s="861"/>
      <c r="J223" s="861"/>
      <c r="K223" s="863"/>
    </row>
    <row r="224" spans="1:11" s="675" customFormat="1" x14ac:dyDescent="0.25">
      <c r="A224" s="528"/>
      <c r="B224" s="528"/>
      <c r="C224" s="528"/>
      <c r="D224" s="423"/>
      <c r="E224" s="665"/>
      <c r="F224" s="883"/>
      <c r="G224" s="917" t="s">
        <v>929</v>
      </c>
      <c r="H224" s="865" t="s">
        <v>6</v>
      </c>
      <c r="I224" s="861">
        <v>2</v>
      </c>
      <c r="J224" s="866"/>
      <c r="K224" s="863">
        <f t="shared" si="5"/>
        <v>0</v>
      </c>
    </row>
    <row r="225" spans="1:11" s="675" customFormat="1" x14ac:dyDescent="0.25">
      <c r="A225" s="528"/>
      <c r="B225" s="528"/>
      <c r="C225" s="528"/>
      <c r="D225" s="423"/>
      <c r="E225" s="665"/>
      <c r="F225" s="883"/>
      <c r="G225" s="917" t="s">
        <v>930</v>
      </c>
      <c r="H225" s="865"/>
      <c r="I225" s="861"/>
      <c r="J225" s="865"/>
      <c r="K225" s="863"/>
    </row>
    <row r="226" spans="1:11" s="675" customFormat="1" x14ac:dyDescent="0.25">
      <c r="A226" s="528"/>
      <c r="B226" s="528"/>
      <c r="C226" s="528"/>
      <c r="D226" s="423"/>
      <c r="E226" s="665"/>
      <c r="F226" s="883"/>
      <c r="G226" s="917" t="s">
        <v>931</v>
      </c>
      <c r="H226" s="865"/>
      <c r="I226" s="861"/>
      <c r="J226" s="865"/>
      <c r="K226" s="863"/>
    </row>
    <row r="227" spans="1:11" s="675" customFormat="1" x14ac:dyDescent="0.25">
      <c r="A227" s="528"/>
      <c r="B227" s="528"/>
      <c r="C227" s="528"/>
      <c r="D227" s="423"/>
      <c r="E227" s="665"/>
      <c r="F227" s="883"/>
      <c r="G227" s="917" t="s">
        <v>932</v>
      </c>
      <c r="H227" s="865" t="s">
        <v>6</v>
      </c>
      <c r="I227" s="861">
        <v>2</v>
      </c>
      <c r="J227" s="866"/>
      <c r="K227" s="863">
        <f t="shared" ref="K227:K235" si="6">ROUND(I227*J227,2)</f>
        <v>0</v>
      </c>
    </row>
    <row r="228" spans="1:11" s="675" customFormat="1" x14ac:dyDescent="0.25">
      <c r="A228" s="528"/>
      <c r="B228" s="528"/>
      <c r="C228" s="528"/>
      <c r="D228" s="423"/>
      <c r="E228" s="665"/>
      <c r="F228" s="883"/>
      <c r="G228" s="917" t="s">
        <v>933</v>
      </c>
      <c r="H228" s="865" t="s">
        <v>6</v>
      </c>
      <c r="I228" s="861">
        <v>2</v>
      </c>
      <c r="J228" s="866"/>
      <c r="K228" s="863">
        <f t="shared" si="6"/>
        <v>0</v>
      </c>
    </row>
    <row r="229" spans="1:11" s="675" customFormat="1" x14ac:dyDescent="0.25">
      <c r="A229" s="528"/>
      <c r="B229" s="528"/>
      <c r="C229" s="528"/>
      <c r="D229" s="423"/>
      <c r="E229" s="665"/>
      <c r="F229" s="883"/>
      <c r="G229" s="917" t="s">
        <v>934</v>
      </c>
      <c r="H229" s="865" t="s">
        <v>6</v>
      </c>
      <c r="I229" s="861">
        <v>2</v>
      </c>
      <c r="J229" s="866"/>
      <c r="K229" s="863">
        <f t="shared" si="6"/>
        <v>0</v>
      </c>
    </row>
    <row r="230" spans="1:11" s="675" customFormat="1" ht="39" x14ac:dyDescent="0.25">
      <c r="A230" s="528"/>
      <c r="B230" s="528"/>
      <c r="C230" s="528"/>
      <c r="D230" s="423"/>
      <c r="E230" s="665"/>
      <c r="F230" s="883"/>
      <c r="G230" s="917" t="s">
        <v>935</v>
      </c>
      <c r="H230" s="865" t="s">
        <v>14</v>
      </c>
      <c r="I230" s="861">
        <v>1</v>
      </c>
      <c r="J230" s="866"/>
      <c r="K230" s="863">
        <f t="shared" si="6"/>
        <v>0</v>
      </c>
    </row>
    <row r="231" spans="1:11" s="675" customFormat="1" x14ac:dyDescent="0.25">
      <c r="A231" s="528"/>
      <c r="B231" s="528"/>
      <c r="C231" s="528"/>
      <c r="D231" s="423"/>
      <c r="E231" s="665"/>
      <c r="F231" s="883"/>
      <c r="G231" s="917" t="s">
        <v>936</v>
      </c>
      <c r="H231" s="865" t="s">
        <v>6</v>
      </c>
      <c r="I231" s="861">
        <v>1</v>
      </c>
      <c r="J231" s="866"/>
      <c r="K231" s="863">
        <f t="shared" si="6"/>
        <v>0</v>
      </c>
    </row>
    <row r="232" spans="1:11" s="675" customFormat="1" x14ac:dyDescent="0.25">
      <c r="A232" s="528"/>
      <c r="B232" s="528"/>
      <c r="C232" s="528"/>
      <c r="D232" s="423"/>
      <c r="E232" s="665"/>
      <c r="F232" s="883"/>
      <c r="G232" s="917" t="s">
        <v>937</v>
      </c>
      <c r="H232" s="865" t="s">
        <v>14</v>
      </c>
      <c r="I232" s="861">
        <v>3</v>
      </c>
      <c r="J232" s="866"/>
      <c r="K232" s="863">
        <f t="shared" si="6"/>
        <v>0</v>
      </c>
    </row>
    <row r="233" spans="1:11" s="675" customFormat="1" x14ac:dyDescent="0.25">
      <c r="A233" s="528"/>
      <c r="B233" s="528"/>
      <c r="C233" s="528"/>
      <c r="D233" s="423"/>
      <c r="E233" s="665"/>
      <c r="F233" s="883"/>
      <c r="G233" s="917" t="s">
        <v>938</v>
      </c>
      <c r="H233" s="865" t="s">
        <v>14</v>
      </c>
      <c r="I233" s="861">
        <v>3</v>
      </c>
      <c r="J233" s="866"/>
      <c r="K233" s="863">
        <f t="shared" si="6"/>
        <v>0</v>
      </c>
    </row>
    <row r="234" spans="1:11" s="675" customFormat="1" x14ac:dyDescent="0.25">
      <c r="A234" s="528"/>
      <c r="B234" s="528"/>
      <c r="C234" s="528"/>
      <c r="D234" s="423"/>
      <c r="E234" s="665"/>
      <c r="F234" s="883"/>
      <c r="G234" s="917" t="s">
        <v>939</v>
      </c>
      <c r="H234" s="865" t="s">
        <v>14</v>
      </c>
      <c r="I234" s="861">
        <v>3</v>
      </c>
      <c r="J234" s="866"/>
      <c r="K234" s="863">
        <f t="shared" si="6"/>
        <v>0</v>
      </c>
    </row>
    <row r="235" spans="1:11" s="675" customFormat="1" ht="26.25" x14ac:dyDescent="0.25">
      <c r="A235" s="528"/>
      <c r="B235" s="528"/>
      <c r="C235" s="528"/>
      <c r="D235" s="423"/>
      <c r="E235" s="665"/>
      <c r="F235" s="883"/>
      <c r="G235" s="917" t="s">
        <v>940</v>
      </c>
      <c r="H235" s="865" t="s">
        <v>14</v>
      </c>
      <c r="I235" s="861">
        <v>2</v>
      </c>
      <c r="J235" s="866"/>
      <c r="K235" s="863">
        <f t="shared" si="6"/>
        <v>0</v>
      </c>
    </row>
    <row r="236" spans="1:11" s="675" customFormat="1" ht="15.75" thickBot="1" x14ac:dyDescent="0.3">
      <c r="A236" s="528"/>
      <c r="B236" s="528"/>
      <c r="C236" s="528"/>
      <c r="D236" s="423"/>
      <c r="E236" s="678"/>
      <c r="F236" s="918"/>
      <c r="G236" s="918" t="s">
        <v>941</v>
      </c>
      <c r="H236" s="869" t="s">
        <v>2553</v>
      </c>
      <c r="I236" s="869"/>
      <c r="J236" s="918"/>
      <c r="K236" s="929">
        <f>SUM(K159:K235)</f>
        <v>0</v>
      </c>
    </row>
    <row r="237" spans="1:11" s="675" customFormat="1" ht="16.5" thickTop="1" x14ac:dyDescent="0.25">
      <c r="A237" s="528"/>
      <c r="B237" s="528"/>
      <c r="C237" s="528"/>
      <c r="D237" s="423"/>
      <c r="E237" s="679"/>
      <c r="F237" s="925" t="s">
        <v>2260</v>
      </c>
      <c r="G237" s="926" t="s">
        <v>943</v>
      </c>
      <c r="H237" s="865"/>
      <c r="I237" s="861"/>
      <c r="J237" s="861"/>
      <c r="K237" s="863"/>
    </row>
    <row r="238" spans="1:11" s="675" customFormat="1" ht="15.75" x14ac:dyDescent="0.25">
      <c r="A238" s="528"/>
      <c r="B238" s="528"/>
      <c r="C238" s="528"/>
      <c r="D238" s="423"/>
      <c r="E238" s="679"/>
      <c r="F238" s="925"/>
      <c r="G238" s="856" t="s">
        <v>712</v>
      </c>
      <c r="H238" s="857" t="s">
        <v>2191</v>
      </c>
      <c r="I238" s="858" t="s">
        <v>2110</v>
      </c>
      <c r="J238" s="859" t="s">
        <v>2192</v>
      </c>
      <c r="K238" s="859" t="s">
        <v>2193</v>
      </c>
    </row>
    <row r="239" spans="1:11" s="675" customFormat="1" x14ac:dyDescent="0.25">
      <c r="A239" s="528"/>
      <c r="B239" s="528"/>
      <c r="C239" s="528"/>
      <c r="D239" s="423"/>
      <c r="E239" s="665"/>
      <c r="F239" s="883"/>
      <c r="G239" s="917" t="s">
        <v>944</v>
      </c>
      <c r="H239" s="865"/>
      <c r="I239" s="861"/>
      <c r="J239" s="861"/>
      <c r="K239" s="863"/>
    </row>
    <row r="240" spans="1:11" s="675" customFormat="1" x14ac:dyDescent="0.25">
      <c r="A240" s="528"/>
      <c r="B240" s="528"/>
      <c r="C240" s="528"/>
      <c r="D240" s="423"/>
      <c r="E240" s="665"/>
      <c r="F240" s="883"/>
      <c r="G240" s="917" t="s">
        <v>945</v>
      </c>
      <c r="H240" s="865" t="s">
        <v>14</v>
      </c>
      <c r="I240" s="861">
        <v>1</v>
      </c>
      <c r="J240" s="866"/>
      <c r="K240" s="863">
        <f t="shared" ref="K240:K260" si="7">ROUND(I240*J240,2)</f>
        <v>0</v>
      </c>
    </row>
    <row r="241" spans="1:11" s="675" customFormat="1" x14ac:dyDescent="0.25">
      <c r="A241" s="528"/>
      <c r="B241" s="528"/>
      <c r="C241" s="528"/>
      <c r="D241" s="423"/>
      <c r="E241" s="666"/>
      <c r="F241" s="883"/>
      <c r="G241" s="917" t="s">
        <v>946</v>
      </c>
      <c r="H241" s="865" t="s">
        <v>14</v>
      </c>
      <c r="I241" s="861">
        <v>1</v>
      </c>
      <c r="J241" s="866"/>
      <c r="K241" s="863">
        <f t="shared" si="7"/>
        <v>0</v>
      </c>
    </row>
    <row r="242" spans="1:11" s="675" customFormat="1" x14ac:dyDescent="0.25">
      <c r="A242" s="528"/>
      <c r="B242" s="528"/>
      <c r="C242" s="528"/>
      <c r="D242" s="423"/>
      <c r="E242" s="466"/>
      <c r="F242" s="883"/>
      <c r="G242" s="917" t="s">
        <v>947</v>
      </c>
      <c r="H242" s="865" t="s">
        <v>14</v>
      </c>
      <c r="I242" s="861">
        <v>4</v>
      </c>
      <c r="J242" s="866"/>
      <c r="K242" s="863">
        <f t="shared" si="7"/>
        <v>0</v>
      </c>
    </row>
    <row r="243" spans="1:11" s="675" customFormat="1" x14ac:dyDescent="0.25">
      <c r="A243" s="528"/>
      <c r="B243" s="528"/>
      <c r="C243" s="528"/>
      <c r="D243" s="423"/>
      <c r="E243" s="666"/>
      <c r="F243" s="883"/>
      <c r="G243" s="917" t="s">
        <v>948</v>
      </c>
      <c r="H243" s="865" t="s">
        <v>14</v>
      </c>
      <c r="I243" s="861">
        <v>1</v>
      </c>
      <c r="J243" s="866"/>
      <c r="K243" s="863">
        <f t="shared" si="7"/>
        <v>0</v>
      </c>
    </row>
    <row r="244" spans="1:11" s="675" customFormat="1" x14ac:dyDescent="0.25">
      <c r="A244" s="528"/>
      <c r="B244" s="528"/>
      <c r="C244" s="528"/>
      <c r="D244" s="423"/>
      <c r="E244" s="666"/>
      <c r="F244" s="883"/>
      <c r="G244" s="917" t="s">
        <v>949</v>
      </c>
      <c r="H244" s="865" t="s">
        <v>14</v>
      </c>
      <c r="I244" s="861">
        <v>2</v>
      </c>
      <c r="J244" s="866"/>
      <c r="K244" s="863">
        <f t="shared" si="7"/>
        <v>0</v>
      </c>
    </row>
    <row r="245" spans="1:11" s="675" customFormat="1" x14ac:dyDescent="0.25">
      <c r="A245" s="528"/>
      <c r="B245" s="528"/>
      <c r="C245" s="528"/>
      <c r="D245" s="423"/>
      <c r="E245" s="666"/>
      <c r="F245" s="883"/>
      <c r="G245" s="917" t="s">
        <v>950</v>
      </c>
      <c r="H245" s="865" t="s">
        <v>14</v>
      </c>
      <c r="I245" s="861">
        <v>1</v>
      </c>
      <c r="J245" s="866"/>
      <c r="K245" s="863">
        <f t="shared" si="7"/>
        <v>0</v>
      </c>
    </row>
    <row r="246" spans="1:11" s="675" customFormat="1" x14ac:dyDescent="0.25">
      <c r="A246" s="528"/>
      <c r="B246" s="528"/>
      <c r="C246" s="528"/>
      <c r="D246" s="423"/>
      <c r="E246" s="666"/>
      <c r="F246" s="883"/>
      <c r="G246" s="917" t="s">
        <v>951</v>
      </c>
      <c r="H246" s="865" t="s">
        <v>14</v>
      </c>
      <c r="I246" s="861">
        <v>1</v>
      </c>
      <c r="J246" s="866"/>
      <c r="K246" s="863">
        <f t="shared" si="7"/>
        <v>0</v>
      </c>
    </row>
    <row r="247" spans="1:11" s="675" customFormat="1" ht="26.25" x14ac:dyDescent="0.25">
      <c r="A247" s="528"/>
      <c r="B247" s="528"/>
      <c r="C247" s="528"/>
      <c r="D247" s="423"/>
      <c r="E247" s="666"/>
      <c r="F247" s="883"/>
      <c r="G247" s="917" t="s">
        <v>952</v>
      </c>
      <c r="H247" s="865"/>
      <c r="I247" s="861">
        <v>1</v>
      </c>
      <c r="J247" s="866"/>
      <c r="K247" s="863">
        <f t="shared" si="7"/>
        <v>0</v>
      </c>
    </row>
    <row r="248" spans="1:11" s="675" customFormat="1" ht="26.25" x14ac:dyDescent="0.25">
      <c r="A248" s="528"/>
      <c r="B248" s="528"/>
      <c r="C248" s="528"/>
      <c r="D248" s="423"/>
      <c r="E248" s="666"/>
      <c r="F248" s="883"/>
      <c r="G248" s="917" t="s">
        <v>953</v>
      </c>
      <c r="H248" s="865" t="s">
        <v>14</v>
      </c>
      <c r="I248" s="861">
        <v>1</v>
      </c>
      <c r="J248" s="866"/>
      <c r="K248" s="863">
        <f t="shared" si="7"/>
        <v>0</v>
      </c>
    </row>
    <row r="249" spans="1:11" s="675" customFormat="1" ht="26.25" x14ac:dyDescent="0.25">
      <c r="A249" s="528"/>
      <c r="B249" s="528"/>
      <c r="C249" s="528"/>
      <c r="D249" s="423"/>
      <c r="E249" s="666"/>
      <c r="F249" s="883"/>
      <c r="G249" s="917" t="s">
        <v>954</v>
      </c>
      <c r="H249" s="865" t="s">
        <v>14</v>
      </c>
      <c r="I249" s="861">
        <v>1</v>
      </c>
      <c r="J249" s="866"/>
      <c r="K249" s="863">
        <f t="shared" si="7"/>
        <v>0</v>
      </c>
    </row>
    <row r="250" spans="1:11" s="675" customFormat="1" x14ac:dyDescent="0.25">
      <c r="A250" s="528"/>
      <c r="B250" s="528"/>
      <c r="C250" s="528"/>
      <c r="D250" s="423"/>
      <c r="E250" s="666"/>
      <c r="F250" s="883"/>
      <c r="G250" s="917" t="s">
        <v>955</v>
      </c>
      <c r="H250" s="865" t="s">
        <v>14</v>
      </c>
      <c r="I250" s="861">
        <v>2</v>
      </c>
      <c r="J250" s="866"/>
      <c r="K250" s="863">
        <f t="shared" si="7"/>
        <v>0</v>
      </c>
    </row>
    <row r="251" spans="1:11" s="675" customFormat="1" x14ac:dyDescent="0.25">
      <c r="A251" s="528"/>
      <c r="B251" s="528"/>
      <c r="C251" s="528"/>
      <c r="D251" s="423"/>
      <c r="E251" s="666"/>
      <c r="F251" s="883"/>
      <c r="G251" s="917" t="s">
        <v>956</v>
      </c>
      <c r="H251" s="865" t="s">
        <v>14</v>
      </c>
      <c r="I251" s="861">
        <v>1</v>
      </c>
      <c r="J251" s="866"/>
      <c r="K251" s="863">
        <f t="shared" si="7"/>
        <v>0</v>
      </c>
    </row>
    <row r="252" spans="1:11" s="675" customFormat="1" x14ac:dyDescent="0.25">
      <c r="A252" s="528"/>
      <c r="B252" s="528"/>
      <c r="C252" s="528"/>
      <c r="D252" s="423"/>
      <c r="E252" s="666"/>
      <c r="F252" s="883"/>
      <c r="G252" s="917" t="s">
        <v>957</v>
      </c>
      <c r="H252" s="865" t="s">
        <v>14</v>
      </c>
      <c r="I252" s="861">
        <v>1</v>
      </c>
      <c r="J252" s="866"/>
      <c r="K252" s="863">
        <f t="shared" si="7"/>
        <v>0</v>
      </c>
    </row>
    <row r="253" spans="1:11" s="675" customFormat="1" ht="26.25" x14ac:dyDescent="0.25">
      <c r="A253" s="528"/>
      <c r="B253" s="528"/>
      <c r="C253" s="528"/>
      <c r="D253" s="423"/>
      <c r="E253" s="666"/>
      <c r="F253" s="883"/>
      <c r="G253" s="917" t="s">
        <v>958</v>
      </c>
      <c r="H253" s="865" t="s">
        <v>14</v>
      </c>
      <c r="I253" s="861">
        <v>1</v>
      </c>
      <c r="J253" s="866"/>
      <c r="K253" s="863">
        <f t="shared" si="7"/>
        <v>0</v>
      </c>
    </row>
    <row r="254" spans="1:11" s="675" customFormat="1" x14ac:dyDescent="0.25">
      <c r="A254" s="528"/>
      <c r="B254" s="528"/>
      <c r="C254" s="528"/>
      <c r="D254" s="423"/>
      <c r="E254" s="666"/>
      <c r="F254" s="883"/>
      <c r="G254" s="917" t="s">
        <v>959</v>
      </c>
      <c r="H254" s="865" t="s">
        <v>14</v>
      </c>
      <c r="I254" s="861">
        <v>2</v>
      </c>
      <c r="J254" s="866"/>
      <c r="K254" s="863">
        <f t="shared" si="7"/>
        <v>0</v>
      </c>
    </row>
    <row r="255" spans="1:11" s="675" customFormat="1" x14ac:dyDescent="0.25">
      <c r="A255" s="528"/>
      <c r="B255" s="528"/>
      <c r="C255" s="528"/>
      <c r="D255" s="423"/>
      <c r="E255" s="666"/>
      <c r="F255" s="883"/>
      <c r="G255" s="917" t="s">
        <v>960</v>
      </c>
      <c r="H255" s="865" t="s">
        <v>14</v>
      </c>
      <c r="I255" s="861">
        <v>2</v>
      </c>
      <c r="J255" s="866"/>
      <c r="K255" s="863">
        <f t="shared" si="7"/>
        <v>0</v>
      </c>
    </row>
    <row r="256" spans="1:11" s="675" customFormat="1" x14ac:dyDescent="0.25">
      <c r="A256" s="528"/>
      <c r="B256" s="528"/>
      <c r="C256" s="528"/>
      <c r="D256" s="423"/>
      <c r="E256" s="666"/>
      <c r="F256" s="883"/>
      <c r="G256" s="917" t="s">
        <v>961</v>
      </c>
      <c r="H256" s="865" t="s">
        <v>14</v>
      </c>
      <c r="I256" s="861">
        <v>96</v>
      </c>
      <c r="J256" s="866"/>
      <c r="K256" s="863">
        <f t="shared" si="7"/>
        <v>0</v>
      </c>
    </row>
    <row r="257" spans="1:11" s="675" customFormat="1" x14ac:dyDescent="0.25">
      <c r="A257" s="528"/>
      <c r="B257" s="528"/>
      <c r="C257" s="528"/>
      <c r="D257" s="423"/>
      <c r="E257" s="666"/>
      <c r="F257" s="883"/>
      <c r="G257" s="917" t="s">
        <v>962</v>
      </c>
      <c r="H257" s="865" t="s">
        <v>14</v>
      </c>
      <c r="I257" s="861">
        <v>2</v>
      </c>
      <c r="J257" s="866"/>
      <c r="K257" s="863">
        <f t="shared" si="7"/>
        <v>0</v>
      </c>
    </row>
    <row r="258" spans="1:11" s="675" customFormat="1" ht="15.75" x14ac:dyDescent="0.25">
      <c r="A258" s="528"/>
      <c r="B258" s="528"/>
      <c r="C258" s="528"/>
      <c r="D258" s="423"/>
      <c r="E258" s="679"/>
      <c r="F258" s="883"/>
      <c r="G258" s="917" t="s">
        <v>963</v>
      </c>
      <c r="H258" s="865" t="s">
        <v>69</v>
      </c>
      <c r="I258" s="861">
        <v>6</v>
      </c>
      <c r="J258" s="866"/>
      <c r="K258" s="863">
        <f t="shared" si="7"/>
        <v>0</v>
      </c>
    </row>
    <row r="259" spans="1:11" s="675" customFormat="1" x14ac:dyDescent="0.25">
      <c r="A259" s="528"/>
      <c r="B259" s="528"/>
      <c r="C259" s="528"/>
      <c r="D259" s="423"/>
      <c r="E259" s="666"/>
      <c r="F259" s="883"/>
      <c r="G259" s="917" t="s">
        <v>964</v>
      </c>
      <c r="H259" s="865" t="s">
        <v>69</v>
      </c>
      <c r="I259" s="861">
        <v>3</v>
      </c>
      <c r="J259" s="866"/>
      <c r="K259" s="863">
        <f t="shared" si="7"/>
        <v>0</v>
      </c>
    </row>
    <row r="260" spans="1:11" s="675" customFormat="1" x14ac:dyDescent="0.25">
      <c r="A260" s="528"/>
      <c r="B260" s="528"/>
      <c r="C260" s="528"/>
      <c r="D260" s="423"/>
      <c r="E260" s="666"/>
      <c r="F260" s="883"/>
      <c r="G260" s="917" t="s">
        <v>965</v>
      </c>
      <c r="H260" s="865" t="s">
        <v>14</v>
      </c>
      <c r="I260" s="861">
        <v>1</v>
      </c>
      <c r="J260" s="866"/>
      <c r="K260" s="863">
        <f t="shared" si="7"/>
        <v>0</v>
      </c>
    </row>
    <row r="261" spans="1:11" s="675" customFormat="1" ht="15.75" thickBot="1" x14ac:dyDescent="0.3">
      <c r="A261" s="528"/>
      <c r="B261" s="528"/>
      <c r="C261" s="528"/>
      <c r="D261" s="423"/>
      <c r="E261" s="678"/>
      <c r="F261" s="918"/>
      <c r="G261" s="918" t="s">
        <v>966</v>
      </c>
      <c r="H261" s="869" t="s">
        <v>2553</v>
      </c>
      <c r="I261" s="869"/>
      <c r="J261" s="918"/>
      <c r="K261" s="929">
        <f>SUM(K240:K260)</f>
        <v>0</v>
      </c>
    </row>
    <row r="262" spans="1:11" s="675" customFormat="1" ht="16.5" thickTop="1" x14ac:dyDescent="0.25">
      <c r="A262" s="528"/>
      <c r="B262" s="528"/>
      <c r="C262" s="528"/>
      <c r="D262" s="423"/>
      <c r="E262" s="666"/>
      <c r="F262" s="925" t="s">
        <v>2669</v>
      </c>
      <c r="G262" s="926" t="s">
        <v>968</v>
      </c>
      <c r="H262" s="865"/>
      <c r="I262" s="861"/>
      <c r="J262" s="861"/>
      <c r="K262" s="863"/>
    </row>
    <row r="263" spans="1:11" s="675" customFormat="1" ht="15.75" x14ac:dyDescent="0.25">
      <c r="A263" s="528"/>
      <c r="B263" s="528"/>
      <c r="C263" s="528"/>
      <c r="D263" s="423"/>
      <c r="E263" s="666"/>
      <c r="F263" s="925"/>
      <c r="G263" s="856" t="s">
        <v>712</v>
      </c>
      <c r="H263" s="857" t="s">
        <v>2191</v>
      </c>
      <c r="I263" s="858" t="s">
        <v>2110</v>
      </c>
      <c r="J263" s="859" t="s">
        <v>2192</v>
      </c>
      <c r="K263" s="859" t="s">
        <v>2193</v>
      </c>
    </row>
    <row r="264" spans="1:11" s="675" customFormat="1" x14ac:dyDescent="0.25">
      <c r="A264" s="528"/>
      <c r="B264" s="528"/>
      <c r="C264" s="528"/>
      <c r="D264" s="423"/>
      <c r="E264" s="666"/>
      <c r="F264" s="883"/>
      <c r="G264" s="917" t="s">
        <v>969</v>
      </c>
      <c r="H264" s="865" t="s">
        <v>970</v>
      </c>
      <c r="I264" s="861">
        <v>1</v>
      </c>
      <c r="J264" s="866"/>
      <c r="K264" s="863">
        <f t="shared" ref="K264" si="8">ROUND(I264*J264,2)</f>
        <v>0</v>
      </c>
    </row>
    <row r="265" spans="1:11" s="675" customFormat="1" x14ac:dyDescent="0.25">
      <c r="A265" s="528"/>
      <c r="B265" s="528"/>
      <c r="C265" s="528"/>
      <c r="D265" s="423"/>
      <c r="E265" s="666"/>
      <c r="F265" s="883"/>
      <c r="G265" s="917" t="s">
        <v>971</v>
      </c>
      <c r="H265" s="865"/>
      <c r="I265" s="861"/>
      <c r="J265" s="861"/>
      <c r="K265" s="863"/>
    </row>
    <row r="266" spans="1:11" s="675" customFormat="1" ht="15" customHeight="1" x14ac:dyDescent="0.25">
      <c r="A266" s="528"/>
      <c r="B266" s="528"/>
      <c r="C266" s="528"/>
      <c r="D266" s="423"/>
      <c r="E266" s="665"/>
      <c r="F266" s="883"/>
      <c r="G266" s="917" t="s">
        <v>1192</v>
      </c>
      <c r="H266" s="865" t="s">
        <v>14</v>
      </c>
      <c r="I266" s="861">
        <v>1</v>
      </c>
      <c r="J266" s="866"/>
      <c r="K266" s="863">
        <f t="shared" ref="K266:K267" si="9">ROUND(I266*J266,2)</f>
        <v>0</v>
      </c>
    </row>
    <row r="267" spans="1:11" s="675" customFormat="1" ht="26.25" x14ac:dyDescent="0.25">
      <c r="A267" s="528"/>
      <c r="B267" s="528"/>
      <c r="C267" s="528"/>
      <c r="D267" s="423"/>
      <c r="E267" s="665"/>
      <c r="F267" s="883"/>
      <c r="G267" s="917" t="s">
        <v>973</v>
      </c>
      <c r="H267" s="865" t="s">
        <v>14</v>
      </c>
      <c r="I267" s="861">
        <v>1</v>
      </c>
      <c r="J267" s="866"/>
      <c r="K267" s="863">
        <f t="shared" si="9"/>
        <v>0</v>
      </c>
    </row>
    <row r="268" spans="1:11" s="675" customFormat="1" x14ac:dyDescent="0.25">
      <c r="A268" s="528"/>
      <c r="B268" s="528"/>
      <c r="C268" s="528"/>
      <c r="D268" s="423"/>
      <c r="E268" s="466"/>
      <c r="F268" s="883"/>
      <c r="G268" s="917" t="s">
        <v>974</v>
      </c>
      <c r="H268" s="865"/>
      <c r="I268" s="861"/>
      <c r="J268" s="930"/>
      <c r="K268" s="863"/>
    </row>
    <row r="269" spans="1:11" s="675" customFormat="1" ht="26.25" x14ac:dyDescent="0.25">
      <c r="A269" s="528"/>
      <c r="B269" s="528"/>
      <c r="C269" s="528"/>
      <c r="D269" s="423"/>
      <c r="E269" s="665"/>
      <c r="F269" s="883"/>
      <c r="G269" s="917" t="s">
        <v>975</v>
      </c>
      <c r="H269" s="865" t="s">
        <v>14</v>
      </c>
      <c r="I269" s="861">
        <v>1</v>
      </c>
      <c r="J269" s="866"/>
      <c r="K269" s="863">
        <f t="shared" ref="K269" si="10">ROUND(I269*J269,2)</f>
        <v>0</v>
      </c>
    </row>
    <row r="270" spans="1:11" s="675" customFormat="1" ht="15.75" thickBot="1" x14ac:dyDescent="0.3">
      <c r="A270" s="528"/>
      <c r="B270" s="528"/>
      <c r="C270" s="528"/>
      <c r="D270" s="423"/>
      <c r="E270" s="678"/>
      <c r="F270" s="918"/>
      <c r="G270" s="918" t="s">
        <v>2670</v>
      </c>
      <c r="H270" s="869" t="s">
        <v>2553</v>
      </c>
      <c r="I270" s="869"/>
      <c r="J270" s="918"/>
      <c r="K270" s="929">
        <f>SUM(K264:K269)</f>
        <v>0</v>
      </c>
    </row>
    <row r="271" spans="1:11" s="675" customFormat="1" ht="52.5" thickTop="1" x14ac:dyDescent="0.25">
      <c r="A271" s="528"/>
      <c r="B271" s="528"/>
      <c r="C271" s="528"/>
      <c r="D271" s="423"/>
      <c r="E271" s="665"/>
      <c r="F271" s="883"/>
      <c r="G271" s="917" t="s">
        <v>977</v>
      </c>
      <c r="H271" s="865"/>
      <c r="I271" s="861"/>
      <c r="J271" s="861"/>
      <c r="K271" s="863"/>
    </row>
    <row r="272" spans="1:11" s="675" customFormat="1" ht="15.75" x14ac:dyDescent="0.25">
      <c r="A272" s="528"/>
      <c r="B272" s="528"/>
      <c r="C272" s="528"/>
      <c r="D272" s="423"/>
      <c r="E272" s="665"/>
      <c r="F272" s="925" t="s">
        <v>2671</v>
      </c>
      <c r="G272" s="926" t="s">
        <v>979</v>
      </c>
      <c r="H272" s="865"/>
      <c r="I272" s="861"/>
      <c r="J272" s="861"/>
      <c r="K272" s="863"/>
    </row>
    <row r="273" spans="1:11" s="675" customFormat="1" ht="15.75" x14ac:dyDescent="0.25">
      <c r="A273" s="528"/>
      <c r="B273" s="528"/>
      <c r="C273" s="528"/>
      <c r="D273" s="423"/>
      <c r="E273" s="665"/>
      <c r="F273" s="925"/>
      <c r="G273" s="926" t="s">
        <v>980</v>
      </c>
      <c r="H273" s="865"/>
      <c r="I273" s="861"/>
      <c r="J273" s="861"/>
      <c r="K273" s="863"/>
    </row>
    <row r="274" spans="1:11" s="675" customFormat="1" ht="15.75" x14ac:dyDescent="0.25">
      <c r="A274" s="528"/>
      <c r="B274" s="528"/>
      <c r="C274" s="528"/>
      <c r="D274" s="423"/>
      <c r="E274" s="665"/>
      <c r="F274" s="925"/>
      <c r="G274" s="856" t="s">
        <v>712</v>
      </c>
      <c r="H274" s="857" t="s">
        <v>2191</v>
      </c>
      <c r="I274" s="858" t="s">
        <v>2110</v>
      </c>
      <c r="J274" s="859" t="s">
        <v>2192</v>
      </c>
      <c r="K274" s="859" t="s">
        <v>2193</v>
      </c>
    </row>
    <row r="275" spans="1:11" s="675" customFormat="1" ht="39.75" customHeight="1" x14ac:dyDescent="0.25">
      <c r="A275" s="528"/>
      <c r="B275" s="528"/>
      <c r="C275" s="528"/>
      <c r="D275" s="423"/>
      <c r="E275" s="665"/>
      <c r="F275" s="883"/>
      <c r="G275" s="917" t="s">
        <v>981</v>
      </c>
      <c r="H275" s="865" t="s">
        <v>69</v>
      </c>
      <c r="I275" s="861">
        <v>15</v>
      </c>
      <c r="J275" s="866"/>
      <c r="K275" s="863">
        <f t="shared" ref="K275:K278" si="11">ROUND(I275*J275,2)</f>
        <v>0</v>
      </c>
    </row>
    <row r="276" spans="1:11" s="675" customFormat="1" ht="26.25" x14ac:dyDescent="0.25">
      <c r="A276" s="528"/>
      <c r="B276" s="528"/>
      <c r="C276" s="528"/>
      <c r="D276" s="423"/>
      <c r="E276" s="665"/>
      <c r="F276" s="883"/>
      <c r="G276" s="917" t="s">
        <v>982</v>
      </c>
      <c r="H276" s="865" t="s">
        <v>983</v>
      </c>
      <c r="I276" s="861">
        <v>2</v>
      </c>
      <c r="J276" s="866"/>
      <c r="K276" s="863">
        <f t="shared" si="11"/>
        <v>0</v>
      </c>
    </row>
    <row r="277" spans="1:11" s="675" customFormat="1" ht="39" x14ac:dyDescent="0.25">
      <c r="A277" s="528"/>
      <c r="B277" s="528"/>
      <c r="C277" s="528"/>
      <c r="D277" s="423"/>
      <c r="E277" s="665"/>
      <c r="F277" s="883"/>
      <c r="G277" s="917" t="s">
        <v>984</v>
      </c>
      <c r="H277" s="865" t="s">
        <v>69</v>
      </c>
      <c r="I277" s="861">
        <v>120</v>
      </c>
      <c r="J277" s="866"/>
      <c r="K277" s="863">
        <f t="shared" si="11"/>
        <v>0</v>
      </c>
    </row>
    <row r="278" spans="1:11" s="675" customFormat="1" x14ac:dyDescent="0.25">
      <c r="A278" s="528"/>
      <c r="B278" s="528"/>
      <c r="C278" s="528"/>
      <c r="D278" s="423"/>
      <c r="E278" s="665"/>
      <c r="F278" s="883"/>
      <c r="G278" s="917" t="s">
        <v>985</v>
      </c>
      <c r="H278" s="865" t="s">
        <v>986</v>
      </c>
      <c r="I278" s="861">
        <v>1</v>
      </c>
      <c r="J278" s="866"/>
      <c r="K278" s="863">
        <f t="shared" si="11"/>
        <v>0</v>
      </c>
    </row>
    <row r="279" spans="1:11" s="675" customFormat="1" ht="15.75" thickBot="1" x14ac:dyDescent="0.3">
      <c r="A279" s="528"/>
      <c r="B279" s="528"/>
      <c r="C279" s="528"/>
      <c r="D279" s="423"/>
      <c r="E279" s="678"/>
      <c r="F279" s="918"/>
      <c r="G279" s="918" t="s">
        <v>2672</v>
      </c>
      <c r="H279" s="869" t="s">
        <v>2553</v>
      </c>
      <c r="I279" s="869"/>
      <c r="J279" s="918"/>
      <c r="K279" s="929">
        <f>SUM(K275:K278)</f>
        <v>0</v>
      </c>
    </row>
    <row r="280" spans="1:11" s="675" customFormat="1" ht="32.25" thickTop="1" x14ac:dyDescent="0.25">
      <c r="A280" s="528"/>
      <c r="B280" s="528"/>
      <c r="C280" s="528"/>
      <c r="D280" s="423"/>
      <c r="E280" s="665"/>
      <c r="F280" s="925" t="s">
        <v>2673</v>
      </c>
      <c r="G280" s="926" t="s">
        <v>989</v>
      </c>
      <c r="H280" s="865"/>
      <c r="I280" s="861"/>
      <c r="J280" s="861"/>
      <c r="K280" s="863"/>
    </row>
    <row r="281" spans="1:11" s="675" customFormat="1" ht="15.75" x14ac:dyDescent="0.25">
      <c r="A281" s="528"/>
      <c r="B281" s="528"/>
      <c r="C281" s="528"/>
      <c r="D281" s="423"/>
      <c r="E281" s="665"/>
      <c r="F281" s="925"/>
      <c r="G281" s="856" t="s">
        <v>712</v>
      </c>
      <c r="H281" s="857" t="s">
        <v>2191</v>
      </c>
      <c r="I281" s="858" t="s">
        <v>2110</v>
      </c>
      <c r="J281" s="859" t="s">
        <v>2192</v>
      </c>
      <c r="K281" s="859" t="s">
        <v>2193</v>
      </c>
    </row>
    <row r="282" spans="1:11" s="675" customFormat="1" ht="26.25" x14ac:dyDescent="0.25">
      <c r="A282" s="528"/>
      <c r="B282" s="528"/>
      <c r="C282" s="528"/>
      <c r="D282" s="423"/>
      <c r="E282" s="665"/>
      <c r="F282" s="883"/>
      <c r="G282" s="917" t="s">
        <v>990</v>
      </c>
      <c r="H282" s="865" t="s">
        <v>986</v>
      </c>
      <c r="I282" s="861">
        <v>1</v>
      </c>
      <c r="J282" s="866"/>
      <c r="K282" s="863">
        <f t="shared" ref="K282:K294" si="12">ROUND(I282*J282,2)</f>
        <v>0</v>
      </c>
    </row>
    <row r="283" spans="1:11" s="675" customFormat="1" x14ac:dyDescent="0.25">
      <c r="A283" s="528"/>
      <c r="B283" s="528"/>
      <c r="C283" s="528"/>
      <c r="D283" s="423"/>
      <c r="E283" s="665"/>
      <c r="F283" s="883"/>
      <c r="G283" s="917" t="s">
        <v>991</v>
      </c>
      <c r="H283" s="865" t="s">
        <v>14</v>
      </c>
      <c r="I283" s="861">
        <v>1</v>
      </c>
      <c r="J283" s="866"/>
      <c r="K283" s="863">
        <f t="shared" si="12"/>
        <v>0</v>
      </c>
    </row>
    <row r="284" spans="1:11" s="675" customFormat="1" x14ac:dyDescent="0.25">
      <c r="A284" s="528"/>
      <c r="B284" s="528"/>
      <c r="C284" s="528"/>
      <c r="D284" s="423"/>
      <c r="E284" s="665"/>
      <c r="F284" s="883"/>
      <c r="G284" s="917" t="s">
        <v>992</v>
      </c>
      <c r="H284" s="865" t="s">
        <v>14</v>
      </c>
      <c r="I284" s="861">
        <v>1</v>
      </c>
      <c r="J284" s="866"/>
      <c r="K284" s="863">
        <f t="shared" si="12"/>
        <v>0</v>
      </c>
    </row>
    <row r="285" spans="1:11" s="675" customFormat="1" x14ac:dyDescent="0.25">
      <c r="A285" s="528"/>
      <c r="B285" s="528"/>
      <c r="C285" s="528"/>
      <c r="D285" s="423"/>
      <c r="E285" s="665"/>
      <c r="F285" s="883"/>
      <c r="G285" s="917" t="s">
        <v>993</v>
      </c>
      <c r="H285" s="865" t="s">
        <v>14</v>
      </c>
      <c r="I285" s="861">
        <v>1</v>
      </c>
      <c r="J285" s="866"/>
      <c r="K285" s="863">
        <f t="shared" si="12"/>
        <v>0</v>
      </c>
    </row>
    <row r="286" spans="1:11" s="675" customFormat="1" x14ac:dyDescent="0.25">
      <c r="A286" s="528"/>
      <c r="B286" s="528"/>
      <c r="C286" s="528"/>
      <c r="D286" s="423"/>
      <c r="E286" s="665"/>
      <c r="F286" s="883"/>
      <c r="G286" s="917" t="s">
        <v>994</v>
      </c>
      <c r="H286" s="865" t="s">
        <v>14</v>
      </c>
      <c r="I286" s="861">
        <v>1</v>
      </c>
      <c r="J286" s="866"/>
      <c r="K286" s="863">
        <f t="shared" si="12"/>
        <v>0</v>
      </c>
    </row>
    <row r="287" spans="1:11" s="675" customFormat="1" x14ac:dyDescent="0.25">
      <c r="A287" s="528"/>
      <c r="B287" s="528"/>
      <c r="C287" s="528"/>
      <c r="D287" s="423"/>
      <c r="E287" s="665"/>
      <c r="F287" s="883"/>
      <c r="G287" s="917" t="s">
        <v>995</v>
      </c>
      <c r="H287" s="865" t="s">
        <v>69</v>
      </c>
      <c r="I287" s="861">
        <v>15</v>
      </c>
      <c r="J287" s="866"/>
      <c r="K287" s="863">
        <f t="shared" si="12"/>
        <v>0</v>
      </c>
    </row>
    <row r="288" spans="1:11" s="675" customFormat="1" x14ac:dyDescent="0.25">
      <c r="A288" s="528"/>
      <c r="B288" s="528"/>
      <c r="C288" s="528"/>
      <c r="D288" s="423"/>
      <c r="E288" s="665"/>
      <c r="F288" s="883"/>
      <c r="G288" s="917" t="s">
        <v>996</v>
      </c>
      <c r="H288" s="865" t="s">
        <v>6</v>
      </c>
      <c r="I288" s="861">
        <v>2</v>
      </c>
      <c r="J288" s="866"/>
      <c r="K288" s="863">
        <f t="shared" si="12"/>
        <v>0</v>
      </c>
    </row>
    <row r="289" spans="1:11" s="675" customFormat="1" x14ac:dyDescent="0.25">
      <c r="A289" s="528"/>
      <c r="B289" s="528"/>
      <c r="C289" s="528"/>
      <c r="D289" s="423"/>
      <c r="E289" s="665"/>
      <c r="F289" s="883"/>
      <c r="G289" s="917" t="s">
        <v>997</v>
      </c>
      <c r="H289" s="865" t="s">
        <v>6</v>
      </c>
      <c r="I289" s="861">
        <v>5</v>
      </c>
      <c r="J289" s="866"/>
      <c r="K289" s="863">
        <f t="shared" si="12"/>
        <v>0</v>
      </c>
    </row>
    <row r="290" spans="1:11" s="675" customFormat="1" x14ac:dyDescent="0.25">
      <c r="A290" s="528"/>
      <c r="B290" s="528"/>
      <c r="C290" s="528"/>
      <c r="D290" s="423"/>
      <c r="E290" s="466"/>
      <c r="F290" s="883"/>
      <c r="G290" s="917" t="s">
        <v>998</v>
      </c>
      <c r="H290" s="865" t="s">
        <v>6</v>
      </c>
      <c r="I290" s="861">
        <v>1</v>
      </c>
      <c r="J290" s="866"/>
      <c r="K290" s="863">
        <f t="shared" si="12"/>
        <v>0</v>
      </c>
    </row>
    <row r="291" spans="1:11" s="675" customFormat="1" x14ac:dyDescent="0.25">
      <c r="A291" s="528"/>
      <c r="B291" s="528"/>
      <c r="C291" s="528"/>
      <c r="D291" s="423"/>
      <c r="E291" s="659"/>
      <c r="F291" s="883"/>
      <c r="G291" s="917" t="s">
        <v>999</v>
      </c>
      <c r="H291" s="865" t="s">
        <v>6</v>
      </c>
      <c r="I291" s="861">
        <v>1</v>
      </c>
      <c r="J291" s="866"/>
      <c r="K291" s="863">
        <f t="shared" si="12"/>
        <v>0</v>
      </c>
    </row>
    <row r="292" spans="1:11" s="675" customFormat="1" x14ac:dyDescent="0.25">
      <c r="A292" s="528"/>
      <c r="B292" s="528"/>
      <c r="C292" s="528"/>
      <c r="D292" s="423"/>
      <c r="E292" s="667"/>
      <c r="F292" s="883"/>
      <c r="G292" s="917" t="s">
        <v>1000</v>
      </c>
      <c r="H292" s="865" t="s">
        <v>6</v>
      </c>
      <c r="I292" s="861">
        <v>1</v>
      </c>
      <c r="J292" s="866"/>
      <c r="K292" s="863">
        <f t="shared" si="12"/>
        <v>0</v>
      </c>
    </row>
    <row r="293" spans="1:11" s="675" customFormat="1" x14ac:dyDescent="0.25">
      <c r="A293" s="528"/>
      <c r="B293" s="528"/>
      <c r="C293" s="528"/>
      <c r="D293" s="423"/>
      <c r="E293" s="667"/>
      <c r="F293" s="883"/>
      <c r="G293" s="917" t="s">
        <v>1001</v>
      </c>
      <c r="H293" s="865" t="s">
        <v>69</v>
      </c>
      <c r="I293" s="861">
        <v>12</v>
      </c>
      <c r="J293" s="866"/>
      <c r="K293" s="863">
        <f t="shared" si="12"/>
        <v>0</v>
      </c>
    </row>
    <row r="294" spans="1:11" s="675" customFormat="1" x14ac:dyDescent="0.25">
      <c r="A294" s="528"/>
      <c r="B294" s="528"/>
      <c r="C294" s="528"/>
      <c r="D294" s="423"/>
      <c r="E294" s="466"/>
      <c r="F294" s="883"/>
      <c r="G294" s="917" t="s">
        <v>1002</v>
      </c>
      <c r="H294" s="865" t="s">
        <v>69</v>
      </c>
      <c r="I294" s="861">
        <v>8</v>
      </c>
      <c r="J294" s="866"/>
      <c r="K294" s="863">
        <f t="shared" si="12"/>
        <v>0</v>
      </c>
    </row>
    <row r="295" spans="1:11" s="675" customFormat="1" ht="15.75" customHeight="1" thickBot="1" x14ac:dyDescent="0.3">
      <c r="A295" s="528"/>
      <c r="B295" s="528"/>
      <c r="C295" s="528"/>
      <c r="D295" s="423"/>
      <c r="E295" s="678"/>
      <c r="F295" s="918"/>
      <c r="G295" s="918" t="s">
        <v>1003</v>
      </c>
      <c r="H295" s="869" t="s">
        <v>2553</v>
      </c>
      <c r="I295" s="869"/>
      <c r="J295" s="918"/>
      <c r="K295" s="929">
        <f>SUM(K282:K294)</f>
        <v>0</v>
      </c>
    </row>
    <row r="296" spans="1:11" s="675" customFormat="1" ht="16.5" thickTop="1" x14ac:dyDescent="0.25">
      <c r="A296" s="528"/>
      <c r="B296" s="528"/>
      <c r="C296" s="528"/>
      <c r="D296" s="423"/>
      <c r="E296" s="667"/>
      <c r="F296" s="925" t="s">
        <v>2674</v>
      </c>
      <c r="G296" s="926" t="s">
        <v>1006</v>
      </c>
      <c r="H296" s="861"/>
      <c r="I296" s="861"/>
      <c r="J296" s="861"/>
      <c r="K296" s="861"/>
    </row>
    <row r="297" spans="1:11" s="675" customFormat="1" ht="15.75" x14ac:dyDescent="0.25">
      <c r="A297" s="528"/>
      <c r="B297" s="528"/>
      <c r="C297" s="528"/>
      <c r="D297" s="423"/>
      <c r="E297" s="667"/>
      <c r="F297" s="925"/>
      <c r="G297" s="856" t="s">
        <v>712</v>
      </c>
      <c r="H297" s="857" t="s">
        <v>2191</v>
      </c>
      <c r="I297" s="858" t="s">
        <v>2110</v>
      </c>
      <c r="J297" s="859" t="s">
        <v>2192</v>
      </c>
      <c r="K297" s="859" t="s">
        <v>2193</v>
      </c>
    </row>
    <row r="298" spans="1:11" s="675" customFormat="1" ht="39" x14ac:dyDescent="0.25">
      <c r="A298" s="528"/>
      <c r="B298" s="528"/>
      <c r="C298" s="528"/>
      <c r="D298" s="423"/>
      <c r="E298" s="667"/>
      <c r="F298" s="883"/>
      <c r="G298" s="917" t="s">
        <v>1007</v>
      </c>
      <c r="H298" s="865"/>
      <c r="I298" s="861"/>
      <c r="J298" s="861"/>
      <c r="K298" s="863"/>
    </row>
    <row r="299" spans="1:11" s="675" customFormat="1" x14ac:dyDescent="0.25">
      <c r="A299" s="528"/>
      <c r="B299" s="528"/>
      <c r="C299" s="528"/>
      <c r="D299" s="423"/>
      <c r="E299" s="667"/>
      <c r="F299" s="883"/>
      <c r="G299" s="917" t="s">
        <v>1008</v>
      </c>
      <c r="H299" s="865"/>
      <c r="I299" s="861"/>
      <c r="J299" s="861"/>
      <c r="K299" s="863"/>
    </row>
    <row r="300" spans="1:11" s="675" customFormat="1" x14ac:dyDescent="0.25">
      <c r="A300" s="528"/>
      <c r="B300" s="528"/>
      <c r="C300" s="528"/>
      <c r="D300" s="423"/>
      <c r="E300" s="667"/>
      <c r="F300" s="883"/>
      <c r="G300" s="917" t="s">
        <v>1009</v>
      </c>
      <c r="H300" s="865"/>
      <c r="I300" s="861"/>
      <c r="J300" s="861"/>
      <c r="K300" s="863"/>
    </row>
    <row r="301" spans="1:11" s="675" customFormat="1" x14ac:dyDescent="0.25">
      <c r="A301" s="528"/>
      <c r="B301" s="528"/>
      <c r="C301" s="528"/>
      <c r="D301" s="423"/>
      <c r="E301" s="667"/>
      <c r="F301" s="883"/>
      <c r="G301" s="917" t="s">
        <v>1010</v>
      </c>
      <c r="H301" s="865"/>
      <c r="I301" s="861"/>
      <c r="J301" s="861"/>
      <c r="K301" s="863"/>
    </row>
    <row r="302" spans="1:11" s="675" customFormat="1" x14ac:dyDescent="0.25">
      <c r="A302" s="528"/>
      <c r="B302" s="528"/>
      <c r="C302" s="528"/>
      <c r="D302" s="423"/>
      <c r="E302" s="667"/>
      <c r="F302" s="883"/>
      <c r="G302" s="917" t="s">
        <v>1011</v>
      </c>
      <c r="H302" s="865"/>
      <c r="I302" s="861"/>
      <c r="J302" s="861"/>
      <c r="K302" s="863"/>
    </row>
    <row r="303" spans="1:11" s="675" customFormat="1" x14ac:dyDescent="0.25">
      <c r="A303" s="528"/>
      <c r="B303" s="528"/>
      <c r="C303" s="528"/>
      <c r="D303" s="423"/>
      <c r="E303" s="667"/>
      <c r="F303" s="883"/>
      <c r="G303" s="917" t="s">
        <v>1012</v>
      </c>
      <c r="H303" s="865" t="s">
        <v>6</v>
      </c>
      <c r="I303" s="861">
        <v>1</v>
      </c>
      <c r="J303" s="866"/>
      <c r="K303" s="863">
        <f t="shared" ref="K303" si="13">ROUND(I303*J303,2)</f>
        <v>0</v>
      </c>
    </row>
    <row r="304" spans="1:11" s="675" customFormat="1" ht="15.75" thickBot="1" x14ac:dyDescent="0.3">
      <c r="A304" s="528"/>
      <c r="B304" s="528"/>
      <c r="C304" s="528"/>
      <c r="D304" s="423"/>
      <c r="E304" s="678"/>
      <c r="F304" s="918"/>
      <c r="G304" s="918" t="s">
        <v>2675</v>
      </c>
      <c r="H304" s="869" t="s">
        <v>2553</v>
      </c>
      <c r="I304" s="869"/>
      <c r="J304" s="918"/>
      <c r="K304" s="929">
        <f>SUM(K303:K303)</f>
        <v>0</v>
      </c>
    </row>
    <row r="305" spans="1:11" s="675" customFormat="1" ht="16.5" thickTop="1" x14ac:dyDescent="0.25">
      <c r="A305" s="528"/>
      <c r="B305" s="528"/>
      <c r="C305" s="528"/>
      <c r="D305" s="423"/>
      <c r="E305" s="667"/>
      <c r="F305" s="925" t="s">
        <v>2676</v>
      </c>
      <c r="G305" s="926" t="s">
        <v>1015</v>
      </c>
      <c r="H305" s="865"/>
      <c r="I305" s="861"/>
      <c r="J305" s="865"/>
      <c r="K305" s="863"/>
    </row>
    <row r="306" spans="1:11" s="675" customFormat="1" ht="15.75" x14ac:dyDescent="0.25">
      <c r="A306" s="528"/>
      <c r="B306" s="528"/>
      <c r="C306" s="528"/>
      <c r="D306" s="423"/>
      <c r="E306" s="667"/>
      <c r="F306" s="925"/>
      <c r="G306" s="856" t="s">
        <v>712</v>
      </c>
      <c r="H306" s="857" t="s">
        <v>2191</v>
      </c>
      <c r="I306" s="858" t="s">
        <v>2110</v>
      </c>
      <c r="J306" s="859" t="s">
        <v>2192</v>
      </c>
      <c r="K306" s="859" t="s">
        <v>2193</v>
      </c>
    </row>
    <row r="307" spans="1:11" s="675" customFormat="1" ht="52.5" customHeight="1" x14ac:dyDescent="0.25">
      <c r="A307" s="528"/>
      <c r="B307" s="528"/>
      <c r="C307" s="528"/>
      <c r="D307" s="423"/>
      <c r="E307" s="667"/>
      <c r="F307" s="883"/>
      <c r="G307" s="917" t="s">
        <v>1016</v>
      </c>
      <c r="H307" s="865"/>
      <c r="I307" s="861"/>
      <c r="J307" s="863"/>
      <c r="K307" s="863"/>
    </row>
    <row r="308" spans="1:11" s="675" customFormat="1" ht="39" x14ac:dyDescent="0.25">
      <c r="A308" s="528"/>
      <c r="B308" s="528"/>
      <c r="C308" s="528"/>
      <c r="D308" s="423"/>
      <c r="E308" s="667"/>
      <c r="F308" s="883"/>
      <c r="G308" s="917" t="s">
        <v>1017</v>
      </c>
      <c r="H308" s="865" t="s">
        <v>14</v>
      </c>
      <c r="I308" s="861">
        <v>1</v>
      </c>
      <c r="J308" s="866"/>
      <c r="K308" s="863">
        <f t="shared" ref="K308" si="14">ROUND(I308*J308,2)</f>
        <v>0</v>
      </c>
    </row>
    <row r="309" spans="1:11" s="675" customFormat="1" ht="26.25" x14ac:dyDescent="0.25">
      <c r="A309" s="528"/>
      <c r="B309" s="528"/>
      <c r="C309" s="528"/>
      <c r="D309" s="423"/>
      <c r="E309" s="667"/>
      <c r="F309" s="883"/>
      <c r="G309" s="917" t="s">
        <v>2677</v>
      </c>
      <c r="H309" s="865"/>
      <c r="I309" s="861"/>
      <c r="J309" s="861"/>
      <c r="K309" s="863"/>
    </row>
    <row r="310" spans="1:11" s="675" customFormat="1" ht="15.75" thickBot="1" x14ac:dyDescent="0.3">
      <c r="A310" s="528"/>
      <c r="B310" s="528"/>
      <c r="C310" s="528"/>
      <c r="D310" s="423"/>
      <c r="E310" s="678"/>
      <c r="F310" s="918"/>
      <c r="G310" s="918" t="s">
        <v>2678</v>
      </c>
      <c r="H310" s="869"/>
      <c r="I310" s="869"/>
      <c r="J310" s="918"/>
      <c r="K310" s="929">
        <f>SUM(K307:K309)</f>
        <v>0</v>
      </c>
    </row>
    <row r="311" spans="1:11" s="675" customFormat="1" ht="15.75" thickTop="1" x14ac:dyDescent="0.25">
      <c r="A311" s="528"/>
      <c r="B311" s="528"/>
      <c r="C311" s="528"/>
      <c r="D311" s="423"/>
      <c r="E311" s="538"/>
      <c r="F311" s="917"/>
      <c r="G311" s="917"/>
      <c r="H311" s="917"/>
      <c r="I311" s="917"/>
      <c r="J311" s="917"/>
      <c r="K311" s="917"/>
    </row>
    <row r="312" spans="1:11" s="675" customFormat="1" ht="31.5" x14ac:dyDescent="0.25">
      <c r="A312" s="528"/>
      <c r="B312" s="528"/>
      <c r="C312" s="528"/>
      <c r="D312" s="423"/>
      <c r="E312" s="538"/>
      <c r="F312" s="931" t="s">
        <v>2679</v>
      </c>
      <c r="G312" s="926" t="s">
        <v>1021</v>
      </c>
      <c r="H312" s="917"/>
      <c r="I312" s="917"/>
      <c r="J312" s="917"/>
      <c r="K312" s="917"/>
    </row>
    <row r="313" spans="1:11" s="675" customFormat="1" x14ac:dyDescent="0.25">
      <c r="A313" s="528"/>
      <c r="B313" s="528"/>
      <c r="C313" s="528"/>
      <c r="D313" s="423"/>
      <c r="E313" s="538"/>
      <c r="F313" s="917"/>
      <c r="G313" s="917" t="s">
        <v>712</v>
      </c>
      <c r="H313" s="865" t="s">
        <v>14</v>
      </c>
      <c r="I313" s="861">
        <v>1</v>
      </c>
      <c r="J313" s="866"/>
      <c r="K313" s="863">
        <f t="shared" ref="K313" si="15">ROUND(I313*J313,2)</f>
        <v>0</v>
      </c>
    </row>
    <row r="314" spans="1:11" s="675" customFormat="1" x14ac:dyDescent="0.25">
      <c r="A314" s="528"/>
      <c r="B314" s="528"/>
      <c r="C314" s="528"/>
      <c r="D314" s="423"/>
      <c r="E314" s="538"/>
      <c r="F314" s="917"/>
      <c r="G314" s="917"/>
      <c r="H314" s="917"/>
      <c r="I314" s="917"/>
      <c r="J314" s="917"/>
      <c r="K314" s="917"/>
    </row>
    <row r="315" spans="1:11" s="675" customFormat="1" x14ac:dyDescent="0.25">
      <c r="A315" s="528"/>
      <c r="B315" s="528"/>
      <c r="C315" s="528"/>
      <c r="D315" s="423"/>
      <c r="E315" s="538"/>
      <c r="F315" s="917"/>
      <c r="G315" s="917" t="s">
        <v>1022</v>
      </c>
      <c r="H315" s="917"/>
      <c r="I315" s="917"/>
      <c r="J315" s="917"/>
      <c r="K315" s="917"/>
    </row>
    <row r="316" spans="1:11" s="675" customFormat="1" x14ac:dyDescent="0.25">
      <c r="A316" s="528"/>
      <c r="B316" s="528"/>
      <c r="C316" s="528"/>
      <c r="D316" s="423"/>
      <c r="E316" s="538"/>
      <c r="F316" s="917"/>
      <c r="G316" s="917"/>
      <c r="H316" s="917"/>
      <c r="I316" s="917"/>
      <c r="J316" s="917"/>
      <c r="K316" s="917"/>
    </row>
    <row r="317" spans="1:11" s="675" customFormat="1" x14ac:dyDescent="0.25">
      <c r="A317" s="528"/>
      <c r="B317" s="528"/>
      <c r="C317" s="528"/>
      <c r="D317" s="423"/>
      <c r="E317" s="538"/>
      <c r="F317" s="917" t="s">
        <v>2665</v>
      </c>
      <c r="G317" s="917" t="s">
        <v>1023</v>
      </c>
      <c r="H317" s="917"/>
      <c r="I317" s="917"/>
      <c r="J317" s="917"/>
      <c r="K317" s="932">
        <f>K236</f>
        <v>0</v>
      </c>
    </row>
    <row r="318" spans="1:11" s="675" customFormat="1" x14ac:dyDescent="0.25">
      <c r="A318" s="528"/>
      <c r="B318" s="528"/>
      <c r="C318" s="528"/>
      <c r="D318" s="423"/>
      <c r="E318" s="538"/>
      <c r="F318" s="917" t="s">
        <v>2680</v>
      </c>
      <c r="G318" s="917" t="s">
        <v>1024</v>
      </c>
      <c r="H318" s="917"/>
      <c r="I318" s="917"/>
      <c r="J318" s="917"/>
      <c r="K318" s="932">
        <f>K261</f>
        <v>0</v>
      </c>
    </row>
    <row r="319" spans="1:11" s="675" customFormat="1" x14ac:dyDescent="0.25">
      <c r="A319" s="528"/>
      <c r="B319" s="528"/>
      <c r="C319" s="528"/>
      <c r="D319" s="423"/>
      <c r="E319" s="538"/>
      <c r="F319" s="917" t="s">
        <v>2669</v>
      </c>
      <c r="G319" s="917" t="s">
        <v>1025</v>
      </c>
      <c r="H319" s="917"/>
      <c r="I319" s="917"/>
      <c r="J319" s="917"/>
      <c r="K319" s="932">
        <f>K270</f>
        <v>0</v>
      </c>
    </row>
    <row r="320" spans="1:11" s="675" customFormat="1" x14ac:dyDescent="0.25">
      <c r="A320" s="528"/>
      <c r="B320" s="528"/>
      <c r="C320" s="528"/>
      <c r="D320" s="423"/>
      <c r="E320" s="538"/>
      <c r="F320" s="917" t="s">
        <v>2671</v>
      </c>
      <c r="G320" s="917" t="s">
        <v>1026</v>
      </c>
      <c r="H320" s="917"/>
      <c r="I320" s="917"/>
      <c r="J320" s="917"/>
      <c r="K320" s="932">
        <f>+K279</f>
        <v>0</v>
      </c>
    </row>
    <row r="321" spans="1:11" s="675" customFormat="1" ht="15.75" customHeight="1" x14ac:dyDescent="0.25">
      <c r="A321" s="528"/>
      <c r="B321" s="528"/>
      <c r="C321" s="528"/>
      <c r="D321" s="423"/>
      <c r="E321" s="538"/>
      <c r="F321" s="917" t="s">
        <v>2673</v>
      </c>
      <c r="G321" s="917" t="s">
        <v>1027</v>
      </c>
      <c r="H321" s="917"/>
      <c r="I321" s="917"/>
      <c r="J321" s="917"/>
      <c r="K321" s="932">
        <f>K295</f>
        <v>0</v>
      </c>
    </row>
    <row r="322" spans="1:11" s="675" customFormat="1" x14ac:dyDescent="0.25">
      <c r="A322" s="528"/>
      <c r="B322" s="528"/>
      <c r="C322" s="528"/>
      <c r="D322" s="423"/>
      <c r="E322" s="538"/>
      <c r="F322" s="917" t="s">
        <v>2674</v>
      </c>
      <c r="G322" s="917" t="s">
        <v>1028</v>
      </c>
      <c r="H322" s="917"/>
      <c r="I322" s="917"/>
      <c r="J322" s="917"/>
      <c r="K322" s="932">
        <f>K304</f>
        <v>0</v>
      </c>
    </row>
    <row r="323" spans="1:11" s="675" customFormat="1" x14ac:dyDescent="0.25">
      <c r="A323" s="528"/>
      <c r="B323" s="528"/>
      <c r="C323" s="528"/>
      <c r="D323" s="423"/>
      <c r="E323" s="538"/>
      <c r="F323" s="917" t="s">
        <v>2676</v>
      </c>
      <c r="G323" s="917" t="s">
        <v>1015</v>
      </c>
      <c r="H323" s="917"/>
      <c r="I323" s="917"/>
      <c r="J323" s="917"/>
      <c r="K323" s="932">
        <f>K310</f>
        <v>0</v>
      </c>
    </row>
    <row r="324" spans="1:11" s="675" customFormat="1" x14ac:dyDescent="0.25">
      <c r="A324" s="528"/>
      <c r="B324" s="528"/>
      <c r="C324" s="528"/>
      <c r="D324" s="423"/>
      <c r="E324" s="538"/>
      <c r="F324" s="917" t="s">
        <v>2679</v>
      </c>
      <c r="G324" s="917" t="s">
        <v>1029</v>
      </c>
      <c r="H324" s="917"/>
      <c r="I324" s="917"/>
      <c r="J324" s="917"/>
      <c r="K324" s="932">
        <f>K313</f>
        <v>0</v>
      </c>
    </row>
    <row r="325" spans="1:11" s="675" customFormat="1" ht="15.75" thickBot="1" x14ac:dyDescent="0.3">
      <c r="A325" s="528"/>
      <c r="B325" s="528"/>
      <c r="C325" s="528"/>
      <c r="D325" s="423"/>
      <c r="E325" s="678"/>
      <c r="F325" s="918"/>
      <c r="G325" s="918" t="s">
        <v>2678</v>
      </c>
      <c r="H325" s="918" t="s">
        <v>2553</v>
      </c>
      <c r="I325" s="918"/>
      <c r="J325" s="918"/>
      <c r="K325" s="1493">
        <f>SUM(K317:K324)</f>
        <v>0</v>
      </c>
    </row>
    <row r="326" spans="1:11" s="675" customFormat="1" ht="19.5" thickTop="1" x14ac:dyDescent="0.3">
      <c r="A326" s="528"/>
      <c r="B326" s="528"/>
      <c r="C326" s="528"/>
      <c r="D326" s="423"/>
      <c r="E326" s="680"/>
      <c r="F326" s="854" t="s">
        <v>2476</v>
      </c>
      <c r="G326" s="921" t="s">
        <v>2681</v>
      </c>
      <c r="H326" s="922"/>
      <c r="I326" s="923"/>
      <c r="J326" s="933"/>
      <c r="K326" s="924"/>
    </row>
    <row r="327" spans="1:11" s="675" customFormat="1" ht="15.75" x14ac:dyDescent="0.25">
      <c r="A327" s="528"/>
      <c r="B327" s="528"/>
      <c r="C327" s="528"/>
      <c r="D327" s="655"/>
      <c r="E327" s="681"/>
      <c r="F327" s="934" t="s">
        <v>2634</v>
      </c>
      <c r="G327" s="935" t="s">
        <v>2478</v>
      </c>
      <c r="H327" s="936"/>
      <c r="I327" s="936"/>
      <c r="J327" s="937"/>
      <c r="K327" s="938"/>
    </row>
    <row r="328" spans="1:11" s="675" customFormat="1" x14ac:dyDescent="0.25">
      <c r="A328" s="528"/>
      <c r="B328" s="528"/>
      <c r="C328" s="528"/>
      <c r="D328" s="655"/>
      <c r="E328" s="680"/>
      <c r="F328" s="939"/>
      <c r="G328" s="856" t="s">
        <v>712</v>
      </c>
      <c r="H328" s="857" t="s">
        <v>2191</v>
      </c>
      <c r="I328" s="858" t="s">
        <v>2110</v>
      </c>
      <c r="J328" s="940" t="s">
        <v>2192</v>
      </c>
      <c r="K328" s="940" t="s">
        <v>2193</v>
      </c>
    </row>
    <row r="329" spans="1:11" s="675" customFormat="1" x14ac:dyDescent="0.25">
      <c r="A329" s="528"/>
      <c r="B329" s="528"/>
      <c r="C329" s="528"/>
      <c r="D329" s="655"/>
      <c r="E329" s="680"/>
      <c r="F329" s="939"/>
      <c r="G329" s="917" t="s">
        <v>694</v>
      </c>
      <c r="H329" s="941"/>
      <c r="I329" s="941"/>
      <c r="J329" s="917"/>
      <c r="K329" s="917"/>
    </row>
    <row r="330" spans="1:11" s="675" customFormat="1" ht="38.25" customHeight="1" x14ac:dyDescent="0.25">
      <c r="A330" s="528"/>
      <c r="B330" s="528"/>
      <c r="C330" s="528"/>
      <c r="D330" s="655"/>
      <c r="E330" s="680"/>
      <c r="F330" s="939" t="s">
        <v>2480</v>
      </c>
      <c r="G330" s="917" t="s">
        <v>3100</v>
      </c>
      <c r="H330" s="941" t="s">
        <v>6</v>
      </c>
      <c r="I330" s="941">
        <v>1</v>
      </c>
      <c r="J330" s="942"/>
      <c r="K330" s="941">
        <f t="shared" ref="K330:K335" si="16">ROUND(I330*J330,2)</f>
        <v>0</v>
      </c>
    </row>
    <row r="331" spans="1:11" s="675" customFormat="1" ht="51.75" x14ac:dyDescent="0.25">
      <c r="A331" s="528"/>
      <c r="B331" s="528"/>
      <c r="C331" s="528"/>
      <c r="D331" s="655"/>
      <c r="E331" s="680"/>
      <c r="F331" s="939" t="s">
        <v>2482</v>
      </c>
      <c r="G331" s="917" t="s">
        <v>2483</v>
      </c>
      <c r="H331" s="941" t="s">
        <v>6</v>
      </c>
      <c r="I331" s="941">
        <v>1</v>
      </c>
      <c r="J331" s="942"/>
      <c r="K331" s="941">
        <f t="shared" si="16"/>
        <v>0</v>
      </c>
    </row>
    <row r="332" spans="1:11" s="675" customFormat="1" ht="63" x14ac:dyDescent="0.25">
      <c r="A332" s="528"/>
      <c r="B332" s="528"/>
      <c r="C332" s="528"/>
      <c r="D332" s="655"/>
      <c r="E332" s="680"/>
      <c r="F332" s="939" t="s">
        <v>2484</v>
      </c>
      <c r="G332" s="917" t="s">
        <v>3101</v>
      </c>
      <c r="H332" s="941" t="s">
        <v>69</v>
      </c>
      <c r="I332" s="941">
        <v>2</v>
      </c>
      <c r="J332" s="942"/>
      <c r="K332" s="941">
        <f t="shared" si="16"/>
        <v>0</v>
      </c>
    </row>
    <row r="333" spans="1:11" s="675" customFormat="1" ht="26.25" x14ac:dyDescent="0.25">
      <c r="A333" s="528"/>
      <c r="B333" s="528"/>
      <c r="C333" s="528"/>
      <c r="D333" s="655"/>
      <c r="E333" s="680"/>
      <c r="F333" s="939" t="s">
        <v>2486</v>
      </c>
      <c r="G333" s="917" t="s">
        <v>2487</v>
      </c>
      <c r="H333" s="941" t="s">
        <v>22</v>
      </c>
      <c r="I333" s="941">
        <v>8</v>
      </c>
      <c r="J333" s="942"/>
      <c r="K333" s="941">
        <f t="shared" si="16"/>
        <v>0</v>
      </c>
    </row>
    <row r="334" spans="1:11" s="675" customFormat="1" x14ac:dyDescent="0.25">
      <c r="A334" s="528"/>
      <c r="B334" s="528"/>
      <c r="C334" s="528"/>
      <c r="D334" s="655"/>
      <c r="E334" s="680"/>
      <c r="F334" s="939" t="s">
        <v>2488</v>
      </c>
      <c r="G334" s="917" t="s">
        <v>2489</v>
      </c>
      <c r="H334" s="941" t="s">
        <v>29</v>
      </c>
      <c r="I334" s="941">
        <v>30</v>
      </c>
      <c r="J334" s="942"/>
      <c r="K334" s="941">
        <f t="shared" si="16"/>
        <v>0</v>
      </c>
    </row>
    <row r="335" spans="1:11" s="675" customFormat="1" ht="26.25" x14ac:dyDescent="0.25">
      <c r="A335" s="528"/>
      <c r="B335" s="528"/>
      <c r="C335" s="528"/>
      <c r="D335" s="655"/>
      <c r="E335" s="680"/>
      <c r="F335" s="939" t="s">
        <v>2490</v>
      </c>
      <c r="G335" s="917" t="s">
        <v>2491</v>
      </c>
      <c r="H335" s="941" t="s">
        <v>14</v>
      </c>
      <c r="I335" s="941">
        <v>1</v>
      </c>
      <c r="J335" s="942"/>
      <c r="K335" s="941">
        <f t="shared" si="16"/>
        <v>0</v>
      </c>
    </row>
    <row r="336" spans="1:11" s="675" customFormat="1" ht="15.75" x14ac:dyDescent="0.25">
      <c r="A336" s="528"/>
      <c r="B336" s="528"/>
      <c r="C336" s="528"/>
      <c r="D336" s="655"/>
      <c r="E336" s="681"/>
      <c r="F336" s="934" t="s">
        <v>2635</v>
      </c>
      <c r="G336" s="935" t="s">
        <v>2492</v>
      </c>
      <c r="H336" s="936"/>
      <c r="I336" s="936"/>
      <c r="J336" s="937"/>
      <c r="K336" s="938"/>
    </row>
    <row r="337" spans="1:11" s="675" customFormat="1" x14ac:dyDescent="0.25">
      <c r="A337" s="528"/>
      <c r="B337" s="528"/>
      <c r="C337" s="528"/>
      <c r="D337" s="655"/>
      <c r="E337" s="680"/>
      <c r="F337" s="939"/>
      <c r="G337" s="856" t="s">
        <v>712</v>
      </c>
      <c r="H337" s="857" t="s">
        <v>2191</v>
      </c>
      <c r="I337" s="858" t="s">
        <v>2110</v>
      </c>
      <c r="J337" s="940" t="s">
        <v>2192</v>
      </c>
      <c r="K337" s="940" t="s">
        <v>2193</v>
      </c>
    </row>
    <row r="338" spans="1:11" s="675" customFormat="1" ht="15" customHeight="1" x14ac:dyDescent="0.25">
      <c r="A338" s="528"/>
      <c r="B338" s="528"/>
      <c r="C338" s="528"/>
      <c r="D338" s="655"/>
      <c r="E338" s="680"/>
      <c r="F338" s="939" t="s">
        <v>2493</v>
      </c>
      <c r="G338" s="917" t="s">
        <v>2494</v>
      </c>
      <c r="H338" s="941" t="s">
        <v>69</v>
      </c>
      <c r="I338" s="941">
        <v>45</v>
      </c>
      <c r="J338" s="942"/>
      <c r="K338" s="941">
        <f t="shared" ref="K338:K347" si="17">ROUND(I338*J338,2)</f>
        <v>0</v>
      </c>
    </row>
    <row r="339" spans="1:11" s="675" customFormat="1" x14ac:dyDescent="0.25">
      <c r="A339" s="528"/>
      <c r="B339" s="528"/>
      <c r="C339" s="528"/>
      <c r="D339" s="655"/>
      <c r="E339" s="680"/>
      <c r="F339" s="939" t="s">
        <v>2495</v>
      </c>
      <c r="G339" s="917" t="s">
        <v>3102</v>
      </c>
      <c r="H339" s="941" t="s">
        <v>69</v>
      </c>
      <c r="I339" s="941">
        <v>12</v>
      </c>
      <c r="J339" s="942"/>
      <c r="K339" s="941">
        <f t="shared" si="17"/>
        <v>0</v>
      </c>
    </row>
    <row r="340" spans="1:11" s="675" customFormat="1" ht="27.75" x14ac:dyDescent="0.25">
      <c r="A340" s="528"/>
      <c r="B340" s="528"/>
      <c r="C340" s="528"/>
      <c r="D340" s="655"/>
      <c r="E340" s="680"/>
      <c r="F340" s="939" t="s">
        <v>2497</v>
      </c>
      <c r="G340" s="917" t="s">
        <v>3103</v>
      </c>
      <c r="H340" s="941" t="s">
        <v>6</v>
      </c>
      <c r="I340" s="941">
        <v>1</v>
      </c>
      <c r="J340" s="942"/>
      <c r="K340" s="941">
        <f t="shared" si="17"/>
        <v>0</v>
      </c>
    </row>
    <row r="341" spans="1:11" s="675" customFormat="1" x14ac:dyDescent="0.25">
      <c r="A341" s="528"/>
      <c r="B341" s="528"/>
      <c r="C341" s="528"/>
      <c r="D341" s="655"/>
      <c r="E341" s="680"/>
      <c r="F341" s="939" t="s">
        <v>2499</v>
      </c>
      <c r="G341" s="917" t="s">
        <v>3104</v>
      </c>
      <c r="H341" s="941" t="s">
        <v>6</v>
      </c>
      <c r="I341" s="941">
        <v>4</v>
      </c>
      <c r="J341" s="942"/>
      <c r="K341" s="941">
        <f t="shared" si="17"/>
        <v>0</v>
      </c>
    </row>
    <row r="342" spans="1:11" s="675" customFormat="1" ht="27.75" x14ac:dyDescent="0.25">
      <c r="A342" s="528"/>
      <c r="B342" s="528"/>
      <c r="C342" s="528"/>
      <c r="D342" s="655"/>
      <c r="E342" s="680"/>
      <c r="F342" s="939" t="s">
        <v>2501</v>
      </c>
      <c r="G342" s="917" t="s">
        <v>3105</v>
      </c>
      <c r="H342" s="941" t="s">
        <v>14</v>
      </c>
      <c r="I342" s="941">
        <v>1</v>
      </c>
      <c r="J342" s="942"/>
      <c r="K342" s="941">
        <f t="shared" si="17"/>
        <v>0</v>
      </c>
    </row>
    <row r="343" spans="1:11" s="675" customFormat="1" ht="50.25" x14ac:dyDescent="0.25">
      <c r="A343" s="528"/>
      <c r="B343" s="528"/>
      <c r="C343" s="528"/>
      <c r="D343" s="655"/>
      <c r="E343" s="680"/>
      <c r="F343" s="939" t="s">
        <v>2503</v>
      </c>
      <c r="G343" s="917" t="s">
        <v>3106</v>
      </c>
      <c r="H343" s="941" t="s">
        <v>14</v>
      </c>
      <c r="I343" s="941">
        <v>1</v>
      </c>
      <c r="J343" s="942"/>
      <c r="K343" s="941">
        <f t="shared" si="17"/>
        <v>0</v>
      </c>
    </row>
    <row r="344" spans="1:11" s="675" customFormat="1" ht="26.25" x14ac:dyDescent="0.25">
      <c r="A344" s="528"/>
      <c r="B344" s="528"/>
      <c r="C344" s="528"/>
      <c r="D344" s="655"/>
      <c r="E344" s="680"/>
      <c r="F344" s="939" t="s">
        <v>2505</v>
      </c>
      <c r="G344" s="917" t="s">
        <v>2506</v>
      </c>
      <c r="H344" s="941" t="s">
        <v>6</v>
      </c>
      <c r="I344" s="941">
        <v>1</v>
      </c>
      <c r="J344" s="942"/>
      <c r="K344" s="941">
        <f t="shared" si="17"/>
        <v>0</v>
      </c>
    </row>
    <row r="345" spans="1:11" s="675" customFormat="1" ht="64.5" x14ac:dyDescent="0.25">
      <c r="A345" s="528"/>
      <c r="B345" s="528"/>
      <c r="C345" s="528"/>
      <c r="D345" s="655"/>
      <c r="E345" s="680"/>
      <c r="F345" s="939" t="s">
        <v>2507</v>
      </c>
      <c r="G345" s="917" t="s">
        <v>2508</v>
      </c>
      <c r="H345" s="941" t="s">
        <v>14</v>
      </c>
      <c r="I345" s="941">
        <v>1</v>
      </c>
      <c r="J345" s="942"/>
      <c r="K345" s="941">
        <f t="shared" si="17"/>
        <v>0</v>
      </c>
    </row>
    <row r="346" spans="1:11" s="675" customFormat="1" ht="64.5" x14ac:dyDescent="0.25">
      <c r="A346" s="528"/>
      <c r="B346" s="528"/>
      <c r="C346" s="528"/>
      <c r="D346" s="655"/>
      <c r="E346" s="680"/>
      <c r="F346" s="939" t="s">
        <v>2509</v>
      </c>
      <c r="G346" s="917" t="s">
        <v>2510</v>
      </c>
      <c r="H346" s="941" t="s">
        <v>14</v>
      </c>
      <c r="I346" s="941">
        <v>2</v>
      </c>
      <c r="J346" s="942"/>
      <c r="K346" s="941">
        <f t="shared" si="17"/>
        <v>0</v>
      </c>
    </row>
    <row r="347" spans="1:11" s="675" customFormat="1" x14ac:dyDescent="0.25">
      <c r="A347" s="528"/>
      <c r="B347" s="528"/>
      <c r="C347" s="528"/>
      <c r="D347" s="655"/>
      <c r="E347" s="680"/>
      <c r="F347" s="939" t="s">
        <v>2511</v>
      </c>
      <c r="G347" s="917" t="s">
        <v>2512</v>
      </c>
      <c r="H347" s="941" t="s">
        <v>20</v>
      </c>
      <c r="I347" s="941">
        <v>8</v>
      </c>
      <c r="J347" s="942"/>
      <c r="K347" s="941">
        <f t="shared" si="17"/>
        <v>0</v>
      </c>
    </row>
    <row r="348" spans="1:11" s="675" customFormat="1" ht="27" customHeight="1" x14ac:dyDescent="0.25">
      <c r="A348" s="528"/>
      <c r="B348" s="528"/>
      <c r="C348" s="528"/>
      <c r="D348" s="655"/>
      <c r="E348" s="680"/>
      <c r="F348" s="939" t="s">
        <v>2513</v>
      </c>
      <c r="G348" s="917" t="s">
        <v>2514</v>
      </c>
      <c r="H348" s="941"/>
      <c r="I348" s="941"/>
      <c r="J348" s="941"/>
      <c r="K348" s="941"/>
    </row>
    <row r="349" spans="1:11" s="675" customFormat="1" x14ac:dyDescent="0.25">
      <c r="A349" s="528"/>
      <c r="B349" s="528"/>
      <c r="C349" s="528"/>
      <c r="D349" s="655"/>
      <c r="E349" s="680"/>
      <c r="F349" s="939"/>
      <c r="G349" s="917" t="s">
        <v>2515</v>
      </c>
      <c r="H349" s="941"/>
      <c r="I349" s="941"/>
      <c r="J349" s="941"/>
      <c r="K349" s="941"/>
    </row>
    <row r="350" spans="1:11" s="675" customFormat="1" x14ac:dyDescent="0.25">
      <c r="A350" s="528"/>
      <c r="B350" s="528"/>
      <c r="C350" s="528"/>
      <c r="D350" s="655"/>
      <c r="E350" s="680"/>
      <c r="F350" s="939"/>
      <c r="G350" s="917" t="s">
        <v>2516</v>
      </c>
      <c r="H350" s="941"/>
      <c r="I350" s="941"/>
      <c r="J350" s="941"/>
      <c r="K350" s="941"/>
    </row>
    <row r="351" spans="1:11" s="675" customFormat="1" x14ac:dyDescent="0.25">
      <c r="A351" s="528"/>
      <c r="B351" s="528"/>
      <c r="C351" s="528"/>
      <c r="D351" s="655"/>
      <c r="E351" s="680"/>
      <c r="F351" s="939"/>
      <c r="G351" s="917" t="s">
        <v>2517</v>
      </c>
      <c r="H351" s="941"/>
      <c r="I351" s="941"/>
      <c r="J351" s="941"/>
      <c r="K351" s="941"/>
    </row>
    <row r="352" spans="1:11" s="675" customFormat="1" x14ac:dyDescent="0.25">
      <c r="A352" s="528"/>
      <c r="B352" s="528"/>
      <c r="C352" s="528"/>
      <c r="D352" s="655"/>
      <c r="E352" s="680"/>
      <c r="F352" s="939"/>
      <c r="G352" s="917" t="s">
        <v>2518</v>
      </c>
      <c r="H352" s="941"/>
      <c r="I352" s="941"/>
      <c r="J352" s="941"/>
      <c r="K352" s="941"/>
    </row>
    <row r="353" spans="1:11" s="675" customFormat="1" x14ac:dyDescent="0.25">
      <c r="A353" s="528"/>
      <c r="B353" s="528"/>
      <c r="C353" s="528"/>
      <c r="D353" s="655"/>
      <c r="E353" s="680"/>
      <c r="F353" s="939"/>
      <c r="G353" s="917" t="s">
        <v>2519</v>
      </c>
      <c r="H353" s="941"/>
      <c r="I353" s="941"/>
      <c r="J353" s="941"/>
      <c r="K353" s="941"/>
    </row>
    <row r="354" spans="1:11" s="675" customFormat="1" x14ac:dyDescent="0.25">
      <c r="A354" s="528"/>
      <c r="B354" s="528"/>
      <c r="C354" s="528"/>
      <c r="D354" s="655"/>
      <c r="E354" s="680"/>
      <c r="F354" s="939"/>
      <c r="G354" s="917" t="s">
        <v>2520</v>
      </c>
      <c r="H354" s="941"/>
      <c r="I354" s="941"/>
      <c r="J354" s="941"/>
      <c r="K354" s="941"/>
    </row>
    <row r="355" spans="1:11" s="675" customFormat="1" x14ac:dyDescent="0.25">
      <c r="A355" s="528"/>
      <c r="B355" s="528"/>
      <c r="C355" s="528"/>
      <c r="D355" s="655"/>
      <c r="E355" s="680"/>
      <c r="F355" s="939"/>
      <c r="G355" s="917" t="s">
        <v>2521</v>
      </c>
      <c r="H355" s="941"/>
      <c r="I355" s="941"/>
      <c r="J355" s="941"/>
      <c r="K355" s="941"/>
    </row>
    <row r="356" spans="1:11" s="675" customFormat="1" x14ac:dyDescent="0.25">
      <c r="A356" s="528"/>
      <c r="B356" s="528"/>
      <c r="C356" s="528"/>
      <c r="D356" s="655"/>
      <c r="E356" s="680"/>
      <c r="F356" s="939"/>
      <c r="G356" s="917" t="s">
        <v>2522</v>
      </c>
      <c r="H356" s="941"/>
      <c r="I356" s="941"/>
      <c r="J356" s="941"/>
      <c r="K356" s="941"/>
    </row>
    <row r="357" spans="1:11" s="675" customFormat="1" x14ac:dyDescent="0.25">
      <c r="A357" s="528"/>
      <c r="B357" s="528"/>
      <c r="C357" s="528"/>
      <c r="D357" s="655"/>
      <c r="E357" s="680"/>
      <c r="F357" s="939"/>
      <c r="G357" s="917" t="s">
        <v>2523</v>
      </c>
      <c r="H357" s="941"/>
      <c r="I357" s="941"/>
      <c r="J357" s="941"/>
      <c r="K357" s="941"/>
    </row>
    <row r="358" spans="1:11" s="675" customFormat="1" ht="15" customHeight="1" x14ac:dyDescent="0.25">
      <c r="A358" s="528"/>
      <c r="B358" s="528"/>
      <c r="C358" s="528"/>
      <c r="D358" s="655"/>
      <c r="E358" s="680"/>
      <c r="F358" s="939"/>
      <c r="G358" s="917" t="s">
        <v>2524</v>
      </c>
      <c r="H358" s="941"/>
      <c r="I358" s="941"/>
      <c r="J358" s="941"/>
      <c r="K358" s="941"/>
    </row>
    <row r="359" spans="1:11" s="675" customFormat="1" x14ac:dyDescent="0.25">
      <c r="A359" s="528"/>
      <c r="B359" s="528"/>
      <c r="C359" s="528"/>
      <c r="D359" s="655"/>
      <c r="E359" s="680"/>
      <c r="F359" s="939"/>
      <c r="G359" s="917" t="s">
        <v>2525</v>
      </c>
      <c r="H359" s="941"/>
      <c r="I359" s="941"/>
      <c r="J359" s="941"/>
      <c r="K359" s="941"/>
    </row>
    <row r="360" spans="1:11" s="675" customFormat="1" x14ac:dyDescent="0.25">
      <c r="A360" s="528"/>
      <c r="B360" s="528"/>
      <c r="C360" s="528"/>
      <c r="D360" s="655"/>
      <c r="E360" s="680"/>
      <c r="F360" s="939"/>
      <c r="G360" s="917" t="s">
        <v>2526</v>
      </c>
      <c r="H360" s="941"/>
      <c r="I360" s="941"/>
      <c r="J360" s="941"/>
      <c r="K360" s="941"/>
    </row>
    <row r="361" spans="1:11" s="675" customFormat="1" x14ac:dyDescent="0.25">
      <c r="A361" s="528"/>
      <c r="B361" s="528"/>
      <c r="C361" s="528"/>
      <c r="D361" s="655"/>
      <c r="E361" s="680"/>
      <c r="F361" s="939"/>
      <c r="G361" s="917" t="s">
        <v>2527</v>
      </c>
      <c r="H361" s="941"/>
      <c r="I361" s="941"/>
      <c r="J361" s="941"/>
      <c r="K361" s="941"/>
    </row>
    <row r="362" spans="1:11" s="675" customFormat="1" x14ac:dyDescent="0.25">
      <c r="A362" s="528"/>
      <c r="B362" s="528"/>
      <c r="C362" s="528"/>
      <c r="D362" s="655"/>
      <c r="E362" s="680"/>
      <c r="F362" s="939"/>
      <c r="G362" s="917" t="s">
        <v>2528</v>
      </c>
      <c r="H362" s="941"/>
      <c r="I362" s="941"/>
      <c r="J362" s="941"/>
      <c r="K362" s="941"/>
    </row>
    <row r="363" spans="1:11" s="675" customFormat="1" x14ac:dyDescent="0.25">
      <c r="A363" s="528"/>
      <c r="B363" s="528"/>
      <c r="C363" s="528"/>
      <c r="D363" s="655"/>
      <c r="E363" s="680"/>
      <c r="F363" s="939"/>
      <c r="G363" s="917" t="s">
        <v>2529</v>
      </c>
      <c r="H363" s="941"/>
      <c r="I363" s="941"/>
      <c r="J363" s="941"/>
      <c r="K363" s="941"/>
    </row>
    <row r="364" spans="1:11" s="675" customFormat="1" x14ac:dyDescent="0.25">
      <c r="A364" s="528"/>
      <c r="B364" s="528"/>
      <c r="C364" s="528"/>
      <c r="D364" s="655"/>
      <c r="E364" s="680"/>
      <c r="F364" s="939"/>
      <c r="G364" s="917" t="s">
        <v>2530</v>
      </c>
      <c r="H364" s="941" t="s">
        <v>14</v>
      </c>
      <c r="I364" s="941">
        <v>1</v>
      </c>
      <c r="J364" s="942"/>
      <c r="K364" s="941">
        <f t="shared" ref="K364:K369" si="18">ROUND(I364*J364,2)</f>
        <v>0</v>
      </c>
    </row>
    <row r="365" spans="1:11" s="675" customFormat="1" ht="26.25" x14ac:dyDescent="0.25">
      <c r="A365" s="528"/>
      <c r="B365" s="528"/>
      <c r="C365" s="528"/>
      <c r="D365" s="655"/>
      <c r="E365" s="680"/>
      <c r="F365" s="939" t="s">
        <v>2531</v>
      </c>
      <c r="G365" s="917" t="s">
        <v>2532</v>
      </c>
      <c r="H365" s="941" t="s">
        <v>6</v>
      </c>
      <c r="I365" s="941">
        <v>1</v>
      </c>
      <c r="J365" s="942"/>
      <c r="K365" s="941">
        <f t="shared" si="18"/>
        <v>0</v>
      </c>
    </row>
    <row r="366" spans="1:11" s="675" customFormat="1" ht="29.25" x14ac:dyDescent="0.25">
      <c r="A366" s="528"/>
      <c r="B366" s="528"/>
      <c r="C366" s="528"/>
      <c r="D366" s="655"/>
      <c r="E366" s="680"/>
      <c r="F366" s="939" t="s">
        <v>2533</v>
      </c>
      <c r="G366" s="917" t="s">
        <v>3107</v>
      </c>
      <c r="H366" s="941" t="s">
        <v>6</v>
      </c>
      <c r="I366" s="941">
        <v>6</v>
      </c>
      <c r="J366" s="942"/>
      <c r="K366" s="941">
        <f t="shared" si="18"/>
        <v>0</v>
      </c>
    </row>
    <row r="367" spans="1:11" s="675" customFormat="1" x14ac:dyDescent="0.25">
      <c r="A367" s="528"/>
      <c r="B367" s="528"/>
      <c r="C367" s="528"/>
      <c r="D367" s="655"/>
      <c r="E367" s="680"/>
      <c r="F367" s="939" t="s">
        <v>2535</v>
      </c>
      <c r="G367" s="917" t="s">
        <v>2536</v>
      </c>
      <c r="H367" s="941" t="s">
        <v>14</v>
      </c>
      <c r="I367" s="941">
        <v>1</v>
      </c>
      <c r="J367" s="942"/>
      <c r="K367" s="941">
        <f t="shared" si="18"/>
        <v>0</v>
      </c>
    </row>
    <row r="368" spans="1:11" s="675" customFormat="1" x14ac:dyDescent="0.25">
      <c r="A368" s="528"/>
      <c r="B368" s="528"/>
      <c r="C368" s="528"/>
      <c r="D368" s="655"/>
      <c r="E368" s="680"/>
      <c r="F368" s="939" t="s">
        <v>2537</v>
      </c>
      <c r="G368" s="917" t="s">
        <v>2538</v>
      </c>
      <c r="H368" s="941" t="s">
        <v>69</v>
      </c>
      <c r="I368" s="941">
        <v>20</v>
      </c>
      <c r="J368" s="942"/>
      <c r="K368" s="941">
        <f t="shared" si="18"/>
        <v>0</v>
      </c>
    </row>
    <row r="369" spans="1:11" s="675" customFormat="1" ht="26.25" x14ac:dyDescent="0.25">
      <c r="A369" s="528"/>
      <c r="B369" s="528"/>
      <c r="C369" s="528"/>
      <c r="D369" s="655"/>
      <c r="E369" s="680"/>
      <c r="F369" s="939" t="s">
        <v>2539</v>
      </c>
      <c r="G369" s="917" t="s">
        <v>2540</v>
      </c>
      <c r="H369" s="941" t="s">
        <v>6</v>
      </c>
      <c r="I369" s="941">
        <v>8</v>
      </c>
      <c r="J369" s="942"/>
      <c r="K369" s="941">
        <f t="shared" si="18"/>
        <v>0</v>
      </c>
    </row>
    <row r="370" spans="1:11" s="675" customFormat="1" ht="15.75" x14ac:dyDescent="0.25">
      <c r="A370" s="528"/>
      <c r="B370" s="528"/>
      <c r="C370" s="528"/>
      <c r="D370" s="655"/>
      <c r="E370" s="682"/>
      <c r="F370" s="943" t="s">
        <v>786</v>
      </c>
      <c r="G370" s="935" t="s">
        <v>2541</v>
      </c>
      <c r="H370" s="936"/>
      <c r="I370" s="936"/>
      <c r="J370" s="944"/>
      <c r="K370" s="945"/>
    </row>
    <row r="371" spans="1:11" s="675" customFormat="1" x14ac:dyDescent="0.25">
      <c r="A371" s="528"/>
      <c r="B371" s="528"/>
      <c r="C371" s="528"/>
      <c r="D371" s="655"/>
      <c r="E371" s="680"/>
      <c r="F371" s="939"/>
      <c r="G371" s="856" t="s">
        <v>712</v>
      </c>
      <c r="H371" s="857" t="s">
        <v>2191</v>
      </c>
      <c r="I371" s="858" t="s">
        <v>2110</v>
      </c>
      <c r="J371" s="940" t="s">
        <v>2192</v>
      </c>
      <c r="K371" s="940" t="s">
        <v>2193</v>
      </c>
    </row>
    <row r="372" spans="1:11" s="675" customFormat="1" x14ac:dyDescent="0.25">
      <c r="A372" s="528"/>
      <c r="B372" s="528"/>
      <c r="C372" s="528"/>
      <c r="D372" s="655"/>
      <c r="E372" s="680"/>
      <c r="F372" s="939" t="s">
        <v>2542</v>
      </c>
      <c r="G372" s="917" t="s">
        <v>2543</v>
      </c>
      <c r="H372" s="941" t="s">
        <v>14</v>
      </c>
      <c r="I372" s="941">
        <v>1</v>
      </c>
      <c r="J372" s="942"/>
      <c r="K372" s="941">
        <f>ROUND(I372*J372,2)</f>
        <v>0</v>
      </c>
    </row>
    <row r="373" spans="1:11" s="675" customFormat="1" x14ac:dyDescent="0.25">
      <c r="A373" s="528"/>
      <c r="B373" s="528"/>
      <c r="C373" s="528"/>
      <c r="D373" s="655"/>
      <c r="E373" s="680"/>
      <c r="F373" s="939" t="s">
        <v>2544</v>
      </c>
      <c r="G373" s="917" t="s">
        <v>2545</v>
      </c>
      <c r="H373" s="941" t="s">
        <v>14</v>
      </c>
      <c r="I373" s="941">
        <v>1</v>
      </c>
      <c r="J373" s="942"/>
      <c r="K373" s="941">
        <f>ROUND(I373*J373,2)</f>
        <v>0</v>
      </c>
    </row>
    <row r="374" spans="1:11" s="675" customFormat="1" x14ac:dyDescent="0.25">
      <c r="A374" s="528"/>
      <c r="B374" s="528"/>
      <c r="C374" s="528"/>
      <c r="D374" s="655"/>
      <c r="E374" s="680"/>
      <c r="F374" s="939" t="s">
        <v>2546</v>
      </c>
      <c r="G374" s="917" t="s">
        <v>2547</v>
      </c>
      <c r="H374" s="941" t="s">
        <v>14</v>
      </c>
      <c r="I374" s="941">
        <v>1</v>
      </c>
      <c r="J374" s="942"/>
      <c r="K374" s="941">
        <f>ROUND(I374*J374,2)</f>
        <v>0</v>
      </c>
    </row>
    <row r="375" spans="1:11" s="675" customFormat="1" ht="26.25" x14ac:dyDescent="0.25">
      <c r="A375" s="528"/>
      <c r="B375" s="528"/>
      <c r="C375" s="528"/>
      <c r="D375" s="655"/>
      <c r="E375" s="680"/>
      <c r="F375" s="939" t="s">
        <v>2548</v>
      </c>
      <c r="G375" s="917" t="s">
        <v>2549</v>
      </c>
      <c r="H375" s="941" t="s">
        <v>14</v>
      </c>
      <c r="I375" s="941">
        <v>1</v>
      </c>
      <c r="J375" s="942"/>
      <c r="K375" s="941">
        <f>ROUND(I375*J375,2)</f>
        <v>0</v>
      </c>
    </row>
    <row r="376" spans="1:11" s="675" customFormat="1" ht="39" x14ac:dyDescent="0.25">
      <c r="A376" s="528"/>
      <c r="B376" s="528"/>
      <c r="C376" s="528"/>
      <c r="D376" s="655"/>
      <c r="E376" s="680"/>
      <c r="F376" s="939" t="s">
        <v>2550</v>
      </c>
      <c r="G376" s="917" t="s">
        <v>2551</v>
      </c>
      <c r="H376" s="941" t="s">
        <v>14</v>
      </c>
      <c r="I376" s="941">
        <v>1</v>
      </c>
      <c r="J376" s="942"/>
      <c r="K376" s="941">
        <f>ROUND(I376*J376,2)</f>
        <v>0</v>
      </c>
    </row>
    <row r="377" spans="1:11" s="675" customFormat="1" ht="15.75" thickBot="1" x14ac:dyDescent="0.3">
      <c r="A377" s="528"/>
      <c r="B377" s="528"/>
      <c r="C377" s="528"/>
      <c r="D377" s="655"/>
      <c r="E377" s="540"/>
      <c r="F377" s="946"/>
      <c r="G377" s="868" t="s">
        <v>2552</v>
      </c>
      <c r="H377" s="947" t="s">
        <v>2553</v>
      </c>
      <c r="I377" s="919"/>
      <c r="J377" s="920"/>
      <c r="K377" s="872">
        <f>SUM(K329:K376)</f>
        <v>0</v>
      </c>
    </row>
    <row r="378" spans="1:11" s="675" customFormat="1" ht="19.5" thickTop="1" x14ac:dyDescent="0.3">
      <c r="A378" s="528"/>
      <c r="B378" s="528"/>
      <c r="C378" s="528"/>
      <c r="D378" s="655"/>
      <c r="E378" s="680"/>
      <c r="F378" s="854" t="s">
        <v>801</v>
      </c>
      <c r="G378" s="921" t="s">
        <v>2554</v>
      </c>
      <c r="H378" s="922"/>
      <c r="I378" s="923"/>
      <c r="J378" s="924"/>
      <c r="K378" s="924"/>
    </row>
    <row r="379" spans="1:11" s="675" customFormat="1" ht="15.75" x14ac:dyDescent="0.25">
      <c r="A379" s="528"/>
      <c r="B379" s="528"/>
      <c r="C379" s="528"/>
      <c r="D379" s="655"/>
      <c r="E379" s="681"/>
      <c r="F379" s="934" t="s">
        <v>2637</v>
      </c>
      <c r="G379" s="935" t="s">
        <v>2478</v>
      </c>
      <c r="H379" s="936"/>
      <c r="I379" s="936"/>
      <c r="J379" s="944"/>
      <c r="K379" s="945"/>
    </row>
    <row r="380" spans="1:11" s="675" customFormat="1" x14ac:dyDescent="0.25">
      <c r="A380" s="528"/>
      <c r="B380" s="528"/>
      <c r="C380" s="528"/>
      <c r="D380" s="655"/>
      <c r="E380" s="680"/>
      <c r="F380" s="939"/>
      <c r="G380" s="856" t="s">
        <v>712</v>
      </c>
      <c r="H380" s="857" t="s">
        <v>2191</v>
      </c>
      <c r="I380" s="858" t="s">
        <v>2110</v>
      </c>
      <c r="J380" s="940" t="s">
        <v>2192</v>
      </c>
      <c r="K380" s="940" t="s">
        <v>2193</v>
      </c>
    </row>
    <row r="381" spans="1:11" s="675" customFormat="1" ht="26.25" x14ac:dyDescent="0.25">
      <c r="A381" s="528"/>
      <c r="B381" s="528"/>
      <c r="C381" s="528"/>
      <c r="D381" s="655"/>
      <c r="E381" s="680"/>
      <c r="F381" s="939" t="s">
        <v>2556</v>
      </c>
      <c r="G381" s="917" t="s">
        <v>2557</v>
      </c>
      <c r="H381" s="941" t="s">
        <v>14</v>
      </c>
      <c r="I381" s="941">
        <v>1</v>
      </c>
      <c r="J381" s="942"/>
      <c r="K381" s="941">
        <f>ROUND(I381*J381,2)</f>
        <v>0</v>
      </c>
    </row>
    <row r="382" spans="1:11" s="675" customFormat="1" x14ac:dyDescent="0.25">
      <c r="A382" s="528"/>
      <c r="B382" s="528"/>
      <c r="C382" s="528"/>
      <c r="D382" s="655"/>
      <c r="E382" s="680"/>
      <c r="F382" s="939" t="s">
        <v>2558</v>
      </c>
      <c r="G382" s="917" t="s">
        <v>2559</v>
      </c>
      <c r="H382" s="941" t="s">
        <v>14</v>
      </c>
      <c r="I382" s="941">
        <v>1</v>
      </c>
      <c r="J382" s="942"/>
      <c r="K382" s="941">
        <f t="shared" ref="K382:K389" si="19">ROUND(I382*J382,2)</f>
        <v>0</v>
      </c>
    </row>
    <row r="383" spans="1:11" s="675" customFormat="1" ht="26.25" x14ac:dyDescent="0.25">
      <c r="A383" s="528"/>
      <c r="B383" s="528"/>
      <c r="C383" s="528"/>
      <c r="D383" s="655"/>
      <c r="E383" s="680"/>
      <c r="F383" s="939" t="s">
        <v>2560</v>
      </c>
      <c r="G383" s="917" t="s">
        <v>2561</v>
      </c>
      <c r="H383" s="941" t="s">
        <v>14</v>
      </c>
      <c r="I383" s="941">
        <v>1</v>
      </c>
      <c r="J383" s="942"/>
      <c r="K383" s="941">
        <f t="shared" si="19"/>
        <v>0</v>
      </c>
    </row>
    <row r="384" spans="1:11" s="675" customFormat="1" ht="64.5" x14ac:dyDescent="0.25">
      <c r="A384" s="528"/>
      <c r="B384" s="528"/>
      <c r="C384" s="528"/>
      <c r="D384" s="655"/>
      <c r="E384" s="680"/>
      <c r="F384" s="939" t="s">
        <v>2562</v>
      </c>
      <c r="G384" s="917" t="s">
        <v>2563</v>
      </c>
      <c r="H384" s="941" t="s">
        <v>69</v>
      </c>
      <c r="I384" s="941">
        <v>16</v>
      </c>
      <c r="J384" s="942"/>
      <c r="K384" s="941">
        <f t="shared" si="19"/>
        <v>0</v>
      </c>
    </row>
    <row r="385" spans="1:11" s="675" customFormat="1" ht="26.25" x14ac:dyDescent="0.25">
      <c r="A385" s="528"/>
      <c r="B385" s="528"/>
      <c r="C385" s="528"/>
      <c r="D385" s="655"/>
      <c r="E385" s="680"/>
      <c r="F385" s="939" t="s">
        <v>2564</v>
      </c>
      <c r="G385" s="917" t="s">
        <v>2565</v>
      </c>
      <c r="H385" s="941" t="s">
        <v>69</v>
      </c>
      <c r="I385" s="941">
        <v>12</v>
      </c>
      <c r="J385" s="942"/>
      <c r="K385" s="941">
        <f t="shared" si="19"/>
        <v>0</v>
      </c>
    </row>
    <row r="386" spans="1:11" s="675" customFormat="1" ht="66.75" x14ac:dyDescent="0.25">
      <c r="A386" s="528"/>
      <c r="B386" s="528"/>
      <c r="C386" s="528"/>
      <c r="D386" s="655"/>
      <c r="E386" s="680"/>
      <c r="F386" s="939" t="s">
        <v>2566</v>
      </c>
      <c r="G386" s="917" t="s">
        <v>3108</v>
      </c>
      <c r="H386" s="941" t="s">
        <v>6</v>
      </c>
      <c r="I386" s="941">
        <v>1</v>
      </c>
      <c r="J386" s="942"/>
      <c r="K386" s="941">
        <f t="shared" si="19"/>
        <v>0</v>
      </c>
    </row>
    <row r="387" spans="1:11" s="675" customFormat="1" ht="26.25" x14ac:dyDescent="0.25">
      <c r="A387" s="528"/>
      <c r="B387" s="528"/>
      <c r="C387" s="528"/>
      <c r="D387" s="655"/>
      <c r="E387" s="680"/>
      <c r="F387" s="939" t="s">
        <v>2568</v>
      </c>
      <c r="G387" s="917" t="s">
        <v>2569</v>
      </c>
      <c r="H387" s="941" t="s">
        <v>69</v>
      </c>
      <c r="I387" s="941">
        <v>25</v>
      </c>
      <c r="J387" s="942"/>
      <c r="K387" s="941">
        <f t="shared" si="19"/>
        <v>0</v>
      </c>
    </row>
    <row r="388" spans="1:11" s="675" customFormat="1" ht="26.25" x14ac:dyDescent="0.25">
      <c r="A388" s="528"/>
      <c r="B388" s="528"/>
      <c r="C388" s="528"/>
      <c r="D388" s="655"/>
      <c r="E388" s="680"/>
      <c r="F388" s="939" t="s">
        <v>2570</v>
      </c>
      <c r="G388" s="917" t="s">
        <v>2571</v>
      </c>
      <c r="H388" s="941" t="s">
        <v>6</v>
      </c>
      <c r="I388" s="941">
        <v>5</v>
      </c>
      <c r="J388" s="942"/>
      <c r="K388" s="941">
        <f t="shared" si="19"/>
        <v>0</v>
      </c>
    </row>
    <row r="389" spans="1:11" s="675" customFormat="1" x14ac:dyDescent="0.25">
      <c r="A389" s="528"/>
      <c r="B389" s="528"/>
      <c r="C389" s="528"/>
      <c r="D389" s="655"/>
      <c r="E389" s="680"/>
      <c r="F389" s="939" t="s">
        <v>2572</v>
      </c>
      <c r="G389" s="917" t="s">
        <v>2573</v>
      </c>
      <c r="H389" s="941" t="s">
        <v>1166</v>
      </c>
      <c r="I389" s="941">
        <v>10</v>
      </c>
      <c r="J389" s="942"/>
      <c r="K389" s="941">
        <f t="shared" si="19"/>
        <v>0</v>
      </c>
    </row>
    <row r="390" spans="1:11" s="675" customFormat="1" ht="15.75" x14ac:dyDescent="0.25">
      <c r="A390" s="528"/>
      <c r="B390" s="528"/>
      <c r="C390" s="528"/>
      <c r="D390" s="655"/>
      <c r="E390" s="681"/>
      <c r="F390" s="934" t="s">
        <v>2574</v>
      </c>
      <c r="G390" s="935" t="s">
        <v>2492</v>
      </c>
      <c r="H390" s="936"/>
      <c r="I390" s="936"/>
      <c r="J390" s="944"/>
      <c r="K390" s="945"/>
    </row>
    <row r="391" spans="1:11" s="675" customFormat="1" x14ac:dyDescent="0.25">
      <c r="A391" s="528"/>
      <c r="B391" s="528"/>
      <c r="C391" s="528"/>
      <c r="D391" s="655"/>
      <c r="E391" s="680"/>
      <c r="F391" s="939"/>
      <c r="G391" s="856" t="s">
        <v>712</v>
      </c>
      <c r="H391" s="857" t="s">
        <v>2191</v>
      </c>
      <c r="I391" s="858" t="s">
        <v>2110</v>
      </c>
      <c r="J391" s="940" t="s">
        <v>2192</v>
      </c>
      <c r="K391" s="940" t="s">
        <v>2193</v>
      </c>
    </row>
    <row r="392" spans="1:11" s="675" customFormat="1" ht="15.75" x14ac:dyDescent="0.25">
      <c r="A392" s="528"/>
      <c r="B392" s="528"/>
      <c r="C392" s="528"/>
      <c r="D392" s="655"/>
      <c r="E392" s="680"/>
      <c r="F392" s="939" t="s">
        <v>2575</v>
      </c>
      <c r="G392" s="917" t="s">
        <v>3109</v>
      </c>
      <c r="H392" s="941" t="s">
        <v>69</v>
      </c>
      <c r="I392" s="941">
        <v>5</v>
      </c>
      <c r="J392" s="942"/>
      <c r="K392" s="941">
        <f>ROUND(I392*J392,2)</f>
        <v>0</v>
      </c>
    </row>
    <row r="393" spans="1:11" s="675" customFormat="1" ht="15.75" x14ac:dyDescent="0.25">
      <c r="A393" s="528"/>
      <c r="B393" s="528"/>
      <c r="C393" s="528"/>
      <c r="D393" s="655"/>
      <c r="E393" s="680"/>
      <c r="F393" s="939" t="s">
        <v>2577</v>
      </c>
      <c r="G393" s="917" t="s">
        <v>3110</v>
      </c>
      <c r="H393" s="941" t="s">
        <v>6</v>
      </c>
      <c r="I393" s="941">
        <v>8</v>
      </c>
      <c r="J393" s="942"/>
      <c r="K393" s="941">
        <f t="shared" ref="K393:K400" si="20">ROUND(I393*J393,2)</f>
        <v>0</v>
      </c>
    </row>
    <row r="394" spans="1:11" s="675" customFormat="1" ht="28.5" x14ac:dyDescent="0.25">
      <c r="A394" s="528"/>
      <c r="B394" s="528"/>
      <c r="C394" s="528"/>
      <c r="D394" s="655"/>
      <c r="E394" s="680"/>
      <c r="F394" s="939" t="s">
        <v>2578</v>
      </c>
      <c r="G394" s="917" t="s">
        <v>3111</v>
      </c>
      <c r="H394" s="941" t="s">
        <v>6</v>
      </c>
      <c r="I394" s="941">
        <v>2</v>
      </c>
      <c r="J394" s="942"/>
      <c r="K394" s="941">
        <f t="shared" si="20"/>
        <v>0</v>
      </c>
    </row>
    <row r="395" spans="1:11" s="675" customFormat="1" x14ac:dyDescent="0.25">
      <c r="A395" s="528"/>
      <c r="B395" s="528"/>
      <c r="C395" s="528"/>
      <c r="D395" s="655"/>
      <c r="E395" s="680"/>
      <c r="F395" s="939" t="s">
        <v>2580</v>
      </c>
      <c r="G395" s="917" t="s">
        <v>2581</v>
      </c>
      <c r="H395" s="941" t="s">
        <v>6</v>
      </c>
      <c r="I395" s="941">
        <v>1</v>
      </c>
      <c r="J395" s="942"/>
      <c r="K395" s="941">
        <f t="shared" si="20"/>
        <v>0</v>
      </c>
    </row>
    <row r="396" spans="1:11" s="675" customFormat="1" ht="39" x14ac:dyDescent="0.25">
      <c r="A396" s="528"/>
      <c r="B396" s="528"/>
      <c r="C396" s="528"/>
      <c r="D396" s="655"/>
      <c r="E396" s="680"/>
      <c r="F396" s="939" t="s">
        <v>2582</v>
      </c>
      <c r="G396" s="917" t="s">
        <v>2583</v>
      </c>
      <c r="H396" s="941" t="s">
        <v>6</v>
      </c>
      <c r="I396" s="941">
        <v>1</v>
      </c>
      <c r="J396" s="942"/>
      <c r="K396" s="941">
        <f t="shared" si="20"/>
        <v>0</v>
      </c>
    </row>
    <row r="397" spans="1:11" s="675" customFormat="1" ht="66.75" x14ac:dyDescent="0.25">
      <c r="A397" s="528"/>
      <c r="B397" s="528"/>
      <c r="C397" s="528"/>
      <c r="D397" s="655"/>
      <c r="E397" s="680"/>
      <c r="F397" s="939" t="s">
        <v>2584</v>
      </c>
      <c r="G397" s="917" t="s">
        <v>3112</v>
      </c>
      <c r="H397" s="941" t="s">
        <v>14</v>
      </c>
      <c r="I397" s="941">
        <v>1</v>
      </c>
      <c r="J397" s="942"/>
      <c r="K397" s="941">
        <f t="shared" si="20"/>
        <v>0</v>
      </c>
    </row>
    <row r="398" spans="1:11" s="675" customFormat="1" ht="26.25" x14ac:dyDescent="0.25">
      <c r="A398" s="528"/>
      <c r="B398" s="528"/>
      <c r="C398" s="528"/>
      <c r="D398" s="655"/>
      <c r="E398" s="680"/>
      <c r="F398" s="939" t="s">
        <v>2586</v>
      </c>
      <c r="G398" s="917" t="s">
        <v>2587</v>
      </c>
      <c r="H398" s="941" t="s">
        <v>14</v>
      </c>
      <c r="I398" s="941">
        <v>1</v>
      </c>
      <c r="J398" s="942"/>
      <c r="K398" s="941">
        <f t="shared" si="20"/>
        <v>0</v>
      </c>
    </row>
    <row r="399" spans="1:11" s="675" customFormat="1" x14ac:dyDescent="0.25">
      <c r="A399" s="528"/>
      <c r="B399" s="528"/>
      <c r="C399" s="528"/>
      <c r="D399" s="655"/>
      <c r="E399" s="680"/>
      <c r="F399" s="939" t="s">
        <v>2588</v>
      </c>
      <c r="G399" s="917" t="s">
        <v>2589</v>
      </c>
      <c r="H399" s="941" t="s">
        <v>14</v>
      </c>
      <c r="I399" s="941">
        <v>1</v>
      </c>
      <c r="J399" s="942"/>
      <c r="K399" s="941">
        <f t="shared" si="20"/>
        <v>0</v>
      </c>
    </row>
    <row r="400" spans="1:11" s="675" customFormat="1" x14ac:dyDescent="0.25">
      <c r="A400" s="528"/>
      <c r="B400" s="528"/>
      <c r="C400" s="528"/>
      <c r="D400" s="655"/>
      <c r="E400" s="680"/>
      <c r="F400" s="939" t="s">
        <v>2590</v>
      </c>
      <c r="G400" s="917" t="s">
        <v>2591</v>
      </c>
      <c r="H400" s="941" t="s">
        <v>6</v>
      </c>
      <c r="I400" s="941">
        <v>2</v>
      </c>
      <c r="J400" s="942"/>
      <c r="K400" s="941">
        <f t="shared" si="20"/>
        <v>0</v>
      </c>
    </row>
    <row r="401" spans="1:11" s="675" customFormat="1" x14ac:dyDescent="0.25">
      <c r="A401" s="528"/>
      <c r="B401" s="528"/>
      <c r="C401" s="528"/>
      <c r="D401" s="655"/>
      <c r="E401" s="680"/>
      <c r="F401" s="939" t="s">
        <v>2592</v>
      </c>
      <c r="G401" s="917" t="s">
        <v>2573</v>
      </c>
      <c r="H401" s="941" t="s">
        <v>1166</v>
      </c>
      <c r="I401" s="941">
        <v>10</v>
      </c>
      <c r="J401" s="942"/>
      <c r="K401" s="941">
        <f>0.1*SUM(K392:K400)</f>
        <v>0</v>
      </c>
    </row>
    <row r="402" spans="1:11" s="675" customFormat="1" ht="15.75" x14ac:dyDescent="0.25">
      <c r="A402" s="528"/>
      <c r="B402" s="528"/>
      <c r="C402" s="528"/>
      <c r="D402" s="655"/>
      <c r="E402" s="681"/>
      <c r="F402" s="934" t="s">
        <v>2682</v>
      </c>
      <c r="G402" s="935" t="s">
        <v>2541</v>
      </c>
      <c r="H402" s="936"/>
      <c r="I402" s="936"/>
      <c r="J402" s="944"/>
      <c r="K402" s="945"/>
    </row>
    <row r="403" spans="1:11" s="675" customFormat="1" x14ac:dyDescent="0.25">
      <c r="A403" s="528"/>
      <c r="B403" s="528"/>
      <c r="C403" s="528"/>
      <c r="D403" s="655"/>
      <c r="E403" s="680"/>
      <c r="F403" s="939"/>
      <c r="G403" s="856" t="s">
        <v>712</v>
      </c>
      <c r="H403" s="857" t="s">
        <v>2191</v>
      </c>
      <c r="I403" s="858" t="s">
        <v>2110</v>
      </c>
      <c r="J403" s="940" t="s">
        <v>2192</v>
      </c>
      <c r="K403" s="940" t="s">
        <v>2193</v>
      </c>
    </row>
    <row r="404" spans="1:11" s="675" customFormat="1" x14ac:dyDescent="0.25">
      <c r="A404" s="528"/>
      <c r="B404" s="528"/>
      <c r="C404" s="528"/>
      <c r="D404" s="655"/>
      <c r="E404" s="680"/>
      <c r="F404" s="939" t="s">
        <v>2594</v>
      </c>
      <c r="G404" s="917" t="s">
        <v>2595</v>
      </c>
      <c r="H404" s="941" t="s">
        <v>14</v>
      </c>
      <c r="I404" s="941">
        <v>1</v>
      </c>
      <c r="J404" s="942"/>
      <c r="K404" s="941">
        <f>I404*J404</f>
        <v>0</v>
      </c>
    </row>
    <row r="405" spans="1:11" s="675" customFormat="1" x14ac:dyDescent="0.25">
      <c r="A405" s="528"/>
      <c r="B405" s="528"/>
      <c r="C405" s="528"/>
      <c r="D405" s="655"/>
      <c r="E405" s="680"/>
      <c r="F405" s="939" t="s">
        <v>2596</v>
      </c>
      <c r="G405" s="917" t="s">
        <v>2597</v>
      </c>
      <c r="H405" s="941" t="s">
        <v>14</v>
      </c>
      <c r="I405" s="941">
        <v>1</v>
      </c>
      <c r="J405" s="942"/>
      <c r="K405" s="941">
        <f>I405*J405</f>
        <v>0</v>
      </c>
    </row>
    <row r="406" spans="1:11" s="675" customFormat="1" ht="15.75" thickBot="1" x14ac:dyDescent="0.3">
      <c r="A406" s="528"/>
      <c r="B406" s="528"/>
      <c r="C406" s="528"/>
      <c r="D406" s="655"/>
      <c r="E406" s="540"/>
      <c r="F406" s="946"/>
      <c r="G406" s="868" t="s">
        <v>2552</v>
      </c>
      <c r="H406" s="947" t="s">
        <v>2553</v>
      </c>
      <c r="I406" s="919"/>
      <c r="J406" s="948"/>
      <c r="K406" s="872">
        <f>SUM(K381:K405)</f>
        <v>0</v>
      </c>
    </row>
    <row r="407" spans="1:11" ht="15.75" thickTop="1" x14ac:dyDescent="0.25"/>
  </sheetData>
  <pageMargins left="0.7" right="0.7" top="0.75" bottom="0.75" header="0.3" footer="0.3"/>
  <pageSetup paperSize="9" scale="73"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K862"/>
  <sheetViews>
    <sheetView topLeftCell="C1" zoomScale="85" zoomScaleNormal="85" workbookViewId="0">
      <selection activeCell="L32" sqref="L32"/>
    </sheetView>
  </sheetViews>
  <sheetFormatPr defaultRowHeight="15" x14ac:dyDescent="0.25"/>
  <cols>
    <col min="1" max="1" width="12.140625" style="209" hidden="1" customWidth="1"/>
    <col min="2" max="2" width="15.85546875" style="209" hidden="1" customWidth="1"/>
    <col min="3" max="3" width="10.85546875" style="11" customWidth="1"/>
    <col min="4" max="4" width="20.85546875" style="12" customWidth="1"/>
    <col min="5" max="5" width="21.42578125" style="5" customWidth="1"/>
    <col min="6" max="6" width="22.42578125" style="5" customWidth="1"/>
    <col min="7" max="7" width="60.85546875" style="5" customWidth="1"/>
    <col min="9" max="9" width="9.140625" style="42"/>
    <col min="10" max="10" width="14.28515625" style="42" customWidth="1"/>
    <col min="11" max="11" width="17.140625" style="42" bestFit="1" customWidth="1"/>
  </cols>
  <sheetData>
    <row r="1" spans="2:11" ht="18.75" x14ac:dyDescent="0.25">
      <c r="F1" s="71" t="s">
        <v>111</v>
      </c>
    </row>
    <row r="2" spans="2:11" ht="26.25" x14ac:dyDescent="0.25">
      <c r="F2" s="186" t="s">
        <v>608</v>
      </c>
      <c r="G2" s="13" t="s">
        <v>508</v>
      </c>
      <c r="H2" s="14"/>
      <c r="I2" s="40"/>
      <c r="J2" s="40"/>
      <c r="K2" s="52"/>
    </row>
    <row r="4" spans="2:11" ht="26.25" x14ac:dyDescent="0.25">
      <c r="G4" s="16" t="s">
        <v>93</v>
      </c>
      <c r="J4" s="41"/>
      <c r="K4" s="41"/>
    </row>
    <row r="5" spans="2:11" x14ac:dyDescent="0.25">
      <c r="E5" s="17"/>
      <c r="F5" s="17"/>
    </row>
    <row r="6" spans="2:11" ht="18.75" x14ac:dyDescent="0.3">
      <c r="E6" s="18"/>
      <c r="F6" s="1507" t="s">
        <v>108</v>
      </c>
      <c r="G6" s="19" t="s">
        <v>94</v>
      </c>
      <c r="H6" s="20"/>
      <c r="I6" s="44"/>
      <c r="J6" s="44"/>
      <c r="K6" s="43" t="s">
        <v>91</v>
      </c>
    </row>
    <row r="7" spans="2:11" ht="18.75" x14ac:dyDescent="0.3">
      <c r="B7" s="210"/>
      <c r="C7" s="64"/>
      <c r="E7" s="18"/>
      <c r="F7" s="1508"/>
      <c r="G7" s="21" t="s">
        <v>96</v>
      </c>
      <c r="H7" s="25"/>
      <c r="I7" s="46"/>
      <c r="J7" s="46"/>
      <c r="K7" s="23">
        <f>SUM(K30:K36)</f>
        <v>0</v>
      </c>
    </row>
    <row r="8" spans="2:11" ht="18.75" x14ac:dyDescent="0.3">
      <c r="B8" s="230"/>
      <c r="C8" s="64"/>
      <c r="E8" s="18"/>
      <c r="F8" s="183">
        <v>94</v>
      </c>
      <c r="G8" s="24" t="s">
        <v>399</v>
      </c>
      <c r="H8" s="25"/>
      <c r="I8" s="46"/>
      <c r="J8" s="46"/>
      <c r="K8" s="23">
        <f>SUMIF($B$41:$B$1010,F8,$K$41:$K$1010)</f>
        <v>0</v>
      </c>
    </row>
    <row r="9" spans="2:11" ht="18.75" x14ac:dyDescent="0.3">
      <c r="B9" s="230"/>
      <c r="C9" s="64"/>
      <c r="E9" s="18"/>
      <c r="F9" s="183">
        <v>550</v>
      </c>
      <c r="G9" s="24" t="s">
        <v>403</v>
      </c>
      <c r="H9" s="25"/>
      <c r="I9" s="46"/>
      <c r="J9" s="46"/>
      <c r="K9" s="23">
        <f t="shared" ref="K9:K23" si="0">SUMIF($B$41:$B$1010,F9,$K$41:$K$1010)</f>
        <v>0</v>
      </c>
    </row>
    <row r="10" spans="2:11" ht="18.75" x14ac:dyDescent="0.3">
      <c r="B10" s="230"/>
      <c r="C10" s="64"/>
      <c r="E10" s="18"/>
      <c r="F10" s="183">
        <v>192</v>
      </c>
      <c r="G10" s="24" t="s">
        <v>400</v>
      </c>
      <c r="H10" s="25"/>
      <c r="I10" s="46"/>
      <c r="J10" s="46"/>
      <c r="K10" s="23">
        <f t="shared" si="0"/>
        <v>0</v>
      </c>
    </row>
    <row r="11" spans="2:11" ht="18.75" x14ac:dyDescent="0.3">
      <c r="B11" s="230"/>
      <c r="C11" s="64"/>
      <c r="E11" s="18"/>
      <c r="F11" s="183">
        <v>552</v>
      </c>
      <c r="G11" s="24" t="s">
        <v>574</v>
      </c>
      <c r="H11" s="25"/>
      <c r="I11" s="46"/>
      <c r="J11" s="46"/>
      <c r="K11" s="23">
        <f t="shared" si="0"/>
        <v>0</v>
      </c>
    </row>
    <row r="12" spans="2:11" ht="18.75" x14ac:dyDescent="0.3">
      <c r="B12" s="230"/>
      <c r="C12" s="64"/>
      <c r="E12" s="18"/>
      <c r="F12" s="183">
        <v>312</v>
      </c>
      <c r="G12" s="24" t="s">
        <v>401</v>
      </c>
      <c r="H12" s="25"/>
      <c r="I12" s="46"/>
      <c r="J12" s="46"/>
      <c r="K12" s="23">
        <f>SUMIF($B$41:$B$1010,F12,$K$41:$K$1010)</f>
        <v>0</v>
      </c>
    </row>
    <row r="13" spans="2:11" ht="18.75" x14ac:dyDescent="0.3">
      <c r="B13" s="230"/>
      <c r="C13" s="64"/>
      <c r="E13" s="18"/>
      <c r="F13" s="183">
        <v>87</v>
      </c>
      <c r="G13" s="24" t="s">
        <v>397</v>
      </c>
      <c r="H13" s="25"/>
      <c r="I13" s="46"/>
      <c r="J13" s="46"/>
      <c r="K13" s="23">
        <f t="shared" si="0"/>
        <v>0</v>
      </c>
    </row>
    <row r="14" spans="2:11" ht="18.75" x14ac:dyDescent="0.3">
      <c r="B14" s="230"/>
      <c r="C14" s="64"/>
      <c r="E14" s="18"/>
      <c r="F14" s="183">
        <v>88</v>
      </c>
      <c r="G14" s="24" t="s">
        <v>398</v>
      </c>
      <c r="H14" s="25"/>
      <c r="I14" s="46"/>
      <c r="J14" s="46"/>
      <c r="K14" s="23">
        <f t="shared" si="0"/>
        <v>0</v>
      </c>
    </row>
    <row r="15" spans="2:11" ht="18.75" x14ac:dyDescent="0.3">
      <c r="B15" s="230"/>
      <c r="C15" s="64"/>
      <c r="E15" s="18"/>
      <c r="F15" s="183">
        <v>83</v>
      </c>
      <c r="G15" s="24" t="s">
        <v>385</v>
      </c>
      <c r="H15" s="25"/>
      <c r="I15" s="46"/>
      <c r="J15" s="46"/>
      <c r="K15" s="23">
        <f t="shared" si="0"/>
        <v>0</v>
      </c>
    </row>
    <row r="16" spans="2:11" ht="18.75" x14ac:dyDescent="0.3">
      <c r="B16" s="230"/>
      <c r="C16" s="64"/>
      <c r="E16" s="18"/>
      <c r="F16" s="183">
        <v>553</v>
      </c>
      <c r="G16" s="24" t="s">
        <v>575</v>
      </c>
      <c r="H16" s="25"/>
      <c r="I16" s="46"/>
      <c r="J16" s="46"/>
      <c r="K16" s="23">
        <f t="shared" si="0"/>
        <v>0</v>
      </c>
    </row>
    <row r="17" spans="1:11" ht="18.75" x14ac:dyDescent="0.3">
      <c r="B17" s="230"/>
      <c r="C17" s="64"/>
      <c r="E17" s="18"/>
      <c r="F17" s="183">
        <v>533</v>
      </c>
      <c r="G17" s="24" t="s">
        <v>392</v>
      </c>
      <c r="H17" s="25"/>
      <c r="I17" s="46"/>
      <c r="J17" s="46"/>
      <c r="K17" s="23">
        <f t="shared" si="0"/>
        <v>0</v>
      </c>
    </row>
    <row r="18" spans="1:11" ht="18.75" x14ac:dyDescent="0.3">
      <c r="B18" s="230"/>
      <c r="C18" s="64"/>
      <c r="E18" s="18"/>
      <c r="F18" s="183">
        <v>92</v>
      </c>
      <c r="G18" s="24" t="s">
        <v>389</v>
      </c>
      <c r="H18" s="25"/>
      <c r="I18" s="46"/>
      <c r="J18" s="46"/>
      <c r="K18" s="23">
        <f t="shared" si="0"/>
        <v>0</v>
      </c>
    </row>
    <row r="19" spans="1:11" ht="18.75" x14ac:dyDescent="0.3">
      <c r="B19" s="230"/>
      <c r="C19" s="64"/>
      <c r="E19" s="18"/>
      <c r="F19" s="183">
        <v>554</v>
      </c>
      <c r="G19" s="24" t="s">
        <v>601</v>
      </c>
      <c r="H19" s="25"/>
      <c r="I19" s="46"/>
      <c r="J19" s="46"/>
      <c r="K19" s="23">
        <f t="shared" si="0"/>
        <v>0</v>
      </c>
    </row>
    <row r="20" spans="1:11" ht="18.75" x14ac:dyDescent="0.3">
      <c r="B20" s="230"/>
      <c r="C20" s="64"/>
      <c r="E20" s="18"/>
      <c r="F20" s="183">
        <v>91</v>
      </c>
      <c r="G20" s="24" t="s">
        <v>388</v>
      </c>
      <c r="H20" s="25"/>
      <c r="I20" s="46"/>
      <c r="J20" s="46"/>
      <c r="K20" s="23">
        <f t="shared" si="0"/>
        <v>0</v>
      </c>
    </row>
    <row r="21" spans="1:11" ht="18.75" x14ac:dyDescent="0.3">
      <c r="B21" s="230"/>
      <c r="C21" s="64"/>
      <c r="E21" s="18"/>
      <c r="F21" s="183">
        <v>555</v>
      </c>
      <c r="G21" s="24" t="s">
        <v>390</v>
      </c>
      <c r="H21" s="25"/>
      <c r="I21" s="46"/>
      <c r="J21" s="46"/>
      <c r="K21" s="23">
        <f t="shared" si="0"/>
        <v>0</v>
      </c>
    </row>
    <row r="22" spans="1:11" ht="18.75" x14ac:dyDescent="0.3">
      <c r="B22" s="230"/>
      <c r="C22" s="64"/>
      <c r="E22" s="18"/>
      <c r="F22" s="183">
        <v>540</v>
      </c>
      <c r="G22" s="24" t="s">
        <v>402</v>
      </c>
      <c r="H22" s="25"/>
      <c r="I22" s="46"/>
      <c r="J22" s="46"/>
      <c r="K22" s="23">
        <f t="shared" si="0"/>
        <v>0</v>
      </c>
    </row>
    <row r="23" spans="1:11" ht="18.75" x14ac:dyDescent="0.3">
      <c r="B23" s="211"/>
      <c r="C23" s="56"/>
      <c r="E23" s="18"/>
      <c r="F23" s="183">
        <v>86</v>
      </c>
      <c r="G23" s="24" t="s">
        <v>396</v>
      </c>
      <c r="H23" s="25"/>
      <c r="I23" s="46"/>
      <c r="J23" s="46"/>
      <c r="K23" s="23">
        <f t="shared" si="0"/>
        <v>0</v>
      </c>
    </row>
    <row r="24" spans="1:11" ht="18.75" x14ac:dyDescent="0.3">
      <c r="B24" s="236"/>
      <c r="C24" s="56"/>
      <c r="E24" s="18"/>
      <c r="F24" s="223" t="s">
        <v>3211</v>
      </c>
      <c r="G24" s="224" t="s">
        <v>577</v>
      </c>
      <c r="H24" s="225"/>
      <c r="I24" s="226"/>
      <c r="J24" s="226"/>
      <c r="K24" s="237">
        <f>' 23  CP Z'!K15</f>
        <v>0</v>
      </c>
    </row>
    <row r="25" spans="1:11" ht="18.75" x14ac:dyDescent="0.3">
      <c r="B25" s="236"/>
      <c r="C25" s="56"/>
      <c r="E25" s="18"/>
      <c r="F25" s="223" t="s">
        <v>3212</v>
      </c>
      <c r="G25" s="224" t="s">
        <v>578</v>
      </c>
      <c r="H25" s="225"/>
      <c r="I25" s="226"/>
      <c r="J25" s="226"/>
      <c r="K25" s="237">
        <f>' 23  CP M'!K15</f>
        <v>0</v>
      </c>
    </row>
    <row r="26" spans="1:11" ht="18.75" x14ac:dyDescent="0.3">
      <c r="B26" s="212"/>
      <c r="C26" s="27"/>
      <c r="F26" s="183" t="s">
        <v>607</v>
      </c>
      <c r="G26" s="28" t="s">
        <v>97</v>
      </c>
      <c r="H26" s="25"/>
      <c r="I26" s="46"/>
      <c r="J26" s="46"/>
      <c r="K26" s="26">
        <f>(SUM(K8:K25)*0.002)</f>
        <v>0</v>
      </c>
    </row>
    <row r="27" spans="1:11" ht="18.75" x14ac:dyDescent="0.3">
      <c r="F27" s="72"/>
      <c r="G27" s="29"/>
      <c r="H27" s="20"/>
      <c r="I27" s="30" t="s">
        <v>92</v>
      </c>
      <c r="J27" s="30"/>
      <c r="K27" s="30">
        <f>SUM(K7:K26)</f>
        <v>0</v>
      </c>
    </row>
    <row r="28" spans="1:11" ht="26.25" x14ac:dyDescent="0.25">
      <c r="D28" s="31" t="s">
        <v>96</v>
      </c>
    </row>
    <row r="29" spans="1:11" ht="30" x14ac:dyDescent="0.25">
      <c r="A29" s="213" t="s">
        <v>113</v>
      </c>
      <c r="B29" s="214"/>
      <c r="C29" s="176" t="s">
        <v>110</v>
      </c>
      <c r="D29" s="1509" t="s">
        <v>98</v>
      </c>
      <c r="E29" s="1510"/>
      <c r="F29" s="1" t="s">
        <v>99</v>
      </c>
      <c r="G29" s="1" t="s">
        <v>3</v>
      </c>
      <c r="H29" s="2" t="s">
        <v>4</v>
      </c>
      <c r="I29" s="47" t="s">
        <v>100</v>
      </c>
      <c r="J29" s="48" t="s">
        <v>101</v>
      </c>
      <c r="K29" s="202" t="s">
        <v>283</v>
      </c>
    </row>
    <row r="30" spans="1:11" ht="135" x14ac:dyDescent="0.25">
      <c r="A30" s="209">
        <v>1101</v>
      </c>
      <c r="B30" s="215"/>
      <c r="C30" s="184" t="s">
        <v>3231</v>
      </c>
      <c r="D30" s="1511" t="s">
        <v>5</v>
      </c>
      <c r="E30" s="1512"/>
      <c r="F30" s="1517" t="s">
        <v>102</v>
      </c>
      <c r="G30" s="1547" t="s">
        <v>3285</v>
      </c>
      <c r="H30" s="4" t="s">
        <v>14</v>
      </c>
      <c r="I30" s="49">
        <v>1</v>
      </c>
      <c r="J30" s="50"/>
      <c r="K30" s="203">
        <f t="shared" ref="K30:K36" si="1">ROUND(J30*I30,2)</f>
        <v>0</v>
      </c>
    </row>
    <row r="31" spans="1:11" ht="30" x14ac:dyDescent="0.25">
      <c r="A31" s="209">
        <v>1102</v>
      </c>
      <c r="B31" s="215"/>
      <c r="C31" s="184" t="s">
        <v>3232</v>
      </c>
      <c r="D31" s="1513"/>
      <c r="E31" s="1514"/>
      <c r="F31" s="1517"/>
      <c r="G31" s="1547" t="s">
        <v>103</v>
      </c>
      <c r="H31" s="4" t="s">
        <v>14</v>
      </c>
      <c r="I31" s="49">
        <v>1</v>
      </c>
      <c r="J31" s="50"/>
      <c r="K31" s="203">
        <f t="shared" si="1"/>
        <v>0</v>
      </c>
    </row>
    <row r="32" spans="1:11" ht="90" x14ac:dyDescent="0.25">
      <c r="A32" s="209">
        <v>1103</v>
      </c>
      <c r="B32" s="215"/>
      <c r="C32" s="184" t="s">
        <v>3233</v>
      </c>
      <c r="D32" s="1513"/>
      <c r="E32" s="1514"/>
      <c r="F32" s="1517"/>
      <c r="G32" s="1547" t="s">
        <v>3286</v>
      </c>
      <c r="H32" s="4" t="s">
        <v>14</v>
      </c>
      <c r="I32" s="49">
        <v>1</v>
      </c>
      <c r="J32" s="50"/>
      <c r="K32" s="203">
        <f t="shared" si="1"/>
        <v>0</v>
      </c>
    </row>
    <row r="33" spans="1:11" ht="60" x14ac:dyDescent="0.25">
      <c r="A33" s="209">
        <v>1104</v>
      </c>
      <c r="B33" s="215"/>
      <c r="C33" s="184" t="s">
        <v>3234</v>
      </c>
      <c r="D33" s="1513"/>
      <c r="E33" s="1514"/>
      <c r="F33" s="1517"/>
      <c r="G33" s="1547" t="s">
        <v>3287</v>
      </c>
      <c r="H33" s="4" t="s">
        <v>14</v>
      </c>
      <c r="I33" s="49">
        <v>1</v>
      </c>
      <c r="J33" s="50"/>
      <c r="K33" s="203">
        <f t="shared" si="1"/>
        <v>0</v>
      </c>
    </row>
    <row r="34" spans="1:11" ht="45" x14ac:dyDescent="0.25">
      <c r="A34" s="209">
        <v>1105</v>
      </c>
      <c r="B34" s="215"/>
      <c r="C34" s="184" t="s">
        <v>3235</v>
      </c>
      <c r="D34" s="1513"/>
      <c r="E34" s="1514"/>
      <c r="F34" s="1517"/>
      <c r="G34" s="1547" t="s">
        <v>3288</v>
      </c>
      <c r="H34" s="4" t="s">
        <v>14</v>
      </c>
      <c r="I34" s="49">
        <v>1</v>
      </c>
      <c r="J34" s="50"/>
      <c r="K34" s="203">
        <f t="shared" si="1"/>
        <v>0</v>
      </c>
    </row>
    <row r="35" spans="1:11" ht="105" x14ac:dyDescent="0.25">
      <c r="A35" s="209">
        <v>1106</v>
      </c>
      <c r="B35" s="215"/>
      <c r="C35" s="184" t="s">
        <v>3236</v>
      </c>
      <c r="D35" s="1513"/>
      <c r="E35" s="1514"/>
      <c r="F35" s="1517"/>
      <c r="G35" s="3" t="s">
        <v>104</v>
      </c>
      <c r="H35" s="58" t="s">
        <v>10</v>
      </c>
      <c r="I35" s="49">
        <f>SUMIF(A41:A1000,1201,I41:I1000)</f>
        <v>3875</v>
      </c>
      <c r="J35" s="50"/>
      <c r="K35" s="203">
        <f t="shared" si="1"/>
        <v>0</v>
      </c>
    </row>
    <row r="36" spans="1:11" ht="30" x14ac:dyDescent="0.25">
      <c r="A36" s="216">
        <v>201</v>
      </c>
      <c r="B36" s="217" t="s">
        <v>112</v>
      </c>
      <c r="C36" s="184" t="s">
        <v>3237</v>
      </c>
      <c r="D36" s="1515"/>
      <c r="E36" s="1516"/>
      <c r="F36" s="3" t="s">
        <v>120</v>
      </c>
      <c r="G36" s="3" t="s">
        <v>121</v>
      </c>
      <c r="H36" s="4" t="s">
        <v>6</v>
      </c>
      <c r="I36" s="49">
        <v>1</v>
      </c>
      <c r="J36" s="49">
        <f>CENIK!F2</f>
        <v>0</v>
      </c>
      <c r="K36" s="203">
        <f t="shared" si="1"/>
        <v>0</v>
      </c>
    </row>
    <row r="37" spans="1:11" x14ac:dyDescent="0.25">
      <c r="B37" s="218"/>
      <c r="C37" s="32"/>
      <c r="D37" s="33"/>
      <c r="E37" s="33"/>
      <c r="F37" s="33"/>
      <c r="G37" s="33"/>
      <c r="H37" s="34"/>
      <c r="I37" s="51"/>
      <c r="J37" s="51"/>
      <c r="K37" s="51"/>
    </row>
    <row r="38" spans="1:11" x14ac:dyDescent="0.25">
      <c r="B38" s="218"/>
      <c r="C38" s="32"/>
      <c r="D38" s="33"/>
      <c r="E38" s="33"/>
      <c r="F38" s="33"/>
      <c r="G38" s="33"/>
      <c r="H38" s="34"/>
      <c r="I38" s="51"/>
      <c r="J38" s="51"/>
      <c r="K38" s="51"/>
    </row>
    <row r="39" spans="1:11" ht="26.25" x14ac:dyDescent="0.25">
      <c r="A39" s="209" t="s">
        <v>113</v>
      </c>
      <c r="B39" s="219"/>
      <c r="C39" s="35"/>
      <c r="D39" s="31" t="s">
        <v>105</v>
      </c>
      <c r="E39" s="36"/>
      <c r="F39" s="36"/>
      <c r="G39" s="33"/>
      <c r="H39" s="34"/>
      <c r="I39" s="51"/>
      <c r="J39" s="51"/>
      <c r="K39" s="51"/>
    </row>
    <row r="40" spans="1:11" ht="30" x14ac:dyDescent="0.25">
      <c r="A40" s="220" t="s">
        <v>0</v>
      </c>
      <c r="B40" s="215" t="s">
        <v>95</v>
      </c>
      <c r="C40" s="70" t="s">
        <v>109</v>
      </c>
      <c r="D40" s="1" t="s">
        <v>106</v>
      </c>
      <c r="E40" s="1" t="s">
        <v>98</v>
      </c>
      <c r="F40" s="1" t="s">
        <v>99</v>
      </c>
      <c r="G40" s="1" t="s">
        <v>3</v>
      </c>
      <c r="H40" s="2" t="s">
        <v>4</v>
      </c>
      <c r="I40" s="47" t="s">
        <v>100</v>
      </c>
      <c r="J40" s="48" t="s">
        <v>101</v>
      </c>
      <c r="K40" s="53" t="s">
        <v>283</v>
      </c>
    </row>
    <row r="41" spans="1:11" ht="60" x14ac:dyDescent="0.25">
      <c r="A41" s="187">
        <v>1201</v>
      </c>
      <c r="B41" s="187">
        <v>94</v>
      </c>
      <c r="C41" s="184" t="str">
        <f>CONCATENATE(B41,$A$39,A41)</f>
        <v>94-1201</v>
      </c>
      <c r="D41" s="244" t="s">
        <v>399</v>
      </c>
      <c r="E41" s="244" t="s">
        <v>7</v>
      </c>
      <c r="F41" s="244" t="s">
        <v>8</v>
      </c>
      <c r="G41" s="244" t="s">
        <v>9</v>
      </c>
      <c r="H41" s="187" t="s">
        <v>10</v>
      </c>
      <c r="I41" s="188">
        <v>268</v>
      </c>
      <c r="J41" s="188">
        <f>VLOOKUP(A41,CENIK!$A$2:$F$201,6,FALSE)</f>
        <v>0</v>
      </c>
      <c r="K41" s="188">
        <f>ROUND(I41*J41,2)</f>
        <v>0</v>
      </c>
    </row>
    <row r="42" spans="1:11" ht="60" x14ac:dyDescent="0.25">
      <c r="A42" s="187">
        <v>1203</v>
      </c>
      <c r="B42" s="187">
        <v>94</v>
      </c>
      <c r="C42" s="184" t="str">
        <f t="shared" ref="C42:C105" si="2">CONCATENATE(B42,$A$39,A42)</f>
        <v>94-1203</v>
      </c>
      <c r="D42" s="244" t="s">
        <v>399</v>
      </c>
      <c r="E42" s="244" t="s">
        <v>7</v>
      </c>
      <c r="F42" s="244" t="s">
        <v>8</v>
      </c>
      <c r="G42" s="244" t="s">
        <v>236</v>
      </c>
      <c r="H42" s="187" t="s">
        <v>10</v>
      </c>
      <c r="I42" s="188">
        <v>268</v>
      </c>
      <c r="J42" s="188">
        <f>VLOOKUP(A42,CENIK!$A$2:$F$201,6,FALSE)</f>
        <v>0</v>
      </c>
      <c r="K42" s="188">
        <f t="shared" ref="K42:K105" si="3">ROUND(I42*J42,2)</f>
        <v>0</v>
      </c>
    </row>
    <row r="43" spans="1:11" ht="60" x14ac:dyDescent="0.25">
      <c r="A43" s="187">
        <v>1205</v>
      </c>
      <c r="B43" s="187">
        <v>94</v>
      </c>
      <c r="C43" s="184" t="str">
        <f t="shared" si="2"/>
        <v>94-1205</v>
      </c>
      <c r="D43" s="244" t="s">
        <v>399</v>
      </c>
      <c r="E43" s="244" t="s">
        <v>7</v>
      </c>
      <c r="F43" s="244" t="s">
        <v>8</v>
      </c>
      <c r="G43" s="244" t="s">
        <v>237</v>
      </c>
      <c r="H43" s="187" t="s">
        <v>14</v>
      </c>
      <c r="I43" s="188">
        <v>1</v>
      </c>
      <c r="J43" s="188">
        <f>VLOOKUP(A43,CENIK!$A$2:$F$201,6,FALSE)</f>
        <v>0</v>
      </c>
      <c r="K43" s="188">
        <f t="shared" si="3"/>
        <v>0</v>
      </c>
    </row>
    <row r="44" spans="1:11" ht="60" x14ac:dyDescent="0.25">
      <c r="A44" s="187">
        <v>1206</v>
      </c>
      <c r="B44" s="187">
        <v>94</v>
      </c>
      <c r="C44" s="184" t="str">
        <f t="shared" si="2"/>
        <v>94-1206</v>
      </c>
      <c r="D44" s="244" t="s">
        <v>399</v>
      </c>
      <c r="E44" s="244" t="s">
        <v>7</v>
      </c>
      <c r="F44" s="244" t="s">
        <v>8</v>
      </c>
      <c r="G44" s="244" t="s">
        <v>238</v>
      </c>
      <c r="H44" s="187" t="s">
        <v>14</v>
      </c>
      <c r="I44" s="188">
        <v>1</v>
      </c>
      <c r="J44" s="188">
        <f>VLOOKUP(A44,CENIK!$A$2:$F$201,6,FALSE)</f>
        <v>0</v>
      </c>
      <c r="K44" s="188">
        <f t="shared" si="3"/>
        <v>0</v>
      </c>
    </row>
    <row r="45" spans="1:11" ht="75" x14ac:dyDescent="0.25">
      <c r="A45" s="187">
        <v>1207</v>
      </c>
      <c r="B45" s="187">
        <v>94</v>
      </c>
      <c r="C45" s="184" t="str">
        <f t="shared" si="2"/>
        <v>94-1207</v>
      </c>
      <c r="D45" s="244" t="s">
        <v>399</v>
      </c>
      <c r="E45" s="244" t="s">
        <v>7</v>
      </c>
      <c r="F45" s="244" t="s">
        <v>8</v>
      </c>
      <c r="G45" s="244" t="s">
        <v>239</v>
      </c>
      <c r="H45" s="187" t="s">
        <v>14</v>
      </c>
      <c r="I45" s="188">
        <v>1</v>
      </c>
      <c r="J45" s="188">
        <f>VLOOKUP(A45,CENIK!$A$2:$F$201,6,FALSE)</f>
        <v>0</v>
      </c>
      <c r="K45" s="188">
        <f t="shared" si="3"/>
        <v>0</v>
      </c>
    </row>
    <row r="46" spans="1:11" ht="75" x14ac:dyDescent="0.25">
      <c r="A46" s="187">
        <v>1208</v>
      </c>
      <c r="B46" s="187">
        <v>94</v>
      </c>
      <c r="C46" s="184" t="str">
        <f t="shared" si="2"/>
        <v>94-1208</v>
      </c>
      <c r="D46" s="244" t="s">
        <v>399</v>
      </c>
      <c r="E46" s="244" t="s">
        <v>7</v>
      </c>
      <c r="F46" s="244" t="s">
        <v>8</v>
      </c>
      <c r="G46" s="244" t="s">
        <v>240</v>
      </c>
      <c r="H46" s="187" t="s">
        <v>14</v>
      </c>
      <c r="I46" s="188">
        <v>1</v>
      </c>
      <c r="J46" s="188">
        <f>VLOOKUP(A46,CENIK!$A$2:$F$201,6,FALSE)</f>
        <v>0</v>
      </c>
      <c r="K46" s="188">
        <f t="shared" si="3"/>
        <v>0</v>
      </c>
    </row>
    <row r="47" spans="1:11" ht="60" x14ac:dyDescent="0.25">
      <c r="A47" s="187">
        <v>1212</v>
      </c>
      <c r="B47" s="187">
        <v>94</v>
      </c>
      <c r="C47" s="184" t="str">
        <f t="shared" si="2"/>
        <v>94-1212</v>
      </c>
      <c r="D47" s="244" t="s">
        <v>399</v>
      </c>
      <c r="E47" s="244" t="s">
        <v>7</v>
      </c>
      <c r="F47" s="244" t="s">
        <v>8</v>
      </c>
      <c r="G47" s="244" t="s">
        <v>243</v>
      </c>
      <c r="H47" s="187" t="s">
        <v>14</v>
      </c>
      <c r="I47" s="188">
        <v>1</v>
      </c>
      <c r="J47" s="188">
        <f>VLOOKUP(A47,CENIK!$A$2:$F$201,6,FALSE)</f>
        <v>0</v>
      </c>
      <c r="K47" s="188">
        <f t="shared" si="3"/>
        <v>0</v>
      </c>
    </row>
    <row r="48" spans="1:11" ht="60" x14ac:dyDescent="0.25">
      <c r="A48" s="187">
        <v>1213</v>
      </c>
      <c r="B48" s="187">
        <v>94</v>
      </c>
      <c r="C48" s="184" t="str">
        <f t="shared" si="2"/>
        <v>94-1213</v>
      </c>
      <c r="D48" s="244" t="s">
        <v>399</v>
      </c>
      <c r="E48" s="244" t="s">
        <v>7</v>
      </c>
      <c r="F48" s="244" t="s">
        <v>8</v>
      </c>
      <c r="G48" s="244" t="s">
        <v>244</v>
      </c>
      <c r="H48" s="187" t="s">
        <v>14</v>
      </c>
      <c r="I48" s="188">
        <v>1</v>
      </c>
      <c r="J48" s="188">
        <f>VLOOKUP(A48,CENIK!$A$2:$F$201,6,FALSE)</f>
        <v>0</v>
      </c>
      <c r="K48" s="188">
        <f t="shared" si="3"/>
        <v>0</v>
      </c>
    </row>
    <row r="49" spans="1:11" ht="45" x14ac:dyDescent="0.25">
      <c r="A49" s="187">
        <v>1301</v>
      </c>
      <c r="B49" s="187">
        <v>94</v>
      </c>
      <c r="C49" s="184" t="str">
        <f t="shared" si="2"/>
        <v>94-1301</v>
      </c>
      <c r="D49" s="244" t="s">
        <v>399</v>
      </c>
      <c r="E49" s="244" t="s">
        <v>7</v>
      </c>
      <c r="F49" s="244" t="s">
        <v>15</v>
      </c>
      <c r="G49" s="244" t="s">
        <v>16</v>
      </c>
      <c r="H49" s="187" t="s">
        <v>10</v>
      </c>
      <c r="I49" s="188">
        <v>268</v>
      </c>
      <c r="J49" s="188">
        <f>VLOOKUP(A49,CENIK!$A$2:$F$201,6,FALSE)</f>
        <v>0</v>
      </c>
      <c r="K49" s="188">
        <f t="shared" si="3"/>
        <v>0</v>
      </c>
    </row>
    <row r="50" spans="1:11" ht="150" x14ac:dyDescent="0.25">
      <c r="A50" s="187">
        <v>1302</v>
      </c>
      <c r="B50" s="187">
        <v>94</v>
      </c>
      <c r="C50" s="184" t="str">
        <f t="shared" si="2"/>
        <v>94-1302</v>
      </c>
      <c r="D50" s="244" t="s">
        <v>399</v>
      </c>
      <c r="E50" s="244" t="s">
        <v>7</v>
      </c>
      <c r="F50" s="244" t="s">
        <v>15</v>
      </c>
      <c r="G50" s="244" t="s">
        <v>3254</v>
      </c>
      <c r="H50" s="187" t="s">
        <v>10</v>
      </c>
      <c r="I50" s="188">
        <v>268</v>
      </c>
      <c r="J50" s="188">
        <f>VLOOKUP(A50,CENIK!$A$2:$F$201,6,FALSE)</f>
        <v>0</v>
      </c>
      <c r="K50" s="188">
        <f t="shared" si="3"/>
        <v>0</v>
      </c>
    </row>
    <row r="51" spans="1:11" ht="165" x14ac:dyDescent="0.25">
      <c r="A51" s="187">
        <v>1304</v>
      </c>
      <c r="B51" s="187">
        <v>94</v>
      </c>
      <c r="C51" s="184" t="str">
        <f t="shared" si="2"/>
        <v>94-1304</v>
      </c>
      <c r="D51" s="244" t="s">
        <v>399</v>
      </c>
      <c r="E51" s="244" t="s">
        <v>7</v>
      </c>
      <c r="F51" s="244" t="s">
        <v>15</v>
      </c>
      <c r="G51" s="244" t="s">
        <v>3253</v>
      </c>
      <c r="H51" s="187" t="s">
        <v>6</v>
      </c>
      <c r="I51" s="188">
        <v>1</v>
      </c>
      <c r="J51" s="188">
        <f>VLOOKUP(A51,CENIK!$A$2:$F$201,6,FALSE)</f>
        <v>0</v>
      </c>
      <c r="K51" s="188">
        <f t="shared" si="3"/>
        <v>0</v>
      </c>
    </row>
    <row r="52" spans="1:11" ht="60" x14ac:dyDescent="0.25">
      <c r="A52" s="187">
        <v>1307</v>
      </c>
      <c r="B52" s="187">
        <v>94</v>
      </c>
      <c r="C52" s="184" t="str">
        <f t="shared" si="2"/>
        <v>94-1307</v>
      </c>
      <c r="D52" s="244" t="s">
        <v>399</v>
      </c>
      <c r="E52" s="244" t="s">
        <v>7</v>
      </c>
      <c r="F52" s="244" t="s">
        <v>15</v>
      </c>
      <c r="G52" s="244" t="s">
        <v>18</v>
      </c>
      <c r="H52" s="187" t="s">
        <v>6</v>
      </c>
      <c r="I52" s="188">
        <v>19</v>
      </c>
      <c r="J52" s="188">
        <f>VLOOKUP(A52,CENIK!$A$2:$F$201,6,FALSE)</f>
        <v>0</v>
      </c>
      <c r="K52" s="188">
        <f t="shared" si="3"/>
        <v>0</v>
      </c>
    </row>
    <row r="53" spans="1:11" ht="60" x14ac:dyDescent="0.25">
      <c r="A53" s="187">
        <v>1310</v>
      </c>
      <c r="B53" s="187">
        <v>94</v>
      </c>
      <c r="C53" s="184" t="str">
        <f t="shared" si="2"/>
        <v>94-1310</v>
      </c>
      <c r="D53" s="244" t="s">
        <v>399</v>
      </c>
      <c r="E53" s="244" t="s">
        <v>7</v>
      </c>
      <c r="F53" s="244" t="s">
        <v>15</v>
      </c>
      <c r="G53" s="244" t="s">
        <v>21</v>
      </c>
      <c r="H53" s="187" t="s">
        <v>22</v>
      </c>
      <c r="I53" s="188">
        <v>201</v>
      </c>
      <c r="J53" s="188">
        <f>VLOOKUP(A53,CENIK!$A$2:$F$201,6,FALSE)</f>
        <v>0</v>
      </c>
      <c r="K53" s="188">
        <f t="shared" si="3"/>
        <v>0</v>
      </c>
    </row>
    <row r="54" spans="1:11" ht="30" x14ac:dyDescent="0.25">
      <c r="A54" s="187">
        <v>1401</v>
      </c>
      <c r="B54" s="187">
        <v>94</v>
      </c>
      <c r="C54" s="184" t="str">
        <f t="shared" si="2"/>
        <v>94-1401</v>
      </c>
      <c r="D54" s="244" t="s">
        <v>399</v>
      </c>
      <c r="E54" s="244" t="s">
        <v>7</v>
      </c>
      <c r="F54" s="244" t="s">
        <v>25</v>
      </c>
      <c r="G54" s="244" t="s">
        <v>247</v>
      </c>
      <c r="H54" s="187" t="s">
        <v>20</v>
      </c>
      <c r="I54" s="188">
        <v>5.36</v>
      </c>
      <c r="J54" s="188">
        <f>VLOOKUP(A54,CENIK!$A$2:$F$201,6,FALSE)</f>
        <v>0</v>
      </c>
      <c r="K54" s="188">
        <f t="shared" si="3"/>
        <v>0</v>
      </c>
    </row>
    <row r="55" spans="1:11" ht="30" x14ac:dyDescent="0.25">
      <c r="A55" s="187">
        <v>22102</v>
      </c>
      <c r="B55" s="187">
        <v>94</v>
      </c>
      <c r="C55" s="184" t="str">
        <f t="shared" si="2"/>
        <v>94-22102</v>
      </c>
      <c r="D55" s="244" t="s">
        <v>399</v>
      </c>
      <c r="E55" s="244" t="s">
        <v>26</v>
      </c>
      <c r="F55" s="244" t="s">
        <v>27</v>
      </c>
      <c r="G55" s="244" t="s">
        <v>35</v>
      </c>
      <c r="H55" s="187" t="s">
        <v>29</v>
      </c>
      <c r="I55" s="188">
        <v>335</v>
      </c>
      <c r="J55" s="188">
        <f>VLOOKUP(A55,CENIK!$A$2:$F$201,6,FALSE)</f>
        <v>0</v>
      </c>
      <c r="K55" s="188">
        <f t="shared" si="3"/>
        <v>0</v>
      </c>
    </row>
    <row r="56" spans="1:11" ht="60" x14ac:dyDescent="0.25">
      <c r="A56" s="187">
        <v>12303</v>
      </c>
      <c r="B56" s="187">
        <v>94</v>
      </c>
      <c r="C56" s="184" t="str">
        <f t="shared" si="2"/>
        <v>94-12303</v>
      </c>
      <c r="D56" s="244" t="s">
        <v>399</v>
      </c>
      <c r="E56" s="244" t="s">
        <v>26</v>
      </c>
      <c r="F56" s="244" t="s">
        <v>27</v>
      </c>
      <c r="G56" s="244" t="s">
        <v>561</v>
      </c>
      <c r="H56" s="187" t="s">
        <v>22</v>
      </c>
      <c r="I56" s="188">
        <v>335</v>
      </c>
      <c r="J56" s="188">
        <f>VLOOKUP(A56,CENIK!$A$2:$F$201,6,FALSE)</f>
        <v>0</v>
      </c>
      <c r="K56" s="188">
        <f t="shared" si="3"/>
        <v>0</v>
      </c>
    </row>
    <row r="57" spans="1:11" ht="30" x14ac:dyDescent="0.25">
      <c r="A57" s="187">
        <v>24405</v>
      </c>
      <c r="B57" s="187">
        <v>94</v>
      </c>
      <c r="C57" s="184" t="str">
        <f t="shared" si="2"/>
        <v>94-24405</v>
      </c>
      <c r="D57" s="244" t="s">
        <v>399</v>
      </c>
      <c r="E57" s="244" t="s">
        <v>26</v>
      </c>
      <c r="F57" s="244" t="s">
        <v>36</v>
      </c>
      <c r="G57" s="244" t="s">
        <v>252</v>
      </c>
      <c r="H57" s="187" t="s">
        <v>22</v>
      </c>
      <c r="I57" s="188">
        <v>134</v>
      </c>
      <c r="J57" s="188">
        <f>VLOOKUP(A57,CENIK!$A$2:$F$201,6,FALSE)</f>
        <v>0</v>
      </c>
      <c r="K57" s="188">
        <f t="shared" si="3"/>
        <v>0</v>
      </c>
    </row>
    <row r="58" spans="1:11" ht="45" x14ac:dyDescent="0.25">
      <c r="A58" s="187">
        <v>31302</v>
      </c>
      <c r="B58" s="187">
        <v>94</v>
      </c>
      <c r="C58" s="184" t="str">
        <f t="shared" si="2"/>
        <v>94-31302</v>
      </c>
      <c r="D58" s="244" t="s">
        <v>399</v>
      </c>
      <c r="E58" s="244" t="s">
        <v>26</v>
      </c>
      <c r="F58" s="244" t="s">
        <v>36</v>
      </c>
      <c r="G58" s="244" t="s">
        <v>639</v>
      </c>
      <c r="H58" s="187" t="s">
        <v>22</v>
      </c>
      <c r="I58" s="188">
        <v>67</v>
      </c>
      <c r="J58" s="188">
        <f>VLOOKUP(A58,CENIK!$A$2:$F$201,6,FALSE)</f>
        <v>0</v>
      </c>
      <c r="K58" s="188">
        <f t="shared" si="3"/>
        <v>0</v>
      </c>
    </row>
    <row r="59" spans="1:11" ht="30" x14ac:dyDescent="0.25">
      <c r="A59" s="187">
        <v>22103</v>
      </c>
      <c r="B59" s="187">
        <v>94</v>
      </c>
      <c r="C59" s="184" t="str">
        <f t="shared" si="2"/>
        <v>94-22103</v>
      </c>
      <c r="D59" s="244" t="s">
        <v>399</v>
      </c>
      <c r="E59" s="244" t="s">
        <v>26</v>
      </c>
      <c r="F59" s="244" t="s">
        <v>36</v>
      </c>
      <c r="G59" s="244" t="s">
        <v>40</v>
      </c>
      <c r="H59" s="187" t="s">
        <v>29</v>
      </c>
      <c r="I59" s="188">
        <v>335</v>
      </c>
      <c r="J59" s="188">
        <f>VLOOKUP(A59,CENIK!$A$2:$F$201,6,FALSE)</f>
        <v>0</v>
      </c>
      <c r="K59" s="188">
        <f t="shared" si="3"/>
        <v>0</v>
      </c>
    </row>
    <row r="60" spans="1:11" ht="75" x14ac:dyDescent="0.25">
      <c r="A60" s="187">
        <v>31602</v>
      </c>
      <c r="B60" s="187">
        <v>94</v>
      </c>
      <c r="C60" s="184" t="str">
        <f t="shared" si="2"/>
        <v>94-31602</v>
      </c>
      <c r="D60" s="244" t="s">
        <v>399</v>
      </c>
      <c r="E60" s="244" t="s">
        <v>26</v>
      </c>
      <c r="F60" s="244" t="s">
        <v>36</v>
      </c>
      <c r="G60" s="244" t="s">
        <v>640</v>
      </c>
      <c r="H60" s="187" t="s">
        <v>29</v>
      </c>
      <c r="I60" s="188">
        <v>335</v>
      </c>
      <c r="J60" s="188">
        <f>VLOOKUP(A60,CENIK!$A$2:$F$201,6,FALSE)</f>
        <v>0</v>
      </c>
      <c r="K60" s="188">
        <f t="shared" si="3"/>
        <v>0</v>
      </c>
    </row>
    <row r="61" spans="1:11" ht="45" x14ac:dyDescent="0.25">
      <c r="A61" s="187">
        <v>32311</v>
      </c>
      <c r="B61" s="187">
        <v>94</v>
      </c>
      <c r="C61" s="184" t="str">
        <f t="shared" si="2"/>
        <v>94-32311</v>
      </c>
      <c r="D61" s="244" t="s">
        <v>399</v>
      </c>
      <c r="E61" s="244" t="s">
        <v>26</v>
      </c>
      <c r="F61" s="244" t="s">
        <v>36</v>
      </c>
      <c r="G61" s="244" t="s">
        <v>255</v>
      </c>
      <c r="H61" s="187" t="s">
        <v>29</v>
      </c>
      <c r="I61" s="188">
        <v>335</v>
      </c>
      <c r="J61" s="188">
        <f>VLOOKUP(A61,CENIK!$A$2:$F$201,6,FALSE)</f>
        <v>0</v>
      </c>
      <c r="K61" s="188">
        <f t="shared" si="3"/>
        <v>0</v>
      </c>
    </row>
    <row r="62" spans="1:11" ht="30" x14ac:dyDescent="0.25">
      <c r="A62" s="187">
        <v>2208</v>
      </c>
      <c r="B62" s="187">
        <v>94</v>
      </c>
      <c r="C62" s="184" t="str">
        <f t="shared" si="2"/>
        <v>94-2208</v>
      </c>
      <c r="D62" s="244" t="s">
        <v>399</v>
      </c>
      <c r="E62" s="244" t="s">
        <v>26</v>
      </c>
      <c r="F62" s="244" t="s">
        <v>36</v>
      </c>
      <c r="G62" s="244" t="s">
        <v>37</v>
      </c>
      <c r="H62" s="187" t="s">
        <v>29</v>
      </c>
      <c r="I62" s="188">
        <v>335</v>
      </c>
      <c r="J62" s="188">
        <f>VLOOKUP(A62,CENIK!$A$2:$F$201,6,FALSE)</f>
        <v>0</v>
      </c>
      <c r="K62" s="188">
        <f t="shared" si="3"/>
        <v>0</v>
      </c>
    </row>
    <row r="63" spans="1:11" ht="30" x14ac:dyDescent="0.25">
      <c r="A63" s="187">
        <v>4124</v>
      </c>
      <c r="B63" s="187">
        <v>94</v>
      </c>
      <c r="C63" s="184" t="str">
        <f t="shared" si="2"/>
        <v>94-4124</v>
      </c>
      <c r="D63" s="244" t="s">
        <v>399</v>
      </c>
      <c r="E63" s="244" t="s">
        <v>49</v>
      </c>
      <c r="F63" s="244" t="s">
        <v>50</v>
      </c>
      <c r="G63" s="244" t="s">
        <v>55</v>
      </c>
      <c r="H63" s="187" t="s">
        <v>20</v>
      </c>
      <c r="I63" s="188">
        <v>13.4</v>
      </c>
      <c r="J63" s="188">
        <f>VLOOKUP(A63,CENIK!$A$2:$F$201,6,FALSE)</f>
        <v>0</v>
      </c>
      <c r="K63" s="188">
        <f t="shared" si="3"/>
        <v>0</v>
      </c>
    </row>
    <row r="64" spans="1:11" ht="60" x14ac:dyDescent="0.25">
      <c r="A64" s="187">
        <v>4101</v>
      </c>
      <c r="B64" s="187">
        <v>94</v>
      </c>
      <c r="C64" s="184" t="str">
        <f t="shared" si="2"/>
        <v>94-4101</v>
      </c>
      <c r="D64" s="244" t="s">
        <v>399</v>
      </c>
      <c r="E64" s="244" t="s">
        <v>49</v>
      </c>
      <c r="F64" s="244" t="s">
        <v>50</v>
      </c>
      <c r="G64" s="244" t="s">
        <v>641</v>
      </c>
      <c r="H64" s="187" t="s">
        <v>29</v>
      </c>
      <c r="I64" s="188">
        <v>1047.70133333333</v>
      </c>
      <c r="J64" s="188">
        <f>VLOOKUP(A64,CENIK!$A$2:$F$201,6,FALSE)</f>
        <v>0</v>
      </c>
      <c r="K64" s="188">
        <f t="shared" si="3"/>
        <v>0</v>
      </c>
    </row>
    <row r="65" spans="1:11" ht="60" x14ac:dyDescent="0.25">
      <c r="A65" s="187">
        <v>4105</v>
      </c>
      <c r="B65" s="187">
        <v>94</v>
      </c>
      <c r="C65" s="184" t="str">
        <f t="shared" si="2"/>
        <v>94-4105</v>
      </c>
      <c r="D65" s="244" t="s">
        <v>399</v>
      </c>
      <c r="E65" s="244" t="s">
        <v>49</v>
      </c>
      <c r="F65" s="244" t="s">
        <v>50</v>
      </c>
      <c r="G65" s="244" t="s">
        <v>257</v>
      </c>
      <c r="H65" s="187" t="s">
        <v>22</v>
      </c>
      <c r="I65" s="188">
        <v>202.56333333333299</v>
      </c>
      <c r="J65" s="188">
        <f>VLOOKUP(A65,CENIK!$A$2:$F$201,6,FALSE)</f>
        <v>0</v>
      </c>
      <c r="K65" s="188">
        <f t="shared" si="3"/>
        <v>0</v>
      </c>
    </row>
    <row r="66" spans="1:11" ht="45" x14ac:dyDescent="0.25">
      <c r="A66" s="187">
        <v>4106</v>
      </c>
      <c r="B66" s="187">
        <v>94</v>
      </c>
      <c r="C66" s="184" t="str">
        <f t="shared" si="2"/>
        <v>94-4106</v>
      </c>
      <c r="D66" s="244" t="s">
        <v>399</v>
      </c>
      <c r="E66" s="244" t="s">
        <v>49</v>
      </c>
      <c r="F66" s="244" t="s">
        <v>50</v>
      </c>
      <c r="G66" s="244" t="s">
        <v>642</v>
      </c>
      <c r="H66" s="187" t="s">
        <v>22</v>
      </c>
      <c r="I66" s="188">
        <v>321.28733333333298</v>
      </c>
      <c r="J66" s="188">
        <f>VLOOKUP(A66,CENIK!$A$2:$F$201,6,FALSE)</f>
        <v>0</v>
      </c>
      <c r="K66" s="188">
        <f t="shared" si="3"/>
        <v>0</v>
      </c>
    </row>
    <row r="67" spans="1:11" ht="45" x14ac:dyDescent="0.25">
      <c r="A67" s="187">
        <v>4113</v>
      </c>
      <c r="B67" s="187">
        <v>94</v>
      </c>
      <c r="C67" s="184" t="str">
        <f t="shared" si="2"/>
        <v>94-4113</v>
      </c>
      <c r="D67" s="244" t="s">
        <v>399</v>
      </c>
      <c r="E67" s="244" t="s">
        <v>49</v>
      </c>
      <c r="F67" s="244" t="s">
        <v>50</v>
      </c>
      <c r="G67" s="244" t="s">
        <v>557</v>
      </c>
      <c r="H67" s="187" t="s">
        <v>22</v>
      </c>
      <c r="I67" s="188">
        <v>52.385066666666702</v>
      </c>
      <c r="J67" s="188">
        <f>VLOOKUP(A67,CENIK!$A$2:$F$201,6,FALSE)</f>
        <v>0</v>
      </c>
      <c r="K67" s="188">
        <f t="shared" si="3"/>
        <v>0</v>
      </c>
    </row>
    <row r="68" spans="1:11" ht="45" x14ac:dyDescent="0.25">
      <c r="A68" s="187">
        <v>4121</v>
      </c>
      <c r="B68" s="187">
        <v>94</v>
      </c>
      <c r="C68" s="184" t="str">
        <f t="shared" si="2"/>
        <v>94-4121</v>
      </c>
      <c r="D68" s="244" t="s">
        <v>399</v>
      </c>
      <c r="E68" s="244" t="s">
        <v>49</v>
      </c>
      <c r="F68" s="244" t="s">
        <v>50</v>
      </c>
      <c r="G68" s="244" t="s">
        <v>260</v>
      </c>
      <c r="H68" s="187" t="s">
        <v>22</v>
      </c>
      <c r="I68" s="188">
        <v>65.481333333333296</v>
      </c>
      <c r="J68" s="188">
        <f>VLOOKUP(A68,CENIK!$A$2:$F$201,6,FALSE)</f>
        <v>0</v>
      </c>
      <c r="K68" s="188">
        <f t="shared" si="3"/>
        <v>0</v>
      </c>
    </row>
    <row r="69" spans="1:11" ht="45" x14ac:dyDescent="0.25">
      <c r="A69" s="187">
        <v>4201</v>
      </c>
      <c r="B69" s="187">
        <v>94</v>
      </c>
      <c r="C69" s="184" t="str">
        <f t="shared" si="2"/>
        <v>94-4201</v>
      </c>
      <c r="D69" s="244" t="s">
        <v>399</v>
      </c>
      <c r="E69" s="244" t="s">
        <v>49</v>
      </c>
      <c r="F69" s="244" t="s">
        <v>56</v>
      </c>
      <c r="G69" s="244" t="s">
        <v>57</v>
      </c>
      <c r="H69" s="187" t="s">
        <v>29</v>
      </c>
      <c r="I69" s="188">
        <v>335</v>
      </c>
      <c r="J69" s="188">
        <f>VLOOKUP(A69,CENIK!$A$2:$F$201,6,FALSE)</f>
        <v>0</v>
      </c>
      <c r="K69" s="188">
        <f t="shared" si="3"/>
        <v>0</v>
      </c>
    </row>
    <row r="70" spans="1:11" ht="30" x14ac:dyDescent="0.25">
      <c r="A70" s="187">
        <v>4202</v>
      </c>
      <c r="B70" s="187">
        <v>94</v>
      </c>
      <c r="C70" s="184" t="str">
        <f t="shared" si="2"/>
        <v>94-4202</v>
      </c>
      <c r="D70" s="244" t="s">
        <v>399</v>
      </c>
      <c r="E70" s="244" t="s">
        <v>49</v>
      </c>
      <c r="F70" s="244" t="s">
        <v>56</v>
      </c>
      <c r="G70" s="244" t="s">
        <v>58</v>
      </c>
      <c r="H70" s="187" t="s">
        <v>29</v>
      </c>
      <c r="I70" s="188">
        <v>335</v>
      </c>
      <c r="J70" s="188">
        <f>VLOOKUP(A70,CENIK!$A$2:$F$201,6,FALSE)</f>
        <v>0</v>
      </c>
      <c r="K70" s="188">
        <f t="shared" si="3"/>
        <v>0</v>
      </c>
    </row>
    <row r="71" spans="1:11" ht="75" x14ac:dyDescent="0.25">
      <c r="A71" s="187">
        <v>4203</v>
      </c>
      <c r="B71" s="187">
        <v>94</v>
      </c>
      <c r="C71" s="184" t="str">
        <f t="shared" si="2"/>
        <v>94-4203</v>
      </c>
      <c r="D71" s="244" t="s">
        <v>399</v>
      </c>
      <c r="E71" s="244" t="s">
        <v>49</v>
      </c>
      <c r="F71" s="244" t="s">
        <v>56</v>
      </c>
      <c r="G71" s="244" t="s">
        <v>59</v>
      </c>
      <c r="H71" s="187" t="s">
        <v>22</v>
      </c>
      <c r="I71" s="188">
        <v>34.840000000000003</v>
      </c>
      <c r="J71" s="188">
        <f>VLOOKUP(A71,CENIK!$A$2:$F$201,6,FALSE)</f>
        <v>0</v>
      </c>
      <c r="K71" s="188">
        <f t="shared" si="3"/>
        <v>0</v>
      </c>
    </row>
    <row r="72" spans="1:11" ht="60" x14ac:dyDescent="0.25">
      <c r="A72" s="187">
        <v>4204</v>
      </c>
      <c r="B72" s="187">
        <v>94</v>
      </c>
      <c r="C72" s="184" t="str">
        <f t="shared" si="2"/>
        <v>94-4204</v>
      </c>
      <c r="D72" s="244" t="s">
        <v>399</v>
      </c>
      <c r="E72" s="244" t="s">
        <v>49</v>
      </c>
      <c r="F72" s="244" t="s">
        <v>56</v>
      </c>
      <c r="G72" s="244" t="s">
        <v>60</v>
      </c>
      <c r="H72" s="187" t="s">
        <v>22</v>
      </c>
      <c r="I72" s="188">
        <v>171.09</v>
      </c>
      <c r="J72" s="188">
        <f>VLOOKUP(A72,CENIK!$A$2:$F$201,6,FALSE)</f>
        <v>0</v>
      </c>
      <c r="K72" s="188">
        <f t="shared" si="3"/>
        <v>0</v>
      </c>
    </row>
    <row r="73" spans="1:11" ht="60" x14ac:dyDescent="0.25">
      <c r="A73" s="187">
        <v>4205</v>
      </c>
      <c r="B73" s="187">
        <v>94</v>
      </c>
      <c r="C73" s="184" t="str">
        <f t="shared" si="2"/>
        <v>94-4205</v>
      </c>
      <c r="D73" s="244" t="s">
        <v>399</v>
      </c>
      <c r="E73" s="244" t="s">
        <v>49</v>
      </c>
      <c r="F73" s="244" t="s">
        <v>56</v>
      </c>
      <c r="G73" s="244" t="s">
        <v>61</v>
      </c>
      <c r="H73" s="187" t="s">
        <v>29</v>
      </c>
      <c r="I73" s="188">
        <v>964.8</v>
      </c>
      <c r="J73" s="188">
        <f>VLOOKUP(A73,CENIK!$A$2:$F$201,6,FALSE)</f>
        <v>0</v>
      </c>
      <c r="K73" s="188">
        <f t="shared" si="3"/>
        <v>0</v>
      </c>
    </row>
    <row r="74" spans="1:11" ht="60" x14ac:dyDescent="0.25">
      <c r="A74" s="187">
        <v>4206</v>
      </c>
      <c r="B74" s="187">
        <v>94</v>
      </c>
      <c r="C74" s="184" t="str">
        <f t="shared" si="2"/>
        <v>94-4206</v>
      </c>
      <c r="D74" s="244" t="s">
        <v>399</v>
      </c>
      <c r="E74" s="244" t="s">
        <v>49</v>
      </c>
      <c r="F74" s="244" t="s">
        <v>56</v>
      </c>
      <c r="G74" s="244" t="s">
        <v>62</v>
      </c>
      <c r="H74" s="187" t="s">
        <v>22</v>
      </c>
      <c r="I74" s="188">
        <v>202.56333333333299</v>
      </c>
      <c r="J74" s="188">
        <f>VLOOKUP(A74,CENIK!$A$2:$F$201,6,FALSE)</f>
        <v>0</v>
      </c>
      <c r="K74" s="188">
        <f t="shared" si="3"/>
        <v>0</v>
      </c>
    </row>
    <row r="75" spans="1:11" ht="60" x14ac:dyDescent="0.25">
      <c r="A75" s="187">
        <v>4207</v>
      </c>
      <c r="B75" s="187">
        <v>94</v>
      </c>
      <c r="C75" s="184" t="str">
        <f t="shared" si="2"/>
        <v>94-4207</v>
      </c>
      <c r="D75" s="244" t="s">
        <v>399</v>
      </c>
      <c r="E75" s="244" t="s">
        <v>49</v>
      </c>
      <c r="F75" s="244" t="s">
        <v>56</v>
      </c>
      <c r="G75" s="244" t="s">
        <v>262</v>
      </c>
      <c r="H75" s="187" t="s">
        <v>22</v>
      </c>
      <c r="I75" s="188">
        <v>10</v>
      </c>
      <c r="J75" s="188">
        <f>VLOOKUP(A75,CENIK!$A$2:$F$201,6,FALSE)</f>
        <v>0</v>
      </c>
      <c r="K75" s="188">
        <f t="shared" si="3"/>
        <v>0</v>
      </c>
    </row>
    <row r="76" spans="1:11" ht="165" x14ac:dyDescent="0.25">
      <c r="A76" s="187">
        <v>6101</v>
      </c>
      <c r="B76" s="187">
        <v>94</v>
      </c>
      <c r="C76" s="184" t="str">
        <f t="shared" si="2"/>
        <v>94-6101</v>
      </c>
      <c r="D76" s="244" t="s">
        <v>399</v>
      </c>
      <c r="E76" s="244" t="s">
        <v>74</v>
      </c>
      <c r="F76" s="244" t="s">
        <v>75</v>
      </c>
      <c r="G76" s="244" t="s">
        <v>76</v>
      </c>
      <c r="H76" s="187" t="s">
        <v>10</v>
      </c>
      <c r="I76" s="188">
        <v>268</v>
      </c>
      <c r="J76" s="188">
        <f>VLOOKUP(A76,CENIK!$A$2:$F$201,6,FALSE)</f>
        <v>0</v>
      </c>
      <c r="K76" s="188">
        <f t="shared" si="3"/>
        <v>0</v>
      </c>
    </row>
    <row r="77" spans="1:11" ht="60" x14ac:dyDescent="0.25">
      <c r="A77" s="187">
        <v>6405</v>
      </c>
      <c r="B77" s="187">
        <v>94</v>
      </c>
      <c r="C77" s="184" t="str">
        <f t="shared" si="2"/>
        <v>94-6405</v>
      </c>
      <c r="D77" s="244" t="s">
        <v>399</v>
      </c>
      <c r="E77" s="244" t="s">
        <v>74</v>
      </c>
      <c r="F77" s="244" t="s">
        <v>85</v>
      </c>
      <c r="G77" s="244" t="s">
        <v>87</v>
      </c>
      <c r="H77" s="187" t="s">
        <v>10</v>
      </c>
      <c r="I77" s="188">
        <v>268</v>
      </c>
      <c r="J77" s="188">
        <f>VLOOKUP(A77,CENIK!$A$2:$F$201,6,FALSE)</f>
        <v>0</v>
      </c>
      <c r="K77" s="188">
        <f t="shared" si="3"/>
        <v>0</v>
      </c>
    </row>
    <row r="78" spans="1:11" ht="30" x14ac:dyDescent="0.25">
      <c r="A78" s="187">
        <v>6401</v>
      </c>
      <c r="B78" s="187">
        <v>94</v>
      </c>
      <c r="C78" s="184" t="str">
        <f t="shared" si="2"/>
        <v>94-6401</v>
      </c>
      <c r="D78" s="244" t="s">
        <v>399</v>
      </c>
      <c r="E78" s="244" t="s">
        <v>74</v>
      </c>
      <c r="F78" s="244" t="s">
        <v>85</v>
      </c>
      <c r="G78" s="244" t="s">
        <v>86</v>
      </c>
      <c r="H78" s="187" t="s">
        <v>10</v>
      </c>
      <c r="I78" s="188">
        <v>268</v>
      </c>
      <c r="J78" s="188">
        <f>VLOOKUP(A78,CENIK!$A$2:$F$201,6,FALSE)</f>
        <v>0</v>
      </c>
      <c r="K78" s="188">
        <f t="shared" si="3"/>
        <v>0</v>
      </c>
    </row>
    <row r="79" spans="1:11" ht="30" x14ac:dyDescent="0.25">
      <c r="A79" s="187">
        <v>6402</v>
      </c>
      <c r="B79" s="187">
        <v>94</v>
      </c>
      <c r="C79" s="184" t="str">
        <f t="shared" si="2"/>
        <v>94-6402</v>
      </c>
      <c r="D79" s="244" t="s">
        <v>399</v>
      </c>
      <c r="E79" s="244" t="s">
        <v>74</v>
      </c>
      <c r="F79" s="244" t="s">
        <v>85</v>
      </c>
      <c r="G79" s="244" t="s">
        <v>122</v>
      </c>
      <c r="H79" s="187" t="s">
        <v>10</v>
      </c>
      <c r="I79" s="188">
        <v>268</v>
      </c>
      <c r="J79" s="188">
        <f>VLOOKUP(A79,CENIK!$A$2:$F$201,6,FALSE)</f>
        <v>0</v>
      </c>
      <c r="K79" s="188">
        <f t="shared" si="3"/>
        <v>0</v>
      </c>
    </row>
    <row r="80" spans="1:11" ht="30" x14ac:dyDescent="0.25">
      <c r="A80" s="187">
        <v>6501</v>
      </c>
      <c r="B80" s="187">
        <v>94</v>
      </c>
      <c r="C80" s="184" t="str">
        <f t="shared" si="2"/>
        <v>94-6501</v>
      </c>
      <c r="D80" s="244" t="s">
        <v>399</v>
      </c>
      <c r="E80" s="244" t="s">
        <v>74</v>
      </c>
      <c r="F80" s="244" t="s">
        <v>88</v>
      </c>
      <c r="G80" s="244" t="s">
        <v>271</v>
      </c>
      <c r="H80" s="187" t="s">
        <v>6</v>
      </c>
      <c r="I80" s="188">
        <v>2</v>
      </c>
      <c r="J80" s="188">
        <f>VLOOKUP(A80,CENIK!$A$2:$F$201,6,FALSE)</f>
        <v>0</v>
      </c>
      <c r="K80" s="188">
        <f t="shared" si="3"/>
        <v>0</v>
      </c>
    </row>
    <row r="81" spans="1:11" ht="45" x14ac:dyDescent="0.25">
      <c r="A81" s="187">
        <v>6503</v>
      </c>
      <c r="B81" s="187">
        <v>94</v>
      </c>
      <c r="C81" s="184" t="str">
        <f t="shared" si="2"/>
        <v>94-6503</v>
      </c>
      <c r="D81" s="244" t="s">
        <v>399</v>
      </c>
      <c r="E81" s="244" t="s">
        <v>74</v>
      </c>
      <c r="F81" s="244" t="s">
        <v>88</v>
      </c>
      <c r="G81" s="244" t="s">
        <v>273</v>
      </c>
      <c r="H81" s="187" t="s">
        <v>6</v>
      </c>
      <c r="I81" s="188">
        <v>4</v>
      </c>
      <c r="J81" s="188">
        <f>VLOOKUP(A81,CENIK!$A$2:$F$201,6,FALSE)</f>
        <v>0</v>
      </c>
      <c r="K81" s="188">
        <f t="shared" si="3"/>
        <v>0</v>
      </c>
    </row>
    <row r="82" spans="1:11" ht="60" x14ac:dyDescent="0.25">
      <c r="A82" s="187">
        <v>1201</v>
      </c>
      <c r="B82" s="187">
        <v>550</v>
      </c>
      <c r="C82" s="184" t="str">
        <f t="shared" si="2"/>
        <v>550-1201</v>
      </c>
      <c r="D82" s="244" t="s">
        <v>403</v>
      </c>
      <c r="E82" s="244" t="s">
        <v>7</v>
      </c>
      <c r="F82" s="244" t="s">
        <v>8</v>
      </c>
      <c r="G82" s="244" t="s">
        <v>9</v>
      </c>
      <c r="H82" s="187" t="s">
        <v>10</v>
      </c>
      <c r="I82" s="188">
        <v>123</v>
      </c>
      <c r="J82" s="188">
        <f>VLOOKUP(A82,CENIK!$A$2:$F$201,6,FALSE)</f>
        <v>0</v>
      </c>
      <c r="K82" s="188">
        <f t="shared" si="3"/>
        <v>0</v>
      </c>
    </row>
    <row r="83" spans="1:11" ht="45" x14ac:dyDescent="0.25">
      <c r="A83" s="187">
        <v>1202</v>
      </c>
      <c r="B83" s="187">
        <v>550</v>
      </c>
      <c r="C83" s="184" t="str">
        <f t="shared" si="2"/>
        <v>550-1202</v>
      </c>
      <c r="D83" s="244" t="s">
        <v>403</v>
      </c>
      <c r="E83" s="244" t="s">
        <v>7</v>
      </c>
      <c r="F83" s="244" t="s">
        <v>8</v>
      </c>
      <c r="G83" s="244" t="s">
        <v>11</v>
      </c>
      <c r="H83" s="187" t="s">
        <v>12</v>
      </c>
      <c r="I83" s="188">
        <v>5</v>
      </c>
      <c r="J83" s="188">
        <f>VLOOKUP(A83,CENIK!$A$2:$F$201,6,FALSE)</f>
        <v>0</v>
      </c>
      <c r="K83" s="188">
        <f t="shared" si="3"/>
        <v>0</v>
      </c>
    </row>
    <row r="84" spans="1:11" ht="60" x14ac:dyDescent="0.25">
      <c r="A84" s="187">
        <v>1203</v>
      </c>
      <c r="B84" s="187">
        <v>550</v>
      </c>
      <c r="C84" s="184" t="str">
        <f t="shared" si="2"/>
        <v>550-1203</v>
      </c>
      <c r="D84" s="244" t="s">
        <v>403</v>
      </c>
      <c r="E84" s="244" t="s">
        <v>7</v>
      </c>
      <c r="F84" s="244" t="s">
        <v>8</v>
      </c>
      <c r="G84" s="244" t="s">
        <v>236</v>
      </c>
      <c r="H84" s="187" t="s">
        <v>10</v>
      </c>
      <c r="I84" s="188">
        <v>123</v>
      </c>
      <c r="J84" s="188">
        <f>VLOOKUP(A84,CENIK!$A$2:$F$201,6,FALSE)</f>
        <v>0</v>
      </c>
      <c r="K84" s="188">
        <f t="shared" si="3"/>
        <v>0</v>
      </c>
    </row>
    <row r="85" spans="1:11" ht="60" x14ac:dyDescent="0.25">
      <c r="A85" s="187">
        <v>1205</v>
      </c>
      <c r="B85" s="187">
        <v>550</v>
      </c>
      <c r="C85" s="184" t="str">
        <f t="shared" si="2"/>
        <v>550-1205</v>
      </c>
      <c r="D85" s="244" t="s">
        <v>403</v>
      </c>
      <c r="E85" s="244" t="s">
        <v>7</v>
      </c>
      <c r="F85" s="244" t="s">
        <v>8</v>
      </c>
      <c r="G85" s="244" t="s">
        <v>237</v>
      </c>
      <c r="H85" s="187" t="s">
        <v>14</v>
      </c>
      <c r="I85" s="188">
        <v>1</v>
      </c>
      <c r="J85" s="188">
        <f>VLOOKUP(A85,CENIK!$A$2:$F$201,6,FALSE)</f>
        <v>0</v>
      </c>
      <c r="K85" s="188">
        <f t="shared" si="3"/>
        <v>0</v>
      </c>
    </row>
    <row r="86" spans="1:11" ht="60" x14ac:dyDescent="0.25">
      <c r="A86" s="187">
        <v>1206</v>
      </c>
      <c r="B86" s="187">
        <v>550</v>
      </c>
      <c r="C86" s="184" t="str">
        <f t="shared" si="2"/>
        <v>550-1206</v>
      </c>
      <c r="D86" s="244" t="s">
        <v>403</v>
      </c>
      <c r="E86" s="244" t="s">
        <v>7</v>
      </c>
      <c r="F86" s="244" t="s">
        <v>8</v>
      </c>
      <c r="G86" s="244" t="s">
        <v>238</v>
      </c>
      <c r="H86" s="187" t="s">
        <v>14</v>
      </c>
      <c r="I86" s="188">
        <v>1</v>
      </c>
      <c r="J86" s="188">
        <f>VLOOKUP(A86,CENIK!$A$2:$F$201,6,FALSE)</f>
        <v>0</v>
      </c>
      <c r="K86" s="188">
        <f t="shared" si="3"/>
        <v>0</v>
      </c>
    </row>
    <row r="87" spans="1:11" ht="75" x14ac:dyDescent="0.25">
      <c r="A87" s="187">
        <v>1207</v>
      </c>
      <c r="B87" s="187">
        <v>550</v>
      </c>
      <c r="C87" s="184" t="str">
        <f t="shared" si="2"/>
        <v>550-1207</v>
      </c>
      <c r="D87" s="244" t="s">
        <v>403</v>
      </c>
      <c r="E87" s="244" t="s">
        <v>7</v>
      </c>
      <c r="F87" s="244" t="s">
        <v>8</v>
      </c>
      <c r="G87" s="244" t="s">
        <v>239</v>
      </c>
      <c r="H87" s="187" t="s">
        <v>14</v>
      </c>
      <c r="I87" s="188">
        <v>1</v>
      </c>
      <c r="J87" s="188">
        <f>VLOOKUP(A87,CENIK!$A$2:$F$201,6,FALSE)</f>
        <v>0</v>
      </c>
      <c r="K87" s="188">
        <f t="shared" si="3"/>
        <v>0</v>
      </c>
    </row>
    <row r="88" spans="1:11" ht="75" x14ac:dyDescent="0.25">
      <c r="A88" s="187">
        <v>1208</v>
      </c>
      <c r="B88" s="187">
        <v>550</v>
      </c>
      <c r="C88" s="184" t="str">
        <f t="shared" si="2"/>
        <v>550-1208</v>
      </c>
      <c r="D88" s="244" t="s">
        <v>403</v>
      </c>
      <c r="E88" s="244" t="s">
        <v>7</v>
      </c>
      <c r="F88" s="244" t="s">
        <v>8</v>
      </c>
      <c r="G88" s="244" t="s">
        <v>240</v>
      </c>
      <c r="H88" s="187" t="s">
        <v>14</v>
      </c>
      <c r="I88" s="188">
        <v>1</v>
      </c>
      <c r="J88" s="188">
        <f>VLOOKUP(A88,CENIK!$A$2:$F$201,6,FALSE)</f>
        <v>0</v>
      </c>
      <c r="K88" s="188">
        <f t="shared" si="3"/>
        <v>0</v>
      </c>
    </row>
    <row r="89" spans="1:11" ht="60" x14ac:dyDescent="0.25">
      <c r="A89" s="187">
        <v>1212</v>
      </c>
      <c r="B89" s="187">
        <v>550</v>
      </c>
      <c r="C89" s="184" t="str">
        <f t="shared" si="2"/>
        <v>550-1212</v>
      </c>
      <c r="D89" s="244" t="s">
        <v>403</v>
      </c>
      <c r="E89" s="244" t="s">
        <v>7</v>
      </c>
      <c r="F89" s="244" t="s">
        <v>8</v>
      </c>
      <c r="G89" s="244" t="s">
        <v>243</v>
      </c>
      <c r="H89" s="187" t="s">
        <v>14</v>
      </c>
      <c r="I89" s="188">
        <v>1</v>
      </c>
      <c r="J89" s="188">
        <f>VLOOKUP(A89,CENIK!$A$2:$F$201,6,FALSE)</f>
        <v>0</v>
      </c>
      <c r="K89" s="188">
        <f t="shared" si="3"/>
        <v>0</v>
      </c>
    </row>
    <row r="90" spans="1:11" ht="60" x14ac:dyDescent="0.25">
      <c r="A90" s="187">
        <v>1213</v>
      </c>
      <c r="B90" s="187">
        <v>550</v>
      </c>
      <c r="C90" s="184" t="str">
        <f t="shared" si="2"/>
        <v>550-1213</v>
      </c>
      <c r="D90" s="244" t="s">
        <v>403</v>
      </c>
      <c r="E90" s="244" t="s">
        <v>7</v>
      </c>
      <c r="F90" s="244" t="s">
        <v>8</v>
      </c>
      <c r="G90" s="244" t="s">
        <v>244</v>
      </c>
      <c r="H90" s="187" t="s">
        <v>14</v>
      </c>
      <c r="I90" s="188">
        <v>1</v>
      </c>
      <c r="J90" s="188">
        <f>VLOOKUP(A90,CENIK!$A$2:$F$201,6,FALSE)</f>
        <v>0</v>
      </c>
      <c r="K90" s="188">
        <f t="shared" si="3"/>
        <v>0</v>
      </c>
    </row>
    <row r="91" spans="1:11" ht="45" x14ac:dyDescent="0.25">
      <c r="A91" s="187">
        <v>1301</v>
      </c>
      <c r="B91" s="187">
        <v>550</v>
      </c>
      <c r="C91" s="184" t="str">
        <f t="shared" si="2"/>
        <v>550-1301</v>
      </c>
      <c r="D91" s="244" t="s">
        <v>403</v>
      </c>
      <c r="E91" s="244" t="s">
        <v>7</v>
      </c>
      <c r="F91" s="244" t="s">
        <v>15</v>
      </c>
      <c r="G91" s="244" t="s">
        <v>16</v>
      </c>
      <c r="H91" s="187" t="s">
        <v>10</v>
      </c>
      <c r="I91" s="188">
        <v>123</v>
      </c>
      <c r="J91" s="188">
        <f>VLOOKUP(A91,CENIK!$A$2:$F$201,6,FALSE)</f>
        <v>0</v>
      </c>
      <c r="K91" s="188">
        <f t="shared" si="3"/>
        <v>0</v>
      </c>
    </row>
    <row r="92" spans="1:11" ht="150" x14ac:dyDescent="0.25">
      <c r="A92" s="187">
        <v>1302</v>
      </c>
      <c r="B92" s="187">
        <v>550</v>
      </c>
      <c r="C92" s="184" t="str">
        <f t="shared" si="2"/>
        <v>550-1302</v>
      </c>
      <c r="D92" s="244" t="s">
        <v>403</v>
      </c>
      <c r="E92" s="244" t="s">
        <v>7</v>
      </c>
      <c r="F92" s="244" t="s">
        <v>15</v>
      </c>
      <c r="G92" s="244" t="s">
        <v>3254</v>
      </c>
      <c r="H92" s="187" t="s">
        <v>10</v>
      </c>
      <c r="I92" s="188">
        <v>123</v>
      </c>
      <c r="J92" s="188">
        <f>VLOOKUP(A92,CENIK!$A$2:$F$201,6,FALSE)</f>
        <v>0</v>
      </c>
      <c r="K92" s="188">
        <f t="shared" si="3"/>
        <v>0</v>
      </c>
    </row>
    <row r="93" spans="1:11" ht="165" x14ac:dyDescent="0.25">
      <c r="A93" s="187">
        <v>1304</v>
      </c>
      <c r="B93" s="187">
        <v>550</v>
      </c>
      <c r="C93" s="184" t="str">
        <f t="shared" si="2"/>
        <v>550-1304</v>
      </c>
      <c r="D93" s="244" t="s">
        <v>403</v>
      </c>
      <c r="E93" s="244" t="s">
        <v>7</v>
      </c>
      <c r="F93" s="244" t="s">
        <v>15</v>
      </c>
      <c r="G93" s="244" t="s">
        <v>3253</v>
      </c>
      <c r="H93" s="187" t="s">
        <v>6</v>
      </c>
      <c r="I93" s="188">
        <v>1</v>
      </c>
      <c r="J93" s="188">
        <f>VLOOKUP(A93,CENIK!$A$2:$F$201,6,FALSE)</f>
        <v>0</v>
      </c>
      <c r="K93" s="188">
        <f t="shared" si="3"/>
        <v>0</v>
      </c>
    </row>
    <row r="94" spans="1:11" ht="60" x14ac:dyDescent="0.25">
      <c r="A94" s="187">
        <v>1307</v>
      </c>
      <c r="B94" s="187">
        <v>550</v>
      </c>
      <c r="C94" s="184" t="str">
        <f t="shared" si="2"/>
        <v>550-1307</v>
      </c>
      <c r="D94" s="244" t="s">
        <v>403</v>
      </c>
      <c r="E94" s="244" t="s">
        <v>7</v>
      </c>
      <c r="F94" s="244" t="s">
        <v>15</v>
      </c>
      <c r="G94" s="244" t="s">
        <v>18</v>
      </c>
      <c r="H94" s="187" t="s">
        <v>6</v>
      </c>
      <c r="I94" s="188">
        <v>5</v>
      </c>
      <c r="J94" s="188">
        <f>VLOOKUP(A94,CENIK!$A$2:$F$201,6,FALSE)</f>
        <v>0</v>
      </c>
      <c r="K94" s="188">
        <f t="shared" si="3"/>
        <v>0</v>
      </c>
    </row>
    <row r="95" spans="1:11" ht="60" x14ac:dyDescent="0.25">
      <c r="A95" s="187">
        <v>1310</v>
      </c>
      <c r="B95" s="187">
        <v>550</v>
      </c>
      <c r="C95" s="184" t="str">
        <f t="shared" si="2"/>
        <v>550-1310</v>
      </c>
      <c r="D95" s="244" t="s">
        <v>403</v>
      </c>
      <c r="E95" s="244" t="s">
        <v>7</v>
      </c>
      <c r="F95" s="244" t="s">
        <v>15</v>
      </c>
      <c r="G95" s="244" t="s">
        <v>21</v>
      </c>
      <c r="H95" s="187" t="s">
        <v>22</v>
      </c>
      <c r="I95" s="188">
        <v>92.25</v>
      </c>
      <c r="J95" s="188">
        <f>VLOOKUP(A95,CENIK!$A$2:$F$201,6,FALSE)</f>
        <v>0</v>
      </c>
      <c r="K95" s="188">
        <f t="shared" si="3"/>
        <v>0</v>
      </c>
    </row>
    <row r="96" spans="1:11" ht="30" x14ac:dyDescent="0.25">
      <c r="A96" s="187">
        <v>1401</v>
      </c>
      <c r="B96" s="187">
        <v>550</v>
      </c>
      <c r="C96" s="184" t="str">
        <f t="shared" si="2"/>
        <v>550-1401</v>
      </c>
      <c r="D96" s="244" t="s">
        <v>403</v>
      </c>
      <c r="E96" s="244" t="s">
        <v>7</v>
      </c>
      <c r="F96" s="244" t="s">
        <v>25</v>
      </c>
      <c r="G96" s="244" t="s">
        <v>247</v>
      </c>
      <c r="H96" s="187" t="s">
        <v>20</v>
      </c>
      <c r="I96" s="188">
        <v>2.46</v>
      </c>
      <c r="J96" s="188">
        <f>VLOOKUP(A96,CENIK!$A$2:$F$201,6,FALSE)</f>
        <v>0</v>
      </c>
      <c r="K96" s="188">
        <f t="shared" si="3"/>
        <v>0</v>
      </c>
    </row>
    <row r="97" spans="1:11" ht="30" x14ac:dyDescent="0.25">
      <c r="A97" s="187">
        <v>1402</v>
      </c>
      <c r="B97" s="187">
        <v>550</v>
      </c>
      <c r="C97" s="184" t="str">
        <f t="shared" si="2"/>
        <v>550-1402</v>
      </c>
      <c r="D97" s="244" t="s">
        <v>403</v>
      </c>
      <c r="E97" s="244" t="s">
        <v>7</v>
      </c>
      <c r="F97" s="244" t="s">
        <v>25</v>
      </c>
      <c r="G97" s="244" t="s">
        <v>248</v>
      </c>
      <c r="H97" s="187" t="s">
        <v>20</v>
      </c>
      <c r="I97" s="188">
        <v>2.5</v>
      </c>
      <c r="J97" s="188">
        <f>VLOOKUP(A97,CENIK!$A$2:$F$201,6,FALSE)</f>
        <v>0</v>
      </c>
      <c r="K97" s="188">
        <f t="shared" si="3"/>
        <v>0</v>
      </c>
    </row>
    <row r="98" spans="1:11" ht="30" x14ac:dyDescent="0.25">
      <c r="A98" s="187">
        <v>1403</v>
      </c>
      <c r="B98" s="187">
        <v>550</v>
      </c>
      <c r="C98" s="184" t="str">
        <f t="shared" si="2"/>
        <v>550-1403</v>
      </c>
      <c r="D98" s="244" t="s">
        <v>403</v>
      </c>
      <c r="E98" s="244" t="s">
        <v>7</v>
      </c>
      <c r="F98" s="244" t="s">
        <v>25</v>
      </c>
      <c r="G98" s="244" t="s">
        <v>249</v>
      </c>
      <c r="H98" s="187" t="s">
        <v>20</v>
      </c>
      <c r="I98" s="188">
        <v>1.25</v>
      </c>
      <c r="J98" s="188">
        <f>VLOOKUP(A98,CENIK!$A$2:$F$201,6,FALSE)</f>
        <v>0</v>
      </c>
      <c r="K98" s="188">
        <f t="shared" si="3"/>
        <v>0</v>
      </c>
    </row>
    <row r="99" spans="1:11" ht="60" x14ac:dyDescent="0.25">
      <c r="A99" s="187">
        <v>12303</v>
      </c>
      <c r="B99" s="187">
        <v>550</v>
      </c>
      <c r="C99" s="184" t="str">
        <f t="shared" si="2"/>
        <v>550-12303</v>
      </c>
      <c r="D99" s="244" t="s">
        <v>403</v>
      </c>
      <c r="E99" s="244" t="s">
        <v>26</v>
      </c>
      <c r="F99" s="244" t="s">
        <v>27</v>
      </c>
      <c r="G99" s="244" t="s">
        <v>561</v>
      </c>
      <c r="H99" s="187" t="s">
        <v>22</v>
      </c>
      <c r="I99" s="188">
        <v>153.75</v>
      </c>
      <c r="J99" s="188">
        <f>VLOOKUP(A99,CENIK!$A$2:$F$201,6,FALSE)</f>
        <v>0</v>
      </c>
      <c r="K99" s="188">
        <f t="shared" si="3"/>
        <v>0</v>
      </c>
    </row>
    <row r="100" spans="1:11" ht="30" x14ac:dyDescent="0.25">
      <c r="A100" s="187">
        <v>24405</v>
      </c>
      <c r="B100" s="187">
        <v>550</v>
      </c>
      <c r="C100" s="184" t="str">
        <f t="shared" si="2"/>
        <v>550-24405</v>
      </c>
      <c r="D100" s="244" t="s">
        <v>403</v>
      </c>
      <c r="E100" s="244" t="s">
        <v>26</v>
      </c>
      <c r="F100" s="244" t="s">
        <v>36</v>
      </c>
      <c r="G100" s="244" t="s">
        <v>252</v>
      </c>
      <c r="H100" s="187" t="s">
        <v>22</v>
      </c>
      <c r="I100" s="188">
        <v>61.5</v>
      </c>
      <c r="J100" s="188">
        <f>VLOOKUP(A100,CENIK!$A$2:$F$201,6,FALSE)</f>
        <v>0</v>
      </c>
      <c r="K100" s="188">
        <f t="shared" si="3"/>
        <v>0</v>
      </c>
    </row>
    <row r="101" spans="1:11" ht="45" x14ac:dyDescent="0.25">
      <c r="A101" s="187">
        <v>31302</v>
      </c>
      <c r="B101" s="187">
        <v>550</v>
      </c>
      <c r="C101" s="184" t="str">
        <f t="shared" si="2"/>
        <v>550-31302</v>
      </c>
      <c r="D101" s="244" t="s">
        <v>403</v>
      </c>
      <c r="E101" s="244" t="s">
        <v>26</v>
      </c>
      <c r="F101" s="244" t="s">
        <v>36</v>
      </c>
      <c r="G101" s="244" t="s">
        <v>639</v>
      </c>
      <c r="H101" s="187" t="s">
        <v>22</v>
      </c>
      <c r="I101" s="188">
        <v>30.75</v>
      </c>
      <c r="J101" s="188">
        <f>VLOOKUP(A101,CENIK!$A$2:$F$201,6,FALSE)</f>
        <v>0</v>
      </c>
      <c r="K101" s="188">
        <f t="shared" si="3"/>
        <v>0</v>
      </c>
    </row>
    <row r="102" spans="1:11" ht="30" x14ac:dyDescent="0.25">
      <c r="A102" s="187">
        <v>22103</v>
      </c>
      <c r="B102" s="187">
        <v>550</v>
      </c>
      <c r="C102" s="184" t="str">
        <f t="shared" si="2"/>
        <v>550-22103</v>
      </c>
      <c r="D102" s="244" t="s">
        <v>403</v>
      </c>
      <c r="E102" s="244" t="s">
        <v>26</v>
      </c>
      <c r="F102" s="244" t="s">
        <v>36</v>
      </c>
      <c r="G102" s="244" t="s">
        <v>40</v>
      </c>
      <c r="H102" s="187" t="s">
        <v>29</v>
      </c>
      <c r="I102" s="188">
        <v>153.75</v>
      </c>
      <c r="J102" s="188">
        <f>VLOOKUP(A102,CENIK!$A$2:$F$201,6,FALSE)</f>
        <v>0</v>
      </c>
      <c r="K102" s="188">
        <f t="shared" si="3"/>
        <v>0</v>
      </c>
    </row>
    <row r="103" spans="1:11" ht="75" x14ac:dyDescent="0.25">
      <c r="A103" s="187">
        <v>31602</v>
      </c>
      <c r="B103" s="187">
        <v>550</v>
      </c>
      <c r="C103" s="184" t="str">
        <f t="shared" si="2"/>
        <v>550-31602</v>
      </c>
      <c r="D103" s="244" t="s">
        <v>403</v>
      </c>
      <c r="E103" s="244" t="s">
        <v>26</v>
      </c>
      <c r="F103" s="244" t="s">
        <v>36</v>
      </c>
      <c r="G103" s="244" t="s">
        <v>640</v>
      </c>
      <c r="H103" s="187" t="s">
        <v>29</v>
      </c>
      <c r="I103" s="188">
        <v>153.75</v>
      </c>
      <c r="J103" s="188">
        <f>VLOOKUP(A103,CENIK!$A$2:$F$201,6,FALSE)</f>
        <v>0</v>
      </c>
      <c r="K103" s="188">
        <f t="shared" si="3"/>
        <v>0</v>
      </c>
    </row>
    <row r="104" spans="1:11" ht="45" x14ac:dyDescent="0.25">
      <c r="A104" s="187">
        <v>32311</v>
      </c>
      <c r="B104" s="187">
        <v>550</v>
      </c>
      <c r="C104" s="184" t="str">
        <f t="shared" si="2"/>
        <v>550-32311</v>
      </c>
      <c r="D104" s="244" t="s">
        <v>403</v>
      </c>
      <c r="E104" s="244" t="s">
        <v>26</v>
      </c>
      <c r="F104" s="244" t="s">
        <v>36</v>
      </c>
      <c r="G104" s="244" t="s">
        <v>255</v>
      </c>
      <c r="H104" s="187" t="s">
        <v>29</v>
      </c>
      <c r="I104" s="188">
        <v>153.75</v>
      </c>
      <c r="J104" s="188">
        <f>VLOOKUP(A104,CENIK!$A$2:$F$201,6,FALSE)</f>
        <v>0</v>
      </c>
      <c r="K104" s="188">
        <f t="shared" si="3"/>
        <v>0</v>
      </c>
    </row>
    <row r="105" spans="1:11" ht="30" x14ac:dyDescent="0.25">
      <c r="A105" s="187">
        <v>2208</v>
      </c>
      <c r="B105" s="187">
        <v>550</v>
      </c>
      <c r="C105" s="184" t="str">
        <f t="shared" si="2"/>
        <v>550-2208</v>
      </c>
      <c r="D105" s="244" t="s">
        <v>403</v>
      </c>
      <c r="E105" s="244" t="s">
        <v>26</v>
      </c>
      <c r="F105" s="244" t="s">
        <v>36</v>
      </c>
      <c r="G105" s="244" t="s">
        <v>37</v>
      </c>
      <c r="H105" s="187" t="s">
        <v>29</v>
      </c>
      <c r="I105" s="188">
        <v>153.75</v>
      </c>
      <c r="J105" s="188">
        <f>VLOOKUP(A105,CENIK!$A$2:$F$201,6,FALSE)</f>
        <v>0</v>
      </c>
      <c r="K105" s="188">
        <f t="shared" si="3"/>
        <v>0</v>
      </c>
    </row>
    <row r="106" spans="1:11" ht="30" x14ac:dyDescent="0.25">
      <c r="A106" s="187">
        <v>4124</v>
      </c>
      <c r="B106" s="187">
        <v>550</v>
      </c>
      <c r="C106" s="184" t="str">
        <f t="shared" ref="C106:C169" si="4">CONCATENATE(B106,$A$39,A106)</f>
        <v>550-4124</v>
      </c>
      <c r="D106" s="244" t="s">
        <v>403</v>
      </c>
      <c r="E106" s="244" t="s">
        <v>49</v>
      </c>
      <c r="F106" s="244" t="s">
        <v>50</v>
      </c>
      <c r="G106" s="244" t="s">
        <v>55</v>
      </c>
      <c r="H106" s="187" t="s">
        <v>20</v>
      </c>
      <c r="I106" s="188">
        <v>6.15</v>
      </c>
      <c r="J106" s="188">
        <f>VLOOKUP(A106,CENIK!$A$2:$F$201,6,FALSE)</f>
        <v>0</v>
      </c>
      <c r="K106" s="188">
        <f t="shared" ref="K106:K169" si="5">ROUND(I106*J106,2)</f>
        <v>0</v>
      </c>
    </row>
    <row r="107" spans="1:11" ht="60" x14ac:dyDescent="0.25">
      <c r="A107" s="187">
        <v>4101</v>
      </c>
      <c r="B107" s="187">
        <v>550</v>
      </c>
      <c r="C107" s="184" t="str">
        <f t="shared" si="4"/>
        <v>550-4101</v>
      </c>
      <c r="D107" s="244" t="s">
        <v>403</v>
      </c>
      <c r="E107" s="244" t="s">
        <v>49</v>
      </c>
      <c r="F107" s="244" t="s">
        <v>50</v>
      </c>
      <c r="G107" s="244" t="s">
        <v>641</v>
      </c>
      <c r="H107" s="187" t="s">
        <v>29</v>
      </c>
      <c r="I107" s="188">
        <v>669.85799999999995</v>
      </c>
      <c r="J107" s="188">
        <f>VLOOKUP(A107,CENIK!$A$2:$F$201,6,FALSE)</f>
        <v>0</v>
      </c>
      <c r="K107" s="188">
        <f t="shared" si="5"/>
        <v>0</v>
      </c>
    </row>
    <row r="108" spans="1:11" ht="60" x14ac:dyDescent="0.25">
      <c r="A108" s="187">
        <v>4105</v>
      </c>
      <c r="B108" s="187">
        <v>550</v>
      </c>
      <c r="C108" s="184" t="str">
        <f t="shared" si="4"/>
        <v>550-4105</v>
      </c>
      <c r="D108" s="244" t="s">
        <v>403</v>
      </c>
      <c r="E108" s="244" t="s">
        <v>49</v>
      </c>
      <c r="F108" s="244" t="s">
        <v>50</v>
      </c>
      <c r="G108" s="244" t="s">
        <v>257</v>
      </c>
      <c r="H108" s="187" t="s">
        <v>22</v>
      </c>
      <c r="I108" s="188">
        <v>209.330625</v>
      </c>
      <c r="J108" s="188">
        <f>VLOOKUP(A108,CENIK!$A$2:$F$201,6,FALSE)</f>
        <v>0</v>
      </c>
      <c r="K108" s="188">
        <f t="shared" si="5"/>
        <v>0</v>
      </c>
    </row>
    <row r="109" spans="1:11" ht="45" x14ac:dyDescent="0.25">
      <c r="A109" s="187">
        <v>4106</v>
      </c>
      <c r="B109" s="187">
        <v>550</v>
      </c>
      <c r="C109" s="184" t="str">
        <f t="shared" si="4"/>
        <v>550-4106</v>
      </c>
      <c r="D109" s="244" t="s">
        <v>403</v>
      </c>
      <c r="E109" s="244" t="s">
        <v>49</v>
      </c>
      <c r="F109" s="244" t="s">
        <v>50</v>
      </c>
      <c r="G109" s="244" t="s">
        <v>642</v>
      </c>
      <c r="H109" s="187" t="s">
        <v>22</v>
      </c>
      <c r="I109" s="188">
        <v>125.598375</v>
      </c>
      <c r="J109" s="188">
        <f>VLOOKUP(A109,CENIK!$A$2:$F$201,6,FALSE)</f>
        <v>0</v>
      </c>
      <c r="K109" s="188">
        <f t="shared" si="5"/>
        <v>0</v>
      </c>
    </row>
    <row r="110" spans="1:11" ht="45" x14ac:dyDescent="0.25">
      <c r="A110" s="187">
        <v>4113</v>
      </c>
      <c r="B110" s="187">
        <v>550</v>
      </c>
      <c r="C110" s="184" t="str">
        <f t="shared" si="4"/>
        <v>550-4113</v>
      </c>
      <c r="D110" s="244" t="s">
        <v>403</v>
      </c>
      <c r="E110" s="244" t="s">
        <v>49</v>
      </c>
      <c r="F110" s="244" t="s">
        <v>50</v>
      </c>
      <c r="G110" s="244" t="s">
        <v>557</v>
      </c>
      <c r="H110" s="187" t="s">
        <v>22</v>
      </c>
      <c r="I110" s="188">
        <v>33.492899999999999</v>
      </c>
      <c r="J110" s="188">
        <f>VLOOKUP(A110,CENIK!$A$2:$F$201,6,FALSE)</f>
        <v>0</v>
      </c>
      <c r="K110" s="188">
        <f t="shared" si="5"/>
        <v>0</v>
      </c>
    </row>
    <row r="111" spans="1:11" ht="45" x14ac:dyDescent="0.25">
      <c r="A111" s="187">
        <v>4121</v>
      </c>
      <c r="B111" s="187">
        <v>550</v>
      </c>
      <c r="C111" s="184" t="str">
        <f t="shared" si="4"/>
        <v>550-4121</v>
      </c>
      <c r="D111" s="244" t="s">
        <v>403</v>
      </c>
      <c r="E111" s="244" t="s">
        <v>49</v>
      </c>
      <c r="F111" s="244" t="s">
        <v>50</v>
      </c>
      <c r="G111" s="244" t="s">
        <v>260</v>
      </c>
      <c r="H111" s="187" t="s">
        <v>22</v>
      </c>
      <c r="I111" s="188">
        <v>41.866124999999997</v>
      </c>
      <c r="J111" s="188">
        <f>VLOOKUP(A111,CENIK!$A$2:$F$201,6,FALSE)</f>
        <v>0</v>
      </c>
      <c r="K111" s="188">
        <f t="shared" si="5"/>
        <v>0</v>
      </c>
    </row>
    <row r="112" spans="1:11" ht="45" x14ac:dyDescent="0.25">
      <c r="A112" s="187">
        <v>4201</v>
      </c>
      <c r="B112" s="187">
        <v>550</v>
      </c>
      <c r="C112" s="184" t="str">
        <f t="shared" si="4"/>
        <v>550-4201</v>
      </c>
      <c r="D112" s="244" t="s">
        <v>403</v>
      </c>
      <c r="E112" s="244" t="s">
        <v>49</v>
      </c>
      <c r="F112" s="244" t="s">
        <v>56</v>
      </c>
      <c r="G112" s="244" t="s">
        <v>57</v>
      </c>
      <c r="H112" s="187" t="s">
        <v>29</v>
      </c>
      <c r="I112" s="188">
        <v>153.75</v>
      </c>
      <c r="J112" s="188">
        <f>VLOOKUP(A112,CENIK!$A$2:$F$201,6,FALSE)</f>
        <v>0</v>
      </c>
      <c r="K112" s="188">
        <f t="shared" si="5"/>
        <v>0</v>
      </c>
    </row>
    <row r="113" spans="1:11" ht="30" x14ac:dyDescent="0.25">
      <c r="A113" s="187">
        <v>4202</v>
      </c>
      <c r="B113" s="187">
        <v>550</v>
      </c>
      <c r="C113" s="184" t="str">
        <f t="shared" si="4"/>
        <v>550-4202</v>
      </c>
      <c r="D113" s="244" t="s">
        <v>403</v>
      </c>
      <c r="E113" s="244" t="s">
        <v>49</v>
      </c>
      <c r="F113" s="244" t="s">
        <v>56</v>
      </c>
      <c r="G113" s="244" t="s">
        <v>58</v>
      </c>
      <c r="H113" s="187" t="s">
        <v>29</v>
      </c>
      <c r="I113" s="188">
        <v>153.75</v>
      </c>
      <c r="J113" s="188">
        <f>VLOOKUP(A113,CENIK!$A$2:$F$201,6,FALSE)</f>
        <v>0</v>
      </c>
      <c r="K113" s="188">
        <f t="shared" si="5"/>
        <v>0</v>
      </c>
    </row>
    <row r="114" spans="1:11" ht="75" x14ac:dyDescent="0.25">
      <c r="A114" s="187">
        <v>4203</v>
      </c>
      <c r="B114" s="187">
        <v>550</v>
      </c>
      <c r="C114" s="184" t="str">
        <f t="shared" si="4"/>
        <v>550-4203</v>
      </c>
      <c r="D114" s="244" t="s">
        <v>403</v>
      </c>
      <c r="E114" s="244" t="s">
        <v>49</v>
      </c>
      <c r="F114" s="244" t="s">
        <v>56</v>
      </c>
      <c r="G114" s="244" t="s">
        <v>59</v>
      </c>
      <c r="H114" s="187" t="s">
        <v>22</v>
      </c>
      <c r="I114" s="188">
        <v>15.99</v>
      </c>
      <c r="J114" s="188">
        <f>VLOOKUP(A114,CENIK!$A$2:$F$201,6,FALSE)</f>
        <v>0</v>
      </c>
      <c r="K114" s="188">
        <f t="shared" si="5"/>
        <v>0</v>
      </c>
    </row>
    <row r="115" spans="1:11" ht="60" x14ac:dyDescent="0.25">
      <c r="A115" s="187">
        <v>4204</v>
      </c>
      <c r="B115" s="187">
        <v>550</v>
      </c>
      <c r="C115" s="184" t="str">
        <f t="shared" si="4"/>
        <v>550-4204</v>
      </c>
      <c r="D115" s="244" t="s">
        <v>403</v>
      </c>
      <c r="E115" s="244" t="s">
        <v>49</v>
      </c>
      <c r="F115" s="244" t="s">
        <v>56</v>
      </c>
      <c r="G115" s="244" t="s">
        <v>60</v>
      </c>
      <c r="H115" s="187" t="s">
        <v>22</v>
      </c>
      <c r="I115" s="188">
        <v>78.522499999999994</v>
      </c>
      <c r="J115" s="188">
        <f>VLOOKUP(A115,CENIK!$A$2:$F$201,6,FALSE)</f>
        <v>0</v>
      </c>
      <c r="K115" s="188">
        <f t="shared" si="5"/>
        <v>0</v>
      </c>
    </row>
    <row r="116" spans="1:11" ht="60" x14ac:dyDescent="0.25">
      <c r="A116" s="187">
        <v>4205</v>
      </c>
      <c r="B116" s="187">
        <v>550</v>
      </c>
      <c r="C116" s="184" t="str">
        <f t="shared" si="4"/>
        <v>550-4205</v>
      </c>
      <c r="D116" s="244" t="s">
        <v>403</v>
      </c>
      <c r="E116" s="244" t="s">
        <v>49</v>
      </c>
      <c r="F116" s="244" t="s">
        <v>56</v>
      </c>
      <c r="G116" s="244" t="s">
        <v>61</v>
      </c>
      <c r="H116" s="187" t="s">
        <v>29</v>
      </c>
      <c r="I116" s="188">
        <v>442.8</v>
      </c>
      <c r="J116" s="188">
        <f>VLOOKUP(A116,CENIK!$A$2:$F$201,6,FALSE)</f>
        <v>0</v>
      </c>
      <c r="K116" s="188">
        <f t="shared" si="5"/>
        <v>0</v>
      </c>
    </row>
    <row r="117" spans="1:11" ht="60" x14ac:dyDescent="0.25">
      <c r="A117" s="187">
        <v>4206</v>
      </c>
      <c r="B117" s="187">
        <v>550</v>
      </c>
      <c r="C117" s="184" t="str">
        <f t="shared" si="4"/>
        <v>550-4206</v>
      </c>
      <c r="D117" s="244" t="s">
        <v>403</v>
      </c>
      <c r="E117" s="244" t="s">
        <v>49</v>
      </c>
      <c r="F117" s="244" t="s">
        <v>56</v>
      </c>
      <c r="G117" s="244" t="s">
        <v>62</v>
      </c>
      <c r="H117" s="187" t="s">
        <v>22</v>
      </c>
      <c r="I117" s="188">
        <v>209.330625</v>
      </c>
      <c r="J117" s="188">
        <f>VLOOKUP(A117,CENIK!$A$2:$F$201,6,FALSE)</f>
        <v>0</v>
      </c>
      <c r="K117" s="188">
        <f t="shared" si="5"/>
        <v>0</v>
      </c>
    </row>
    <row r="118" spans="1:11" ht="60" x14ac:dyDescent="0.25">
      <c r="A118" s="187">
        <v>4207</v>
      </c>
      <c r="B118" s="187">
        <v>550</v>
      </c>
      <c r="C118" s="184" t="str">
        <f t="shared" si="4"/>
        <v>550-4207</v>
      </c>
      <c r="D118" s="244" t="s">
        <v>403</v>
      </c>
      <c r="E118" s="244" t="s">
        <v>49</v>
      </c>
      <c r="F118" s="244" t="s">
        <v>56</v>
      </c>
      <c r="G118" s="244" t="s">
        <v>262</v>
      </c>
      <c r="H118" s="187" t="s">
        <v>22</v>
      </c>
      <c r="I118" s="188">
        <v>10</v>
      </c>
      <c r="J118" s="188">
        <f>VLOOKUP(A118,CENIK!$A$2:$F$201,6,FALSE)</f>
        <v>0</v>
      </c>
      <c r="K118" s="188">
        <f t="shared" si="5"/>
        <v>0</v>
      </c>
    </row>
    <row r="119" spans="1:11" ht="165" x14ac:dyDescent="0.25">
      <c r="A119" s="187">
        <v>6101</v>
      </c>
      <c r="B119" s="187">
        <v>550</v>
      </c>
      <c r="C119" s="184" t="str">
        <f t="shared" si="4"/>
        <v>550-6101</v>
      </c>
      <c r="D119" s="244" t="s">
        <v>403</v>
      </c>
      <c r="E119" s="244" t="s">
        <v>74</v>
      </c>
      <c r="F119" s="244" t="s">
        <v>75</v>
      </c>
      <c r="G119" s="244" t="s">
        <v>76</v>
      </c>
      <c r="H119" s="187" t="s">
        <v>10</v>
      </c>
      <c r="I119" s="188">
        <v>123</v>
      </c>
      <c r="J119" s="188">
        <f>VLOOKUP(A119,CENIK!$A$2:$F$201,6,FALSE)</f>
        <v>0</v>
      </c>
      <c r="K119" s="188">
        <f t="shared" si="5"/>
        <v>0</v>
      </c>
    </row>
    <row r="120" spans="1:11" ht="120" x14ac:dyDescent="0.25">
      <c r="A120" s="187">
        <v>6202</v>
      </c>
      <c r="B120" s="187">
        <v>550</v>
      </c>
      <c r="C120" s="184" t="str">
        <f t="shared" si="4"/>
        <v>550-6202</v>
      </c>
      <c r="D120" s="244" t="s">
        <v>403</v>
      </c>
      <c r="E120" s="244" t="s">
        <v>74</v>
      </c>
      <c r="F120" s="244" t="s">
        <v>77</v>
      </c>
      <c r="G120" s="244" t="s">
        <v>263</v>
      </c>
      <c r="H120" s="187" t="s">
        <v>6</v>
      </c>
      <c r="I120" s="188">
        <v>4</v>
      </c>
      <c r="J120" s="188">
        <f>VLOOKUP(A120,CENIK!$A$2:$F$201,6,FALSE)</f>
        <v>0</v>
      </c>
      <c r="K120" s="188">
        <f t="shared" si="5"/>
        <v>0</v>
      </c>
    </row>
    <row r="121" spans="1:11" ht="120" x14ac:dyDescent="0.25">
      <c r="A121" s="187">
        <v>6204</v>
      </c>
      <c r="B121" s="187">
        <v>550</v>
      </c>
      <c r="C121" s="184" t="str">
        <f t="shared" si="4"/>
        <v>550-6204</v>
      </c>
      <c r="D121" s="244" t="s">
        <v>403</v>
      </c>
      <c r="E121" s="244" t="s">
        <v>74</v>
      </c>
      <c r="F121" s="244" t="s">
        <v>77</v>
      </c>
      <c r="G121" s="244" t="s">
        <v>265</v>
      </c>
      <c r="H121" s="187" t="s">
        <v>6</v>
      </c>
      <c r="I121" s="188">
        <v>1</v>
      </c>
      <c r="J121" s="188">
        <f>VLOOKUP(A121,CENIK!$A$2:$F$201,6,FALSE)</f>
        <v>0</v>
      </c>
      <c r="K121" s="188">
        <f t="shared" si="5"/>
        <v>0</v>
      </c>
    </row>
    <row r="122" spans="1:11" ht="45" x14ac:dyDescent="0.25">
      <c r="A122" s="187">
        <v>6257</v>
      </c>
      <c r="B122" s="187">
        <v>550</v>
      </c>
      <c r="C122" s="184" t="str">
        <f t="shared" si="4"/>
        <v>550-6257</v>
      </c>
      <c r="D122" s="244" t="s">
        <v>403</v>
      </c>
      <c r="E122" s="244" t="s">
        <v>74</v>
      </c>
      <c r="F122" s="244" t="s">
        <v>77</v>
      </c>
      <c r="G122" s="244" t="s">
        <v>79</v>
      </c>
      <c r="H122" s="187" t="s">
        <v>6</v>
      </c>
      <c r="I122" s="188">
        <v>5</v>
      </c>
      <c r="J122" s="188">
        <f>VLOOKUP(A122,CENIK!$A$2:$F$201,6,FALSE)</f>
        <v>0</v>
      </c>
      <c r="K122" s="188">
        <f t="shared" si="5"/>
        <v>0</v>
      </c>
    </row>
    <row r="123" spans="1:11" ht="120" x14ac:dyDescent="0.25">
      <c r="A123" s="187">
        <v>6253</v>
      </c>
      <c r="B123" s="187">
        <v>550</v>
      </c>
      <c r="C123" s="184" t="str">
        <f t="shared" si="4"/>
        <v>550-6253</v>
      </c>
      <c r="D123" s="244" t="s">
        <v>403</v>
      </c>
      <c r="E123" s="244" t="s">
        <v>74</v>
      </c>
      <c r="F123" s="244" t="s">
        <v>77</v>
      </c>
      <c r="G123" s="244" t="s">
        <v>269</v>
      </c>
      <c r="H123" s="187" t="s">
        <v>6</v>
      </c>
      <c r="I123" s="188">
        <v>5</v>
      </c>
      <c r="J123" s="188">
        <f>VLOOKUP(A123,CENIK!$A$2:$F$201,6,FALSE)</f>
        <v>0</v>
      </c>
      <c r="K123" s="188">
        <f t="shared" si="5"/>
        <v>0</v>
      </c>
    </row>
    <row r="124" spans="1:11" ht="120" x14ac:dyDescent="0.25">
      <c r="A124" s="187">
        <v>6302</v>
      </c>
      <c r="B124" s="187">
        <v>550</v>
      </c>
      <c r="C124" s="184" t="str">
        <f t="shared" si="4"/>
        <v>550-6302</v>
      </c>
      <c r="D124" s="244" t="s">
        <v>403</v>
      </c>
      <c r="E124" s="244" t="s">
        <v>74</v>
      </c>
      <c r="F124" s="244" t="s">
        <v>81</v>
      </c>
      <c r="G124" s="244" t="s">
        <v>82</v>
      </c>
      <c r="H124" s="187" t="s">
        <v>6</v>
      </c>
      <c r="I124" s="188">
        <v>5</v>
      </c>
      <c r="J124" s="188">
        <f>VLOOKUP(A124,CENIK!$A$2:$F$201,6,FALSE)</f>
        <v>0</v>
      </c>
      <c r="K124" s="188">
        <f t="shared" si="5"/>
        <v>0</v>
      </c>
    </row>
    <row r="125" spans="1:11" ht="345" x14ac:dyDescent="0.25">
      <c r="A125" s="187">
        <v>6301</v>
      </c>
      <c r="B125" s="187">
        <v>550</v>
      </c>
      <c r="C125" s="184" t="str">
        <f t="shared" si="4"/>
        <v>550-6301</v>
      </c>
      <c r="D125" s="244" t="s">
        <v>403</v>
      </c>
      <c r="E125" s="244" t="s">
        <v>74</v>
      </c>
      <c r="F125" s="244" t="s">
        <v>81</v>
      </c>
      <c r="G125" s="244" t="s">
        <v>270</v>
      </c>
      <c r="H125" s="187" t="s">
        <v>6</v>
      </c>
      <c r="I125" s="188">
        <v>5</v>
      </c>
      <c r="J125" s="188">
        <f>VLOOKUP(A125,CENIK!$A$2:$F$201,6,FALSE)</f>
        <v>0</v>
      </c>
      <c r="K125" s="188">
        <f t="shared" si="5"/>
        <v>0</v>
      </c>
    </row>
    <row r="126" spans="1:11" ht="60" x14ac:dyDescent="0.25">
      <c r="A126" s="187">
        <v>6405</v>
      </c>
      <c r="B126" s="187">
        <v>550</v>
      </c>
      <c r="C126" s="184" t="str">
        <f t="shared" si="4"/>
        <v>550-6405</v>
      </c>
      <c r="D126" s="244" t="s">
        <v>403</v>
      </c>
      <c r="E126" s="244" t="s">
        <v>74</v>
      </c>
      <c r="F126" s="244" t="s">
        <v>85</v>
      </c>
      <c r="G126" s="244" t="s">
        <v>87</v>
      </c>
      <c r="H126" s="187" t="s">
        <v>10</v>
      </c>
      <c r="I126" s="188">
        <v>123</v>
      </c>
      <c r="J126" s="188">
        <f>VLOOKUP(A126,CENIK!$A$2:$F$201,6,FALSE)</f>
        <v>0</v>
      </c>
      <c r="K126" s="188">
        <f t="shared" si="5"/>
        <v>0</v>
      </c>
    </row>
    <row r="127" spans="1:11" ht="30" x14ac:dyDescent="0.25">
      <c r="A127" s="187">
        <v>6401</v>
      </c>
      <c r="B127" s="187">
        <v>550</v>
      </c>
      <c r="C127" s="184" t="str">
        <f t="shared" si="4"/>
        <v>550-6401</v>
      </c>
      <c r="D127" s="244" t="s">
        <v>403</v>
      </c>
      <c r="E127" s="244" t="s">
        <v>74</v>
      </c>
      <c r="F127" s="244" t="s">
        <v>85</v>
      </c>
      <c r="G127" s="244" t="s">
        <v>86</v>
      </c>
      <c r="H127" s="187" t="s">
        <v>10</v>
      </c>
      <c r="I127" s="188">
        <v>123</v>
      </c>
      <c r="J127" s="188">
        <f>VLOOKUP(A127,CENIK!$A$2:$F$201,6,FALSE)</f>
        <v>0</v>
      </c>
      <c r="K127" s="188">
        <f t="shared" si="5"/>
        <v>0</v>
      </c>
    </row>
    <row r="128" spans="1:11" ht="30" x14ac:dyDescent="0.25">
      <c r="A128" s="187">
        <v>6402</v>
      </c>
      <c r="B128" s="187">
        <v>550</v>
      </c>
      <c r="C128" s="184" t="str">
        <f t="shared" si="4"/>
        <v>550-6402</v>
      </c>
      <c r="D128" s="244" t="s">
        <v>403</v>
      </c>
      <c r="E128" s="244" t="s">
        <v>74</v>
      </c>
      <c r="F128" s="244" t="s">
        <v>85</v>
      </c>
      <c r="G128" s="244" t="s">
        <v>122</v>
      </c>
      <c r="H128" s="187" t="s">
        <v>10</v>
      </c>
      <c r="I128" s="188">
        <v>123</v>
      </c>
      <c r="J128" s="188">
        <f>VLOOKUP(A128,CENIK!$A$2:$F$201,6,FALSE)</f>
        <v>0</v>
      </c>
      <c r="K128" s="188">
        <f t="shared" si="5"/>
        <v>0</v>
      </c>
    </row>
    <row r="129" spans="1:11" ht="45" x14ac:dyDescent="0.25">
      <c r="A129" s="187">
        <v>6503</v>
      </c>
      <c r="B129" s="187">
        <v>550</v>
      </c>
      <c r="C129" s="184" t="str">
        <f t="shared" si="4"/>
        <v>550-6503</v>
      </c>
      <c r="D129" s="244" t="s">
        <v>403</v>
      </c>
      <c r="E129" s="244" t="s">
        <v>74</v>
      </c>
      <c r="F129" s="244" t="s">
        <v>88</v>
      </c>
      <c r="G129" s="244" t="s">
        <v>273</v>
      </c>
      <c r="H129" s="187" t="s">
        <v>6</v>
      </c>
      <c r="I129" s="188">
        <v>1</v>
      </c>
      <c r="J129" s="188">
        <f>VLOOKUP(A129,CENIK!$A$2:$F$201,6,FALSE)</f>
        <v>0</v>
      </c>
      <c r="K129" s="188">
        <f t="shared" si="5"/>
        <v>0</v>
      </c>
    </row>
    <row r="130" spans="1:11" ht="45" x14ac:dyDescent="0.25">
      <c r="A130" s="187">
        <v>6504</v>
      </c>
      <c r="B130" s="187">
        <v>550</v>
      </c>
      <c r="C130" s="184" t="str">
        <f t="shared" si="4"/>
        <v>550-6504</v>
      </c>
      <c r="D130" s="244" t="s">
        <v>403</v>
      </c>
      <c r="E130" s="244" t="s">
        <v>74</v>
      </c>
      <c r="F130" s="244" t="s">
        <v>88</v>
      </c>
      <c r="G130" s="244" t="s">
        <v>274</v>
      </c>
      <c r="H130" s="187" t="s">
        <v>6</v>
      </c>
      <c r="I130" s="188">
        <v>2</v>
      </c>
      <c r="J130" s="188">
        <f>VLOOKUP(A130,CENIK!$A$2:$F$201,6,FALSE)</f>
        <v>0</v>
      </c>
      <c r="K130" s="188">
        <f t="shared" si="5"/>
        <v>0</v>
      </c>
    </row>
    <row r="131" spans="1:11" ht="60" x14ac:dyDescent="0.25">
      <c r="A131" s="187">
        <v>1201</v>
      </c>
      <c r="B131" s="187">
        <v>192</v>
      </c>
      <c r="C131" s="184" t="str">
        <f t="shared" si="4"/>
        <v>192-1201</v>
      </c>
      <c r="D131" s="244" t="s">
        <v>400</v>
      </c>
      <c r="E131" s="244" t="s">
        <v>7</v>
      </c>
      <c r="F131" s="244" t="s">
        <v>8</v>
      </c>
      <c r="G131" s="244" t="s">
        <v>9</v>
      </c>
      <c r="H131" s="187" t="s">
        <v>10</v>
      </c>
      <c r="I131" s="188">
        <v>147</v>
      </c>
      <c r="J131" s="188">
        <f>VLOOKUP(A131,CENIK!$A$2:$F$201,6,FALSE)</f>
        <v>0</v>
      </c>
      <c r="K131" s="188">
        <f t="shared" si="5"/>
        <v>0</v>
      </c>
    </row>
    <row r="132" spans="1:11" ht="45" x14ac:dyDescent="0.25">
      <c r="A132" s="187">
        <v>1202</v>
      </c>
      <c r="B132" s="187">
        <v>192</v>
      </c>
      <c r="C132" s="184" t="str">
        <f t="shared" si="4"/>
        <v>192-1202</v>
      </c>
      <c r="D132" s="244" t="s">
        <v>400</v>
      </c>
      <c r="E132" s="244" t="s">
        <v>7</v>
      </c>
      <c r="F132" s="244" t="s">
        <v>8</v>
      </c>
      <c r="G132" s="244" t="s">
        <v>11</v>
      </c>
      <c r="H132" s="187" t="s">
        <v>12</v>
      </c>
      <c r="I132" s="188">
        <v>6</v>
      </c>
      <c r="J132" s="188">
        <f>VLOOKUP(A132,CENIK!$A$2:$F$201,6,FALSE)</f>
        <v>0</v>
      </c>
      <c r="K132" s="188">
        <f t="shared" si="5"/>
        <v>0</v>
      </c>
    </row>
    <row r="133" spans="1:11" ht="60" x14ac:dyDescent="0.25">
      <c r="A133" s="187">
        <v>1203</v>
      </c>
      <c r="B133" s="187">
        <v>192</v>
      </c>
      <c r="C133" s="184" t="str">
        <f t="shared" si="4"/>
        <v>192-1203</v>
      </c>
      <c r="D133" s="244" t="s">
        <v>400</v>
      </c>
      <c r="E133" s="244" t="s">
        <v>7</v>
      </c>
      <c r="F133" s="244" t="s">
        <v>8</v>
      </c>
      <c r="G133" s="244" t="s">
        <v>236</v>
      </c>
      <c r="H133" s="187" t="s">
        <v>10</v>
      </c>
      <c r="I133" s="188">
        <v>147</v>
      </c>
      <c r="J133" s="188">
        <f>VLOOKUP(A133,CENIK!$A$2:$F$201,6,FALSE)</f>
        <v>0</v>
      </c>
      <c r="K133" s="188">
        <f t="shared" si="5"/>
        <v>0</v>
      </c>
    </row>
    <row r="134" spans="1:11" ht="60" x14ac:dyDescent="0.25">
      <c r="A134" s="187">
        <v>1205</v>
      </c>
      <c r="B134" s="187">
        <v>192</v>
      </c>
      <c r="C134" s="184" t="str">
        <f t="shared" si="4"/>
        <v>192-1205</v>
      </c>
      <c r="D134" s="244" t="s">
        <v>400</v>
      </c>
      <c r="E134" s="244" t="s">
        <v>7</v>
      </c>
      <c r="F134" s="244" t="s">
        <v>8</v>
      </c>
      <c r="G134" s="244" t="s">
        <v>237</v>
      </c>
      <c r="H134" s="187" t="s">
        <v>14</v>
      </c>
      <c r="I134" s="188">
        <v>1</v>
      </c>
      <c r="J134" s="188">
        <f>VLOOKUP(A134,CENIK!$A$2:$F$201,6,FALSE)</f>
        <v>0</v>
      </c>
      <c r="K134" s="188">
        <f t="shared" si="5"/>
        <v>0</v>
      </c>
    </row>
    <row r="135" spans="1:11" ht="60" x14ac:dyDescent="0.25">
      <c r="A135" s="187">
        <v>1206</v>
      </c>
      <c r="B135" s="187">
        <v>192</v>
      </c>
      <c r="C135" s="184" t="str">
        <f t="shared" si="4"/>
        <v>192-1206</v>
      </c>
      <c r="D135" s="244" t="s">
        <v>400</v>
      </c>
      <c r="E135" s="244" t="s">
        <v>7</v>
      </c>
      <c r="F135" s="244" t="s">
        <v>8</v>
      </c>
      <c r="G135" s="244" t="s">
        <v>238</v>
      </c>
      <c r="H135" s="187" t="s">
        <v>14</v>
      </c>
      <c r="I135" s="188">
        <v>1</v>
      </c>
      <c r="J135" s="188">
        <f>VLOOKUP(A135,CENIK!$A$2:$F$201,6,FALSE)</f>
        <v>0</v>
      </c>
      <c r="K135" s="188">
        <f t="shared" si="5"/>
        <v>0</v>
      </c>
    </row>
    <row r="136" spans="1:11" ht="75" x14ac:dyDescent="0.25">
      <c r="A136" s="187">
        <v>1207</v>
      </c>
      <c r="B136" s="187">
        <v>192</v>
      </c>
      <c r="C136" s="184" t="str">
        <f t="shared" si="4"/>
        <v>192-1207</v>
      </c>
      <c r="D136" s="244" t="s">
        <v>400</v>
      </c>
      <c r="E136" s="244" t="s">
        <v>7</v>
      </c>
      <c r="F136" s="244" t="s">
        <v>8</v>
      </c>
      <c r="G136" s="244" t="s">
        <v>239</v>
      </c>
      <c r="H136" s="187" t="s">
        <v>14</v>
      </c>
      <c r="I136" s="188">
        <v>1</v>
      </c>
      <c r="J136" s="188">
        <f>VLOOKUP(A136,CENIK!$A$2:$F$201,6,FALSE)</f>
        <v>0</v>
      </c>
      <c r="K136" s="188">
        <f t="shared" si="5"/>
        <v>0</v>
      </c>
    </row>
    <row r="137" spans="1:11" ht="75" x14ac:dyDescent="0.25">
      <c r="A137" s="187">
        <v>1208</v>
      </c>
      <c r="B137" s="187">
        <v>192</v>
      </c>
      <c r="C137" s="184" t="str">
        <f t="shared" si="4"/>
        <v>192-1208</v>
      </c>
      <c r="D137" s="244" t="s">
        <v>400</v>
      </c>
      <c r="E137" s="244" t="s">
        <v>7</v>
      </c>
      <c r="F137" s="244" t="s">
        <v>8</v>
      </c>
      <c r="G137" s="244" t="s">
        <v>240</v>
      </c>
      <c r="H137" s="187" t="s">
        <v>14</v>
      </c>
      <c r="I137" s="188">
        <v>1</v>
      </c>
      <c r="J137" s="188">
        <f>VLOOKUP(A137,CENIK!$A$2:$F$201,6,FALSE)</f>
        <v>0</v>
      </c>
      <c r="K137" s="188">
        <f t="shared" si="5"/>
        <v>0</v>
      </c>
    </row>
    <row r="138" spans="1:11" ht="60" x14ac:dyDescent="0.25">
      <c r="A138" s="187">
        <v>1212</v>
      </c>
      <c r="B138" s="187">
        <v>192</v>
      </c>
      <c r="C138" s="184" t="str">
        <f t="shared" si="4"/>
        <v>192-1212</v>
      </c>
      <c r="D138" s="244" t="s">
        <v>400</v>
      </c>
      <c r="E138" s="244" t="s">
        <v>7</v>
      </c>
      <c r="F138" s="244" t="s">
        <v>8</v>
      </c>
      <c r="G138" s="244" t="s">
        <v>243</v>
      </c>
      <c r="H138" s="187" t="s">
        <v>14</v>
      </c>
      <c r="I138" s="188">
        <v>1</v>
      </c>
      <c r="J138" s="188">
        <f>VLOOKUP(A138,CENIK!$A$2:$F$201,6,FALSE)</f>
        <v>0</v>
      </c>
      <c r="K138" s="188">
        <f t="shared" si="5"/>
        <v>0</v>
      </c>
    </row>
    <row r="139" spans="1:11" ht="60" x14ac:dyDescent="0.25">
      <c r="A139" s="187">
        <v>1213</v>
      </c>
      <c r="B139" s="187">
        <v>192</v>
      </c>
      <c r="C139" s="184" t="str">
        <f t="shared" si="4"/>
        <v>192-1213</v>
      </c>
      <c r="D139" s="244" t="s">
        <v>400</v>
      </c>
      <c r="E139" s="244" t="s">
        <v>7</v>
      </c>
      <c r="F139" s="244" t="s">
        <v>8</v>
      </c>
      <c r="G139" s="244" t="s">
        <v>244</v>
      </c>
      <c r="H139" s="187" t="s">
        <v>14</v>
      </c>
      <c r="I139" s="188">
        <v>1</v>
      </c>
      <c r="J139" s="188">
        <f>VLOOKUP(A139,CENIK!$A$2:$F$201,6,FALSE)</f>
        <v>0</v>
      </c>
      <c r="K139" s="188">
        <f t="shared" si="5"/>
        <v>0</v>
      </c>
    </row>
    <row r="140" spans="1:11" ht="45" x14ac:dyDescent="0.25">
      <c r="A140" s="187">
        <v>1301</v>
      </c>
      <c r="B140" s="187">
        <v>192</v>
      </c>
      <c r="C140" s="184" t="str">
        <f t="shared" si="4"/>
        <v>192-1301</v>
      </c>
      <c r="D140" s="244" t="s">
        <v>400</v>
      </c>
      <c r="E140" s="244" t="s">
        <v>7</v>
      </c>
      <c r="F140" s="244" t="s">
        <v>15</v>
      </c>
      <c r="G140" s="244" t="s">
        <v>16</v>
      </c>
      <c r="H140" s="187" t="s">
        <v>10</v>
      </c>
      <c r="I140" s="188">
        <v>147</v>
      </c>
      <c r="J140" s="188">
        <f>VLOOKUP(A140,CENIK!$A$2:$F$201,6,FALSE)</f>
        <v>0</v>
      </c>
      <c r="K140" s="188">
        <f t="shared" si="5"/>
        <v>0</v>
      </c>
    </row>
    <row r="141" spans="1:11" ht="135" x14ac:dyDescent="0.25">
      <c r="A141" s="187">
        <v>1303</v>
      </c>
      <c r="B141" s="187">
        <v>192</v>
      </c>
      <c r="C141" s="184" t="str">
        <f t="shared" si="4"/>
        <v>192-1303</v>
      </c>
      <c r="D141" s="244" t="s">
        <v>400</v>
      </c>
      <c r="E141" s="244" t="s">
        <v>7</v>
      </c>
      <c r="F141" s="244" t="s">
        <v>15</v>
      </c>
      <c r="G141" s="244" t="s">
        <v>17</v>
      </c>
      <c r="H141" s="187" t="s">
        <v>10</v>
      </c>
      <c r="I141" s="188">
        <v>147</v>
      </c>
      <c r="J141" s="188">
        <f>VLOOKUP(A141,CENIK!$A$2:$F$201,6,FALSE)</f>
        <v>0</v>
      </c>
      <c r="K141" s="188">
        <f t="shared" si="5"/>
        <v>0</v>
      </c>
    </row>
    <row r="142" spans="1:11" ht="165" x14ac:dyDescent="0.25">
      <c r="A142" s="187">
        <v>1304</v>
      </c>
      <c r="B142" s="187">
        <v>192</v>
      </c>
      <c r="C142" s="184" t="str">
        <f t="shared" si="4"/>
        <v>192-1304</v>
      </c>
      <c r="D142" s="244" t="s">
        <v>400</v>
      </c>
      <c r="E142" s="244" t="s">
        <v>7</v>
      </c>
      <c r="F142" s="244" t="s">
        <v>15</v>
      </c>
      <c r="G142" s="244" t="s">
        <v>3253</v>
      </c>
      <c r="H142" s="187" t="s">
        <v>6</v>
      </c>
      <c r="I142" s="188">
        <v>1</v>
      </c>
      <c r="J142" s="188">
        <f>VLOOKUP(A142,CENIK!$A$2:$F$201,6,FALSE)</f>
        <v>0</v>
      </c>
      <c r="K142" s="188">
        <f t="shared" si="5"/>
        <v>0</v>
      </c>
    </row>
    <row r="143" spans="1:11" ht="60" x14ac:dyDescent="0.25">
      <c r="A143" s="187">
        <v>1307</v>
      </c>
      <c r="B143" s="187">
        <v>192</v>
      </c>
      <c r="C143" s="184" t="str">
        <f t="shared" si="4"/>
        <v>192-1307</v>
      </c>
      <c r="D143" s="244" t="s">
        <v>400</v>
      </c>
      <c r="E143" s="244" t="s">
        <v>7</v>
      </c>
      <c r="F143" s="244" t="s">
        <v>15</v>
      </c>
      <c r="G143" s="244" t="s">
        <v>18</v>
      </c>
      <c r="H143" s="187" t="s">
        <v>6</v>
      </c>
      <c r="I143" s="188">
        <v>6</v>
      </c>
      <c r="J143" s="188">
        <f>VLOOKUP(A143,CENIK!$A$2:$F$201,6,FALSE)</f>
        <v>0</v>
      </c>
      <c r="K143" s="188">
        <f t="shared" si="5"/>
        <v>0</v>
      </c>
    </row>
    <row r="144" spans="1:11" ht="60" x14ac:dyDescent="0.25">
      <c r="A144" s="187">
        <v>1310</v>
      </c>
      <c r="B144" s="187">
        <v>192</v>
      </c>
      <c r="C144" s="184" t="str">
        <f t="shared" si="4"/>
        <v>192-1310</v>
      </c>
      <c r="D144" s="244" t="s">
        <v>400</v>
      </c>
      <c r="E144" s="244" t="s">
        <v>7</v>
      </c>
      <c r="F144" s="244" t="s">
        <v>15</v>
      </c>
      <c r="G144" s="244" t="s">
        <v>21</v>
      </c>
      <c r="H144" s="187" t="s">
        <v>22</v>
      </c>
      <c r="I144" s="188">
        <v>110.25</v>
      </c>
      <c r="J144" s="188">
        <f>VLOOKUP(A144,CENIK!$A$2:$F$201,6,FALSE)</f>
        <v>0</v>
      </c>
      <c r="K144" s="188">
        <f t="shared" si="5"/>
        <v>0</v>
      </c>
    </row>
    <row r="145" spans="1:11" ht="30" x14ac:dyDescent="0.25">
      <c r="A145" s="187">
        <v>1401</v>
      </c>
      <c r="B145" s="187">
        <v>192</v>
      </c>
      <c r="C145" s="184" t="str">
        <f t="shared" si="4"/>
        <v>192-1401</v>
      </c>
      <c r="D145" s="244" t="s">
        <v>400</v>
      </c>
      <c r="E145" s="244" t="s">
        <v>7</v>
      </c>
      <c r="F145" s="244" t="s">
        <v>25</v>
      </c>
      <c r="G145" s="244" t="s">
        <v>247</v>
      </c>
      <c r="H145" s="187" t="s">
        <v>20</v>
      </c>
      <c r="I145" s="188">
        <v>2.94</v>
      </c>
      <c r="J145" s="188">
        <f>VLOOKUP(A145,CENIK!$A$2:$F$201,6,FALSE)</f>
        <v>0</v>
      </c>
      <c r="K145" s="188">
        <f t="shared" si="5"/>
        <v>0</v>
      </c>
    </row>
    <row r="146" spans="1:11" ht="30" x14ac:dyDescent="0.25">
      <c r="A146" s="187">
        <v>1402</v>
      </c>
      <c r="B146" s="187">
        <v>192</v>
      </c>
      <c r="C146" s="184" t="str">
        <f t="shared" si="4"/>
        <v>192-1402</v>
      </c>
      <c r="D146" s="244" t="s">
        <v>400</v>
      </c>
      <c r="E146" s="244" t="s">
        <v>7</v>
      </c>
      <c r="F146" s="244" t="s">
        <v>25</v>
      </c>
      <c r="G146" s="244" t="s">
        <v>248</v>
      </c>
      <c r="H146" s="187" t="s">
        <v>20</v>
      </c>
      <c r="I146" s="188">
        <v>3</v>
      </c>
      <c r="J146" s="188">
        <f>VLOOKUP(A146,CENIK!$A$2:$F$201,6,FALSE)</f>
        <v>0</v>
      </c>
      <c r="K146" s="188">
        <f t="shared" si="5"/>
        <v>0</v>
      </c>
    </row>
    <row r="147" spans="1:11" ht="30" x14ac:dyDescent="0.25">
      <c r="A147" s="187">
        <v>1403</v>
      </c>
      <c r="B147" s="187">
        <v>192</v>
      </c>
      <c r="C147" s="184" t="str">
        <f t="shared" si="4"/>
        <v>192-1403</v>
      </c>
      <c r="D147" s="244" t="s">
        <v>400</v>
      </c>
      <c r="E147" s="244" t="s">
        <v>7</v>
      </c>
      <c r="F147" s="244" t="s">
        <v>25</v>
      </c>
      <c r="G147" s="244" t="s">
        <v>249</v>
      </c>
      <c r="H147" s="187" t="s">
        <v>20</v>
      </c>
      <c r="I147" s="188">
        <v>1.5</v>
      </c>
      <c r="J147" s="188">
        <f>VLOOKUP(A147,CENIK!$A$2:$F$201,6,FALSE)</f>
        <v>0</v>
      </c>
      <c r="K147" s="188">
        <f t="shared" si="5"/>
        <v>0</v>
      </c>
    </row>
    <row r="148" spans="1:11" ht="45" x14ac:dyDescent="0.25">
      <c r="A148" s="187">
        <v>12309</v>
      </c>
      <c r="B148" s="187">
        <v>192</v>
      </c>
      <c r="C148" s="184" t="str">
        <f t="shared" si="4"/>
        <v>192-12309</v>
      </c>
      <c r="D148" s="244" t="s">
        <v>400</v>
      </c>
      <c r="E148" s="244" t="s">
        <v>26</v>
      </c>
      <c r="F148" s="244" t="s">
        <v>27</v>
      </c>
      <c r="G148" s="244" t="s">
        <v>30</v>
      </c>
      <c r="H148" s="187" t="s">
        <v>29</v>
      </c>
      <c r="I148" s="188">
        <v>183.75</v>
      </c>
      <c r="J148" s="188">
        <f>VLOOKUP(A148,CENIK!$A$2:$F$201,6,FALSE)</f>
        <v>0</v>
      </c>
      <c r="K148" s="188">
        <f t="shared" si="5"/>
        <v>0</v>
      </c>
    </row>
    <row r="149" spans="1:11" ht="30" x14ac:dyDescent="0.25">
      <c r="A149" s="187">
        <v>12328</v>
      </c>
      <c r="B149" s="187">
        <v>192</v>
      </c>
      <c r="C149" s="184" t="str">
        <f t="shared" si="4"/>
        <v>192-12328</v>
      </c>
      <c r="D149" s="244" t="s">
        <v>400</v>
      </c>
      <c r="E149" s="244" t="s">
        <v>26</v>
      </c>
      <c r="F149" s="244" t="s">
        <v>27</v>
      </c>
      <c r="G149" s="244" t="s">
        <v>32</v>
      </c>
      <c r="H149" s="187" t="s">
        <v>10</v>
      </c>
      <c r="I149" s="188">
        <v>324</v>
      </c>
      <c r="J149" s="188">
        <f>VLOOKUP(A149,CENIK!$A$2:$F$201,6,FALSE)</f>
        <v>0</v>
      </c>
      <c r="K149" s="188">
        <f t="shared" si="5"/>
        <v>0</v>
      </c>
    </row>
    <row r="150" spans="1:11" ht="30" x14ac:dyDescent="0.25">
      <c r="A150" s="187">
        <v>22102</v>
      </c>
      <c r="B150" s="187">
        <v>192</v>
      </c>
      <c r="C150" s="184" t="str">
        <f t="shared" si="4"/>
        <v>192-22102</v>
      </c>
      <c r="D150" s="244" t="s">
        <v>400</v>
      </c>
      <c r="E150" s="244" t="s">
        <v>26</v>
      </c>
      <c r="F150" s="244" t="s">
        <v>27</v>
      </c>
      <c r="G150" s="244" t="s">
        <v>35</v>
      </c>
      <c r="H150" s="187" t="s">
        <v>29</v>
      </c>
      <c r="I150" s="188">
        <v>183.75</v>
      </c>
      <c r="J150" s="188">
        <f>VLOOKUP(A150,CENIK!$A$2:$F$201,6,FALSE)</f>
        <v>0</v>
      </c>
      <c r="K150" s="188">
        <f t="shared" si="5"/>
        <v>0</v>
      </c>
    </row>
    <row r="151" spans="1:11" ht="30" x14ac:dyDescent="0.25">
      <c r="A151" s="187">
        <v>24405</v>
      </c>
      <c r="B151" s="187">
        <v>192</v>
      </c>
      <c r="C151" s="184" t="str">
        <f t="shared" si="4"/>
        <v>192-24405</v>
      </c>
      <c r="D151" s="244" t="s">
        <v>400</v>
      </c>
      <c r="E151" s="244" t="s">
        <v>26</v>
      </c>
      <c r="F151" s="244" t="s">
        <v>36</v>
      </c>
      <c r="G151" s="244" t="s">
        <v>252</v>
      </c>
      <c r="H151" s="187" t="s">
        <v>22</v>
      </c>
      <c r="I151" s="188">
        <v>73.5</v>
      </c>
      <c r="J151" s="188">
        <f>VLOOKUP(A151,CENIK!$A$2:$F$201,6,FALSE)</f>
        <v>0</v>
      </c>
      <c r="K151" s="188">
        <f t="shared" si="5"/>
        <v>0</v>
      </c>
    </row>
    <row r="152" spans="1:11" ht="45" x14ac:dyDescent="0.25">
      <c r="A152" s="187">
        <v>31302</v>
      </c>
      <c r="B152" s="187">
        <v>192</v>
      </c>
      <c r="C152" s="184" t="str">
        <f t="shared" si="4"/>
        <v>192-31302</v>
      </c>
      <c r="D152" s="244" t="s">
        <v>400</v>
      </c>
      <c r="E152" s="244" t="s">
        <v>26</v>
      </c>
      <c r="F152" s="244" t="s">
        <v>36</v>
      </c>
      <c r="G152" s="244" t="s">
        <v>639</v>
      </c>
      <c r="H152" s="187" t="s">
        <v>22</v>
      </c>
      <c r="I152" s="188">
        <v>36.75</v>
      </c>
      <c r="J152" s="188">
        <f>VLOOKUP(A152,CENIK!$A$2:$F$201,6,FALSE)</f>
        <v>0</v>
      </c>
      <c r="K152" s="188">
        <f t="shared" si="5"/>
        <v>0</v>
      </c>
    </row>
    <row r="153" spans="1:11" ht="30" x14ac:dyDescent="0.25">
      <c r="A153" s="187">
        <v>22103</v>
      </c>
      <c r="B153" s="187">
        <v>192</v>
      </c>
      <c r="C153" s="184" t="str">
        <f t="shared" si="4"/>
        <v>192-22103</v>
      </c>
      <c r="D153" s="244" t="s">
        <v>400</v>
      </c>
      <c r="E153" s="244" t="s">
        <v>26</v>
      </c>
      <c r="F153" s="244" t="s">
        <v>36</v>
      </c>
      <c r="G153" s="244" t="s">
        <v>40</v>
      </c>
      <c r="H153" s="187" t="s">
        <v>29</v>
      </c>
      <c r="I153" s="188">
        <v>183.75</v>
      </c>
      <c r="J153" s="188">
        <f>VLOOKUP(A153,CENIK!$A$2:$F$201,6,FALSE)</f>
        <v>0</v>
      </c>
      <c r="K153" s="188">
        <f t="shared" si="5"/>
        <v>0</v>
      </c>
    </row>
    <row r="154" spans="1:11" ht="75" x14ac:dyDescent="0.25">
      <c r="A154" s="187">
        <v>31703</v>
      </c>
      <c r="B154" s="187">
        <v>192</v>
      </c>
      <c r="C154" s="184" t="str">
        <f t="shared" si="4"/>
        <v>192-31703</v>
      </c>
      <c r="D154" s="244" t="s">
        <v>400</v>
      </c>
      <c r="E154" s="244" t="s">
        <v>26</v>
      </c>
      <c r="F154" s="244" t="s">
        <v>36</v>
      </c>
      <c r="G154" s="1141" t="s">
        <v>3194</v>
      </c>
      <c r="H154" s="187" t="s">
        <v>29</v>
      </c>
      <c r="I154" s="188">
        <v>183.75</v>
      </c>
      <c r="J154" s="188">
        <f>VLOOKUP(A154,CENIK!$A$2:$F$201,6,FALSE)</f>
        <v>0</v>
      </c>
      <c r="K154" s="188">
        <f t="shared" si="5"/>
        <v>0</v>
      </c>
    </row>
    <row r="155" spans="1:11" ht="45" x14ac:dyDescent="0.25">
      <c r="A155" s="187">
        <v>32311</v>
      </c>
      <c r="B155" s="187">
        <v>192</v>
      </c>
      <c r="C155" s="184" t="str">
        <f t="shared" si="4"/>
        <v>192-32311</v>
      </c>
      <c r="D155" s="244" t="s">
        <v>400</v>
      </c>
      <c r="E155" s="244" t="s">
        <v>26</v>
      </c>
      <c r="F155" s="244" t="s">
        <v>36</v>
      </c>
      <c r="G155" s="1137" t="s">
        <v>3206</v>
      </c>
      <c r="H155" s="187" t="s">
        <v>29</v>
      </c>
      <c r="I155" s="188">
        <v>183.75</v>
      </c>
      <c r="J155" s="188">
        <f>VLOOKUP(A155,CENIK!$A$2:$F$201,6,FALSE)</f>
        <v>0</v>
      </c>
      <c r="K155" s="188">
        <f t="shared" si="5"/>
        <v>0</v>
      </c>
    </row>
    <row r="156" spans="1:11" ht="30" x14ac:dyDescent="0.25">
      <c r="A156" s="187">
        <v>2208</v>
      </c>
      <c r="B156" s="187">
        <v>192</v>
      </c>
      <c r="C156" s="184" t="str">
        <f t="shared" si="4"/>
        <v>192-2208</v>
      </c>
      <c r="D156" s="244" t="s">
        <v>400</v>
      </c>
      <c r="E156" s="244" t="s">
        <v>26</v>
      </c>
      <c r="F156" s="244" t="s">
        <v>36</v>
      </c>
      <c r="G156" s="244" t="s">
        <v>37</v>
      </c>
      <c r="H156" s="187" t="s">
        <v>29</v>
      </c>
      <c r="I156" s="188">
        <v>183.75</v>
      </c>
      <c r="J156" s="188">
        <f>VLOOKUP(A156,CENIK!$A$2:$F$201,6,FALSE)</f>
        <v>0</v>
      </c>
      <c r="K156" s="188">
        <f t="shared" si="5"/>
        <v>0</v>
      </c>
    </row>
    <row r="157" spans="1:11" ht="30" x14ac:dyDescent="0.25">
      <c r="A157" s="187">
        <v>4124</v>
      </c>
      <c r="B157" s="187">
        <v>192</v>
      </c>
      <c r="C157" s="184" t="str">
        <f t="shared" si="4"/>
        <v>192-4124</v>
      </c>
      <c r="D157" s="244" t="s">
        <v>400</v>
      </c>
      <c r="E157" s="244" t="s">
        <v>49</v>
      </c>
      <c r="F157" s="244" t="s">
        <v>50</v>
      </c>
      <c r="G157" s="244" t="s">
        <v>55</v>
      </c>
      <c r="H157" s="187" t="s">
        <v>20</v>
      </c>
      <c r="I157" s="188">
        <v>7.35</v>
      </c>
      <c r="J157" s="188">
        <f>VLOOKUP(A157,CENIK!$A$2:$F$201,6,FALSE)</f>
        <v>0</v>
      </c>
      <c r="K157" s="188">
        <f t="shared" si="5"/>
        <v>0</v>
      </c>
    </row>
    <row r="158" spans="1:11" ht="60" x14ac:dyDescent="0.25">
      <c r="A158" s="187">
        <v>4101</v>
      </c>
      <c r="B158" s="187">
        <v>192</v>
      </c>
      <c r="C158" s="184" t="str">
        <f t="shared" si="4"/>
        <v>192-4101</v>
      </c>
      <c r="D158" s="244" t="s">
        <v>400</v>
      </c>
      <c r="E158" s="244" t="s">
        <v>49</v>
      </c>
      <c r="F158" s="244" t="s">
        <v>50</v>
      </c>
      <c r="G158" s="244" t="s">
        <v>641</v>
      </c>
      <c r="H158" s="187" t="s">
        <v>29</v>
      </c>
      <c r="I158" s="188">
        <v>701.43499999999995</v>
      </c>
      <c r="J158" s="188">
        <f>VLOOKUP(A158,CENIK!$A$2:$F$201,6,FALSE)</f>
        <v>0</v>
      </c>
      <c r="K158" s="188">
        <f t="shared" si="5"/>
        <v>0</v>
      </c>
    </row>
    <row r="159" spans="1:11" ht="60" x14ac:dyDescent="0.25">
      <c r="A159" s="187">
        <v>4105</v>
      </c>
      <c r="B159" s="187">
        <v>192</v>
      </c>
      <c r="C159" s="184" t="str">
        <f t="shared" si="4"/>
        <v>192-4105</v>
      </c>
      <c r="D159" s="244" t="s">
        <v>400</v>
      </c>
      <c r="E159" s="244" t="s">
        <v>49</v>
      </c>
      <c r="F159" s="244" t="s">
        <v>50</v>
      </c>
      <c r="G159" s="244" t="s">
        <v>257</v>
      </c>
      <c r="H159" s="187" t="s">
        <v>22</v>
      </c>
      <c r="I159" s="188">
        <v>190.33437499999999</v>
      </c>
      <c r="J159" s="188">
        <f>VLOOKUP(A159,CENIK!$A$2:$F$201,6,FALSE)</f>
        <v>0</v>
      </c>
      <c r="K159" s="188">
        <f t="shared" si="5"/>
        <v>0</v>
      </c>
    </row>
    <row r="160" spans="1:11" ht="45" x14ac:dyDescent="0.25">
      <c r="A160" s="187">
        <v>4106</v>
      </c>
      <c r="B160" s="187">
        <v>192</v>
      </c>
      <c r="C160" s="184" t="str">
        <f t="shared" si="4"/>
        <v>192-4106</v>
      </c>
      <c r="D160" s="244" t="s">
        <v>400</v>
      </c>
      <c r="E160" s="244" t="s">
        <v>49</v>
      </c>
      <c r="F160" s="244" t="s">
        <v>50</v>
      </c>
      <c r="G160" s="244" t="s">
        <v>642</v>
      </c>
      <c r="H160" s="187" t="s">
        <v>22</v>
      </c>
      <c r="I160" s="188">
        <v>160.38312500000001</v>
      </c>
      <c r="J160" s="188">
        <f>VLOOKUP(A160,CENIK!$A$2:$F$201,6,FALSE)</f>
        <v>0</v>
      </c>
      <c r="K160" s="188">
        <f t="shared" si="5"/>
        <v>0</v>
      </c>
    </row>
    <row r="161" spans="1:11" ht="45" x14ac:dyDescent="0.25">
      <c r="A161" s="187">
        <v>4113</v>
      </c>
      <c r="B161" s="187">
        <v>192</v>
      </c>
      <c r="C161" s="184" t="str">
        <f t="shared" si="4"/>
        <v>192-4113</v>
      </c>
      <c r="D161" s="244" t="s">
        <v>400</v>
      </c>
      <c r="E161" s="244" t="s">
        <v>49</v>
      </c>
      <c r="F161" s="244" t="s">
        <v>50</v>
      </c>
      <c r="G161" s="244" t="s">
        <v>557</v>
      </c>
      <c r="H161" s="187" t="s">
        <v>22</v>
      </c>
      <c r="I161" s="188">
        <v>35.071750000000002</v>
      </c>
      <c r="J161" s="188">
        <f>VLOOKUP(A161,CENIK!$A$2:$F$201,6,FALSE)</f>
        <v>0</v>
      </c>
      <c r="K161" s="188">
        <f t="shared" si="5"/>
        <v>0</v>
      </c>
    </row>
    <row r="162" spans="1:11" ht="45" x14ac:dyDescent="0.25">
      <c r="A162" s="187">
        <v>4121</v>
      </c>
      <c r="B162" s="187">
        <v>192</v>
      </c>
      <c r="C162" s="184" t="str">
        <f t="shared" si="4"/>
        <v>192-4121</v>
      </c>
      <c r="D162" s="244" t="s">
        <v>400</v>
      </c>
      <c r="E162" s="244" t="s">
        <v>49</v>
      </c>
      <c r="F162" s="244" t="s">
        <v>50</v>
      </c>
      <c r="G162" s="244" t="s">
        <v>260</v>
      </c>
      <c r="H162" s="187" t="s">
        <v>22</v>
      </c>
      <c r="I162" s="188">
        <v>43.839687499999997</v>
      </c>
      <c r="J162" s="188">
        <f>VLOOKUP(A162,CENIK!$A$2:$F$201,6,FALSE)</f>
        <v>0</v>
      </c>
      <c r="K162" s="188">
        <f t="shared" si="5"/>
        <v>0</v>
      </c>
    </row>
    <row r="163" spans="1:11" ht="45" x14ac:dyDescent="0.25">
      <c r="A163" s="187">
        <v>4201</v>
      </c>
      <c r="B163" s="187">
        <v>192</v>
      </c>
      <c r="C163" s="184" t="str">
        <f t="shared" si="4"/>
        <v>192-4201</v>
      </c>
      <c r="D163" s="244" t="s">
        <v>400</v>
      </c>
      <c r="E163" s="244" t="s">
        <v>49</v>
      </c>
      <c r="F163" s="244" t="s">
        <v>56</v>
      </c>
      <c r="G163" s="244" t="s">
        <v>57</v>
      </c>
      <c r="H163" s="187" t="s">
        <v>29</v>
      </c>
      <c r="I163" s="188">
        <v>183.75</v>
      </c>
      <c r="J163" s="188">
        <f>VLOOKUP(A163,CENIK!$A$2:$F$201,6,FALSE)</f>
        <v>0</v>
      </c>
      <c r="K163" s="188">
        <f t="shared" si="5"/>
        <v>0</v>
      </c>
    </row>
    <row r="164" spans="1:11" ht="30" x14ac:dyDescent="0.25">
      <c r="A164" s="187">
        <v>4202</v>
      </c>
      <c r="B164" s="187">
        <v>192</v>
      </c>
      <c r="C164" s="184" t="str">
        <f t="shared" si="4"/>
        <v>192-4202</v>
      </c>
      <c r="D164" s="244" t="s">
        <v>400</v>
      </c>
      <c r="E164" s="244" t="s">
        <v>49</v>
      </c>
      <c r="F164" s="244" t="s">
        <v>56</v>
      </c>
      <c r="G164" s="244" t="s">
        <v>58</v>
      </c>
      <c r="H164" s="187" t="s">
        <v>29</v>
      </c>
      <c r="I164" s="188">
        <v>183.75</v>
      </c>
      <c r="J164" s="188">
        <f>VLOOKUP(A164,CENIK!$A$2:$F$201,6,FALSE)</f>
        <v>0</v>
      </c>
      <c r="K164" s="188">
        <f t="shared" si="5"/>
        <v>0</v>
      </c>
    </row>
    <row r="165" spans="1:11" ht="75" x14ac:dyDescent="0.25">
      <c r="A165" s="187">
        <v>4203</v>
      </c>
      <c r="B165" s="187">
        <v>192</v>
      </c>
      <c r="C165" s="184" t="str">
        <f t="shared" si="4"/>
        <v>192-4203</v>
      </c>
      <c r="D165" s="244" t="s">
        <v>400</v>
      </c>
      <c r="E165" s="244" t="s">
        <v>49</v>
      </c>
      <c r="F165" s="244" t="s">
        <v>56</v>
      </c>
      <c r="G165" s="244" t="s">
        <v>59</v>
      </c>
      <c r="H165" s="187" t="s">
        <v>22</v>
      </c>
      <c r="I165" s="188">
        <v>19.11</v>
      </c>
      <c r="J165" s="188">
        <f>VLOOKUP(A165,CENIK!$A$2:$F$201,6,FALSE)</f>
        <v>0</v>
      </c>
      <c r="K165" s="188">
        <f t="shared" si="5"/>
        <v>0</v>
      </c>
    </row>
    <row r="166" spans="1:11" ht="60" x14ac:dyDescent="0.25">
      <c r="A166" s="187">
        <v>4204</v>
      </c>
      <c r="B166" s="187">
        <v>192</v>
      </c>
      <c r="C166" s="184" t="str">
        <f t="shared" si="4"/>
        <v>192-4204</v>
      </c>
      <c r="D166" s="244" t="s">
        <v>400</v>
      </c>
      <c r="E166" s="244" t="s">
        <v>49</v>
      </c>
      <c r="F166" s="244" t="s">
        <v>56</v>
      </c>
      <c r="G166" s="244" t="s">
        <v>60</v>
      </c>
      <c r="H166" s="187" t="s">
        <v>22</v>
      </c>
      <c r="I166" s="188">
        <v>93.842500000000001</v>
      </c>
      <c r="J166" s="188">
        <f>VLOOKUP(A166,CENIK!$A$2:$F$201,6,FALSE)</f>
        <v>0</v>
      </c>
      <c r="K166" s="188">
        <f t="shared" si="5"/>
        <v>0</v>
      </c>
    </row>
    <row r="167" spans="1:11" ht="60" x14ac:dyDescent="0.25">
      <c r="A167" s="187">
        <v>4205</v>
      </c>
      <c r="B167" s="187">
        <v>192</v>
      </c>
      <c r="C167" s="184" t="str">
        <f t="shared" si="4"/>
        <v>192-4205</v>
      </c>
      <c r="D167" s="244" t="s">
        <v>400</v>
      </c>
      <c r="E167" s="244" t="s">
        <v>49</v>
      </c>
      <c r="F167" s="244" t="s">
        <v>56</v>
      </c>
      <c r="G167" s="244" t="s">
        <v>61</v>
      </c>
      <c r="H167" s="187" t="s">
        <v>29</v>
      </c>
      <c r="I167" s="188">
        <v>529.20000000000005</v>
      </c>
      <c r="J167" s="188">
        <f>VLOOKUP(A167,CENIK!$A$2:$F$201,6,FALSE)</f>
        <v>0</v>
      </c>
      <c r="K167" s="188">
        <f t="shared" si="5"/>
        <v>0</v>
      </c>
    </row>
    <row r="168" spans="1:11" ht="60" x14ac:dyDescent="0.25">
      <c r="A168" s="187">
        <v>4206</v>
      </c>
      <c r="B168" s="187">
        <v>192</v>
      </c>
      <c r="C168" s="184" t="str">
        <f t="shared" si="4"/>
        <v>192-4206</v>
      </c>
      <c r="D168" s="244" t="s">
        <v>400</v>
      </c>
      <c r="E168" s="244" t="s">
        <v>49</v>
      </c>
      <c r="F168" s="244" t="s">
        <v>56</v>
      </c>
      <c r="G168" s="244" t="s">
        <v>62</v>
      </c>
      <c r="H168" s="187" t="s">
        <v>22</v>
      </c>
      <c r="I168" s="188">
        <v>190.33437499999999</v>
      </c>
      <c r="J168" s="188">
        <f>VLOOKUP(A168,CENIK!$A$2:$F$201,6,FALSE)</f>
        <v>0</v>
      </c>
      <c r="K168" s="188">
        <f t="shared" si="5"/>
        <v>0</v>
      </c>
    </row>
    <row r="169" spans="1:11" ht="60" x14ac:dyDescent="0.25">
      <c r="A169" s="187">
        <v>4207</v>
      </c>
      <c r="B169" s="187">
        <v>192</v>
      </c>
      <c r="C169" s="184" t="str">
        <f t="shared" si="4"/>
        <v>192-4207</v>
      </c>
      <c r="D169" s="244" t="s">
        <v>400</v>
      </c>
      <c r="E169" s="244" t="s">
        <v>49</v>
      </c>
      <c r="F169" s="244" t="s">
        <v>56</v>
      </c>
      <c r="G169" s="244" t="s">
        <v>262</v>
      </c>
      <c r="H169" s="187" t="s">
        <v>22</v>
      </c>
      <c r="I169" s="188">
        <v>10</v>
      </c>
      <c r="J169" s="188">
        <f>VLOOKUP(A169,CENIK!$A$2:$F$201,6,FALSE)</f>
        <v>0</v>
      </c>
      <c r="K169" s="188">
        <f t="shared" si="5"/>
        <v>0</v>
      </c>
    </row>
    <row r="170" spans="1:11" ht="60" x14ac:dyDescent="0.25">
      <c r="A170" s="187">
        <v>5201</v>
      </c>
      <c r="B170" s="187">
        <v>192</v>
      </c>
      <c r="C170" s="184" t="str">
        <f t="shared" ref="C170:C233" si="6">CONCATENATE(B170,$A$39,A170)</f>
        <v>192-5201</v>
      </c>
      <c r="D170" s="244" t="s">
        <v>400</v>
      </c>
      <c r="E170" s="244" t="s">
        <v>63</v>
      </c>
      <c r="F170" s="244" t="s">
        <v>71</v>
      </c>
      <c r="G170" s="244" t="s">
        <v>540</v>
      </c>
      <c r="H170" s="187" t="s">
        <v>14</v>
      </c>
      <c r="I170" s="188">
        <v>1</v>
      </c>
      <c r="J170" s="188">
        <f>VLOOKUP(A170,CENIK!$A$2:$F$201,6,FALSE)</f>
        <v>0</v>
      </c>
      <c r="K170" s="188">
        <f t="shared" ref="K170:K233" si="7">ROUND(I170*J170,2)</f>
        <v>0</v>
      </c>
    </row>
    <row r="171" spans="1:11" ht="165" x14ac:dyDescent="0.25">
      <c r="A171" s="187">
        <v>6101</v>
      </c>
      <c r="B171" s="187">
        <v>192</v>
      </c>
      <c r="C171" s="184" t="str">
        <f t="shared" si="6"/>
        <v>192-6101</v>
      </c>
      <c r="D171" s="244" t="s">
        <v>400</v>
      </c>
      <c r="E171" s="244" t="s">
        <v>74</v>
      </c>
      <c r="F171" s="244" t="s">
        <v>75</v>
      </c>
      <c r="G171" s="244" t="s">
        <v>76</v>
      </c>
      <c r="H171" s="187" t="s">
        <v>10</v>
      </c>
      <c r="I171" s="188">
        <v>147</v>
      </c>
      <c r="J171" s="188">
        <f>VLOOKUP(A171,CENIK!$A$2:$F$201,6,FALSE)</f>
        <v>0</v>
      </c>
      <c r="K171" s="188">
        <f t="shared" si="7"/>
        <v>0</v>
      </c>
    </row>
    <row r="172" spans="1:11" ht="120" x14ac:dyDescent="0.25">
      <c r="A172" s="187">
        <v>6202</v>
      </c>
      <c r="B172" s="187">
        <v>192</v>
      </c>
      <c r="C172" s="184" t="str">
        <f t="shared" si="6"/>
        <v>192-6202</v>
      </c>
      <c r="D172" s="244" t="s">
        <v>400</v>
      </c>
      <c r="E172" s="244" t="s">
        <v>74</v>
      </c>
      <c r="F172" s="244" t="s">
        <v>77</v>
      </c>
      <c r="G172" s="244" t="s">
        <v>263</v>
      </c>
      <c r="H172" s="187" t="s">
        <v>6</v>
      </c>
      <c r="I172" s="188">
        <v>3</v>
      </c>
      <c r="J172" s="188">
        <f>VLOOKUP(A172,CENIK!$A$2:$F$201,6,FALSE)</f>
        <v>0</v>
      </c>
      <c r="K172" s="188">
        <f t="shared" si="7"/>
        <v>0</v>
      </c>
    </row>
    <row r="173" spans="1:11" ht="120" x14ac:dyDescent="0.25">
      <c r="A173" s="187">
        <v>6204</v>
      </c>
      <c r="B173" s="187">
        <v>192</v>
      </c>
      <c r="C173" s="184" t="str">
        <f t="shared" si="6"/>
        <v>192-6204</v>
      </c>
      <c r="D173" s="244" t="s">
        <v>400</v>
      </c>
      <c r="E173" s="244" t="s">
        <v>74</v>
      </c>
      <c r="F173" s="244" t="s">
        <v>77</v>
      </c>
      <c r="G173" s="244" t="s">
        <v>265</v>
      </c>
      <c r="H173" s="187" t="s">
        <v>6</v>
      </c>
      <c r="I173" s="188">
        <v>1</v>
      </c>
      <c r="J173" s="188">
        <f>VLOOKUP(A173,CENIK!$A$2:$F$201,6,FALSE)</f>
        <v>0</v>
      </c>
      <c r="K173" s="188">
        <f t="shared" si="7"/>
        <v>0</v>
      </c>
    </row>
    <row r="174" spans="1:11" ht="135" x14ac:dyDescent="0.25">
      <c r="A174" s="187">
        <v>6207</v>
      </c>
      <c r="B174" s="187">
        <v>192</v>
      </c>
      <c r="C174" s="184" t="str">
        <f t="shared" si="6"/>
        <v>192-6207</v>
      </c>
      <c r="D174" s="244" t="s">
        <v>400</v>
      </c>
      <c r="E174" s="244" t="s">
        <v>74</v>
      </c>
      <c r="F174" s="244" t="s">
        <v>77</v>
      </c>
      <c r="G174" s="244" t="s">
        <v>566</v>
      </c>
      <c r="H174" s="187" t="s">
        <v>6</v>
      </c>
      <c r="I174" s="188">
        <v>1</v>
      </c>
      <c r="J174" s="188">
        <f>VLOOKUP(A174,CENIK!$A$2:$F$201,6,FALSE)</f>
        <v>0</v>
      </c>
      <c r="K174" s="188">
        <f t="shared" si="7"/>
        <v>0</v>
      </c>
    </row>
    <row r="175" spans="1:11" ht="135" x14ac:dyDescent="0.25">
      <c r="A175" s="187">
        <v>6209</v>
      </c>
      <c r="B175" s="187">
        <v>192</v>
      </c>
      <c r="C175" s="184" t="str">
        <f t="shared" si="6"/>
        <v>192-6209</v>
      </c>
      <c r="D175" s="244" t="s">
        <v>400</v>
      </c>
      <c r="E175" s="244" t="s">
        <v>74</v>
      </c>
      <c r="F175" s="244" t="s">
        <v>77</v>
      </c>
      <c r="G175" s="244" t="s">
        <v>568</v>
      </c>
      <c r="H175" s="187" t="s">
        <v>6</v>
      </c>
      <c r="I175" s="188">
        <v>1</v>
      </c>
      <c r="J175" s="188">
        <f>VLOOKUP(A175,CENIK!$A$2:$F$201,6,FALSE)</f>
        <v>0</v>
      </c>
      <c r="K175" s="188">
        <f t="shared" si="7"/>
        <v>0</v>
      </c>
    </row>
    <row r="176" spans="1:11" ht="45" x14ac:dyDescent="0.25">
      <c r="A176" s="187">
        <v>6257</v>
      </c>
      <c r="B176" s="187">
        <v>192</v>
      </c>
      <c r="C176" s="184" t="str">
        <f t="shared" si="6"/>
        <v>192-6257</v>
      </c>
      <c r="D176" s="244" t="s">
        <v>400</v>
      </c>
      <c r="E176" s="244" t="s">
        <v>74</v>
      </c>
      <c r="F176" s="244" t="s">
        <v>77</v>
      </c>
      <c r="G176" s="244" t="s">
        <v>79</v>
      </c>
      <c r="H176" s="187" t="s">
        <v>6</v>
      </c>
      <c r="I176" s="188">
        <v>6</v>
      </c>
      <c r="J176" s="188">
        <f>VLOOKUP(A176,CENIK!$A$2:$F$201,6,FALSE)</f>
        <v>0</v>
      </c>
      <c r="K176" s="188">
        <f t="shared" si="7"/>
        <v>0</v>
      </c>
    </row>
    <row r="177" spans="1:11" ht="120" x14ac:dyDescent="0.25">
      <c r="A177" s="187">
        <v>6253</v>
      </c>
      <c r="B177" s="187">
        <v>192</v>
      </c>
      <c r="C177" s="184" t="str">
        <f t="shared" si="6"/>
        <v>192-6253</v>
      </c>
      <c r="D177" s="244" t="s">
        <v>400</v>
      </c>
      <c r="E177" s="244" t="s">
        <v>74</v>
      </c>
      <c r="F177" s="244" t="s">
        <v>77</v>
      </c>
      <c r="G177" s="244" t="s">
        <v>269</v>
      </c>
      <c r="H177" s="187" t="s">
        <v>6</v>
      </c>
      <c r="I177" s="188">
        <v>6</v>
      </c>
      <c r="J177" s="188">
        <f>VLOOKUP(A177,CENIK!$A$2:$F$201,6,FALSE)</f>
        <v>0</v>
      </c>
      <c r="K177" s="188">
        <f t="shared" si="7"/>
        <v>0</v>
      </c>
    </row>
    <row r="178" spans="1:11" ht="120" x14ac:dyDescent="0.25">
      <c r="A178" s="187">
        <v>6302</v>
      </c>
      <c r="B178" s="187">
        <v>192</v>
      </c>
      <c r="C178" s="184" t="str">
        <f t="shared" si="6"/>
        <v>192-6302</v>
      </c>
      <c r="D178" s="244" t="s">
        <v>400</v>
      </c>
      <c r="E178" s="244" t="s">
        <v>74</v>
      </c>
      <c r="F178" s="244" t="s">
        <v>81</v>
      </c>
      <c r="G178" s="244" t="s">
        <v>82</v>
      </c>
      <c r="H178" s="187" t="s">
        <v>6</v>
      </c>
      <c r="I178" s="188">
        <v>6</v>
      </c>
      <c r="J178" s="188">
        <f>VLOOKUP(A178,CENIK!$A$2:$F$201,6,FALSE)</f>
        <v>0</v>
      </c>
      <c r="K178" s="188">
        <f t="shared" si="7"/>
        <v>0</v>
      </c>
    </row>
    <row r="179" spans="1:11" ht="345" x14ac:dyDescent="0.25">
      <c r="A179" s="187">
        <v>6301</v>
      </c>
      <c r="B179" s="187">
        <v>192</v>
      </c>
      <c r="C179" s="184" t="str">
        <f t="shared" si="6"/>
        <v>192-6301</v>
      </c>
      <c r="D179" s="244" t="s">
        <v>400</v>
      </c>
      <c r="E179" s="244" t="s">
        <v>74</v>
      </c>
      <c r="F179" s="244" t="s">
        <v>81</v>
      </c>
      <c r="G179" s="244" t="s">
        <v>270</v>
      </c>
      <c r="H179" s="187" t="s">
        <v>6</v>
      </c>
      <c r="I179" s="188">
        <v>6</v>
      </c>
      <c r="J179" s="188">
        <f>VLOOKUP(A179,CENIK!$A$2:$F$201,6,FALSE)</f>
        <v>0</v>
      </c>
      <c r="K179" s="188">
        <f t="shared" si="7"/>
        <v>0</v>
      </c>
    </row>
    <row r="180" spans="1:11" ht="60" x14ac:dyDescent="0.25">
      <c r="A180" s="187">
        <v>6405</v>
      </c>
      <c r="B180" s="187">
        <v>192</v>
      </c>
      <c r="C180" s="184" t="str">
        <f t="shared" si="6"/>
        <v>192-6405</v>
      </c>
      <c r="D180" s="244" t="s">
        <v>400</v>
      </c>
      <c r="E180" s="244" t="s">
        <v>74</v>
      </c>
      <c r="F180" s="244" t="s">
        <v>85</v>
      </c>
      <c r="G180" s="244" t="s">
        <v>87</v>
      </c>
      <c r="H180" s="187" t="s">
        <v>10</v>
      </c>
      <c r="I180" s="188">
        <v>147</v>
      </c>
      <c r="J180" s="188">
        <f>VLOOKUP(A180,CENIK!$A$2:$F$201,6,FALSE)</f>
        <v>0</v>
      </c>
      <c r="K180" s="188">
        <f t="shared" si="7"/>
        <v>0</v>
      </c>
    </row>
    <row r="181" spans="1:11" ht="30" x14ac:dyDescent="0.25">
      <c r="A181" s="187">
        <v>6401</v>
      </c>
      <c r="B181" s="187">
        <v>192</v>
      </c>
      <c r="C181" s="184" t="str">
        <f t="shared" si="6"/>
        <v>192-6401</v>
      </c>
      <c r="D181" s="244" t="s">
        <v>400</v>
      </c>
      <c r="E181" s="244" t="s">
        <v>74</v>
      </c>
      <c r="F181" s="244" t="s">
        <v>85</v>
      </c>
      <c r="G181" s="244" t="s">
        <v>86</v>
      </c>
      <c r="H181" s="187" t="s">
        <v>10</v>
      </c>
      <c r="I181" s="188">
        <v>147</v>
      </c>
      <c r="J181" s="188">
        <f>VLOOKUP(A181,CENIK!$A$2:$F$201,6,FALSE)</f>
        <v>0</v>
      </c>
      <c r="K181" s="188">
        <f t="shared" si="7"/>
        <v>0</v>
      </c>
    </row>
    <row r="182" spans="1:11" ht="30" x14ac:dyDescent="0.25">
      <c r="A182" s="187">
        <v>6402</v>
      </c>
      <c r="B182" s="187">
        <v>192</v>
      </c>
      <c r="C182" s="184" t="str">
        <f t="shared" si="6"/>
        <v>192-6402</v>
      </c>
      <c r="D182" s="244" t="s">
        <v>400</v>
      </c>
      <c r="E182" s="244" t="s">
        <v>74</v>
      </c>
      <c r="F182" s="244" t="s">
        <v>85</v>
      </c>
      <c r="G182" s="244" t="s">
        <v>122</v>
      </c>
      <c r="H182" s="187" t="s">
        <v>10</v>
      </c>
      <c r="I182" s="188">
        <v>147</v>
      </c>
      <c r="J182" s="188">
        <f>VLOOKUP(A182,CENIK!$A$2:$F$201,6,FALSE)</f>
        <v>0</v>
      </c>
      <c r="K182" s="188">
        <f t="shared" si="7"/>
        <v>0</v>
      </c>
    </row>
    <row r="183" spans="1:11" ht="30" x14ac:dyDescent="0.25">
      <c r="A183" s="187">
        <v>6502</v>
      </c>
      <c r="B183" s="187">
        <v>192</v>
      </c>
      <c r="C183" s="184" t="str">
        <f t="shared" si="6"/>
        <v>192-6502</v>
      </c>
      <c r="D183" s="244" t="s">
        <v>400</v>
      </c>
      <c r="E183" s="244" t="s">
        <v>74</v>
      </c>
      <c r="F183" s="244" t="s">
        <v>88</v>
      </c>
      <c r="G183" s="244" t="s">
        <v>272</v>
      </c>
      <c r="H183" s="187" t="s">
        <v>6</v>
      </c>
      <c r="I183" s="188">
        <v>1</v>
      </c>
      <c r="J183" s="188">
        <f>VLOOKUP(A183,CENIK!$A$2:$F$201,6,FALSE)</f>
        <v>0</v>
      </c>
      <c r="K183" s="188">
        <f t="shared" si="7"/>
        <v>0</v>
      </c>
    </row>
    <row r="184" spans="1:11" ht="45" x14ac:dyDescent="0.25">
      <c r="A184" s="187">
        <v>6503</v>
      </c>
      <c r="B184" s="187">
        <v>192</v>
      </c>
      <c r="C184" s="184" t="str">
        <f t="shared" si="6"/>
        <v>192-6503</v>
      </c>
      <c r="D184" s="244" t="s">
        <v>400</v>
      </c>
      <c r="E184" s="244" t="s">
        <v>74</v>
      </c>
      <c r="F184" s="244" t="s">
        <v>88</v>
      </c>
      <c r="G184" s="244" t="s">
        <v>273</v>
      </c>
      <c r="H184" s="187" t="s">
        <v>6</v>
      </c>
      <c r="I184" s="188">
        <v>1</v>
      </c>
      <c r="J184" s="188">
        <f>VLOOKUP(A184,CENIK!$A$2:$F$201,6,FALSE)</f>
        <v>0</v>
      </c>
      <c r="K184" s="188">
        <f t="shared" si="7"/>
        <v>0</v>
      </c>
    </row>
    <row r="185" spans="1:11" ht="45" x14ac:dyDescent="0.25">
      <c r="A185" s="187">
        <v>6504</v>
      </c>
      <c r="B185" s="187">
        <v>192</v>
      </c>
      <c r="C185" s="184" t="str">
        <f t="shared" si="6"/>
        <v>192-6504</v>
      </c>
      <c r="D185" s="244" t="s">
        <v>400</v>
      </c>
      <c r="E185" s="244" t="s">
        <v>74</v>
      </c>
      <c r="F185" s="244" t="s">
        <v>88</v>
      </c>
      <c r="G185" s="244" t="s">
        <v>274</v>
      </c>
      <c r="H185" s="187" t="s">
        <v>6</v>
      </c>
      <c r="I185" s="188">
        <v>2</v>
      </c>
      <c r="J185" s="188">
        <f>VLOOKUP(A185,CENIK!$A$2:$F$201,6,FALSE)</f>
        <v>0</v>
      </c>
      <c r="K185" s="188">
        <f t="shared" si="7"/>
        <v>0</v>
      </c>
    </row>
    <row r="186" spans="1:11" ht="60" x14ac:dyDescent="0.25">
      <c r="A186" s="187">
        <v>1201</v>
      </c>
      <c r="B186" s="187">
        <v>552</v>
      </c>
      <c r="C186" s="184" t="str">
        <f t="shared" si="6"/>
        <v>552-1201</v>
      </c>
      <c r="D186" s="244" t="s">
        <v>574</v>
      </c>
      <c r="E186" s="244" t="s">
        <v>7</v>
      </c>
      <c r="F186" s="244" t="s">
        <v>8</v>
      </c>
      <c r="G186" s="244" t="s">
        <v>9</v>
      </c>
      <c r="H186" s="187" t="s">
        <v>10</v>
      </c>
      <c r="I186" s="188">
        <v>326</v>
      </c>
      <c r="J186" s="188">
        <f>VLOOKUP(A186,CENIK!$A$2:$F$201,6,FALSE)</f>
        <v>0</v>
      </c>
      <c r="K186" s="188">
        <f t="shared" si="7"/>
        <v>0</v>
      </c>
    </row>
    <row r="187" spans="1:11" ht="60" x14ac:dyDescent="0.25">
      <c r="A187" s="187">
        <v>1203</v>
      </c>
      <c r="B187" s="187">
        <v>552</v>
      </c>
      <c r="C187" s="184" t="str">
        <f t="shared" si="6"/>
        <v>552-1203</v>
      </c>
      <c r="D187" s="244" t="s">
        <v>574</v>
      </c>
      <c r="E187" s="244" t="s">
        <v>7</v>
      </c>
      <c r="F187" s="244" t="s">
        <v>8</v>
      </c>
      <c r="G187" s="244" t="s">
        <v>236</v>
      </c>
      <c r="H187" s="187" t="s">
        <v>10</v>
      </c>
      <c r="I187" s="188">
        <v>326</v>
      </c>
      <c r="J187" s="188">
        <f>VLOOKUP(A187,CENIK!$A$2:$F$201,6,FALSE)</f>
        <v>0</v>
      </c>
      <c r="K187" s="188">
        <f t="shared" si="7"/>
        <v>0</v>
      </c>
    </row>
    <row r="188" spans="1:11" ht="60" x14ac:dyDescent="0.25">
      <c r="A188" s="187">
        <v>1205</v>
      </c>
      <c r="B188" s="187">
        <v>552</v>
      </c>
      <c r="C188" s="184" t="str">
        <f t="shared" si="6"/>
        <v>552-1205</v>
      </c>
      <c r="D188" s="244" t="s">
        <v>574</v>
      </c>
      <c r="E188" s="244" t="s">
        <v>7</v>
      </c>
      <c r="F188" s="244" t="s">
        <v>8</v>
      </c>
      <c r="G188" s="244" t="s">
        <v>237</v>
      </c>
      <c r="H188" s="187" t="s">
        <v>14</v>
      </c>
      <c r="I188" s="188">
        <v>1</v>
      </c>
      <c r="J188" s="188">
        <f>VLOOKUP(A188,CENIK!$A$2:$F$201,6,FALSE)</f>
        <v>0</v>
      </c>
      <c r="K188" s="188">
        <f t="shared" si="7"/>
        <v>0</v>
      </c>
    </row>
    <row r="189" spans="1:11" ht="60" x14ac:dyDescent="0.25">
      <c r="A189" s="187">
        <v>1206</v>
      </c>
      <c r="B189" s="187">
        <v>552</v>
      </c>
      <c r="C189" s="184" t="str">
        <f t="shared" si="6"/>
        <v>552-1206</v>
      </c>
      <c r="D189" s="244" t="s">
        <v>574</v>
      </c>
      <c r="E189" s="244" t="s">
        <v>7</v>
      </c>
      <c r="F189" s="244" t="s">
        <v>8</v>
      </c>
      <c r="G189" s="244" t="s">
        <v>238</v>
      </c>
      <c r="H189" s="187" t="s">
        <v>14</v>
      </c>
      <c r="I189" s="188">
        <v>1</v>
      </c>
      <c r="J189" s="188">
        <f>VLOOKUP(A189,CENIK!$A$2:$F$201,6,FALSE)</f>
        <v>0</v>
      </c>
      <c r="K189" s="188">
        <f t="shared" si="7"/>
        <v>0</v>
      </c>
    </row>
    <row r="190" spans="1:11" ht="75" x14ac:dyDescent="0.25">
      <c r="A190" s="187">
        <v>1207</v>
      </c>
      <c r="B190" s="187">
        <v>552</v>
      </c>
      <c r="C190" s="184" t="str">
        <f t="shared" si="6"/>
        <v>552-1207</v>
      </c>
      <c r="D190" s="244" t="s">
        <v>574</v>
      </c>
      <c r="E190" s="244" t="s">
        <v>7</v>
      </c>
      <c r="F190" s="244" t="s">
        <v>8</v>
      </c>
      <c r="G190" s="244" t="s">
        <v>239</v>
      </c>
      <c r="H190" s="187" t="s">
        <v>14</v>
      </c>
      <c r="I190" s="188">
        <v>1</v>
      </c>
      <c r="J190" s="188">
        <f>VLOOKUP(A190,CENIK!$A$2:$F$201,6,FALSE)</f>
        <v>0</v>
      </c>
      <c r="K190" s="188">
        <f t="shared" si="7"/>
        <v>0</v>
      </c>
    </row>
    <row r="191" spans="1:11" ht="75" x14ac:dyDescent="0.25">
      <c r="A191" s="187">
        <v>1208</v>
      </c>
      <c r="B191" s="187">
        <v>552</v>
      </c>
      <c r="C191" s="184" t="str">
        <f t="shared" si="6"/>
        <v>552-1208</v>
      </c>
      <c r="D191" s="244" t="s">
        <v>574</v>
      </c>
      <c r="E191" s="244" t="s">
        <v>7</v>
      </c>
      <c r="F191" s="244" t="s">
        <v>8</v>
      </c>
      <c r="G191" s="244" t="s">
        <v>240</v>
      </c>
      <c r="H191" s="187" t="s">
        <v>14</v>
      </c>
      <c r="I191" s="188">
        <v>1</v>
      </c>
      <c r="J191" s="188">
        <f>VLOOKUP(A191,CENIK!$A$2:$F$201,6,FALSE)</f>
        <v>0</v>
      </c>
      <c r="K191" s="188">
        <f t="shared" si="7"/>
        <v>0</v>
      </c>
    </row>
    <row r="192" spans="1:11" ht="60" x14ac:dyDescent="0.25">
      <c r="A192" s="187">
        <v>1212</v>
      </c>
      <c r="B192" s="187">
        <v>552</v>
      </c>
      <c r="C192" s="184" t="str">
        <f t="shared" si="6"/>
        <v>552-1212</v>
      </c>
      <c r="D192" s="244" t="s">
        <v>574</v>
      </c>
      <c r="E192" s="244" t="s">
        <v>7</v>
      </c>
      <c r="F192" s="244" t="s">
        <v>8</v>
      </c>
      <c r="G192" s="244" t="s">
        <v>243</v>
      </c>
      <c r="H192" s="187" t="s">
        <v>14</v>
      </c>
      <c r="I192" s="188">
        <v>1</v>
      </c>
      <c r="J192" s="188">
        <f>VLOOKUP(A192,CENIK!$A$2:$F$201,6,FALSE)</f>
        <v>0</v>
      </c>
      <c r="K192" s="188">
        <f t="shared" si="7"/>
        <v>0</v>
      </c>
    </row>
    <row r="193" spans="1:11" ht="60" x14ac:dyDescent="0.25">
      <c r="A193" s="187">
        <v>1213</v>
      </c>
      <c r="B193" s="187">
        <v>552</v>
      </c>
      <c r="C193" s="184" t="str">
        <f t="shared" si="6"/>
        <v>552-1213</v>
      </c>
      <c r="D193" s="244" t="s">
        <v>574</v>
      </c>
      <c r="E193" s="244" t="s">
        <v>7</v>
      </c>
      <c r="F193" s="244" t="s">
        <v>8</v>
      </c>
      <c r="G193" s="244" t="s">
        <v>244</v>
      </c>
      <c r="H193" s="187" t="s">
        <v>14</v>
      </c>
      <c r="I193" s="188">
        <v>1</v>
      </c>
      <c r="J193" s="188">
        <f>VLOOKUP(A193,CENIK!$A$2:$F$201,6,FALSE)</f>
        <v>0</v>
      </c>
      <c r="K193" s="188">
        <f t="shared" si="7"/>
        <v>0</v>
      </c>
    </row>
    <row r="194" spans="1:11" ht="45" x14ac:dyDescent="0.25">
      <c r="A194" s="187">
        <v>1301</v>
      </c>
      <c r="B194" s="187">
        <v>552</v>
      </c>
      <c r="C194" s="184" t="str">
        <f t="shared" si="6"/>
        <v>552-1301</v>
      </c>
      <c r="D194" s="244" t="s">
        <v>574</v>
      </c>
      <c r="E194" s="244" t="s">
        <v>7</v>
      </c>
      <c r="F194" s="244" t="s">
        <v>15</v>
      </c>
      <c r="G194" s="244" t="s">
        <v>16</v>
      </c>
      <c r="H194" s="187" t="s">
        <v>10</v>
      </c>
      <c r="I194" s="188">
        <v>326</v>
      </c>
      <c r="J194" s="188">
        <f>VLOOKUP(A194,CENIK!$A$2:$F$201,6,FALSE)</f>
        <v>0</v>
      </c>
      <c r="K194" s="188">
        <f t="shared" si="7"/>
        <v>0</v>
      </c>
    </row>
    <row r="195" spans="1:11" ht="135" x14ac:dyDescent="0.25">
      <c r="A195" s="187">
        <v>1303</v>
      </c>
      <c r="B195" s="187">
        <v>552</v>
      </c>
      <c r="C195" s="184" t="str">
        <f t="shared" si="6"/>
        <v>552-1303</v>
      </c>
      <c r="D195" s="244" t="s">
        <v>574</v>
      </c>
      <c r="E195" s="244" t="s">
        <v>7</v>
      </c>
      <c r="F195" s="244" t="s">
        <v>15</v>
      </c>
      <c r="G195" s="244" t="s">
        <v>17</v>
      </c>
      <c r="H195" s="187" t="s">
        <v>10</v>
      </c>
      <c r="I195" s="188">
        <v>326</v>
      </c>
      <c r="J195" s="188">
        <f>VLOOKUP(A195,CENIK!$A$2:$F$201,6,FALSE)</f>
        <v>0</v>
      </c>
      <c r="K195" s="188">
        <f t="shared" si="7"/>
        <v>0</v>
      </c>
    </row>
    <row r="196" spans="1:11" ht="165" x14ac:dyDescent="0.25">
      <c r="A196" s="187">
        <v>1304</v>
      </c>
      <c r="B196" s="187">
        <v>552</v>
      </c>
      <c r="C196" s="184" t="str">
        <f t="shared" si="6"/>
        <v>552-1304</v>
      </c>
      <c r="D196" s="244" t="s">
        <v>574</v>
      </c>
      <c r="E196" s="244" t="s">
        <v>7</v>
      </c>
      <c r="F196" s="244" t="s">
        <v>15</v>
      </c>
      <c r="G196" s="244" t="s">
        <v>3253</v>
      </c>
      <c r="H196" s="187" t="s">
        <v>6</v>
      </c>
      <c r="I196" s="188">
        <v>1</v>
      </c>
      <c r="J196" s="188">
        <f>VLOOKUP(A196,CENIK!$A$2:$F$201,6,FALSE)</f>
        <v>0</v>
      </c>
      <c r="K196" s="188">
        <f t="shared" si="7"/>
        <v>0</v>
      </c>
    </row>
    <row r="197" spans="1:11" ht="60" x14ac:dyDescent="0.25">
      <c r="A197" s="187">
        <v>1310</v>
      </c>
      <c r="B197" s="187">
        <v>552</v>
      </c>
      <c r="C197" s="184" t="str">
        <f t="shared" si="6"/>
        <v>552-1310</v>
      </c>
      <c r="D197" s="244" t="s">
        <v>574</v>
      </c>
      <c r="E197" s="244" t="s">
        <v>7</v>
      </c>
      <c r="F197" s="244" t="s">
        <v>15</v>
      </c>
      <c r="G197" s="244" t="s">
        <v>21</v>
      </c>
      <c r="H197" s="187" t="s">
        <v>22</v>
      </c>
      <c r="I197" s="188">
        <v>244.5</v>
      </c>
      <c r="J197" s="188">
        <f>VLOOKUP(A197,CENIK!$A$2:$F$201,6,FALSE)</f>
        <v>0</v>
      </c>
      <c r="K197" s="188">
        <f t="shared" si="7"/>
        <v>0</v>
      </c>
    </row>
    <row r="198" spans="1:11" ht="30" x14ac:dyDescent="0.25">
      <c r="A198" s="187">
        <v>1401</v>
      </c>
      <c r="B198" s="187">
        <v>552</v>
      </c>
      <c r="C198" s="184" t="str">
        <f t="shared" si="6"/>
        <v>552-1401</v>
      </c>
      <c r="D198" s="244" t="s">
        <v>574</v>
      </c>
      <c r="E198" s="244" t="s">
        <v>7</v>
      </c>
      <c r="F198" s="244" t="s">
        <v>25</v>
      </c>
      <c r="G198" s="244" t="s">
        <v>247</v>
      </c>
      <c r="H198" s="187" t="s">
        <v>20</v>
      </c>
      <c r="I198" s="188">
        <v>6.52</v>
      </c>
      <c r="J198" s="188">
        <f>VLOOKUP(A198,CENIK!$A$2:$F$201,6,FALSE)</f>
        <v>0</v>
      </c>
      <c r="K198" s="188">
        <f t="shared" si="7"/>
        <v>0</v>
      </c>
    </row>
    <row r="199" spans="1:11" ht="45" x14ac:dyDescent="0.25">
      <c r="A199" s="187">
        <v>12309</v>
      </c>
      <c r="B199" s="187">
        <v>552</v>
      </c>
      <c r="C199" s="184" t="str">
        <f t="shared" si="6"/>
        <v>552-12309</v>
      </c>
      <c r="D199" s="244" t="s">
        <v>574</v>
      </c>
      <c r="E199" s="244" t="s">
        <v>26</v>
      </c>
      <c r="F199" s="244" t="s">
        <v>27</v>
      </c>
      <c r="G199" s="244" t="s">
        <v>30</v>
      </c>
      <c r="H199" s="187" t="s">
        <v>29</v>
      </c>
      <c r="I199" s="188">
        <v>407.5</v>
      </c>
      <c r="J199" s="188">
        <f>VLOOKUP(A199,CENIK!$A$2:$F$201,6,FALSE)</f>
        <v>0</v>
      </c>
      <c r="K199" s="188">
        <f t="shared" si="7"/>
        <v>0</v>
      </c>
    </row>
    <row r="200" spans="1:11" ht="30" x14ac:dyDescent="0.25">
      <c r="A200" s="187">
        <v>12328</v>
      </c>
      <c r="B200" s="187">
        <v>552</v>
      </c>
      <c r="C200" s="184" t="str">
        <f t="shared" si="6"/>
        <v>552-12328</v>
      </c>
      <c r="D200" s="244" t="s">
        <v>574</v>
      </c>
      <c r="E200" s="244" t="s">
        <v>26</v>
      </c>
      <c r="F200" s="244" t="s">
        <v>27</v>
      </c>
      <c r="G200" s="244" t="s">
        <v>32</v>
      </c>
      <c r="H200" s="187" t="s">
        <v>10</v>
      </c>
      <c r="I200" s="188">
        <v>682</v>
      </c>
      <c r="J200" s="188">
        <f>VLOOKUP(A200,CENIK!$A$2:$F$201,6,FALSE)</f>
        <v>0</v>
      </c>
      <c r="K200" s="188">
        <f t="shared" si="7"/>
        <v>0</v>
      </c>
    </row>
    <row r="201" spans="1:11" ht="30" x14ac:dyDescent="0.25">
      <c r="A201" s="187">
        <v>22102</v>
      </c>
      <c r="B201" s="187">
        <v>552</v>
      </c>
      <c r="C201" s="184" t="str">
        <f t="shared" si="6"/>
        <v>552-22102</v>
      </c>
      <c r="D201" s="244" t="s">
        <v>574</v>
      </c>
      <c r="E201" s="244" t="s">
        <v>26</v>
      </c>
      <c r="F201" s="244" t="s">
        <v>27</v>
      </c>
      <c r="G201" s="244" t="s">
        <v>35</v>
      </c>
      <c r="H201" s="187" t="s">
        <v>29</v>
      </c>
      <c r="I201" s="188">
        <v>407.5</v>
      </c>
      <c r="J201" s="188">
        <f>VLOOKUP(A201,CENIK!$A$2:$F$201,6,FALSE)</f>
        <v>0</v>
      </c>
      <c r="K201" s="188">
        <f t="shared" si="7"/>
        <v>0</v>
      </c>
    </row>
    <row r="202" spans="1:11" ht="30" x14ac:dyDescent="0.25">
      <c r="A202" s="187">
        <v>24405</v>
      </c>
      <c r="B202" s="187">
        <v>552</v>
      </c>
      <c r="C202" s="184" t="str">
        <f t="shared" si="6"/>
        <v>552-24405</v>
      </c>
      <c r="D202" s="244" t="s">
        <v>574</v>
      </c>
      <c r="E202" s="244" t="s">
        <v>26</v>
      </c>
      <c r="F202" s="244" t="s">
        <v>36</v>
      </c>
      <c r="G202" s="244" t="s">
        <v>252</v>
      </c>
      <c r="H202" s="187" t="s">
        <v>22</v>
      </c>
      <c r="I202" s="188">
        <v>163</v>
      </c>
      <c r="J202" s="188">
        <f>VLOOKUP(A202,CENIK!$A$2:$F$201,6,FALSE)</f>
        <v>0</v>
      </c>
      <c r="K202" s="188">
        <f t="shared" si="7"/>
        <v>0</v>
      </c>
    </row>
    <row r="203" spans="1:11" ht="45" x14ac:dyDescent="0.25">
      <c r="A203" s="187">
        <v>31302</v>
      </c>
      <c r="B203" s="187">
        <v>552</v>
      </c>
      <c r="C203" s="184" t="str">
        <f t="shared" si="6"/>
        <v>552-31302</v>
      </c>
      <c r="D203" s="244" t="s">
        <v>574</v>
      </c>
      <c r="E203" s="244" t="s">
        <v>26</v>
      </c>
      <c r="F203" s="244" t="s">
        <v>36</v>
      </c>
      <c r="G203" s="244" t="s">
        <v>639</v>
      </c>
      <c r="H203" s="187" t="s">
        <v>22</v>
      </c>
      <c r="I203" s="188">
        <v>81.5</v>
      </c>
      <c r="J203" s="188">
        <f>VLOOKUP(A203,CENIK!$A$2:$F$201,6,FALSE)</f>
        <v>0</v>
      </c>
      <c r="K203" s="188">
        <f t="shared" si="7"/>
        <v>0</v>
      </c>
    </row>
    <row r="204" spans="1:11" ht="30" x14ac:dyDescent="0.25">
      <c r="A204" s="187">
        <v>22103</v>
      </c>
      <c r="B204" s="187">
        <v>552</v>
      </c>
      <c r="C204" s="184" t="str">
        <f t="shared" si="6"/>
        <v>552-22103</v>
      </c>
      <c r="D204" s="244" t="s">
        <v>574</v>
      </c>
      <c r="E204" s="244" t="s">
        <v>26</v>
      </c>
      <c r="F204" s="244" t="s">
        <v>36</v>
      </c>
      <c r="G204" s="244" t="s">
        <v>40</v>
      </c>
      <c r="H204" s="187" t="s">
        <v>29</v>
      </c>
      <c r="I204" s="188">
        <v>407.5</v>
      </c>
      <c r="J204" s="188">
        <f>VLOOKUP(A204,CENIK!$A$2:$F$201,6,FALSE)</f>
        <v>0</v>
      </c>
      <c r="K204" s="188">
        <f t="shared" si="7"/>
        <v>0</v>
      </c>
    </row>
    <row r="205" spans="1:11" ht="75" x14ac:dyDescent="0.25">
      <c r="A205" s="187">
        <v>31703</v>
      </c>
      <c r="B205" s="187">
        <v>552</v>
      </c>
      <c r="C205" s="184" t="str">
        <f t="shared" si="6"/>
        <v>552-31703</v>
      </c>
      <c r="D205" s="1137" t="s">
        <v>574</v>
      </c>
      <c r="E205" s="1137" t="s">
        <v>26</v>
      </c>
      <c r="F205" s="1137" t="s">
        <v>36</v>
      </c>
      <c r="G205" s="1141" t="s">
        <v>3194</v>
      </c>
      <c r="H205" s="187" t="s">
        <v>29</v>
      </c>
      <c r="I205" s="188">
        <v>407.5</v>
      </c>
      <c r="J205" s="188">
        <f>VLOOKUP(A205,CENIK!$A$2:$F$201,6,FALSE)</f>
        <v>0</v>
      </c>
      <c r="K205" s="188">
        <f t="shared" si="7"/>
        <v>0</v>
      </c>
    </row>
    <row r="206" spans="1:11" ht="45" x14ac:dyDescent="0.25">
      <c r="A206" s="187">
        <v>32311</v>
      </c>
      <c r="B206" s="187">
        <v>552</v>
      </c>
      <c r="C206" s="184" t="str">
        <f t="shared" si="6"/>
        <v>552-32311</v>
      </c>
      <c r="D206" s="1137" t="s">
        <v>574</v>
      </c>
      <c r="E206" s="1137" t="s">
        <v>26</v>
      </c>
      <c r="F206" s="1137" t="s">
        <v>36</v>
      </c>
      <c r="G206" s="1137" t="s">
        <v>3206</v>
      </c>
      <c r="H206" s="187" t="s">
        <v>29</v>
      </c>
      <c r="I206" s="188">
        <v>407.5</v>
      </c>
      <c r="J206" s="188">
        <f>VLOOKUP(A206,CENIK!$A$2:$F$201,6,FALSE)</f>
        <v>0</v>
      </c>
      <c r="K206" s="188">
        <f t="shared" si="7"/>
        <v>0</v>
      </c>
    </row>
    <row r="207" spans="1:11" ht="30" x14ac:dyDescent="0.25">
      <c r="A207" s="187">
        <v>2208</v>
      </c>
      <c r="B207" s="187">
        <v>552</v>
      </c>
      <c r="C207" s="184" t="str">
        <f t="shared" si="6"/>
        <v>552-2208</v>
      </c>
      <c r="D207" s="244" t="s">
        <v>574</v>
      </c>
      <c r="E207" s="244" t="s">
        <v>26</v>
      </c>
      <c r="F207" s="244" t="s">
        <v>36</v>
      </c>
      <c r="G207" s="244" t="s">
        <v>37</v>
      </c>
      <c r="H207" s="187" t="s">
        <v>29</v>
      </c>
      <c r="I207" s="188">
        <v>407.5</v>
      </c>
      <c r="J207" s="188">
        <f>VLOOKUP(A207,CENIK!$A$2:$F$201,6,FALSE)</f>
        <v>0</v>
      </c>
      <c r="K207" s="188">
        <f t="shared" si="7"/>
        <v>0</v>
      </c>
    </row>
    <row r="208" spans="1:11" ht="30" x14ac:dyDescent="0.25">
      <c r="A208" s="187">
        <v>4124</v>
      </c>
      <c r="B208" s="187">
        <v>552</v>
      </c>
      <c r="C208" s="184" t="str">
        <f t="shared" si="6"/>
        <v>552-4124</v>
      </c>
      <c r="D208" s="244" t="s">
        <v>574</v>
      </c>
      <c r="E208" s="244" t="s">
        <v>49</v>
      </c>
      <c r="F208" s="244" t="s">
        <v>50</v>
      </c>
      <c r="G208" s="244" t="s">
        <v>55</v>
      </c>
      <c r="H208" s="187" t="s">
        <v>20</v>
      </c>
      <c r="I208" s="188">
        <v>16.3</v>
      </c>
      <c r="J208" s="188">
        <f>VLOOKUP(A208,CENIK!$A$2:$F$201,6,FALSE)</f>
        <v>0</v>
      </c>
      <c r="K208" s="188">
        <f t="shared" si="7"/>
        <v>0</v>
      </c>
    </row>
    <row r="209" spans="1:11" ht="60" x14ac:dyDescent="0.25">
      <c r="A209" s="187">
        <v>4101</v>
      </c>
      <c r="B209" s="187">
        <v>552</v>
      </c>
      <c r="C209" s="184" t="str">
        <f t="shared" si="6"/>
        <v>552-4101</v>
      </c>
      <c r="D209" s="244" t="s">
        <v>574</v>
      </c>
      <c r="E209" s="244" t="s">
        <v>49</v>
      </c>
      <c r="F209" s="244" t="s">
        <v>50</v>
      </c>
      <c r="G209" s="244" t="s">
        <v>641</v>
      </c>
      <c r="H209" s="187" t="s">
        <v>29</v>
      </c>
      <c r="I209" s="188">
        <v>1225.1672727272701</v>
      </c>
      <c r="J209" s="188">
        <f>VLOOKUP(A209,CENIK!$A$2:$F$201,6,FALSE)</f>
        <v>0</v>
      </c>
      <c r="K209" s="188">
        <f t="shared" si="7"/>
        <v>0</v>
      </c>
    </row>
    <row r="210" spans="1:11" ht="60" x14ac:dyDescent="0.25">
      <c r="A210" s="187">
        <v>4105</v>
      </c>
      <c r="B210" s="187">
        <v>552</v>
      </c>
      <c r="C210" s="184" t="str">
        <f t="shared" si="6"/>
        <v>552-4105</v>
      </c>
      <c r="D210" s="244" t="s">
        <v>574</v>
      </c>
      <c r="E210" s="244" t="s">
        <v>49</v>
      </c>
      <c r="F210" s="244" t="s">
        <v>50</v>
      </c>
      <c r="G210" s="244" t="s">
        <v>257</v>
      </c>
      <c r="H210" s="187" t="s">
        <v>22</v>
      </c>
      <c r="I210" s="188">
        <v>215.60454545454499</v>
      </c>
      <c r="J210" s="188">
        <f>VLOOKUP(A210,CENIK!$A$2:$F$201,6,FALSE)</f>
        <v>0</v>
      </c>
      <c r="K210" s="188">
        <f t="shared" si="7"/>
        <v>0</v>
      </c>
    </row>
    <row r="211" spans="1:11" ht="45" x14ac:dyDescent="0.25">
      <c r="A211" s="187">
        <v>4106</v>
      </c>
      <c r="B211" s="187">
        <v>552</v>
      </c>
      <c r="C211" s="184" t="str">
        <f t="shared" si="6"/>
        <v>552-4106</v>
      </c>
      <c r="D211" s="244" t="s">
        <v>574</v>
      </c>
      <c r="E211" s="244" t="s">
        <v>49</v>
      </c>
      <c r="F211" s="244" t="s">
        <v>50</v>
      </c>
      <c r="G211" s="244" t="s">
        <v>642</v>
      </c>
      <c r="H211" s="187" t="s">
        <v>22</v>
      </c>
      <c r="I211" s="188">
        <v>396.97909090909098</v>
      </c>
      <c r="J211" s="188">
        <f>VLOOKUP(A211,CENIK!$A$2:$F$201,6,FALSE)</f>
        <v>0</v>
      </c>
      <c r="K211" s="188">
        <f t="shared" si="7"/>
        <v>0</v>
      </c>
    </row>
    <row r="212" spans="1:11" ht="45" x14ac:dyDescent="0.25">
      <c r="A212" s="187">
        <v>4113</v>
      </c>
      <c r="B212" s="187">
        <v>552</v>
      </c>
      <c r="C212" s="184" t="str">
        <f t="shared" si="6"/>
        <v>552-4113</v>
      </c>
      <c r="D212" s="244" t="s">
        <v>574</v>
      </c>
      <c r="E212" s="244" t="s">
        <v>49</v>
      </c>
      <c r="F212" s="244" t="s">
        <v>50</v>
      </c>
      <c r="G212" s="244" t="s">
        <v>557</v>
      </c>
      <c r="H212" s="187" t="s">
        <v>22</v>
      </c>
      <c r="I212" s="188">
        <v>61.258363636363597</v>
      </c>
      <c r="J212" s="188">
        <f>VLOOKUP(A212,CENIK!$A$2:$F$201,6,FALSE)</f>
        <v>0</v>
      </c>
      <c r="K212" s="188">
        <f t="shared" si="7"/>
        <v>0</v>
      </c>
    </row>
    <row r="213" spans="1:11" ht="45" x14ac:dyDescent="0.25">
      <c r="A213" s="187">
        <v>4121</v>
      </c>
      <c r="B213" s="187">
        <v>552</v>
      </c>
      <c r="C213" s="184" t="str">
        <f t="shared" si="6"/>
        <v>552-4121</v>
      </c>
      <c r="D213" s="244" t="s">
        <v>574</v>
      </c>
      <c r="E213" s="244" t="s">
        <v>49</v>
      </c>
      <c r="F213" s="244" t="s">
        <v>50</v>
      </c>
      <c r="G213" s="244" t="s">
        <v>260</v>
      </c>
      <c r="H213" s="187" t="s">
        <v>22</v>
      </c>
      <c r="I213" s="188">
        <v>76.572954545454607</v>
      </c>
      <c r="J213" s="188">
        <f>VLOOKUP(A213,CENIK!$A$2:$F$201,6,FALSE)</f>
        <v>0</v>
      </c>
      <c r="K213" s="188">
        <f t="shared" si="7"/>
        <v>0</v>
      </c>
    </row>
    <row r="214" spans="1:11" ht="45" x14ac:dyDescent="0.25">
      <c r="A214" s="187">
        <v>4201</v>
      </c>
      <c r="B214" s="187">
        <v>552</v>
      </c>
      <c r="C214" s="184" t="str">
        <f t="shared" si="6"/>
        <v>552-4201</v>
      </c>
      <c r="D214" s="244" t="s">
        <v>574</v>
      </c>
      <c r="E214" s="244" t="s">
        <v>49</v>
      </c>
      <c r="F214" s="244" t="s">
        <v>56</v>
      </c>
      <c r="G214" s="244" t="s">
        <v>57</v>
      </c>
      <c r="H214" s="187" t="s">
        <v>29</v>
      </c>
      <c r="I214" s="188">
        <v>407.5</v>
      </c>
      <c r="J214" s="188">
        <f>VLOOKUP(A214,CENIK!$A$2:$F$201,6,FALSE)</f>
        <v>0</v>
      </c>
      <c r="K214" s="188">
        <f t="shared" si="7"/>
        <v>0</v>
      </c>
    </row>
    <row r="215" spans="1:11" ht="30" x14ac:dyDescent="0.25">
      <c r="A215" s="187">
        <v>4202</v>
      </c>
      <c r="B215" s="187">
        <v>552</v>
      </c>
      <c r="C215" s="184" t="str">
        <f t="shared" si="6"/>
        <v>552-4202</v>
      </c>
      <c r="D215" s="244" t="s">
        <v>574</v>
      </c>
      <c r="E215" s="244" t="s">
        <v>49</v>
      </c>
      <c r="F215" s="244" t="s">
        <v>56</v>
      </c>
      <c r="G215" s="244" t="s">
        <v>58</v>
      </c>
      <c r="H215" s="187" t="s">
        <v>29</v>
      </c>
      <c r="I215" s="188">
        <v>407.5</v>
      </c>
      <c r="J215" s="188">
        <f>VLOOKUP(A215,CENIK!$A$2:$F$201,6,FALSE)</f>
        <v>0</v>
      </c>
      <c r="K215" s="188">
        <f t="shared" si="7"/>
        <v>0</v>
      </c>
    </row>
    <row r="216" spans="1:11" ht="75" x14ac:dyDescent="0.25">
      <c r="A216" s="187">
        <v>4203</v>
      </c>
      <c r="B216" s="187">
        <v>552</v>
      </c>
      <c r="C216" s="184" t="str">
        <f t="shared" si="6"/>
        <v>552-4203</v>
      </c>
      <c r="D216" s="244" t="s">
        <v>574</v>
      </c>
      <c r="E216" s="244" t="s">
        <v>49</v>
      </c>
      <c r="F216" s="244" t="s">
        <v>56</v>
      </c>
      <c r="G216" s="244" t="s">
        <v>59</v>
      </c>
      <c r="H216" s="187" t="s">
        <v>22</v>
      </c>
      <c r="I216" s="188">
        <v>42.38</v>
      </c>
      <c r="J216" s="188">
        <f>VLOOKUP(A216,CENIK!$A$2:$F$201,6,FALSE)</f>
        <v>0</v>
      </c>
      <c r="K216" s="188">
        <f t="shared" si="7"/>
        <v>0</v>
      </c>
    </row>
    <row r="217" spans="1:11" ht="60" x14ac:dyDescent="0.25">
      <c r="A217" s="187">
        <v>4204</v>
      </c>
      <c r="B217" s="187">
        <v>552</v>
      </c>
      <c r="C217" s="184" t="str">
        <f t="shared" si="6"/>
        <v>552-4204</v>
      </c>
      <c r="D217" s="244" t="s">
        <v>574</v>
      </c>
      <c r="E217" s="244" t="s">
        <v>49</v>
      </c>
      <c r="F217" s="244" t="s">
        <v>56</v>
      </c>
      <c r="G217" s="244" t="s">
        <v>60</v>
      </c>
      <c r="H217" s="187" t="s">
        <v>22</v>
      </c>
      <c r="I217" s="188">
        <v>208.125</v>
      </c>
      <c r="J217" s="188">
        <f>VLOOKUP(A217,CENIK!$A$2:$F$201,6,FALSE)</f>
        <v>0</v>
      </c>
      <c r="K217" s="188">
        <f t="shared" si="7"/>
        <v>0</v>
      </c>
    </row>
    <row r="218" spans="1:11" ht="60" x14ac:dyDescent="0.25">
      <c r="A218" s="187">
        <v>4205</v>
      </c>
      <c r="B218" s="187">
        <v>552</v>
      </c>
      <c r="C218" s="184" t="str">
        <f t="shared" si="6"/>
        <v>552-4205</v>
      </c>
      <c r="D218" s="244" t="s">
        <v>574</v>
      </c>
      <c r="E218" s="244" t="s">
        <v>49</v>
      </c>
      <c r="F218" s="244" t="s">
        <v>56</v>
      </c>
      <c r="G218" s="244" t="s">
        <v>61</v>
      </c>
      <c r="H218" s="187" t="s">
        <v>29</v>
      </c>
      <c r="I218" s="188">
        <v>1173.5999999999999</v>
      </c>
      <c r="J218" s="188">
        <f>VLOOKUP(A218,CENIK!$A$2:$F$201,6,FALSE)</f>
        <v>0</v>
      </c>
      <c r="K218" s="188">
        <f t="shared" si="7"/>
        <v>0</v>
      </c>
    </row>
    <row r="219" spans="1:11" ht="60" x14ac:dyDescent="0.25">
      <c r="A219" s="187">
        <v>4206</v>
      </c>
      <c r="B219" s="187">
        <v>552</v>
      </c>
      <c r="C219" s="184" t="str">
        <f t="shared" si="6"/>
        <v>552-4206</v>
      </c>
      <c r="D219" s="244" t="s">
        <v>574</v>
      </c>
      <c r="E219" s="244" t="s">
        <v>49</v>
      </c>
      <c r="F219" s="244" t="s">
        <v>56</v>
      </c>
      <c r="G219" s="244" t="s">
        <v>62</v>
      </c>
      <c r="H219" s="187" t="s">
        <v>22</v>
      </c>
      <c r="I219" s="188">
        <v>215.60454545454499</v>
      </c>
      <c r="J219" s="188">
        <f>VLOOKUP(A219,CENIK!$A$2:$F$201,6,FALSE)</f>
        <v>0</v>
      </c>
      <c r="K219" s="188">
        <f t="shared" si="7"/>
        <v>0</v>
      </c>
    </row>
    <row r="220" spans="1:11" ht="60" x14ac:dyDescent="0.25">
      <c r="A220" s="187">
        <v>4207</v>
      </c>
      <c r="B220" s="187">
        <v>552</v>
      </c>
      <c r="C220" s="184" t="str">
        <f t="shared" si="6"/>
        <v>552-4207</v>
      </c>
      <c r="D220" s="244" t="s">
        <v>574</v>
      </c>
      <c r="E220" s="244" t="s">
        <v>49</v>
      </c>
      <c r="F220" s="244" t="s">
        <v>56</v>
      </c>
      <c r="G220" s="244" t="s">
        <v>262</v>
      </c>
      <c r="H220" s="187" t="s">
        <v>22</v>
      </c>
      <c r="I220" s="188">
        <v>10</v>
      </c>
      <c r="J220" s="188">
        <f>VLOOKUP(A220,CENIK!$A$2:$F$201,6,FALSE)</f>
        <v>0</v>
      </c>
      <c r="K220" s="188">
        <f t="shared" si="7"/>
        <v>0</v>
      </c>
    </row>
    <row r="221" spans="1:11" ht="60" x14ac:dyDescent="0.25">
      <c r="A221" s="187">
        <v>5201</v>
      </c>
      <c r="B221" s="187">
        <v>552</v>
      </c>
      <c r="C221" s="184" t="str">
        <f t="shared" si="6"/>
        <v>552-5201</v>
      </c>
      <c r="D221" s="244" t="s">
        <v>574</v>
      </c>
      <c r="E221" s="244" t="s">
        <v>63</v>
      </c>
      <c r="F221" s="244" t="s">
        <v>71</v>
      </c>
      <c r="G221" s="244" t="s">
        <v>540</v>
      </c>
      <c r="H221" s="187" t="s">
        <v>14</v>
      </c>
      <c r="I221" s="188">
        <v>1</v>
      </c>
      <c r="J221" s="188">
        <f>VLOOKUP(A221,CENIK!$A$2:$F$201,6,FALSE)</f>
        <v>0</v>
      </c>
      <c r="K221" s="188">
        <f t="shared" si="7"/>
        <v>0</v>
      </c>
    </row>
    <row r="222" spans="1:11" ht="60" x14ac:dyDescent="0.25">
      <c r="A222" s="187">
        <v>6105</v>
      </c>
      <c r="B222" s="187">
        <v>552</v>
      </c>
      <c r="C222" s="184" t="str">
        <f t="shared" si="6"/>
        <v>552-6105</v>
      </c>
      <c r="D222" s="244" t="s">
        <v>574</v>
      </c>
      <c r="E222" s="244" t="s">
        <v>74</v>
      </c>
      <c r="F222" s="244" t="s">
        <v>75</v>
      </c>
      <c r="G222" s="244" t="s">
        <v>571</v>
      </c>
      <c r="H222" s="187" t="s">
        <v>10</v>
      </c>
      <c r="I222" s="188">
        <v>326</v>
      </c>
      <c r="J222" s="188">
        <f>VLOOKUP(A222,CENIK!$A$2:$F$201,6,FALSE)</f>
        <v>0</v>
      </c>
      <c r="K222" s="188">
        <f t="shared" si="7"/>
        <v>0</v>
      </c>
    </row>
    <row r="223" spans="1:11" ht="60" x14ac:dyDescent="0.25">
      <c r="A223" s="187">
        <v>6405</v>
      </c>
      <c r="B223" s="187">
        <v>552</v>
      </c>
      <c r="C223" s="184" t="str">
        <f t="shared" si="6"/>
        <v>552-6405</v>
      </c>
      <c r="D223" s="244" t="s">
        <v>574</v>
      </c>
      <c r="E223" s="244" t="s">
        <v>74</v>
      </c>
      <c r="F223" s="244" t="s">
        <v>85</v>
      </c>
      <c r="G223" s="244" t="s">
        <v>87</v>
      </c>
      <c r="H223" s="187" t="s">
        <v>10</v>
      </c>
      <c r="I223" s="188">
        <v>326</v>
      </c>
      <c r="J223" s="188">
        <f>VLOOKUP(A223,CENIK!$A$2:$F$201,6,FALSE)</f>
        <v>0</v>
      </c>
      <c r="K223" s="188">
        <f t="shared" si="7"/>
        <v>0</v>
      </c>
    </row>
    <row r="224" spans="1:11" ht="30" x14ac:dyDescent="0.25">
      <c r="A224" s="187">
        <v>6401</v>
      </c>
      <c r="B224" s="187">
        <v>552</v>
      </c>
      <c r="C224" s="184" t="str">
        <f t="shared" si="6"/>
        <v>552-6401</v>
      </c>
      <c r="D224" s="244" t="s">
        <v>574</v>
      </c>
      <c r="E224" s="244" t="s">
        <v>74</v>
      </c>
      <c r="F224" s="244" t="s">
        <v>85</v>
      </c>
      <c r="G224" s="244" t="s">
        <v>86</v>
      </c>
      <c r="H224" s="187" t="s">
        <v>10</v>
      </c>
      <c r="I224" s="188">
        <v>326</v>
      </c>
      <c r="J224" s="188">
        <f>VLOOKUP(A224,CENIK!$A$2:$F$201,6,FALSE)</f>
        <v>0</v>
      </c>
      <c r="K224" s="188">
        <f t="shared" si="7"/>
        <v>0</v>
      </c>
    </row>
    <row r="225" spans="1:11" ht="30" x14ac:dyDescent="0.25">
      <c r="A225" s="187">
        <v>6403</v>
      </c>
      <c r="B225" s="187">
        <v>552</v>
      </c>
      <c r="C225" s="184" t="str">
        <f t="shared" si="6"/>
        <v>552-6403</v>
      </c>
      <c r="D225" s="244" t="s">
        <v>574</v>
      </c>
      <c r="E225" s="244" t="s">
        <v>74</v>
      </c>
      <c r="F225" s="244" t="s">
        <v>85</v>
      </c>
      <c r="G225" s="244" t="s">
        <v>654</v>
      </c>
      <c r="H225" s="187" t="s">
        <v>10</v>
      </c>
      <c r="I225" s="188">
        <v>326</v>
      </c>
      <c r="J225" s="188">
        <f>VLOOKUP(A225,CENIK!$A$2:$F$201,6,FALSE)</f>
        <v>0</v>
      </c>
      <c r="K225" s="188">
        <f t="shared" si="7"/>
        <v>0</v>
      </c>
    </row>
    <row r="226" spans="1:11" ht="30" x14ac:dyDescent="0.25">
      <c r="A226" s="187">
        <v>6502</v>
      </c>
      <c r="B226" s="187">
        <v>552</v>
      </c>
      <c r="C226" s="184" t="str">
        <f t="shared" si="6"/>
        <v>552-6502</v>
      </c>
      <c r="D226" s="244" t="s">
        <v>574</v>
      </c>
      <c r="E226" s="244" t="s">
        <v>74</v>
      </c>
      <c r="F226" s="244" t="s">
        <v>88</v>
      </c>
      <c r="G226" s="244" t="s">
        <v>272</v>
      </c>
      <c r="H226" s="187" t="s">
        <v>6</v>
      </c>
      <c r="I226" s="188">
        <v>1</v>
      </c>
      <c r="J226" s="188">
        <f>VLOOKUP(A226,CENIK!$A$2:$F$201,6,FALSE)</f>
        <v>0</v>
      </c>
      <c r="K226" s="188">
        <f t="shared" si="7"/>
        <v>0</v>
      </c>
    </row>
    <row r="227" spans="1:11" ht="45" x14ac:dyDescent="0.25">
      <c r="A227" s="187">
        <v>6503</v>
      </c>
      <c r="B227" s="187">
        <v>552</v>
      </c>
      <c r="C227" s="184" t="str">
        <f t="shared" si="6"/>
        <v>552-6503</v>
      </c>
      <c r="D227" s="244" t="s">
        <v>574</v>
      </c>
      <c r="E227" s="244" t="s">
        <v>74</v>
      </c>
      <c r="F227" s="244" t="s">
        <v>88</v>
      </c>
      <c r="G227" s="244" t="s">
        <v>273</v>
      </c>
      <c r="H227" s="187" t="s">
        <v>6</v>
      </c>
      <c r="I227" s="188">
        <v>3</v>
      </c>
      <c r="J227" s="188">
        <f>VLOOKUP(A227,CENIK!$A$2:$F$201,6,FALSE)</f>
        <v>0</v>
      </c>
      <c r="K227" s="188">
        <f t="shared" si="7"/>
        <v>0</v>
      </c>
    </row>
    <row r="228" spans="1:11" ht="45" x14ac:dyDescent="0.25">
      <c r="A228" s="187">
        <v>6504</v>
      </c>
      <c r="B228" s="187">
        <v>552</v>
      </c>
      <c r="C228" s="184" t="str">
        <f t="shared" si="6"/>
        <v>552-6504</v>
      </c>
      <c r="D228" s="244" t="s">
        <v>574</v>
      </c>
      <c r="E228" s="244" t="s">
        <v>74</v>
      </c>
      <c r="F228" s="244" t="s">
        <v>88</v>
      </c>
      <c r="G228" s="244" t="s">
        <v>274</v>
      </c>
      <c r="H228" s="187" t="s">
        <v>6</v>
      </c>
      <c r="I228" s="188">
        <v>3</v>
      </c>
      <c r="J228" s="188">
        <f>VLOOKUP(A228,CENIK!$A$2:$F$201,6,FALSE)</f>
        <v>0</v>
      </c>
      <c r="K228" s="188">
        <f t="shared" si="7"/>
        <v>0</v>
      </c>
    </row>
    <row r="229" spans="1:11" ht="30" x14ac:dyDescent="0.25">
      <c r="A229" s="187">
        <v>6507</v>
      </c>
      <c r="B229" s="187">
        <v>552</v>
      </c>
      <c r="C229" s="184" t="str">
        <f t="shared" si="6"/>
        <v>552-6507</v>
      </c>
      <c r="D229" s="244" t="s">
        <v>574</v>
      </c>
      <c r="E229" s="244" t="s">
        <v>74</v>
      </c>
      <c r="F229" s="244" t="s">
        <v>88</v>
      </c>
      <c r="G229" s="244" t="s">
        <v>277</v>
      </c>
      <c r="H229" s="187" t="s">
        <v>6</v>
      </c>
      <c r="I229" s="188">
        <v>1</v>
      </c>
      <c r="J229" s="188">
        <f>VLOOKUP(A229,CENIK!$A$2:$F$201,6,FALSE)</f>
        <v>0</v>
      </c>
      <c r="K229" s="188">
        <f t="shared" si="7"/>
        <v>0</v>
      </c>
    </row>
    <row r="230" spans="1:11" ht="60" x14ac:dyDescent="0.25">
      <c r="A230" s="187">
        <v>1201</v>
      </c>
      <c r="B230" s="187">
        <v>312</v>
      </c>
      <c r="C230" s="184" t="str">
        <f t="shared" si="6"/>
        <v>312-1201</v>
      </c>
      <c r="D230" s="244" t="s">
        <v>401</v>
      </c>
      <c r="E230" s="244" t="s">
        <v>7</v>
      </c>
      <c r="F230" s="244" t="s">
        <v>8</v>
      </c>
      <c r="G230" s="244" t="s">
        <v>9</v>
      </c>
      <c r="H230" s="187" t="s">
        <v>10</v>
      </c>
      <c r="I230" s="188">
        <v>894</v>
      </c>
      <c r="J230" s="188">
        <f>VLOOKUP(A230,CENIK!$A$2:$F$201,6,FALSE)</f>
        <v>0</v>
      </c>
      <c r="K230" s="188">
        <f t="shared" si="7"/>
        <v>0</v>
      </c>
    </row>
    <row r="231" spans="1:11" ht="45" x14ac:dyDescent="0.25">
      <c r="A231" s="187">
        <v>1202</v>
      </c>
      <c r="B231" s="187">
        <v>312</v>
      </c>
      <c r="C231" s="184" t="str">
        <f t="shared" si="6"/>
        <v>312-1202</v>
      </c>
      <c r="D231" s="244" t="s">
        <v>401</v>
      </c>
      <c r="E231" s="244" t="s">
        <v>7</v>
      </c>
      <c r="F231" s="244" t="s">
        <v>8</v>
      </c>
      <c r="G231" s="244" t="s">
        <v>11</v>
      </c>
      <c r="H231" s="187" t="s">
        <v>12</v>
      </c>
      <c r="I231" s="188">
        <v>36</v>
      </c>
      <c r="J231" s="188">
        <f>VLOOKUP(A231,CENIK!$A$2:$F$201,6,FALSE)</f>
        <v>0</v>
      </c>
      <c r="K231" s="188">
        <f t="shared" si="7"/>
        <v>0</v>
      </c>
    </row>
    <row r="232" spans="1:11" ht="60" x14ac:dyDescent="0.25">
      <c r="A232" s="187">
        <v>1203</v>
      </c>
      <c r="B232" s="187">
        <v>312</v>
      </c>
      <c r="C232" s="184" t="str">
        <f t="shared" si="6"/>
        <v>312-1203</v>
      </c>
      <c r="D232" s="244" t="s">
        <v>401</v>
      </c>
      <c r="E232" s="244" t="s">
        <v>7</v>
      </c>
      <c r="F232" s="244" t="s">
        <v>8</v>
      </c>
      <c r="G232" s="244" t="s">
        <v>236</v>
      </c>
      <c r="H232" s="187" t="s">
        <v>10</v>
      </c>
      <c r="I232" s="188">
        <v>894</v>
      </c>
      <c r="J232" s="188">
        <f>VLOOKUP(A232,CENIK!$A$2:$F$201,6,FALSE)</f>
        <v>0</v>
      </c>
      <c r="K232" s="188">
        <f t="shared" si="7"/>
        <v>0</v>
      </c>
    </row>
    <row r="233" spans="1:11" ht="60" x14ac:dyDescent="0.25">
      <c r="A233" s="187">
        <v>1205</v>
      </c>
      <c r="B233" s="187">
        <v>312</v>
      </c>
      <c r="C233" s="184" t="str">
        <f t="shared" si="6"/>
        <v>312-1205</v>
      </c>
      <c r="D233" s="244" t="s">
        <v>401</v>
      </c>
      <c r="E233" s="244" t="s">
        <v>7</v>
      </c>
      <c r="F233" s="244" t="s">
        <v>8</v>
      </c>
      <c r="G233" s="244" t="s">
        <v>237</v>
      </c>
      <c r="H233" s="187" t="s">
        <v>14</v>
      </c>
      <c r="I233" s="188">
        <v>1</v>
      </c>
      <c r="J233" s="188">
        <f>VLOOKUP(A233,CENIK!$A$2:$F$201,6,FALSE)</f>
        <v>0</v>
      </c>
      <c r="K233" s="188">
        <f t="shared" si="7"/>
        <v>0</v>
      </c>
    </row>
    <row r="234" spans="1:11" ht="60" x14ac:dyDescent="0.25">
      <c r="A234" s="187">
        <v>1206</v>
      </c>
      <c r="B234" s="187">
        <v>312</v>
      </c>
      <c r="C234" s="184" t="str">
        <f t="shared" ref="C234:C297" si="8">CONCATENATE(B234,$A$39,A234)</f>
        <v>312-1206</v>
      </c>
      <c r="D234" s="244" t="s">
        <v>401</v>
      </c>
      <c r="E234" s="244" t="s">
        <v>7</v>
      </c>
      <c r="F234" s="244" t="s">
        <v>8</v>
      </c>
      <c r="G234" s="244" t="s">
        <v>238</v>
      </c>
      <c r="H234" s="187" t="s">
        <v>14</v>
      </c>
      <c r="I234" s="188">
        <v>1</v>
      </c>
      <c r="J234" s="188">
        <f>VLOOKUP(A234,CENIK!$A$2:$F$201,6,FALSE)</f>
        <v>0</v>
      </c>
      <c r="K234" s="188">
        <f t="shared" ref="K234:K297" si="9">ROUND(I234*J234,2)</f>
        <v>0</v>
      </c>
    </row>
    <row r="235" spans="1:11" ht="75" x14ac:dyDescent="0.25">
      <c r="A235" s="187">
        <v>1207</v>
      </c>
      <c r="B235" s="187">
        <v>312</v>
      </c>
      <c r="C235" s="184" t="str">
        <f t="shared" si="8"/>
        <v>312-1207</v>
      </c>
      <c r="D235" s="244" t="s">
        <v>401</v>
      </c>
      <c r="E235" s="244" t="s">
        <v>7</v>
      </c>
      <c r="F235" s="244" t="s">
        <v>8</v>
      </c>
      <c r="G235" s="244" t="s">
        <v>239</v>
      </c>
      <c r="H235" s="187" t="s">
        <v>14</v>
      </c>
      <c r="I235" s="188">
        <v>1</v>
      </c>
      <c r="J235" s="188">
        <f>VLOOKUP(A235,CENIK!$A$2:$F$201,6,FALSE)</f>
        <v>0</v>
      </c>
      <c r="K235" s="188">
        <f t="shared" si="9"/>
        <v>0</v>
      </c>
    </row>
    <row r="236" spans="1:11" ht="75" x14ac:dyDescent="0.25">
      <c r="A236" s="187">
        <v>1208</v>
      </c>
      <c r="B236" s="187">
        <v>312</v>
      </c>
      <c r="C236" s="184" t="str">
        <f t="shared" si="8"/>
        <v>312-1208</v>
      </c>
      <c r="D236" s="244" t="s">
        <v>401</v>
      </c>
      <c r="E236" s="244" t="s">
        <v>7</v>
      </c>
      <c r="F236" s="244" t="s">
        <v>8</v>
      </c>
      <c r="G236" s="244" t="s">
        <v>240</v>
      </c>
      <c r="H236" s="187" t="s">
        <v>14</v>
      </c>
      <c r="I236" s="188">
        <v>1</v>
      </c>
      <c r="J236" s="188">
        <f>VLOOKUP(A236,CENIK!$A$2:$F$201,6,FALSE)</f>
        <v>0</v>
      </c>
      <c r="K236" s="188">
        <f t="shared" si="9"/>
        <v>0</v>
      </c>
    </row>
    <row r="237" spans="1:11" ht="60" x14ac:dyDescent="0.25">
      <c r="A237" s="187">
        <v>1212</v>
      </c>
      <c r="B237" s="187">
        <v>312</v>
      </c>
      <c r="C237" s="184" t="str">
        <f t="shared" si="8"/>
        <v>312-1212</v>
      </c>
      <c r="D237" s="244" t="s">
        <v>401</v>
      </c>
      <c r="E237" s="244" t="s">
        <v>7</v>
      </c>
      <c r="F237" s="244" t="s">
        <v>8</v>
      </c>
      <c r="G237" s="244" t="s">
        <v>243</v>
      </c>
      <c r="H237" s="187" t="s">
        <v>14</v>
      </c>
      <c r="I237" s="188">
        <v>1</v>
      </c>
      <c r="J237" s="188">
        <f>VLOOKUP(A237,CENIK!$A$2:$F$201,6,FALSE)</f>
        <v>0</v>
      </c>
      <c r="K237" s="188">
        <f t="shared" si="9"/>
        <v>0</v>
      </c>
    </row>
    <row r="238" spans="1:11" ht="60" x14ac:dyDescent="0.25">
      <c r="A238" s="187">
        <v>1213</v>
      </c>
      <c r="B238" s="187">
        <v>312</v>
      </c>
      <c r="C238" s="184" t="str">
        <f t="shared" si="8"/>
        <v>312-1213</v>
      </c>
      <c r="D238" s="244" t="s">
        <v>401</v>
      </c>
      <c r="E238" s="244" t="s">
        <v>7</v>
      </c>
      <c r="F238" s="244" t="s">
        <v>8</v>
      </c>
      <c r="G238" s="244" t="s">
        <v>244</v>
      </c>
      <c r="H238" s="187" t="s">
        <v>14</v>
      </c>
      <c r="I238" s="188">
        <v>1</v>
      </c>
      <c r="J238" s="188">
        <f>VLOOKUP(A238,CENIK!$A$2:$F$201,6,FALSE)</f>
        <v>0</v>
      </c>
      <c r="K238" s="188">
        <f t="shared" si="9"/>
        <v>0</v>
      </c>
    </row>
    <row r="239" spans="1:11" ht="45" x14ac:dyDescent="0.25">
      <c r="A239" s="187">
        <v>1301</v>
      </c>
      <c r="B239" s="187">
        <v>312</v>
      </c>
      <c r="C239" s="184" t="str">
        <f t="shared" si="8"/>
        <v>312-1301</v>
      </c>
      <c r="D239" s="244" t="s">
        <v>401</v>
      </c>
      <c r="E239" s="244" t="s">
        <v>7</v>
      </c>
      <c r="F239" s="244" t="s">
        <v>15</v>
      </c>
      <c r="G239" s="244" t="s">
        <v>16</v>
      </c>
      <c r="H239" s="187" t="s">
        <v>10</v>
      </c>
      <c r="I239" s="188">
        <v>894</v>
      </c>
      <c r="J239" s="188">
        <f>VLOOKUP(A239,CENIK!$A$2:$F$201,6,FALSE)</f>
        <v>0</v>
      </c>
      <c r="K239" s="188">
        <f t="shared" si="9"/>
        <v>0</v>
      </c>
    </row>
    <row r="240" spans="1:11" ht="135" x14ac:dyDescent="0.25">
      <c r="A240" s="187">
        <v>1303</v>
      </c>
      <c r="B240" s="187">
        <v>312</v>
      </c>
      <c r="C240" s="184" t="str">
        <f t="shared" si="8"/>
        <v>312-1303</v>
      </c>
      <c r="D240" s="244" t="s">
        <v>401</v>
      </c>
      <c r="E240" s="244" t="s">
        <v>7</v>
      </c>
      <c r="F240" s="244" t="s">
        <v>15</v>
      </c>
      <c r="G240" s="244" t="s">
        <v>17</v>
      </c>
      <c r="H240" s="187" t="s">
        <v>10</v>
      </c>
      <c r="I240" s="188">
        <v>894</v>
      </c>
      <c r="J240" s="188">
        <f>VLOOKUP(A240,CENIK!$A$2:$F$201,6,FALSE)</f>
        <v>0</v>
      </c>
      <c r="K240" s="188">
        <f t="shared" si="9"/>
        <v>0</v>
      </c>
    </row>
    <row r="241" spans="1:11" ht="165" x14ac:dyDescent="0.25">
      <c r="A241" s="187">
        <v>1304</v>
      </c>
      <c r="B241" s="187">
        <v>312</v>
      </c>
      <c r="C241" s="184" t="str">
        <f t="shared" si="8"/>
        <v>312-1304</v>
      </c>
      <c r="D241" s="244" t="s">
        <v>401</v>
      </c>
      <c r="E241" s="244" t="s">
        <v>7</v>
      </c>
      <c r="F241" s="244" t="s">
        <v>15</v>
      </c>
      <c r="G241" s="244" t="s">
        <v>3253</v>
      </c>
      <c r="H241" s="187" t="s">
        <v>6</v>
      </c>
      <c r="I241" s="188">
        <v>1</v>
      </c>
      <c r="J241" s="188">
        <f>VLOOKUP(A241,CENIK!$A$2:$F$201,6,FALSE)</f>
        <v>0</v>
      </c>
      <c r="K241" s="188">
        <f t="shared" si="9"/>
        <v>0</v>
      </c>
    </row>
    <row r="242" spans="1:11" ht="60" x14ac:dyDescent="0.25">
      <c r="A242" s="187">
        <v>1307</v>
      </c>
      <c r="B242" s="187">
        <v>312</v>
      </c>
      <c r="C242" s="184" t="str">
        <f t="shared" si="8"/>
        <v>312-1307</v>
      </c>
      <c r="D242" s="244" t="s">
        <v>401</v>
      </c>
      <c r="E242" s="244" t="s">
        <v>7</v>
      </c>
      <c r="F242" s="244" t="s">
        <v>15</v>
      </c>
      <c r="G242" s="244" t="s">
        <v>18</v>
      </c>
      <c r="H242" s="187" t="s">
        <v>6</v>
      </c>
      <c r="I242" s="188">
        <v>19</v>
      </c>
      <c r="J242" s="188">
        <f>VLOOKUP(A242,CENIK!$A$2:$F$201,6,FALSE)</f>
        <v>0</v>
      </c>
      <c r="K242" s="188">
        <f t="shared" si="9"/>
        <v>0</v>
      </c>
    </row>
    <row r="243" spans="1:11" ht="60" x14ac:dyDescent="0.25">
      <c r="A243" s="187">
        <v>1310</v>
      </c>
      <c r="B243" s="187">
        <v>312</v>
      </c>
      <c r="C243" s="184" t="str">
        <f t="shared" si="8"/>
        <v>312-1310</v>
      </c>
      <c r="D243" s="244" t="s">
        <v>401</v>
      </c>
      <c r="E243" s="244" t="s">
        <v>7</v>
      </c>
      <c r="F243" s="244" t="s">
        <v>15</v>
      </c>
      <c r="G243" s="244" t="s">
        <v>21</v>
      </c>
      <c r="H243" s="187" t="s">
        <v>22</v>
      </c>
      <c r="I243" s="188">
        <v>670.5</v>
      </c>
      <c r="J243" s="188">
        <f>VLOOKUP(A243,CENIK!$A$2:$F$201,6,FALSE)</f>
        <v>0</v>
      </c>
      <c r="K243" s="188">
        <f t="shared" si="9"/>
        <v>0</v>
      </c>
    </row>
    <row r="244" spans="1:11" ht="30" x14ac:dyDescent="0.25">
      <c r="A244" s="187">
        <v>1401</v>
      </c>
      <c r="B244" s="187">
        <v>312</v>
      </c>
      <c r="C244" s="184" t="str">
        <f t="shared" si="8"/>
        <v>312-1401</v>
      </c>
      <c r="D244" s="244" t="s">
        <v>401</v>
      </c>
      <c r="E244" s="244" t="s">
        <v>7</v>
      </c>
      <c r="F244" s="244" t="s">
        <v>25</v>
      </c>
      <c r="G244" s="244" t="s">
        <v>247</v>
      </c>
      <c r="H244" s="187" t="s">
        <v>20</v>
      </c>
      <c r="I244" s="188">
        <v>17.88</v>
      </c>
      <c r="J244" s="188">
        <f>VLOOKUP(A244,CENIK!$A$2:$F$201,6,FALSE)</f>
        <v>0</v>
      </c>
      <c r="K244" s="188">
        <f t="shared" si="9"/>
        <v>0</v>
      </c>
    </row>
    <row r="245" spans="1:11" ht="30" x14ac:dyDescent="0.25">
      <c r="A245" s="187">
        <v>1402</v>
      </c>
      <c r="B245" s="187">
        <v>312</v>
      </c>
      <c r="C245" s="184" t="str">
        <f t="shared" si="8"/>
        <v>312-1402</v>
      </c>
      <c r="D245" s="244" t="s">
        <v>401</v>
      </c>
      <c r="E245" s="244" t="s">
        <v>7</v>
      </c>
      <c r="F245" s="244" t="s">
        <v>25</v>
      </c>
      <c r="G245" s="244" t="s">
        <v>248</v>
      </c>
      <c r="H245" s="187" t="s">
        <v>20</v>
      </c>
      <c r="I245" s="188">
        <v>18</v>
      </c>
      <c r="J245" s="188">
        <f>VLOOKUP(A245,CENIK!$A$2:$F$201,6,FALSE)</f>
        <v>0</v>
      </c>
      <c r="K245" s="188">
        <f t="shared" si="9"/>
        <v>0</v>
      </c>
    </row>
    <row r="246" spans="1:11" ht="30" x14ac:dyDescent="0.25">
      <c r="A246" s="187">
        <v>1403</v>
      </c>
      <c r="B246" s="187">
        <v>312</v>
      </c>
      <c r="C246" s="184" t="str">
        <f t="shared" si="8"/>
        <v>312-1403</v>
      </c>
      <c r="D246" s="244" t="s">
        <v>401</v>
      </c>
      <c r="E246" s="244" t="s">
        <v>7</v>
      </c>
      <c r="F246" s="244" t="s">
        <v>25</v>
      </c>
      <c r="G246" s="244" t="s">
        <v>249</v>
      </c>
      <c r="H246" s="187" t="s">
        <v>20</v>
      </c>
      <c r="I246" s="188">
        <v>9</v>
      </c>
      <c r="J246" s="188">
        <f>VLOOKUP(A246,CENIK!$A$2:$F$201,6,FALSE)</f>
        <v>0</v>
      </c>
      <c r="K246" s="188">
        <f t="shared" si="9"/>
        <v>0</v>
      </c>
    </row>
    <row r="247" spans="1:11" ht="45" x14ac:dyDescent="0.25">
      <c r="A247" s="187">
        <v>12309</v>
      </c>
      <c r="B247" s="187">
        <v>312</v>
      </c>
      <c r="C247" s="184" t="str">
        <f t="shared" si="8"/>
        <v>312-12309</v>
      </c>
      <c r="D247" s="244" t="s">
        <v>401</v>
      </c>
      <c r="E247" s="244" t="s">
        <v>26</v>
      </c>
      <c r="F247" s="244" t="s">
        <v>27</v>
      </c>
      <c r="G247" s="244" t="s">
        <v>30</v>
      </c>
      <c r="H247" s="187" t="s">
        <v>29</v>
      </c>
      <c r="I247" s="188">
        <v>1117.5</v>
      </c>
      <c r="J247" s="188">
        <f>VLOOKUP(A247,CENIK!$A$2:$F$201,6,FALSE)</f>
        <v>0</v>
      </c>
      <c r="K247" s="188">
        <f t="shared" si="9"/>
        <v>0</v>
      </c>
    </row>
    <row r="248" spans="1:11" ht="30" x14ac:dyDescent="0.25">
      <c r="A248" s="187">
        <v>12328</v>
      </c>
      <c r="B248" s="187">
        <v>312</v>
      </c>
      <c r="C248" s="184" t="str">
        <f t="shared" si="8"/>
        <v>312-12328</v>
      </c>
      <c r="D248" s="244" t="s">
        <v>401</v>
      </c>
      <c r="E248" s="244" t="s">
        <v>26</v>
      </c>
      <c r="F248" s="244" t="s">
        <v>27</v>
      </c>
      <c r="G248" s="244" t="s">
        <v>32</v>
      </c>
      <c r="H248" s="187" t="s">
        <v>10</v>
      </c>
      <c r="I248" s="188">
        <v>1818</v>
      </c>
      <c r="J248" s="188">
        <f>VLOOKUP(A248,CENIK!$A$2:$F$201,6,FALSE)</f>
        <v>0</v>
      </c>
      <c r="K248" s="188">
        <f t="shared" si="9"/>
        <v>0</v>
      </c>
    </row>
    <row r="249" spans="1:11" ht="30" x14ac:dyDescent="0.25">
      <c r="A249" s="187">
        <v>22102</v>
      </c>
      <c r="B249" s="187">
        <v>312</v>
      </c>
      <c r="C249" s="184" t="str">
        <f t="shared" si="8"/>
        <v>312-22102</v>
      </c>
      <c r="D249" s="244" t="s">
        <v>401</v>
      </c>
      <c r="E249" s="244" t="s">
        <v>26</v>
      </c>
      <c r="F249" s="244" t="s">
        <v>27</v>
      </c>
      <c r="G249" s="244" t="s">
        <v>35</v>
      </c>
      <c r="H249" s="187" t="s">
        <v>29</v>
      </c>
      <c r="I249" s="188">
        <v>1117.5</v>
      </c>
      <c r="J249" s="188">
        <f>VLOOKUP(A249,CENIK!$A$2:$F$201,6,FALSE)</f>
        <v>0</v>
      </c>
      <c r="K249" s="188">
        <f t="shared" si="9"/>
        <v>0</v>
      </c>
    </row>
    <row r="250" spans="1:11" ht="30" x14ac:dyDescent="0.25">
      <c r="A250" s="187">
        <v>24405</v>
      </c>
      <c r="B250" s="187">
        <v>312</v>
      </c>
      <c r="C250" s="184" t="str">
        <f t="shared" si="8"/>
        <v>312-24405</v>
      </c>
      <c r="D250" s="244" t="s">
        <v>401</v>
      </c>
      <c r="E250" s="244" t="s">
        <v>26</v>
      </c>
      <c r="F250" s="244" t="s">
        <v>36</v>
      </c>
      <c r="G250" s="244" t="s">
        <v>252</v>
      </c>
      <c r="H250" s="187" t="s">
        <v>22</v>
      </c>
      <c r="I250" s="188">
        <v>447</v>
      </c>
      <c r="J250" s="188">
        <f>VLOOKUP(A250,CENIK!$A$2:$F$201,6,FALSE)</f>
        <v>0</v>
      </c>
      <c r="K250" s="188">
        <f t="shared" si="9"/>
        <v>0</v>
      </c>
    </row>
    <row r="251" spans="1:11" ht="45" x14ac:dyDescent="0.25">
      <c r="A251" s="187">
        <v>31302</v>
      </c>
      <c r="B251" s="187">
        <v>312</v>
      </c>
      <c r="C251" s="184" t="str">
        <f t="shared" si="8"/>
        <v>312-31302</v>
      </c>
      <c r="D251" s="244" t="s">
        <v>401</v>
      </c>
      <c r="E251" s="244" t="s">
        <v>26</v>
      </c>
      <c r="F251" s="244" t="s">
        <v>36</v>
      </c>
      <c r="G251" s="244" t="s">
        <v>639</v>
      </c>
      <c r="H251" s="187" t="s">
        <v>22</v>
      </c>
      <c r="I251" s="188">
        <v>223.5</v>
      </c>
      <c r="J251" s="188">
        <f>VLOOKUP(A251,CENIK!$A$2:$F$201,6,FALSE)</f>
        <v>0</v>
      </c>
      <c r="K251" s="188">
        <f t="shared" si="9"/>
        <v>0</v>
      </c>
    </row>
    <row r="252" spans="1:11" ht="30" x14ac:dyDescent="0.25">
      <c r="A252" s="187">
        <v>22103</v>
      </c>
      <c r="B252" s="187">
        <v>312</v>
      </c>
      <c r="C252" s="184" t="str">
        <f t="shared" si="8"/>
        <v>312-22103</v>
      </c>
      <c r="D252" s="244" t="s">
        <v>401</v>
      </c>
      <c r="E252" s="244" t="s">
        <v>26</v>
      </c>
      <c r="F252" s="244" t="s">
        <v>36</v>
      </c>
      <c r="G252" s="244" t="s">
        <v>40</v>
      </c>
      <c r="H252" s="187" t="s">
        <v>29</v>
      </c>
      <c r="I252" s="188">
        <v>1117.5</v>
      </c>
      <c r="J252" s="188">
        <f>VLOOKUP(A252,CENIK!$A$2:$F$201,6,FALSE)</f>
        <v>0</v>
      </c>
      <c r="K252" s="188">
        <f t="shared" si="9"/>
        <v>0</v>
      </c>
    </row>
    <row r="253" spans="1:11" s="15" customFormat="1" ht="75" x14ac:dyDescent="0.25">
      <c r="A253" s="187">
        <v>31703</v>
      </c>
      <c r="B253" s="187">
        <v>312</v>
      </c>
      <c r="C253" s="184" t="str">
        <f t="shared" si="8"/>
        <v>312-31703</v>
      </c>
      <c r="D253" s="1137" t="s">
        <v>401</v>
      </c>
      <c r="E253" s="1137" t="s">
        <v>26</v>
      </c>
      <c r="F253" s="1137" t="s">
        <v>36</v>
      </c>
      <c r="G253" s="1141" t="s">
        <v>3194</v>
      </c>
      <c r="H253" s="187" t="s">
        <v>29</v>
      </c>
      <c r="I253" s="188">
        <v>1117.5</v>
      </c>
      <c r="J253" s="188">
        <f>VLOOKUP(A253,CENIK!$A$2:$F$201,6,FALSE)</f>
        <v>0</v>
      </c>
      <c r="K253" s="188">
        <f t="shared" si="9"/>
        <v>0</v>
      </c>
    </row>
    <row r="254" spans="1:11" ht="45" x14ac:dyDescent="0.25">
      <c r="A254" s="187">
        <v>32311</v>
      </c>
      <c r="B254" s="187">
        <v>312</v>
      </c>
      <c r="C254" s="184" t="str">
        <f t="shared" si="8"/>
        <v>312-32311</v>
      </c>
      <c r="D254" s="1137" t="s">
        <v>401</v>
      </c>
      <c r="E254" s="1137" t="s">
        <v>26</v>
      </c>
      <c r="F254" s="1137" t="s">
        <v>36</v>
      </c>
      <c r="G254" s="1137" t="s">
        <v>3206</v>
      </c>
      <c r="H254" s="187" t="s">
        <v>29</v>
      </c>
      <c r="I254" s="188">
        <v>1117.5</v>
      </c>
      <c r="J254" s="188">
        <f>VLOOKUP(A254,CENIK!$A$2:$F$201,6,FALSE)</f>
        <v>0</v>
      </c>
      <c r="K254" s="188">
        <f t="shared" si="9"/>
        <v>0</v>
      </c>
    </row>
    <row r="255" spans="1:11" ht="30" x14ac:dyDescent="0.25">
      <c r="A255" s="187">
        <v>2208</v>
      </c>
      <c r="B255" s="187">
        <v>312</v>
      </c>
      <c r="C255" s="184" t="str">
        <f t="shared" si="8"/>
        <v>312-2208</v>
      </c>
      <c r="D255" s="244" t="s">
        <v>401</v>
      </c>
      <c r="E255" s="244" t="s">
        <v>26</v>
      </c>
      <c r="F255" s="244" t="s">
        <v>36</v>
      </c>
      <c r="G255" s="244" t="s">
        <v>37</v>
      </c>
      <c r="H255" s="187" t="s">
        <v>29</v>
      </c>
      <c r="I255" s="188">
        <v>1117.5</v>
      </c>
      <c r="J255" s="188">
        <f>VLOOKUP(A255,CENIK!$A$2:$F$201,6,FALSE)</f>
        <v>0</v>
      </c>
      <c r="K255" s="188">
        <f t="shared" si="9"/>
        <v>0</v>
      </c>
    </row>
    <row r="256" spans="1:11" ht="30" x14ac:dyDescent="0.25">
      <c r="A256" s="187">
        <v>4124</v>
      </c>
      <c r="B256" s="187">
        <v>312</v>
      </c>
      <c r="C256" s="184" t="str">
        <f t="shared" si="8"/>
        <v>312-4124</v>
      </c>
      <c r="D256" s="244" t="s">
        <v>401</v>
      </c>
      <c r="E256" s="244" t="s">
        <v>49</v>
      </c>
      <c r="F256" s="244" t="s">
        <v>50</v>
      </c>
      <c r="G256" s="244" t="s">
        <v>55</v>
      </c>
      <c r="H256" s="187" t="s">
        <v>20</v>
      </c>
      <c r="I256" s="188">
        <v>44.7</v>
      </c>
      <c r="J256" s="188">
        <f>VLOOKUP(A256,CENIK!$A$2:$F$201,6,FALSE)</f>
        <v>0</v>
      </c>
      <c r="K256" s="188">
        <f t="shared" si="9"/>
        <v>0</v>
      </c>
    </row>
    <row r="257" spans="1:11" ht="60" x14ac:dyDescent="0.25">
      <c r="A257" s="187">
        <v>4101</v>
      </c>
      <c r="B257" s="187">
        <v>312</v>
      </c>
      <c r="C257" s="184" t="str">
        <f t="shared" si="8"/>
        <v>312-4101</v>
      </c>
      <c r="D257" s="244" t="s">
        <v>401</v>
      </c>
      <c r="E257" s="244" t="s">
        <v>49</v>
      </c>
      <c r="F257" s="244" t="s">
        <v>50</v>
      </c>
      <c r="G257" s="244" t="s">
        <v>641</v>
      </c>
      <c r="H257" s="187" t="s">
        <v>29</v>
      </c>
      <c r="I257" s="188">
        <v>4559.6466206896503</v>
      </c>
      <c r="J257" s="188">
        <f>VLOOKUP(A257,CENIK!$A$2:$F$201,6,FALSE)</f>
        <v>0</v>
      </c>
      <c r="K257" s="188">
        <f t="shared" si="9"/>
        <v>0</v>
      </c>
    </row>
    <row r="258" spans="1:11" ht="60" x14ac:dyDescent="0.25">
      <c r="A258" s="187">
        <v>4105</v>
      </c>
      <c r="B258" s="187">
        <v>312</v>
      </c>
      <c r="C258" s="184" t="str">
        <f t="shared" si="8"/>
        <v>312-4105</v>
      </c>
      <c r="D258" s="244" t="s">
        <v>401</v>
      </c>
      <c r="E258" s="244" t="s">
        <v>49</v>
      </c>
      <c r="F258" s="244" t="s">
        <v>50</v>
      </c>
      <c r="G258" s="244" t="s">
        <v>257</v>
      </c>
      <c r="H258" s="187" t="s">
        <v>22</v>
      </c>
      <c r="I258" s="188">
        <v>1196.9072379310301</v>
      </c>
      <c r="J258" s="188">
        <f>VLOOKUP(A258,CENIK!$A$2:$F$201,6,FALSE)</f>
        <v>0</v>
      </c>
      <c r="K258" s="188">
        <f t="shared" si="9"/>
        <v>0</v>
      </c>
    </row>
    <row r="259" spans="1:11" ht="45" x14ac:dyDescent="0.25">
      <c r="A259" s="187">
        <v>4106</v>
      </c>
      <c r="B259" s="187">
        <v>312</v>
      </c>
      <c r="C259" s="184" t="str">
        <f t="shared" si="8"/>
        <v>312-4106</v>
      </c>
      <c r="D259" s="244" t="s">
        <v>401</v>
      </c>
      <c r="E259" s="244" t="s">
        <v>49</v>
      </c>
      <c r="F259" s="244" t="s">
        <v>50</v>
      </c>
      <c r="G259" s="244" t="s">
        <v>642</v>
      </c>
      <c r="H259" s="187" t="s">
        <v>22</v>
      </c>
      <c r="I259" s="188">
        <v>1082.9160724137901</v>
      </c>
      <c r="J259" s="188">
        <f>VLOOKUP(A259,CENIK!$A$2:$F$201,6,FALSE)</f>
        <v>0</v>
      </c>
      <c r="K259" s="188">
        <f t="shared" si="9"/>
        <v>0</v>
      </c>
    </row>
    <row r="260" spans="1:11" ht="45" x14ac:dyDescent="0.25">
      <c r="A260" s="187">
        <v>4113</v>
      </c>
      <c r="B260" s="187">
        <v>312</v>
      </c>
      <c r="C260" s="184" t="str">
        <f t="shared" si="8"/>
        <v>312-4113</v>
      </c>
      <c r="D260" s="244" t="s">
        <v>401</v>
      </c>
      <c r="E260" s="244" t="s">
        <v>49</v>
      </c>
      <c r="F260" s="244" t="s">
        <v>50</v>
      </c>
      <c r="G260" s="244" t="s">
        <v>557</v>
      </c>
      <c r="H260" s="187" t="s">
        <v>22</v>
      </c>
      <c r="I260" s="188">
        <v>227.982331034483</v>
      </c>
      <c r="J260" s="188">
        <f>VLOOKUP(A260,CENIK!$A$2:$F$201,6,FALSE)</f>
        <v>0</v>
      </c>
      <c r="K260" s="188">
        <f t="shared" si="9"/>
        <v>0</v>
      </c>
    </row>
    <row r="261" spans="1:11" ht="45" x14ac:dyDescent="0.25">
      <c r="A261" s="187">
        <v>4121</v>
      </c>
      <c r="B261" s="187">
        <v>312</v>
      </c>
      <c r="C261" s="184" t="str">
        <f t="shared" si="8"/>
        <v>312-4121</v>
      </c>
      <c r="D261" s="244" t="s">
        <v>401</v>
      </c>
      <c r="E261" s="244" t="s">
        <v>49</v>
      </c>
      <c r="F261" s="244" t="s">
        <v>50</v>
      </c>
      <c r="G261" s="244" t="s">
        <v>260</v>
      </c>
      <c r="H261" s="187" t="s">
        <v>22</v>
      </c>
      <c r="I261" s="188">
        <v>284.97791379310303</v>
      </c>
      <c r="J261" s="188">
        <f>VLOOKUP(A261,CENIK!$A$2:$F$201,6,FALSE)</f>
        <v>0</v>
      </c>
      <c r="K261" s="188">
        <f t="shared" si="9"/>
        <v>0</v>
      </c>
    </row>
    <row r="262" spans="1:11" ht="45" x14ac:dyDescent="0.25">
      <c r="A262" s="187">
        <v>4201</v>
      </c>
      <c r="B262" s="187">
        <v>312</v>
      </c>
      <c r="C262" s="184" t="str">
        <f t="shared" si="8"/>
        <v>312-4201</v>
      </c>
      <c r="D262" s="244" t="s">
        <v>401</v>
      </c>
      <c r="E262" s="244" t="s">
        <v>49</v>
      </c>
      <c r="F262" s="244" t="s">
        <v>56</v>
      </c>
      <c r="G262" s="244" t="s">
        <v>57</v>
      </c>
      <c r="H262" s="187" t="s">
        <v>29</v>
      </c>
      <c r="I262" s="188">
        <v>1117.5</v>
      </c>
      <c r="J262" s="188">
        <f>VLOOKUP(A262,CENIK!$A$2:$F$201,6,FALSE)</f>
        <v>0</v>
      </c>
      <c r="K262" s="188">
        <f t="shared" si="9"/>
        <v>0</v>
      </c>
    </row>
    <row r="263" spans="1:11" ht="30" x14ac:dyDescent="0.25">
      <c r="A263" s="187">
        <v>4202</v>
      </c>
      <c r="B263" s="187">
        <v>312</v>
      </c>
      <c r="C263" s="184" t="str">
        <f t="shared" si="8"/>
        <v>312-4202</v>
      </c>
      <c r="D263" s="244" t="s">
        <v>401</v>
      </c>
      <c r="E263" s="244" t="s">
        <v>49</v>
      </c>
      <c r="F263" s="244" t="s">
        <v>56</v>
      </c>
      <c r="G263" s="244" t="s">
        <v>58</v>
      </c>
      <c r="H263" s="187" t="s">
        <v>29</v>
      </c>
      <c r="I263" s="188">
        <v>1117.5</v>
      </c>
      <c r="J263" s="188">
        <f>VLOOKUP(A263,CENIK!$A$2:$F$201,6,FALSE)</f>
        <v>0</v>
      </c>
      <c r="K263" s="188">
        <f t="shared" si="9"/>
        <v>0</v>
      </c>
    </row>
    <row r="264" spans="1:11" ht="75" x14ac:dyDescent="0.25">
      <c r="A264" s="187">
        <v>4203</v>
      </c>
      <c r="B264" s="187">
        <v>312</v>
      </c>
      <c r="C264" s="184" t="str">
        <f t="shared" si="8"/>
        <v>312-4203</v>
      </c>
      <c r="D264" s="244" t="s">
        <v>401</v>
      </c>
      <c r="E264" s="244" t="s">
        <v>49</v>
      </c>
      <c r="F264" s="244" t="s">
        <v>56</v>
      </c>
      <c r="G264" s="244" t="s">
        <v>59</v>
      </c>
      <c r="H264" s="187" t="s">
        <v>22</v>
      </c>
      <c r="I264" s="188">
        <v>116.22</v>
      </c>
      <c r="J264" s="188">
        <f>VLOOKUP(A264,CENIK!$A$2:$F$201,6,FALSE)</f>
        <v>0</v>
      </c>
      <c r="K264" s="188">
        <f t="shared" si="9"/>
        <v>0</v>
      </c>
    </row>
    <row r="265" spans="1:11" ht="60" x14ac:dyDescent="0.25">
      <c r="A265" s="187">
        <v>4204</v>
      </c>
      <c r="B265" s="187">
        <v>312</v>
      </c>
      <c r="C265" s="184" t="str">
        <f t="shared" si="8"/>
        <v>312-4204</v>
      </c>
      <c r="D265" s="244" t="s">
        <v>401</v>
      </c>
      <c r="E265" s="244" t="s">
        <v>49</v>
      </c>
      <c r="F265" s="244" t="s">
        <v>56</v>
      </c>
      <c r="G265" s="244" t="s">
        <v>60</v>
      </c>
      <c r="H265" s="187" t="s">
        <v>22</v>
      </c>
      <c r="I265" s="188">
        <v>570.745</v>
      </c>
      <c r="J265" s="188">
        <f>VLOOKUP(A265,CENIK!$A$2:$F$201,6,FALSE)</f>
        <v>0</v>
      </c>
      <c r="K265" s="188">
        <f t="shared" si="9"/>
        <v>0</v>
      </c>
    </row>
    <row r="266" spans="1:11" ht="60" x14ac:dyDescent="0.25">
      <c r="A266" s="187">
        <v>4205</v>
      </c>
      <c r="B266" s="187">
        <v>312</v>
      </c>
      <c r="C266" s="184" t="str">
        <f t="shared" si="8"/>
        <v>312-4205</v>
      </c>
      <c r="D266" s="244" t="s">
        <v>401</v>
      </c>
      <c r="E266" s="244" t="s">
        <v>49</v>
      </c>
      <c r="F266" s="244" t="s">
        <v>56</v>
      </c>
      <c r="G266" s="244" t="s">
        <v>61</v>
      </c>
      <c r="H266" s="187" t="s">
        <v>29</v>
      </c>
      <c r="I266" s="188">
        <v>3218.4</v>
      </c>
      <c r="J266" s="188">
        <f>VLOOKUP(A266,CENIK!$A$2:$F$201,6,FALSE)</f>
        <v>0</v>
      </c>
      <c r="K266" s="188">
        <f t="shared" si="9"/>
        <v>0</v>
      </c>
    </row>
    <row r="267" spans="1:11" ht="60" x14ac:dyDescent="0.25">
      <c r="A267" s="187">
        <v>4206</v>
      </c>
      <c r="B267" s="187">
        <v>312</v>
      </c>
      <c r="C267" s="184" t="str">
        <f t="shared" si="8"/>
        <v>312-4206</v>
      </c>
      <c r="D267" s="244" t="s">
        <v>401</v>
      </c>
      <c r="E267" s="244" t="s">
        <v>49</v>
      </c>
      <c r="F267" s="244" t="s">
        <v>56</v>
      </c>
      <c r="G267" s="244" t="s">
        <v>62</v>
      </c>
      <c r="H267" s="187" t="s">
        <v>22</v>
      </c>
      <c r="I267" s="188">
        <v>1196.9072379310301</v>
      </c>
      <c r="J267" s="188">
        <f>VLOOKUP(A267,CENIK!$A$2:$F$201,6,FALSE)</f>
        <v>0</v>
      </c>
      <c r="K267" s="188">
        <f t="shared" si="9"/>
        <v>0</v>
      </c>
    </row>
    <row r="268" spans="1:11" ht="60" x14ac:dyDescent="0.25">
      <c r="A268" s="187">
        <v>4207</v>
      </c>
      <c r="B268" s="187">
        <v>312</v>
      </c>
      <c r="C268" s="184" t="str">
        <f t="shared" si="8"/>
        <v>312-4207</v>
      </c>
      <c r="D268" s="244" t="s">
        <v>401</v>
      </c>
      <c r="E268" s="244" t="s">
        <v>49</v>
      </c>
      <c r="F268" s="244" t="s">
        <v>56</v>
      </c>
      <c r="G268" s="244" t="s">
        <v>262</v>
      </c>
      <c r="H268" s="187" t="s">
        <v>22</v>
      </c>
      <c r="I268" s="188">
        <v>10</v>
      </c>
      <c r="J268" s="188">
        <f>VLOOKUP(A268,CENIK!$A$2:$F$201,6,FALSE)</f>
        <v>0</v>
      </c>
      <c r="K268" s="188">
        <f t="shared" si="9"/>
        <v>0</v>
      </c>
    </row>
    <row r="269" spans="1:11" ht="165" x14ac:dyDescent="0.25">
      <c r="A269" s="187">
        <v>6101</v>
      </c>
      <c r="B269" s="187">
        <v>312</v>
      </c>
      <c r="C269" s="184" t="str">
        <f t="shared" si="8"/>
        <v>312-6101</v>
      </c>
      <c r="D269" s="244" t="s">
        <v>401</v>
      </c>
      <c r="E269" s="244" t="s">
        <v>74</v>
      </c>
      <c r="F269" s="244" t="s">
        <v>75</v>
      </c>
      <c r="G269" s="244" t="s">
        <v>76</v>
      </c>
      <c r="H269" s="187" t="s">
        <v>10</v>
      </c>
      <c r="I269" s="188">
        <v>894</v>
      </c>
      <c r="J269" s="188">
        <f>VLOOKUP(A269,CENIK!$A$2:$F$201,6,FALSE)</f>
        <v>0</v>
      </c>
      <c r="K269" s="188">
        <f t="shared" si="9"/>
        <v>0</v>
      </c>
    </row>
    <row r="270" spans="1:11" ht="120" x14ac:dyDescent="0.25">
      <c r="A270" s="187">
        <v>6202</v>
      </c>
      <c r="B270" s="187">
        <v>312</v>
      </c>
      <c r="C270" s="184" t="str">
        <f t="shared" si="8"/>
        <v>312-6202</v>
      </c>
      <c r="D270" s="244" t="s">
        <v>401</v>
      </c>
      <c r="E270" s="244" t="s">
        <v>74</v>
      </c>
      <c r="F270" s="244" t="s">
        <v>77</v>
      </c>
      <c r="G270" s="244" t="s">
        <v>263</v>
      </c>
      <c r="H270" s="187" t="s">
        <v>6</v>
      </c>
      <c r="I270" s="188">
        <v>20</v>
      </c>
      <c r="J270" s="188">
        <f>VLOOKUP(A270,CENIK!$A$2:$F$201,6,FALSE)</f>
        <v>0</v>
      </c>
      <c r="K270" s="188">
        <f t="shared" si="9"/>
        <v>0</v>
      </c>
    </row>
    <row r="271" spans="1:11" ht="120" x14ac:dyDescent="0.25">
      <c r="A271" s="187">
        <v>6204</v>
      </c>
      <c r="B271" s="187">
        <v>312</v>
      </c>
      <c r="C271" s="184" t="str">
        <f t="shared" si="8"/>
        <v>312-6204</v>
      </c>
      <c r="D271" s="244" t="s">
        <v>401</v>
      </c>
      <c r="E271" s="244" t="s">
        <v>74</v>
      </c>
      <c r="F271" s="244" t="s">
        <v>77</v>
      </c>
      <c r="G271" s="244" t="s">
        <v>265</v>
      </c>
      <c r="H271" s="187" t="s">
        <v>6</v>
      </c>
      <c r="I271" s="188">
        <v>4</v>
      </c>
      <c r="J271" s="188">
        <f>VLOOKUP(A271,CENIK!$A$2:$F$201,6,FALSE)</f>
        <v>0</v>
      </c>
      <c r="K271" s="188">
        <f t="shared" si="9"/>
        <v>0</v>
      </c>
    </row>
    <row r="272" spans="1:11" ht="135" x14ac:dyDescent="0.25">
      <c r="A272" s="187">
        <v>6207</v>
      </c>
      <c r="B272" s="187">
        <v>312</v>
      </c>
      <c r="C272" s="184" t="str">
        <f t="shared" si="8"/>
        <v>312-6207</v>
      </c>
      <c r="D272" s="244" t="s">
        <v>401</v>
      </c>
      <c r="E272" s="244" t="s">
        <v>74</v>
      </c>
      <c r="F272" s="244" t="s">
        <v>77</v>
      </c>
      <c r="G272" s="244" t="s">
        <v>566</v>
      </c>
      <c r="H272" s="187" t="s">
        <v>6</v>
      </c>
      <c r="I272" s="188">
        <v>12</v>
      </c>
      <c r="J272" s="188">
        <f>VLOOKUP(A272,CENIK!$A$2:$F$201,6,FALSE)</f>
        <v>0</v>
      </c>
      <c r="K272" s="188">
        <f t="shared" si="9"/>
        <v>0</v>
      </c>
    </row>
    <row r="273" spans="1:11" ht="45" x14ac:dyDescent="0.25">
      <c r="A273" s="187">
        <v>6257</v>
      </c>
      <c r="B273" s="187">
        <v>312</v>
      </c>
      <c r="C273" s="184" t="str">
        <f t="shared" si="8"/>
        <v>312-6257</v>
      </c>
      <c r="D273" s="244" t="s">
        <v>401</v>
      </c>
      <c r="E273" s="244" t="s">
        <v>74</v>
      </c>
      <c r="F273" s="244" t="s">
        <v>77</v>
      </c>
      <c r="G273" s="244" t="s">
        <v>79</v>
      </c>
      <c r="H273" s="187" t="s">
        <v>6</v>
      </c>
      <c r="I273" s="188">
        <v>36</v>
      </c>
      <c r="J273" s="188">
        <f>VLOOKUP(A273,CENIK!$A$2:$F$201,6,FALSE)</f>
        <v>0</v>
      </c>
      <c r="K273" s="188">
        <f t="shared" si="9"/>
        <v>0</v>
      </c>
    </row>
    <row r="274" spans="1:11" ht="120" x14ac:dyDescent="0.25">
      <c r="A274" s="187">
        <v>6253</v>
      </c>
      <c r="B274" s="187">
        <v>312</v>
      </c>
      <c r="C274" s="184" t="str">
        <f t="shared" si="8"/>
        <v>312-6253</v>
      </c>
      <c r="D274" s="244" t="s">
        <v>401</v>
      </c>
      <c r="E274" s="244" t="s">
        <v>74</v>
      </c>
      <c r="F274" s="244" t="s">
        <v>77</v>
      </c>
      <c r="G274" s="244" t="s">
        <v>269</v>
      </c>
      <c r="H274" s="187" t="s">
        <v>6</v>
      </c>
      <c r="I274" s="188">
        <v>36</v>
      </c>
      <c r="J274" s="188">
        <f>VLOOKUP(A274,CENIK!$A$2:$F$201,6,FALSE)</f>
        <v>0</v>
      </c>
      <c r="K274" s="188">
        <f t="shared" si="9"/>
        <v>0</v>
      </c>
    </row>
    <row r="275" spans="1:11" ht="120" x14ac:dyDescent="0.25">
      <c r="A275" s="187">
        <v>6302</v>
      </c>
      <c r="B275" s="187">
        <v>312</v>
      </c>
      <c r="C275" s="184" t="str">
        <f t="shared" si="8"/>
        <v>312-6302</v>
      </c>
      <c r="D275" s="244" t="s">
        <v>401</v>
      </c>
      <c r="E275" s="244" t="s">
        <v>74</v>
      </c>
      <c r="F275" s="244" t="s">
        <v>81</v>
      </c>
      <c r="G275" s="244" t="s">
        <v>82</v>
      </c>
      <c r="H275" s="187" t="s">
        <v>6</v>
      </c>
      <c r="I275" s="188">
        <v>36</v>
      </c>
      <c r="J275" s="188">
        <f>VLOOKUP(A275,CENIK!$A$2:$F$201,6,FALSE)</f>
        <v>0</v>
      </c>
      <c r="K275" s="188">
        <f t="shared" si="9"/>
        <v>0</v>
      </c>
    </row>
    <row r="276" spans="1:11" ht="345" x14ac:dyDescent="0.25">
      <c r="A276" s="187">
        <v>6301</v>
      </c>
      <c r="B276" s="187">
        <v>312</v>
      </c>
      <c r="C276" s="184" t="str">
        <f t="shared" si="8"/>
        <v>312-6301</v>
      </c>
      <c r="D276" s="244" t="s">
        <v>401</v>
      </c>
      <c r="E276" s="244" t="s">
        <v>74</v>
      </c>
      <c r="F276" s="244" t="s">
        <v>81</v>
      </c>
      <c r="G276" s="244" t="s">
        <v>270</v>
      </c>
      <c r="H276" s="187" t="s">
        <v>6</v>
      </c>
      <c r="I276" s="188">
        <v>36</v>
      </c>
      <c r="J276" s="188">
        <f>VLOOKUP(A276,CENIK!$A$2:$F$201,6,FALSE)</f>
        <v>0</v>
      </c>
      <c r="K276" s="188">
        <f t="shared" si="9"/>
        <v>0</v>
      </c>
    </row>
    <row r="277" spans="1:11" ht="60" x14ac:dyDescent="0.25">
      <c r="A277" s="187">
        <v>6405</v>
      </c>
      <c r="B277" s="187">
        <v>312</v>
      </c>
      <c r="C277" s="184" t="str">
        <f t="shared" si="8"/>
        <v>312-6405</v>
      </c>
      <c r="D277" s="244" t="s">
        <v>401</v>
      </c>
      <c r="E277" s="244" t="s">
        <v>74</v>
      </c>
      <c r="F277" s="244" t="s">
        <v>85</v>
      </c>
      <c r="G277" s="244" t="s">
        <v>87</v>
      </c>
      <c r="H277" s="187" t="s">
        <v>10</v>
      </c>
      <c r="I277" s="188">
        <v>894</v>
      </c>
      <c r="J277" s="188">
        <f>VLOOKUP(A277,CENIK!$A$2:$F$201,6,FALSE)</f>
        <v>0</v>
      </c>
      <c r="K277" s="188">
        <f t="shared" si="9"/>
        <v>0</v>
      </c>
    </row>
    <row r="278" spans="1:11" ht="30" x14ac:dyDescent="0.25">
      <c r="A278" s="187">
        <v>6401</v>
      </c>
      <c r="B278" s="187">
        <v>312</v>
      </c>
      <c r="C278" s="184" t="str">
        <f t="shared" si="8"/>
        <v>312-6401</v>
      </c>
      <c r="D278" s="244" t="s">
        <v>401</v>
      </c>
      <c r="E278" s="244" t="s">
        <v>74</v>
      </c>
      <c r="F278" s="244" t="s">
        <v>85</v>
      </c>
      <c r="G278" s="244" t="s">
        <v>86</v>
      </c>
      <c r="H278" s="187" t="s">
        <v>10</v>
      </c>
      <c r="I278" s="188">
        <v>894</v>
      </c>
      <c r="J278" s="188">
        <f>VLOOKUP(A278,CENIK!$A$2:$F$201,6,FALSE)</f>
        <v>0</v>
      </c>
      <c r="K278" s="188">
        <f t="shared" si="9"/>
        <v>0</v>
      </c>
    </row>
    <row r="279" spans="1:11" ht="30" x14ac:dyDescent="0.25">
      <c r="A279" s="187">
        <v>6402</v>
      </c>
      <c r="B279" s="187">
        <v>312</v>
      </c>
      <c r="C279" s="184" t="str">
        <f t="shared" si="8"/>
        <v>312-6402</v>
      </c>
      <c r="D279" s="244" t="s">
        <v>401</v>
      </c>
      <c r="E279" s="244" t="s">
        <v>74</v>
      </c>
      <c r="F279" s="244" t="s">
        <v>85</v>
      </c>
      <c r="G279" s="244" t="s">
        <v>122</v>
      </c>
      <c r="H279" s="187" t="s">
        <v>10</v>
      </c>
      <c r="I279" s="188">
        <v>894</v>
      </c>
      <c r="J279" s="188">
        <f>VLOOKUP(A279,CENIK!$A$2:$F$201,6,FALSE)</f>
        <v>0</v>
      </c>
      <c r="K279" s="188">
        <f t="shared" si="9"/>
        <v>0</v>
      </c>
    </row>
    <row r="280" spans="1:11" ht="30" x14ac:dyDescent="0.25">
      <c r="A280" s="187">
        <v>6501</v>
      </c>
      <c r="B280" s="187">
        <v>312</v>
      </c>
      <c r="C280" s="184" t="str">
        <f t="shared" si="8"/>
        <v>312-6501</v>
      </c>
      <c r="D280" s="244" t="s">
        <v>401</v>
      </c>
      <c r="E280" s="244" t="s">
        <v>74</v>
      </c>
      <c r="F280" s="244" t="s">
        <v>88</v>
      </c>
      <c r="G280" s="244" t="s">
        <v>271</v>
      </c>
      <c r="H280" s="187" t="s">
        <v>6</v>
      </c>
      <c r="I280" s="188">
        <v>3</v>
      </c>
      <c r="J280" s="188">
        <f>VLOOKUP(A280,CENIK!$A$2:$F$201,6,FALSE)</f>
        <v>0</v>
      </c>
      <c r="K280" s="188">
        <f t="shared" si="9"/>
        <v>0</v>
      </c>
    </row>
    <row r="281" spans="1:11" ht="30" x14ac:dyDescent="0.25">
      <c r="A281" s="187">
        <v>6502</v>
      </c>
      <c r="B281" s="187">
        <v>312</v>
      </c>
      <c r="C281" s="184" t="str">
        <f t="shared" si="8"/>
        <v>312-6502</v>
      </c>
      <c r="D281" s="244" t="s">
        <v>401</v>
      </c>
      <c r="E281" s="244" t="s">
        <v>74</v>
      </c>
      <c r="F281" s="244" t="s">
        <v>88</v>
      </c>
      <c r="G281" s="244" t="s">
        <v>272</v>
      </c>
      <c r="H281" s="187" t="s">
        <v>6</v>
      </c>
      <c r="I281" s="188">
        <v>3</v>
      </c>
      <c r="J281" s="188">
        <f>VLOOKUP(A281,CENIK!$A$2:$F$201,6,FALSE)</f>
        <v>0</v>
      </c>
      <c r="K281" s="188">
        <f t="shared" si="9"/>
        <v>0</v>
      </c>
    </row>
    <row r="282" spans="1:11" ht="45" x14ac:dyDescent="0.25">
      <c r="A282" s="187">
        <v>6503</v>
      </c>
      <c r="B282" s="187">
        <v>312</v>
      </c>
      <c r="C282" s="184" t="str">
        <f t="shared" si="8"/>
        <v>312-6503</v>
      </c>
      <c r="D282" s="244" t="s">
        <v>401</v>
      </c>
      <c r="E282" s="244" t="s">
        <v>74</v>
      </c>
      <c r="F282" s="244" t="s">
        <v>88</v>
      </c>
      <c r="G282" s="244" t="s">
        <v>273</v>
      </c>
      <c r="H282" s="187" t="s">
        <v>6</v>
      </c>
      <c r="I282" s="188">
        <v>6</v>
      </c>
      <c r="J282" s="188">
        <f>VLOOKUP(A282,CENIK!$A$2:$F$201,6,FALSE)</f>
        <v>0</v>
      </c>
      <c r="K282" s="188">
        <f t="shared" si="9"/>
        <v>0</v>
      </c>
    </row>
    <row r="283" spans="1:11" ht="45" x14ac:dyDescent="0.25">
      <c r="A283" s="187">
        <v>6504</v>
      </c>
      <c r="B283" s="187">
        <v>312</v>
      </c>
      <c r="C283" s="184" t="str">
        <f t="shared" si="8"/>
        <v>312-6504</v>
      </c>
      <c r="D283" s="244" t="s">
        <v>401</v>
      </c>
      <c r="E283" s="244" t="s">
        <v>74</v>
      </c>
      <c r="F283" s="244" t="s">
        <v>88</v>
      </c>
      <c r="G283" s="244" t="s">
        <v>274</v>
      </c>
      <c r="H283" s="187" t="s">
        <v>6</v>
      </c>
      <c r="I283" s="188">
        <v>8</v>
      </c>
      <c r="J283" s="188">
        <f>VLOOKUP(A283,CENIK!$A$2:$F$201,6,FALSE)</f>
        <v>0</v>
      </c>
      <c r="K283" s="188">
        <f t="shared" si="9"/>
        <v>0</v>
      </c>
    </row>
    <row r="284" spans="1:11" ht="30" x14ac:dyDescent="0.25">
      <c r="A284" s="187">
        <v>6507</v>
      </c>
      <c r="B284" s="187">
        <v>312</v>
      </c>
      <c r="C284" s="184" t="str">
        <f t="shared" si="8"/>
        <v>312-6507</v>
      </c>
      <c r="D284" s="244" t="s">
        <v>401</v>
      </c>
      <c r="E284" s="244" t="s">
        <v>74</v>
      </c>
      <c r="F284" s="244" t="s">
        <v>88</v>
      </c>
      <c r="G284" s="244" t="s">
        <v>277</v>
      </c>
      <c r="H284" s="187" t="s">
        <v>6</v>
      </c>
      <c r="I284" s="188">
        <v>1</v>
      </c>
      <c r="J284" s="188">
        <f>VLOOKUP(A284,CENIK!$A$2:$F$201,6,FALSE)</f>
        <v>0</v>
      </c>
      <c r="K284" s="188">
        <f t="shared" si="9"/>
        <v>0</v>
      </c>
    </row>
    <row r="285" spans="1:11" ht="60" x14ac:dyDescent="0.25">
      <c r="A285" s="187">
        <v>1201</v>
      </c>
      <c r="B285" s="187">
        <v>87</v>
      </c>
      <c r="C285" s="184" t="str">
        <f t="shared" si="8"/>
        <v>87-1201</v>
      </c>
      <c r="D285" s="244" t="s">
        <v>397</v>
      </c>
      <c r="E285" s="244" t="s">
        <v>7</v>
      </c>
      <c r="F285" s="244" t="s">
        <v>8</v>
      </c>
      <c r="G285" s="244" t="s">
        <v>9</v>
      </c>
      <c r="H285" s="187" t="s">
        <v>10</v>
      </c>
      <c r="I285" s="188">
        <v>79</v>
      </c>
      <c r="J285" s="188">
        <f>VLOOKUP(A285,CENIK!$A$2:$F$201,6,FALSE)</f>
        <v>0</v>
      </c>
      <c r="K285" s="188">
        <f t="shared" si="9"/>
        <v>0</v>
      </c>
    </row>
    <row r="286" spans="1:11" ht="45" x14ac:dyDescent="0.25">
      <c r="A286" s="187">
        <v>1202</v>
      </c>
      <c r="B286" s="187">
        <v>87</v>
      </c>
      <c r="C286" s="184" t="str">
        <f t="shared" si="8"/>
        <v>87-1202</v>
      </c>
      <c r="D286" s="244" t="s">
        <v>397</v>
      </c>
      <c r="E286" s="244" t="s">
        <v>7</v>
      </c>
      <c r="F286" s="244" t="s">
        <v>8</v>
      </c>
      <c r="G286" s="244" t="s">
        <v>11</v>
      </c>
      <c r="H286" s="187" t="s">
        <v>12</v>
      </c>
      <c r="I286" s="188">
        <v>3</v>
      </c>
      <c r="J286" s="188">
        <f>VLOOKUP(A286,CENIK!$A$2:$F$201,6,FALSE)</f>
        <v>0</v>
      </c>
      <c r="K286" s="188">
        <f t="shared" si="9"/>
        <v>0</v>
      </c>
    </row>
    <row r="287" spans="1:11" ht="60" x14ac:dyDescent="0.25">
      <c r="A287" s="187">
        <v>1203</v>
      </c>
      <c r="B287" s="187">
        <v>87</v>
      </c>
      <c r="C287" s="184" t="str">
        <f t="shared" si="8"/>
        <v>87-1203</v>
      </c>
      <c r="D287" s="244" t="s">
        <v>397</v>
      </c>
      <c r="E287" s="244" t="s">
        <v>7</v>
      </c>
      <c r="F287" s="244" t="s">
        <v>8</v>
      </c>
      <c r="G287" s="244" t="s">
        <v>236</v>
      </c>
      <c r="H287" s="187" t="s">
        <v>10</v>
      </c>
      <c r="I287" s="188">
        <v>79</v>
      </c>
      <c r="J287" s="188">
        <f>VLOOKUP(A287,CENIK!$A$2:$F$201,6,FALSE)</f>
        <v>0</v>
      </c>
      <c r="K287" s="188">
        <f t="shared" si="9"/>
        <v>0</v>
      </c>
    </row>
    <row r="288" spans="1:11" ht="60" x14ac:dyDescent="0.25">
      <c r="A288" s="187">
        <v>1205</v>
      </c>
      <c r="B288" s="187">
        <v>87</v>
      </c>
      <c r="C288" s="184" t="str">
        <f t="shared" si="8"/>
        <v>87-1205</v>
      </c>
      <c r="D288" s="244" t="s">
        <v>397</v>
      </c>
      <c r="E288" s="244" t="s">
        <v>7</v>
      </c>
      <c r="F288" s="244" t="s">
        <v>8</v>
      </c>
      <c r="G288" s="244" t="s">
        <v>237</v>
      </c>
      <c r="H288" s="187" t="s">
        <v>14</v>
      </c>
      <c r="I288" s="188">
        <v>1</v>
      </c>
      <c r="J288" s="188">
        <f>VLOOKUP(A288,CENIK!$A$2:$F$201,6,FALSE)</f>
        <v>0</v>
      </c>
      <c r="K288" s="188">
        <f t="shared" si="9"/>
        <v>0</v>
      </c>
    </row>
    <row r="289" spans="1:11" ht="60" x14ac:dyDescent="0.25">
      <c r="A289" s="187">
        <v>1206</v>
      </c>
      <c r="B289" s="187">
        <v>87</v>
      </c>
      <c r="C289" s="184" t="str">
        <f t="shared" si="8"/>
        <v>87-1206</v>
      </c>
      <c r="D289" s="244" t="s">
        <v>397</v>
      </c>
      <c r="E289" s="244" t="s">
        <v>7</v>
      </c>
      <c r="F289" s="244" t="s">
        <v>8</v>
      </c>
      <c r="G289" s="244" t="s">
        <v>238</v>
      </c>
      <c r="H289" s="187" t="s">
        <v>14</v>
      </c>
      <c r="I289" s="188">
        <v>1</v>
      </c>
      <c r="J289" s="188">
        <f>VLOOKUP(A289,CENIK!$A$2:$F$201,6,FALSE)</f>
        <v>0</v>
      </c>
      <c r="K289" s="188">
        <f t="shared" si="9"/>
        <v>0</v>
      </c>
    </row>
    <row r="290" spans="1:11" ht="75" x14ac:dyDescent="0.25">
      <c r="A290" s="187">
        <v>1207</v>
      </c>
      <c r="B290" s="187">
        <v>87</v>
      </c>
      <c r="C290" s="184" t="str">
        <f t="shared" si="8"/>
        <v>87-1207</v>
      </c>
      <c r="D290" s="244" t="s">
        <v>397</v>
      </c>
      <c r="E290" s="244" t="s">
        <v>7</v>
      </c>
      <c r="F290" s="244" t="s">
        <v>8</v>
      </c>
      <c r="G290" s="244" t="s">
        <v>239</v>
      </c>
      <c r="H290" s="187" t="s">
        <v>14</v>
      </c>
      <c r="I290" s="188">
        <v>1</v>
      </c>
      <c r="J290" s="188">
        <f>VLOOKUP(A290,CENIK!$A$2:$F$201,6,FALSE)</f>
        <v>0</v>
      </c>
      <c r="K290" s="188">
        <f t="shared" si="9"/>
        <v>0</v>
      </c>
    </row>
    <row r="291" spans="1:11" ht="75" x14ac:dyDescent="0.25">
      <c r="A291" s="187">
        <v>1208</v>
      </c>
      <c r="B291" s="187">
        <v>87</v>
      </c>
      <c r="C291" s="184" t="str">
        <f t="shared" si="8"/>
        <v>87-1208</v>
      </c>
      <c r="D291" s="244" t="s">
        <v>397</v>
      </c>
      <c r="E291" s="244" t="s">
        <v>7</v>
      </c>
      <c r="F291" s="244" t="s">
        <v>8</v>
      </c>
      <c r="G291" s="244" t="s">
        <v>240</v>
      </c>
      <c r="H291" s="187" t="s">
        <v>14</v>
      </c>
      <c r="I291" s="188">
        <v>1</v>
      </c>
      <c r="J291" s="188">
        <f>VLOOKUP(A291,CENIK!$A$2:$F$201,6,FALSE)</f>
        <v>0</v>
      </c>
      <c r="K291" s="188">
        <f t="shared" si="9"/>
        <v>0</v>
      </c>
    </row>
    <row r="292" spans="1:11" ht="60" x14ac:dyDescent="0.25">
      <c r="A292" s="187">
        <v>1212</v>
      </c>
      <c r="B292" s="187">
        <v>87</v>
      </c>
      <c r="C292" s="184" t="str">
        <f t="shared" si="8"/>
        <v>87-1212</v>
      </c>
      <c r="D292" s="244" t="s">
        <v>397</v>
      </c>
      <c r="E292" s="244" t="s">
        <v>7</v>
      </c>
      <c r="F292" s="244" t="s">
        <v>8</v>
      </c>
      <c r="G292" s="244" t="s">
        <v>243</v>
      </c>
      <c r="H292" s="187" t="s">
        <v>14</v>
      </c>
      <c r="I292" s="188">
        <v>1</v>
      </c>
      <c r="J292" s="188">
        <f>VLOOKUP(A292,CENIK!$A$2:$F$201,6,FALSE)</f>
        <v>0</v>
      </c>
      <c r="K292" s="188">
        <f t="shared" si="9"/>
        <v>0</v>
      </c>
    </row>
    <row r="293" spans="1:11" ht="60" x14ac:dyDescent="0.25">
      <c r="A293" s="187">
        <v>1213</v>
      </c>
      <c r="B293" s="187">
        <v>87</v>
      </c>
      <c r="C293" s="184" t="str">
        <f t="shared" si="8"/>
        <v>87-1213</v>
      </c>
      <c r="D293" s="244" t="s">
        <v>397</v>
      </c>
      <c r="E293" s="244" t="s">
        <v>7</v>
      </c>
      <c r="F293" s="244" t="s">
        <v>8</v>
      </c>
      <c r="G293" s="244" t="s">
        <v>244</v>
      </c>
      <c r="H293" s="187" t="s">
        <v>14</v>
      </c>
      <c r="I293" s="188">
        <v>1</v>
      </c>
      <c r="J293" s="188">
        <f>VLOOKUP(A293,CENIK!$A$2:$F$201,6,FALSE)</f>
        <v>0</v>
      </c>
      <c r="K293" s="188">
        <f t="shared" si="9"/>
        <v>0</v>
      </c>
    </row>
    <row r="294" spans="1:11" ht="45" x14ac:dyDescent="0.25">
      <c r="A294" s="187">
        <v>1301</v>
      </c>
      <c r="B294" s="187">
        <v>87</v>
      </c>
      <c r="C294" s="184" t="str">
        <f t="shared" si="8"/>
        <v>87-1301</v>
      </c>
      <c r="D294" s="244" t="s">
        <v>397</v>
      </c>
      <c r="E294" s="244" t="s">
        <v>7</v>
      </c>
      <c r="F294" s="244" t="s">
        <v>15</v>
      </c>
      <c r="G294" s="244" t="s">
        <v>16</v>
      </c>
      <c r="H294" s="187" t="s">
        <v>10</v>
      </c>
      <c r="I294" s="188">
        <v>79</v>
      </c>
      <c r="J294" s="188">
        <f>VLOOKUP(A294,CENIK!$A$2:$F$201,6,FALSE)</f>
        <v>0</v>
      </c>
      <c r="K294" s="188">
        <f t="shared" si="9"/>
        <v>0</v>
      </c>
    </row>
    <row r="295" spans="1:11" ht="150" x14ac:dyDescent="0.25">
      <c r="A295" s="187">
        <v>1302</v>
      </c>
      <c r="B295" s="187">
        <v>87</v>
      </c>
      <c r="C295" s="184" t="str">
        <f t="shared" si="8"/>
        <v>87-1302</v>
      </c>
      <c r="D295" s="244" t="s">
        <v>397</v>
      </c>
      <c r="E295" s="244" t="s">
        <v>7</v>
      </c>
      <c r="F295" s="244" t="s">
        <v>15</v>
      </c>
      <c r="G295" s="244" t="s">
        <v>3254</v>
      </c>
      <c r="H295" s="187" t="s">
        <v>10</v>
      </c>
      <c r="I295" s="188">
        <v>79</v>
      </c>
      <c r="J295" s="188">
        <f>VLOOKUP(A295,CENIK!$A$2:$F$201,6,FALSE)</f>
        <v>0</v>
      </c>
      <c r="K295" s="188">
        <f t="shared" si="9"/>
        <v>0</v>
      </c>
    </row>
    <row r="296" spans="1:11" ht="165" x14ac:dyDescent="0.25">
      <c r="A296" s="187">
        <v>1304</v>
      </c>
      <c r="B296" s="187">
        <v>87</v>
      </c>
      <c r="C296" s="184" t="str">
        <f t="shared" si="8"/>
        <v>87-1304</v>
      </c>
      <c r="D296" s="244" t="s">
        <v>397</v>
      </c>
      <c r="E296" s="244" t="s">
        <v>7</v>
      </c>
      <c r="F296" s="244" t="s">
        <v>15</v>
      </c>
      <c r="G296" s="244" t="s">
        <v>3253</v>
      </c>
      <c r="H296" s="187" t="s">
        <v>6</v>
      </c>
      <c r="I296" s="188">
        <v>1</v>
      </c>
      <c r="J296" s="188">
        <f>VLOOKUP(A296,CENIK!$A$2:$F$201,6,FALSE)</f>
        <v>0</v>
      </c>
      <c r="K296" s="188">
        <f t="shared" si="9"/>
        <v>0</v>
      </c>
    </row>
    <row r="297" spans="1:11" ht="60" x14ac:dyDescent="0.25">
      <c r="A297" s="187">
        <v>1307</v>
      </c>
      <c r="B297" s="187">
        <v>87</v>
      </c>
      <c r="C297" s="184" t="str">
        <f t="shared" si="8"/>
        <v>87-1307</v>
      </c>
      <c r="D297" s="244" t="s">
        <v>397</v>
      </c>
      <c r="E297" s="244" t="s">
        <v>7</v>
      </c>
      <c r="F297" s="244" t="s">
        <v>15</v>
      </c>
      <c r="G297" s="244" t="s">
        <v>18</v>
      </c>
      <c r="H297" s="187" t="s">
        <v>6</v>
      </c>
      <c r="I297" s="188">
        <v>3</v>
      </c>
      <c r="J297" s="188">
        <f>VLOOKUP(A297,CENIK!$A$2:$F$201,6,FALSE)</f>
        <v>0</v>
      </c>
      <c r="K297" s="188">
        <f t="shared" si="9"/>
        <v>0</v>
      </c>
    </row>
    <row r="298" spans="1:11" ht="60" x14ac:dyDescent="0.25">
      <c r="A298" s="187">
        <v>1310</v>
      </c>
      <c r="B298" s="187">
        <v>87</v>
      </c>
      <c r="C298" s="184" t="str">
        <f t="shared" ref="C298:C361" si="10">CONCATENATE(B298,$A$39,A298)</f>
        <v>87-1310</v>
      </c>
      <c r="D298" s="244" t="s">
        <v>397</v>
      </c>
      <c r="E298" s="244" t="s">
        <v>7</v>
      </c>
      <c r="F298" s="244" t="s">
        <v>15</v>
      </c>
      <c r="G298" s="244" t="s">
        <v>21</v>
      </c>
      <c r="H298" s="187" t="s">
        <v>22</v>
      </c>
      <c r="I298" s="188">
        <v>59.25</v>
      </c>
      <c r="J298" s="188">
        <f>VLOOKUP(A298,CENIK!$A$2:$F$201,6,FALSE)</f>
        <v>0</v>
      </c>
      <c r="K298" s="188">
        <f t="shared" ref="K298:K361" si="11">ROUND(I298*J298,2)</f>
        <v>0</v>
      </c>
    </row>
    <row r="299" spans="1:11" ht="30" x14ac:dyDescent="0.25">
      <c r="A299" s="187">
        <v>1401</v>
      </c>
      <c r="B299" s="187">
        <v>87</v>
      </c>
      <c r="C299" s="184" t="str">
        <f t="shared" si="10"/>
        <v>87-1401</v>
      </c>
      <c r="D299" s="244" t="s">
        <v>397</v>
      </c>
      <c r="E299" s="244" t="s">
        <v>7</v>
      </c>
      <c r="F299" s="244" t="s">
        <v>25</v>
      </c>
      <c r="G299" s="244" t="s">
        <v>247</v>
      </c>
      <c r="H299" s="187" t="s">
        <v>20</v>
      </c>
      <c r="I299" s="188">
        <v>1.58</v>
      </c>
      <c r="J299" s="188">
        <f>VLOOKUP(A299,CENIK!$A$2:$F$201,6,FALSE)</f>
        <v>0</v>
      </c>
      <c r="K299" s="188">
        <f t="shared" si="11"/>
        <v>0</v>
      </c>
    </row>
    <row r="300" spans="1:11" ht="30" x14ac:dyDescent="0.25">
      <c r="A300" s="187">
        <v>1402</v>
      </c>
      <c r="B300" s="187">
        <v>87</v>
      </c>
      <c r="C300" s="184" t="str">
        <f t="shared" si="10"/>
        <v>87-1402</v>
      </c>
      <c r="D300" s="244" t="s">
        <v>397</v>
      </c>
      <c r="E300" s="244" t="s">
        <v>7</v>
      </c>
      <c r="F300" s="244" t="s">
        <v>25</v>
      </c>
      <c r="G300" s="244" t="s">
        <v>248</v>
      </c>
      <c r="H300" s="187" t="s">
        <v>20</v>
      </c>
      <c r="I300" s="188">
        <v>1.5</v>
      </c>
      <c r="J300" s="188">
        <f>VLOOKUP(A300,CENIK!$A$2:$F$201,6,FALSE)</f>
        <v>0</v>
      </c>
      <c r="K300" s="188">
        <f t="shared" si="11"/>
        <v>0</v>
      </c>
    </row>
    <row r="301" spans="1:11" ht="30" x14ac:dyDescent="0.25">
      <c r="A301" s="187">
        <v>1403</v>
      </c>
      <c r="B301" s="187">
        <v>87</v>
      </c>
      <c r="C301" s="184" t="str">
        <f t="shared" si="10"/>
        <v>87-1403</v>
      </c>
      <c r="D301" s="244" t="s">
        <v>397</v>
      </c>
      <c r="E301" s="244" t="s">
        <v>7</v>
      </c>
      <c r="F301" s="244" t="s">
        <v>25</v>
      </c>
      <c r="G301" s="244" t="s">
        <v>249</v>
      </c>
      <c r="H301" s="187" t="s">
        <v>20</v>
      </c>
      <c r="I301" s="188">
        <v>0.75</v>
      </c>
      <c r="J301" s="188">
        <f>VLOOKUP(A301,CENIK!$A$2:$F$201,6,FALSE)</f>
        <v>0</v>
      </c>
      <c r="K301" s="188">
        <f t="shared" si="11"/>
        <v>0</v>
      </c>
    </row>
    <row r="302" spans="1:11" ht="45" x14ac:dyDescent="0.25">
      <c r="A302" s="187">
        <v>12309</v>
      </c>
      <c r="B302" s="187">
        <v>87</v>
      </c>
      <c r="C302" s="184" t="str">
        <f t="shared" si="10"/>
        <v>87-12309</v>
      </c>
      <c r="D302" s="244" t="s">
        <v>397</v>
      </c>
      <c r="E302" s="244" t="s">
        <v>26</v>
      </c>
      <c r="F302" s="244" t="s">
        <v>27</v>
      </c>
      <c r="G302" s="244" t="s">
        <v>30</v>
      </c>
      <c r="H302" s="187" t="s">
        <v>29</v>
      </c>
      <c r="I302" s="188">
        <v>98.75</v>
      </c>
      <c r="J302" s="188">
        <f>VLOOKUP(A302,CENIK!$A$2:$F$201,6,FALSE)</f>
        <v>0</v>
      </c>
      <c r="K302" s="188">
        <f t="shared" si="11"/>
        <v>0</v>
      </c>
    </row>
    <row r="303" spans="1:11" ht="30" x14ac:dyDescent="0.25">
      <c r="A303" s="187">
        <v>12328</v>
      </c>
      <c r="B303" s="187">
        <v>87</v>
      </c>
      <c r="C303" s="184" t="str">
        <f t="shared" si="10"/>
        <v>87-12328</v>
      </c>
      <c r="D303" s="244" t="s">
        <v>397</v>
      </c>
      <c r="E303" s="244" t="s">
        <v>26</v>
      </c>
      <c r="F303" s="244" t="s">
        <v>27</v>
      </c>
      <c r="G303" s="244" t="s">
        <v>32</v>
      </c>
      <c r="H303" s="187" t="s">
        <v>10</v>
      </c>
      <c r="I303" s="188">
        <v>188</v>
      </c>
      <c r="J303" s="188">
        <f>VLOOKUP(A303,CENIK!$A$2:$F$201,6,FALSE)</f>
        <v>0</v>
      </c>
      <c r="K303" s="188">
        <f t="shared" si="11"/>
        <v>0</v>
      </c>
    </row>
    <row r="304" spans="1:11" ht="30" x14ac:dyDescent="0.25">
      <c r="A304" s="187">
        <v>22102</v>
      </c>
      <c r="B304" s="187">
        <v>87</v>
      </c>
      <c r="C304" s="184" t="str">
        <f t="shared" si="10"/>
        <v>87-22102</v>
      </c>
      <c r="D304" s="244" t="s">
        <v>397</v>
      </c>
      <c r="E304" s="244" t="s">
        <v>26</v>
      </c>
      <c r="F304" s="244" t="s">
        <v>27</v>
      </c>
      <c r="G304" s="244" t="s">
        <v>35</v>
      </c>
      <c r="H304" s="187" t="s">
        <v>29</v>
      </c>
      <c r="I304" s="188">
        <v>98.75</v>
      </c>
      <c r="J304" s="188">
        <f>VLOOKUP(A304,CENIK!$A$2:$F$201,6,FALSE)</f>
        <v>0</v>
      </c>
      <c r="K304" s="188">
        <f t="shared" si="11"/>
        <v>0</v>
      </c>
    </row>
    <row r="305" spans="1:11" ht="30" x14ac:dyDescent="0.25">
      <c r="A305" s="187">
        <v>24405</v>
      </c>
      <c r="B305" s="187">
        <v>87</v>
      </c>
      <c r="C305" s="184" t="str">
        <f t="shared" si="10"/>
        <v>87-24405</v>
      </c>
      <c r="D305" s="244" t="s">
        <v>397</v>
      </c>
      <c r="E305" s="244" t="s">
        <v>26</v>
      </c>
      <c r="F305" s="244" t="s">
        <v>36</v>
      </c>
      <c r="G305" s="244" t="s">
        <v>252</v>
      </c>
      <c r="H305" s="187" t="s">
        <v>22</v>
      </c>
      <c r="I305" s="188">
        <v>39.5</v>
      </c>
      <c r="J305" s="188">
        <f>VLOOKUP(A305,CENIK!$A$2:$F$201,6,FALSE)</f>
        <v>0</v>
      </c>
      <c r="K305" s="188">
        <f t="shared" si="11"/>
        <v>0</v>
      </c>
    </row>
    <row r="306" spans="1:11" ht="45" x14ac:dyDescent="0.25">
      <c r="A306" s="187">
        <v>31302</v>
      </c>
      <c r="B306" s="187">
        <v>87</v>
      </c>
      <c r="C306" s="184" t="str">
        <f t="shared" si="10"/>
        <v>87-31302</v>
      </c>
      <c r="D306" s="244" t="s">
        <v>397</v>
      </c>
      <c r="E306" s="244" t="s">
        <v>26</v>
      </c>
      <c r="F306" s="244" t="s">
        <v>36</v>
      </c>
      <c r="G306" s="244" t="s">
        <v>639</v>
      </c>
      <c r="H306" s="187" t="s">
        <v>22</v>
      </c>
      <c r="I306" s="188">
        <v>19.75</v>
      </c>
      <c r="J306" s="188">
        <f>VLOOKUP(A306,CENIK!$A$2:$F$201,6,FALSE)</f>
        <v>0</v>
      </c>
      <c r="K306" s="188">
        <f t="shared" si="11"/>
        <v>0</v>
      </c>
    </row>
    <row r="307" spans="1:11" ht="30" x14ac:dyDescent="0.25">
      <c r="A307" s="187">
        <v>22103</v>
      </c>
      <c r="B307" s="187">
        <v>87</v>
      </c>
      <c r="C307" s="184" t="str">
        <f t="shared" si="10"/>
        <v>87-22103</v>
      </c>
      <c r="D307" s="244" t="s">
        <v>397</v>
      </c>
      <c r="E307" s="244" t="s">
        <v>26</v>
      </c>
      <c r="F307" s="244" t="s">
        <v>36</v>
      </c>
      <c r="G307" s="244" t="s">
        <v>40</v>
      </c>
      <c r="H307" s="187" t="s">
        <v>29</v>
      </c>
      <c r="I307" s="188">
        <v>98.75</v>
      </c>
      <c r="J307" s="188">
        <f>VLOOKUP(A307,CENIK!$A$2:$F$201,6,FALSE)</f>
        <v>0</v>
      </c>
      <c r="K307" s="188">
        <f t="shared" si="11"/>
        <v>0</v>
      </c>
    </row>
    <row r="308" spans="1:11" ht="75" x14ac:dyDescent="0.25">
      <c r="A308" s="187">
        <v>31602</v>
      </c>
      <c r="B308" s="187">
        <v>87</v>
      </c>
      <c r="C308" s="184" t="str">
        <f t="shared" si="10"/>
        <v>87-31602</v>
      </c>
      <c r="D308" s="244" t="s">
        <v>397</v>
      </c>
      <c r="E308" s="244" t="s">
        <v>26</v>
      </c>
      <c r="F308" s="244" t="s">
        <v>36</v>
      </c>
      <c r="G308" s="244" t="s">
        <v>640</v>
      </c>
      <c r="H308" s="187" t="s">
        <v>29</v>
      </c>
      <c r="I308" s="188">
        <v>98.75</v>
      </c>
      <c r="J308" s="188">
        <f>VLOOKUP(A308,CENIK!$A$2:$F$201,6,FALSE)</f>
        <v>0</v>
      </c>
      <c r="K308" s="188">
        <f t="shared" si="11"/>
        <v>0</v>
      </c>
    </row>
    <row r="309" spans="1:11" ht="45" x14ac:dyDescent="0.25">
      <c r="A309" s="187">
        <v>32311</v>
      </c>
      <c r="B309" s="187">
        <v>87</v>
      </c>
      <c r="C309" s="184" t="str">
        <f t="shared" si="10"/>
        <v>87-32311</v>
      </c>
      <c r="D309" s="244" t="s">
        <v>397</v>
      </c>
      <c r="E309" s="244" t="s">
        <v>26</v>
      </c>
      <c r="F309" s="244" t="s">
        <v>36</v>
      </c>
      <c r="G309" s="244" t="s">
        <v>255</v>
      </c>
      <c r="H309" s="187" t="s">
        <v>29</v>
      </c>
      <c r="I309" s="188">
        <v>98.75</v>
      </c>
      <c r="J309" s="188">
        <f>VLOOKUP(A309,CENIK!$A$2:$F$201,6,FALSE)</f>
        <v>0</v>
      </c>
      <c r="K309" s="188">
        <f t="shared" si="11"/>
        <v>0</v>
      </c>
    </row>
    <row r="310" spans="1:11" ht="30" x14ac:dyDescent="0.25">
      <c r="A310" s="187">
        <v>2208</v>
      </c>
      <c r="B310" s="187">
        <v>87</v>
      </c>
      <c r="C310" s="184" t="str">
        <f t="shared" si="10"/>
        <v>87-2208</v>
      </c>
      <c r="D310" s="244" t="s">
        <v>397</v>
      </c>
      <c r="E310" s="244" t="s">
        <v>26</v>
      </c>
      <c r="F310" s="244" t="s">
        <v>36</v>
      </c>
      <c r="G310" s="244" t="s">
        <v>37</v>
      </c>
      <c r="H310" s="187" t="s">
        <v>29</v>
      </c>
      <c r="I310" s="188">
        <v>98.75</v>
      </c>
      <c r="J310" s="188">
        <f>VLOOKUP(A310,CENIK!$A$2:$F$201,6,FALSE)</f>
        <v>0</v>
      </c>
      <c r="K310" s="188">
        <f t="shared" si="11"/>
        <v>0</v>
      </c>
    </row>
    <row r="311" spans="1:11" ht="30" x14ac:dyDescent="0.25">
      <c r="A311" s="187">
        <v>4124</v>
      </c>
      <c r="B311" s="187">
        <v>87</v>
      </c>
      <c r="C311" s="184" t="str">
        <f t="shared" si="10"/>
        <v>87-4124</v>
      </c>
      <c r="D311" s="244" t="s">
        <v>397</v>
      </c>
      <c r="E311" s="244" t="s">
        <v>49</v>
      </c>
      <c r="F311" s="244" t="s">
        <v>50</v>
      </c>
      <c r="G311" s="244" t="s">
        <v>55</v>
      </c>
      <c r="H311" s="187" t="s">
        <v>20</v>
      </c>
      <c r="I311" s="188">
        <v>3.95</v>
      </c>
      <c r="J311" s="188">
        <f>VLOOKUP(A311,CENIK!$A$2:$F$201,6,FALSE)</f>
        <v>0</v>
      </c>
      <c r="K311" s="188">
        <f t="shared" si="11"/>
        <v>0</v>
      </c>
    </row>
    <row r="312" spans="1:11" ht="60" x14ac:dyDescent="0.25">
      <c r="A312" s="187">
        <v>4101</v>
      </c>
      <c r="B312" s="187">
        <v>87</v>
      </c>
      <c r="C312" s="184" t="str">
        <f t="shared" si="10"/>
        <v>87-4101</v>
      </c>
      <c r="D312" s="244" t="s">
        <v>397</v>
      </c>
      <c r="E312" s="244" t="s">
        <v>49</v>
      </c>
      <c r="F312" s="244" t="s">
        <v>50</v>
      </c>
      <c r="G312" s="244" t="s">
        <v>641</v>
      </c>
      <c r="H312" s="187" t="s">
        <v>29</v>
      </c>
      <c r="I312" s="188">
        <v>286.77</v>
      </c>
      <c r="J312" s="188">
        <f>VLOOKUP(A312,CENIK!$A$2:$F$201,6,FALSE)</f>
        <v>0</v>
      </c>
      <c r="K312" s="188">
        <f t="shared" si="11"/>
        <v>0</v>
      </c>
    </row>
    <row r="313" spans="1:11" ht="60" x14ac:dyDescent="0.25">
      <c r="A313" s="187">
        <v>4105</v>
      </c>
      <c r="B313" s="187">
        <v>87</v>
      </c>
      <c r="C313" s="184" t="str">
        <f t="shared" si="10"/>
        <v>87-4105</v>
      </c>
      <c r="D313" s="244" t="s">
        <v>397</v>
      </c>
      <c r="E313" s="244" t="s">
        <v>49</v>
      </c>
      <c r="F313" s="244" t="s">
        <v>50</v>
      </c>
      <c r="G313" s="244" t="s">
        <v>257</v>
      </c>
      <c r="H313" s="187" t="s">
        <v>22</v>
      </c>
      <c r="I313" s="188">
        <v>45.918750000000003</v>
      </c>
      <c r="J313" s="188">
        <f>VLOOKUP(A313,CENIK!$A$2:$F$201,6,FALSE)</f>
        <v>0</v>
      </c>
      <c r="K313" s="188">
        <f t="shared" si="11"/>
        <v>0</v>
      </c>
    </row>
    <row r="314" spans="1:11" ht="45" x14ac:dyDescent="0.25">
      <c r="A314" s="187">
        <v>4106</v>
      </c>
      <c r="B314" s="187">
        <v>87</v>
      </c>
      <c r="C314" s="184" t="str">
        <f t="shared" si="10"/>
        <v>87-4106</v>
      </c>
      <c r="D314" s="244" t="s">
        <v>397</v>
      </c>
      <c r="E314" s="244" t="s">
        <v>49</v>
      </c>
      <c r="F314" s="244" t="s">
        <v>50</v>
      </c>
      <c r="G314" s="244" t="s">
        <v>642</v>
      </c>
      <c r="H314" s="187" t="s">
        <v>22</v>
      </c>
      <c r="I314" s="188">
        <v>97.466250000000002</v>
      </c>
      <c r="J314" s="188">
        <f>VLOOKUP(A314,CENIK!$A$2:$F$201,6,FALSE)</f>
        <v>0</v>
      </c>
      <c r="K314" s="188">
        <f t="shared" si="11"/>
        <v>0</v>
      </c>
    </row>
    <row r="315" spans="1:11" ht="45" x14ac:dyDescent="0.25">
      <c r="A315" s="187">
        <v>4113</v>
      </c>
      <c r="B315" s="187">
        <v>87</v>
      </c>
      <c r="C315" s="184" t="str">
        <f t="shared" si="10"/>
        <v>87-4113</v>
      </c>
      <c r="D315" s="244" t="s">
        <v>397</v>
      </c>
      <c r="E315" s="244" t="s">
        <v>49</v>
      </c>
      <c r="F315" s="244" t="s">
        <v>50</v>
      </c>
      <c r="G315" s="244" t="s">
        <v>557</v>
      </c>
      <c r="H315" s="187" t="s">
        <v>22</v>
      </c>
      <c r="I315" s="188">
        <v>14.3385</v>
      </c>
      <c r="J315" s="188">
        <f>VLOOKUP(A315,CENIK!$A$2:$F$201,6,FALSE)</f>
        <v>0</v>
      </c>
      <c r="K315" s="188">
        <f t="shared" si="11"/>
        <v>0</v>
      </c>
    </row>
    <row r="316" spans="1:11" ht="45" x14ac:dyDescent="0.25">
      <c r="A316" s="187">
        <v>4121</v>
      </c>
      <c r="B316" s="187">
        <v>87</v>
      </c>
      <c r="C316" s="184" t="str">
        <f t="shared" si="10"/>
        <v>87-4121</v>
      </c>
      <c r="D316" s="244" t="s">
        <v>397</v>
      </c>
      <c r="E316" s="244" t="s">
        <v>49</v>
      </c>
      <c r="F316" s="244" t="s">
        <v>50</v>
      </c>
      <c r="G316" s="244" t="s">
        <v>260</v>
      </c>
      <c r="H316" s="187" t="s">
        <v>22</v>
      </c>
      <c r="I316" s="188">
        <v>17.923124999999999</v>
      </c>
      <c r="J316" s="188">
        <f>VLOOKUP(A316,CENIK!$A$2:$F$201,6,FALSE)</f>
        <v>0</v>
      </c>
      <c r="K316" s="188">
        <f t="shared" si="11"/>
        <v>0</v>
      </c>
    </row>
    <row r="317" spans="1:11" ht="45" x14ac:dyDescent="0.25">
      <c r="A317" s="187">
        <v>4201</v>
      </c>
      <c r="B317" s="187">
        <v>87</v>
      </c>
      <c r="C317" s="184" t="str">
        <f t="shared" si="10"/>
        <v>87-4201</v>
      </c>
      <c r="D317" s="244" t="s">
        <v>397</v>
      </c>
      <c r="E317" s="244" t="s">
        <v>49</v>
      </c>
      <c r="F317" s="244" t="s">
        <v>56</v>
      </c>
      <c r="G317" s="244" t="s">
        <v>57</v>
      </c>
      <c r="H317" s="187" t="s">
        <v>29</v>
      </c>
      <c r="I317" s="188">
        <v>98.75</v>
      </c>
      <c r="J317" s="188">
        <f>VLOOKUP(A317,CENIK!$A$2:$F$201,6,FALSE)</f>
        <v>0</v>
      </c>
      <c r="K317" s="188">
        <f t="shared" si="11"/>
        <v>0</v>
      </c>
    </row>
    <row r="318" spans="1:11" ht="30" x14ac:dyDescent="0.25">
      <c r="A318" s="187">
        <v>4202</v>
      </c>
      <c r="B318" s="187">
        <v>87</v>
      </c>
      <c r="C318" s="184" t="str">
        <f t="shared" si="10"/>
        <v>87-4202</v>
      </c>
      <c r="D318" s="244" t="s">
        <v>397</v>
      </c>
      <c r="E318" s="244" t="s">
        <v>49</v>
      </c>
      <c r="F318" s="244" t="s">
        <v>56</v>
      </c>
      <c r="G318" s="244" t="s">
        <v>58</v>
      </c>
      <c r="H318" s="187" t="s">
        <v>29</v>
      </c>
      <c r="I318" s="188">
        <v>98.75</v>
      </c>
      <c r="J318" s="188">
        <f>VLOOKUP(A318,CENIK!$A$2:$F$201,6,FALSE)</f>
        <v>0</v>
      </c>
      <c r="K318" s="188">
        <f t="shared" si="11"/>
        <v>0</v>
      </c>
    </row>
    <row r="319" spans="1:11" ht="75" x14ac:dyDescent="0.25">
      <c r="A319" s="187">
        <v>4203</v>
      </c>
      <c r="B319" s="187">
        <v>87</v>
      </c>
      <c r="C319" s="184" t="str">
        <f t="shared" si="10"/>
        <v>87-4203</v>
      </c>
      <c r="D319" s="244" t="s">
        <v>397</v>
      </c>
      <c r="E319" s="244" t="s">
        <v>49</v>
      </c>
      <c r="F319" s="244" t="s">
        <v>56</v>
      </c>
      <c r="G319" s="244" t="s">
        <v>59</v>
      </c>
      <c r="H319" s="187" t="s">
        <v>22</v>
      </c>
      <c r="I319" s="188">
        <v>10.27</v>
      </c>
      <c r="J319" s="188">
        <f>VLOOKUP(A319,CENIK!$A$2:$F$201,6,FALSE)</f>
        <v>0</v>
      </c>
      <c r="K319" s="188">
        <f t="shared" si="11"/>
        <v>0</v>
      </c>
    </row>
    <row r="320" spans="1:11" ht="60" x14ac:dyDescent="0.25">
      <c r="A320" s="187">
        <v>4204</v>
      </c>
      <c r="B320" s="187">
        <v>87</v>
      </c>
      <c r="C320" s="184" t="str">
        <f t="shared" si="10"/>
        <v>87-4204</v>
      </c>
      <c r="D320" s="244" t="s">
        <v>397</v>
      </c>
      <c r="E320" s="244" t="s">
        <v>49</v>
      </c>
      <c r="F320" s="244" t="s">
        <v>56</v>
      </c>
      <c r="G320" s="244" t="s">
        <v>60</v>
      </c>
      <c r="H320" s="187" t="s">
        <v>22</v>
      </c>
      <c r="I320" s="188">
        <v>50.432499999999997</v>
      </c>
      <c r="J320" s="188">
        <f>VLOOKUP(A320,CENIK!$A$2:$F$201,6,FALSE)</f>
        <v>0</v>
      </c>
      <c r="K320" s="188">
        <f t="shared" si="11"/>
        <v>0</v>
      </c>
    </row>
    <row r="321" spans="1:11" ht="60" x14ac:dyDescent="0.25">
      <c r="A321" s="187">
        <v>4205</v>
      </c>
      <c r="B321" s="187">
        <v>87</v>
      </c>
      <c r="C321" s="184" t="str">
        <f t="shared" si="10"/>
        <v>87-4205</v>
      </c>
      <c r="D321" s="244" t="s">
        <v>397</v>
      </c>
      <c r="E321" s="244" t="s">
        <v>49</v>
      </c>
      <c r="F321" s="244" t="s">
        <v>56</v>
      </c>
      <c r="G321" s="244" t="s">
        <v>61</v>
      </c>
      <c r="H321" s="187" t="s">
        <v>29</v>
      </c>
      <c r="I321" s="188">
        <v>284.39999999999998</v>
      </c>
      <c r="J321" s="188">
        <f>VLOOKUP(A321,CENIK!$A$2:$F$201,6,FALSE)</f>
        <v>0</v>
      </c>
      <c r="K321" s="188">
        <f t="shared" si="11"/>
        <v>0</v>
      </c>
    </row>
    <row r="322" spans="1:11" ht="60" x14ac:dyDescent="0.25">
      <c r="A322" s="187">
        <v>4206</v>
      </c>
      <c r="B322" s="187">
        <v>87</v>
      </c>
      <c r="C322" s="184" t="str">
        <f t="shared" si="10"/>
        <v>87-4206</v>
      </c>
      <c r="D322" s="244" t="s">
        <v>397</v>
      </c>
      <c r="E322" s="244" t="s">
        <v>49</v>
      </c>
      <c r="F322" s="244" t="s">
        <v>56</v>
      </c>
      <c r="G322" s="244" t="s">
        <v>62</v>
      </c>
      <c r="H322" s="187" t="s">
        <v>22</v>
      </c>
      <c r="I322" s="188">
        <v>45.918750000000003</v>
      </c>
      <c r="J322" s="188">
        <f>VLOOKUP(A322,CENIK!$A$2:$F$201,6,FALSE)</f>
        <v>0</v>
      </c>
      <c r="K322" s="188">
        <f t="shared" si="11"/>
        <v>0</v>
      </c>
    </row>
    <row r="323" spans="1:11" ht="60" x14ac:dyDescent="0.25">
      <c r="A323" s="187">
        <v>4207</v>
      </c>
      <c r="B323" s="187">
        <v>87</v>
      </c>
      <c r="C323" s="184" t="str">
        <f t="shared" si="10"/>
        <v>87-4207</v>
      </c>
      <c r="D323" s="244" t="s">
        <v>397</v>
      </c>
      <c r="E323" s="244" t="s">
        <v>49</v>
      </c>
      <c r="F323" s="244" t="s">
        <v>56</v>
      </c>
      <c r="G323" s="244" t="s">
        <v>262</v>
      </c>
      <c r="H323" s="187" t="s">
        <v>22</v>
      </c>
      <c r="I323" s="188">
        <v>10</v>
      </c>
      <c r="J323" s="188">
        <f>VLOOKUP(A323,CENIK!$A$2:$F$201,6,FALSE)</f>
        <v>0</v>
      </c>
      <c r="K323" s="188">
        <f t="shared" si="11"/>
        <v>0</v>
      </c>
    </row>
    <row r="324" spans="1:11" ht="165" x14ac:dyDescent="0.25">
      <c r="A324" s="187">
        <v>6101</v>
      </c>
      <c r="B324" s="187">
        <v>87</v>
      </c>
      <c r="C324" s="184" t="str">
        <f t="shared" si="10"/>
        <v>87-6101</v>
      </c>
      <c r="D324" s="244" t="s">
        <v>397</v>
      </c>
      <c r="E324" s="244" t="s">
        <v>74</v>
      </c>
      <c r="F324" s="244" t="s">
        <v>75</v>
      </c>
      <c r="G324" s="244" t="s">
        <v>76</v>
      </c>
      <c r="H324" s="187" t="s">
        <v>10</v>
      </c>
      <c r="I324" s="188">
        <v>79</v>
      </c>
      <c r="J324" s="188">
        <f>VLOOKUP(A324,CENIK!$A$2:$F$201,6,FALSE)</f>
        <v>0</v>
      </c>
      <c r="K324" s="188">
        <f t="shared" si="11"/>
        <v>0</v>
      </c>
    </row>
    <row r="325" spans="1:11" ht="120" x14ac:dyDescent="0.25">
      <c r="A325" s="187">
        <v>6202</v>
      </c>
      <c r="B325" s="187">
        <v>87</v>
      </c>
      <c r="C325" s="184" t="str">
        <f t="shared" si="10"/>
        <v>87-6202</v>
      </c>
      <c r="D325" s="244" t="s">
        <v>397</v>
      </c>
      <c r="E325" s="244" t="s">
        <v>74</v>
      </c>
      <c r="F325" s="244" t="s">
        <v>77</v>
      </c>
      <c r="G325" s="244" t="s">
        <v>263</v>
      </c>
      <c r="H325" s="187" t="s">
        <v>6</v>
      </c>
      <c r="I325" s="188">
        <v>3</v>
      </c>
      <c r="J325" s="188">
        <f>VLOOKUP(A325,CENIK!$A$2:$F$201,6,FALSE)</f>
        <v>0</v>
      </c>
      <c r="K325" s="188">
        <f t="shared" si="11"/>
        <v>0</v>
      </c>
    </row>
    <row r="326" spans="1:11" ht="45" x14ac:dyDescent="0.25">
      <c r="A326" s="187">
        <v>6257</v>
      </c>
      <c r="B326" s="187">
        <v>87</v>
      </c>
      <c r="C326" s="184" t="str">
        <f t="shared" si="10"/>
        <v>87-6257</v>
      </c>
      <c r="D326" s="244" t="s">
        <v>397</v>
      </c>
      <c r="E326" s="244" t="s">
        <v>74</v>
      </c>
      <c r="F326" s="244" t="s">
        <v>77</v>
      </c>
      <c r="G326" s="244" t="s">
        <v>79</v>
      </c>
      <c r="H326" s="187" t="s">
        <v>6</v>
      </c>
      <c r="I326" s="188">
        <v>3</v>
      </c>
      <c r="J326" s="188">
        <f>VLOOKUP(A326,CENIK!$A$2:$F$201,6,FALSE)</f>
        <v>0</v>
      </c>
      <c r="K326" s="188">
        <f t="shared" si="11"/>
        <v>0</v>
      </c>
    </row>
    <row r="327" spans="1:11" ht="120" x14ac:dyDescent="0.25">
      <c r="A327" s="187">
        <v>6253</v>
      </c>
      <c r="B327" s="187">
        <v>87</v>
      </c>
      <c r="C327" s="184" t="str">
        <f t="shared" si="10"/>
        <v>87-6253</v>
      </c>
      <c r="D327" s="244" t="s">
        <v>397</v>
      </c>
      <c r="E327" s="244" t="s">
        <v>74</v>
      </c>
      <c r="F327" s="244" t="s">
        <v>77</v>
      </c>
      <c r="G327" s="244" t="s">
        <v>269</v>
      </c>
      <c r="H327" s="187" t="s">
        <v>6</v>
      </c>
      <c r="I327" s="188">
        <v>3</v>
      </c>
      <c r="J327" s="188">
        <f>VLOOKUP(A327,CENIK!$A$2:$F$201,6,FALSE)</f>
        <v>0</v>
      </c>
      <c r="K327" s="188">
        <f t="shared" si="11"/>
        <v>0</v>
      </c>
    </row>
    <row r="328" spans="1:11" ht="120" x14ac:dyDescent="0.25">
      <c r="A328" s="187">
        <v>6302</v>
      </c>
      <c r="B328" s="187">
        <v>87</v>
      </c>
      <c r="C328" s="184" t="str">
        <f t="shared" si="10"/>
        <v>87-6302</v>
      </c>
      <c r="D328" s="244" t="s">
        <v>397</v>
      </c>
      <c r="E328" s="244" t="s">
        <v>74</v>
      </c>
      <c r="F328" s="244" t="s">
        <v>81</v>
      </c>
      <c r="G328" s="244" t="s">
        <v>82</v>
      </c>
      <c r="H328" s="187" t="s">
        <v>6</v>
      </c>
      <c r="I328" s="188">
        <v>3</v>
      </c>
      <c r="J328" s="188">
        <f>VLOOKUP(A328,CENIK!$A$2:$F$201,6,FALSE)</f>
        <v>0</v>
      </c>
      <c r="K328" s="188">
        <f t="shared" si="11"/>
        <v>0</v>
      </c>
    </row>
    <row r="329" spans="1:11" ht="345" x14ac:dyDescent="0.25">
      <c r="A329" s="187">
        <v>6301</v>
      </c>
      <c r="B329" s="187">
        <v>87</v>
      </c>
      <c r="C329" s="184" t="str">
        <f t="shared" si="10"/>
        <v>87-6301</v>
      </c>
      <c r="D329" s="244" t="s">
        <v>397</v>
      </c>
      <c r="E329" s="244" t="s">
        <v>74</v>
      </c>
      <c r="F329" s="244" t="s">
        <v>81</v>
      </c>
      <c r="G329" s="244" t="s">
        <v>270</v>
      </c>
      <c r="H329" s="187" t="s">
        <v>6</v>
      </c>
      <c r="I329" s="188">
        <v>3</v>
      </c>
      <c r="J329" s="188">
        <f>VLOOKUP(A329,CENIK!$A$2:$F$201,6,FALSE)</f>
        <v>0</v>
      </c>
      <c r="K329" s="188">
        <f t="shared" si="11"/>
        <v>0</v>
      </c>
    </row>
    <row r="330" spans="1:11" ht="60" x14ac:dyDescent="0.25">
      <c r="A330" s="187">
        <v>6405</v>
      </c>
      <c r="B330" s="187">
        <v>87</v>
      </c>
      <c r="C330" s="184" t="str">
        <f t="shared" si="10"/>
        <v>87-6405</v>
      </c>
      <c r="D330" s="244" t="s">
        <v>397</v>
      </c>
      <c r="E330" s="244" t="s">
        <v>74</v>
      </c>
      <c r="F330" s="244" t="s">
        <v>85</v>
      </c>
      <c r="G330" s="244" t="s">
        <v>87</v>
      </c>
      <c r="H330" s="187" t="s">
        <v>10</v>
      </c>
      <c r="I330" s="188">
        <v>79</v>
      </c>
      <c r="J330" s="188">
        <f>VLOOKUP(A330,CENIK!$A$2:$F$201,6,FALSE)</f>
        <v>0</v>
      </c>
      <c r="K330" s="188">
        <f t="shared" si="11"/>
        <v>0</v>
      </c>
    </row>
    <row r="331" spans="1:11" ht="30" x14ac:dyDescent="0.25">
      <c r="A331" s="187">
        <v>6401</v>
      </c>
      <c r="B331" s="187">
        <v>87</v>
      </c>
      <c r="C331" s="184" t="str">
        <f t="shared" si="10"/>
        <v>87-6401</v>
      </c>
      <c r="D331" s="244" t="s">
        <v>397</v>
      </c>
      <c r="E331" s="244" t="s">
        <v>74</v>
      </c>
      <c r="F331" s="244" t="s">
        <v>85</v>
      </c>
      <c r="G331" s="244" t="s">
        <v>86</v>
      </c>
      <c r="H331" s="187" t="s">
        <v>10</v>
      </c>
      <c r="I331" s="188">
        <v>79</v>
      </c>
      <c r="J331" s="188">
        <f>VLOOKUP(A331,CENIK!$A$2:$F$201,6,FALSE)</f>
        <v>0</v>
      </c>
      <c r="K331" s="188">
        <f t="shared" si="11"/>
        <v>0</v>
      </c>
    </row>
    <row r="332" spans="1:11" ht="30" x14ac:dyDescent="0.25">
      <c r="A332" s="187">
        <v>6402</v>
      </c>
      <c r="B332" s="187">
        <v>87</v>
      </c>
      <c r="C332" s="184" t="str">
        <f t="shared" si="10"/>
        <v>87-6402</v>
      </c>
      <c r="D332" s="244" t="s">
        <v>397</v>
      </c>
      <c r="E332" s="244" t="s">
        <v>74</v>
      </c>
      <c r="F332" s="244" t="s">
        <v>85</v>
      </c>
      <c r="G332" s="244" t="s">
        <v>122</v>
      </c>
      <c r="H332" s="187" t="s">
        <v>10</v>
      </c>
      <c r="I332" s="188">
        <v>79</v>
      </c>
      <c r="J332" s="188">
        <f>VLOOKUP(A332,CENIK!$A$2:$F$201,6,FALSE)</f>
        <v>0</v>
      </c>
      <c r="K332" s="188">
        <f t="shared" si="11"/>
        <v>0</v>
      </c>
    </row>
    <row r="333" spans="1:11" ht="30" x14ac:dyDescent="0.25">
      <c r="A333" s="187">
        <v>6502</v>
      </c>
      <c r="B333" s="187">
        <v>87</v>
      </c>
      <c r="C333" s="184" t="str">
        <f t="shared" si="10"/>
        <v>87-6502</v>
      </c>
      <c r="D333" s="244" t="s">
        <v>397</v>
      </c>
      <c r="E333" s="244" t="s">
        <v>74</v>
      </c>
      <c r="F333" s="244" t="s">
        <v>88</v>
      </c>
      <c r="G333" s="244" t="s">
        <v>272</v>
      </c>
      <c r="H333" s="187" t="s">
        <v>6</v>
      </c>
      <c r="I333" s="188">
        <v>1</v>
      </c>
      <c r="J333" s="188">
        <f>VLOOKUP(A333,CENIK!$A$2:$F$201,6,FALSE)</f>
        <v>0</v>
      </c>
      <c r="K333" s="188">
        <f t="shared" si="11"/>
        <v>0</v>
      </c>
    </row>
    <row r="334" spans="1:11" ht="45" x14ac:dyDescent="0.25">
      <c r="A334" s="187">
        <v>6503</v>
      </c>
      <c r="B334" s="187">
        <v>87</v>
      </c>
      <c r="C334" s="184" t="str">
        <f t="shared" si="10"/>
        <v>87-6503</v>
      </c>
      <c r="D334" s="244" t="s">
        <v>397</v>
      </c>
      <c r="E334" s="244" t="s">
        <v>74</v>
      </c>
      <c r="F334" s="244" t="s">
        <v>88</v>
      </c>
      <c r="G334" s="244" t="s">
        <v>273</v>
      </c>
      <c r="H334" s="187" t="s">
        <v>6</v>
      </c>
      <c r="I334" s="188">
        <v>6</v>
      </c>
      <c r="J334" s="188">
        <f>VLOOKUP(A334,CENIK!$A$2:$F$201,6,FALSE)</f>
        <v>0</v>
      </c>
      <c r="K334" s="188">
        <f t="shared" si="11"/>
        <v>0</v>
      </c>
    </row>
    <row r="335" spans="1:11" ht="45" x14ac:dyDescent="0.25">
      <c r="A335" s="187">
        <v>6504</v>
      </c>
      <c r="B335" s="187">
        <v>87</v>
      </c>
      <c r="C335" s="184" t="str">
        <f t="shared" si="10"/>
        <v>87-6504</v>
      </c>
      <c r="D335" s="244" t="s">
        <v>397</v>
      </c>
      <c r="E335" s="244" t="s">
        <v>74</v>
      </c>
      <c r="F335" s="244" t="s">
        <v>88</v>
      </c>
      <c r="G335" s="244" t="s">
        <v>274</v>
      </c>
      <c r="H335" s="187" t="s">
        <v>6</v>
      </c>
      <c r="I335" s="188">
        <v>2</v>
      </c>
      <c r="J335" s="188">
        <f>VLOOKUP(A335,CENIK!$A$2:$F$201,6,FALSE)</f>
        <v>0</v>
      </c>
      <c r="K335" s="188">
        <f t="shared" si="11"/>
        <v>0</v>
      </c>
    </row>
    <row r="336" spans="1:11" ht="60" x14ac:dyDescent="0.25">
      <c r="A336" s="187">
        <v>1201</v>
      </c>
      <c r="B336" s="187">
        <v>88</v>
      </c>
      <c r="C336" s="184" t="str">
        <f t="shared" si="10"/>
        <v>88-1201</v>
      </c>
      <c r="D336" s="244" t="s">
        <v>398</v>
      </c>
      <c r="E336" s="244" t="s">
        <v>7</v>
      </c>
      <c r="F336" s="244" t="s">
        <v>8</v>
      </c>
      <c r="G336" s="244" t="s">
        <v>9</v>
      </c>
      <c r="H336" s="187" t="s">
        <v>10</v>
      </c>
      <c r="I336" s="188">
        <v>187</v>
      </c>
      <c r="J336" s="188">
        <f>VLOOKUP(A336,CENIK!$A$2:$F$201,6,FALSE)</f>
        <v>0</v>
      </c>
      <c r="K336" s="188">
        <f t="shared" si="11"/>
        <v>0</v>
      </c>
    </row>
    <row r="337" spans="1:11" ht="45" x14ac:dyDescent="0.25">
      <c r="A337" s="187">
        <v>1202</v>
      </c>
      <c r="B337" s="187">
        <v>88</v>
      </c>
      <c r="C337" s="184" t="str">
        <f t="shared" si="10"/>
        <v>88-1202</v>
      </c>
      <c r="D337" s="244" t="s">
        <v>398</v>
      </c>
      <c r="E337" s="244" t="s">
        <v>7</v>
      </c>
      <c r="F337" s="244" t="s">
        <v>8</v>
      </c>
      <c r="G337" s="244" t="s">
        <v>11</v>
      </c>
      <c r="H337" s="187" t="s">
        <v>12</v>
      </c>
      <c r="I337" s="188">
        <v>6</v>
      </c>
      <c r="J337" s="188">
        <f>VLOOKUP(A337,CENIK!$A$2:$F$201,6,FALSE)</f>
        <v>0</v>
      </c>
      <c r="K337" s="188">
        <f t="shared" si="11"/>
        <v>0</v>
      </c>
    </row>
    <row r="338" spans="1:11" ht="60" x14ac:dyDescent="0.25">
      <c r="A338" s="187">
        <v>1203</v>
      </c>
      <c r="B338" s="187">
        <v>88</v>
      </c>
      <c r="C338" s="184" t="str">
        <f t="shared" si="10"/>
        <v>88-1203</v>
      </c>
      <c r="D338" s="244" t="s">
        <v>398</v>
      </c>
      <c r="E338" s="244" t="s">
        <v>7</v>
      </c>
      <c r="F338" s="244" t="s">
        <v>8</v>
      </c>
      <c r="G338" s="244" t="s">
        <v>236</v>
      </c>
      <c r="H338" s="187" t="s">
        <v>10</v>
      </c>
      <c r="I338" s="188">
        <v>187</v>
      </c>
      <c r="J338" s="188">
        <f>VLOOKUP(A338,CENIK!$A$2:$F$201,6,FALSE)</f>
        <v>0</v>
      </c>
      <c r="K338" s="188">
        <f t="shared" si="11"/>
        <v>0</v>
      </c>
    </row>
    <row r="339" spans="1:11" ht="60" x14ac:dyDescent="0.25">
      <c r="A339" s="187">
        <v>1205</v>
      </c>
      <c r="B339" s="187">
        <v>88</v>
      </c>
      <c r="C339" s="184" t="str">
        <f t="shared" si="10"/>
        <v>88-1205</v>
      </c>
      <c r="D339" s="244" t="s">
        <v>398</v>
      </c>
      <c r="E339" s="244" t="s">
        <v>7</v>
      </c>
      <c r="F339" s="244" t="s">
        <v>8</v>
      </c>
      <c r="G339" s="244" t="s">
        <v>237</v>
      </c>
      <c r="H339" s="187" t="s">
        <v>14</v>
      </c>
      <c r="I339" s="188">
        <v>1</v>
      </c>
      <c r="J339" s="188">
        <f>VLOOKUP(A339,CENIK!$A$2:$F$201,6,FALSE)</f>
        <v>0</v>
      </c>
      <c r="K339" s="188">
        <f t="shared" si="11"/>
        <v>0</v>
      </c>
    </row>
    <row r="340" spans="1:11" ht="60" x14ac:dyDescent="0.25">
      <c r="A340" s="187">
        <v>1206</v>
      </c>
      <c r="B340" s="187">
        <v>88</v>
      </c>
      <c r="C340" s="184" t="str">
        <f t="shared" si="10"/>
        <v>88-1206</v>
      </c>
      <c r="D340" s="244" t="s">
        <v>398</v>
      </c>
      <c r="E340" s="244" t="s">
        <v>7</v>
      </c>
      <c r="F340" s="244" t="s">
        <v>8</v>
      </c>
      <c r="G340" s="244" t="s">
        <v>238</v>
      </c>
      <c r="H340" s="187" t="s">
        <v>14</v>
      </c>
      <c r="I340" s="188">
        <v>1</v>
      </c>
      <c r="J340" s="188">
        <f>VLOOKUP(A340,CENIK!$A$2:$F$201,6,FALSE)</f>
        <v>0</v>
      </c>
      <c r="K340" s="188">
        <f t="shared" si="11"/>
        <v>0</v>
      </c>
    </row>
    <row r="341" spans="1:11" ht="75" x14ac:dyDescent="0.25">
      <c r="A341" s="187">
        <v>1207</v>
      </c>
      <c r="B341" s="187">
        <v>88</v>
      </c>
      <c r="C341" s="184" t="str">
        <f t="shared" si="10"/>
        <v>88-1207</v>
      </c>
      <c r="D341" s="244" t="s">
        <v>398</v>
      </c>
      <c r="E341" s="244" t="s">
        <v>7</v>
      </c>
      <c r="F341" s="244" t="s">
        <v>8</v>
      </c>
      <c r="G341" s="244" t="s">
        <v>239</v>
      </c>
      <c r="H341" s="187" t="s">
        <v>14</v>
      </c>
      <c r="I341" s="188">
        <v>1</v>
      </c>
      <c r="J341" s="188">
        <f>VLOOKUP(A341,CENIK!$A$2:$F$201,6,FALSE)</f>
        <v>0</v>
      </c>
      <c r="K341" s="188">
        <f t="shared" si="11"/>
        <v>0</v>
      </c>
    </row>
    <row r="342" spans="1:11" ht="75" x14ac:dyDescent="0.25">
      <c r="A342" s="187">
        <v>1208</v>
      </c>
      <c r="B342" s="187">
        <v>88</v>
      </c>
      <c r="C342" s="184" t="str">
        <f t="shared" si="10"/>
        <v>88-1208</v>
      </c>
      <c r="D342" s="244" t="s">
        <v>398</v>
      </c>
      <c r="E342" s="244" t="s">
        <v>7</v>
      </c>
      <c r="F342" s="244" t="s">
        <v>8</v>
      </c>
      <c r="G342" s="244" t="s">
        <v>240</v>
      </c>
      <c r="H342" s="187" t="s">
        <v>14</v>
      </c>
      <c r="I342" s="188">
        <v>1</v>
      </c>
      <c r="J342" s="188">
        <f>VLOOKUP(A342,CENIK!$A$2:$F$201,6,FALSE)</f>
        <v>0</v>
      </c>
      <c r="K342" s="188">
        <f t="shared" si="11"/>
        <v>0</v>
      </c>
    </row>
    <row r="343" spans="1:11" ht="60" x14ac:dyDescent="0.25">
      <c r="A343" s="187">
        <v>1212</v>
      </c>
      <c r="B343" s="187">
        <v>88</v>
      </c>
      <c r="C343" s="184" t="str">
        <f t="shared" si="10"/>
        <v>88-1212</v>
      </c>
      <c r="D343" s="244" t="s">
        <v>398</v>
      </c>
      <c r="E343" s="244" t="s">
        <v>7</v>
      </c>
      <c r="F343" s="244" t="s">
        <v>8</v>
      </c>
      <c r="G343" s="244" t="s">
        <v>243</v>
      </c>
      <c r="H343" s="187" t="s">
        <v>14</v>
      </c>
      <c r="I343" s="188">
        <v>1</v>
      </c>
      <c r="J343" s="188">
        <f>VLOOKUP(A343,CENIK!$A$2:$F$201,6,FALSE)</f>
        <v>0</v>
      </c>
      <c r="K343" s="188">
        <f t="shared" si="11"/>
        <v>0</v>
      </c>
    </row>
    <row r="344" spans="1:11" ht="60" x14ac:dyDescent="0.25">
      <c r="A344" s="187">
        <v>1213</v>
      </c>
      <c r="B344" s="187">
        <v>88</v>
      </c>
      <c r="C344" s="184" t="str">
        <f t="shared" si="10"/>
        <v>88-1213</v>
      </c>
      <c r="D344" s="244" t="s">
        <v>398</v>
      </c>
      <c r="E344" s="244" t="s">
        <v>7</v>
      </c>
      <c r="F344" s="244" t="s">
        <v>8</v>
      </c>
      <c r="G344" s="244" t="s">
        <v>244</v>
      </c>
      <c r="H344" s="187" t="s">
        <v>14</v>
      </c>
      <c r="I344" s="188">
        <v>1</v>
      </c>
      <c r="J344" s="188">
        <f>VLOOKUP(A344,CENIK!$A$2:$F$201,6,FALSE)</f>
        <v>0</v>
      </c>
      <c r="K344" s="188">
        <f t="shared" si="11"/>
        <v>0</v>
      </c>
    </row>
    <row r="345" spans="1:11" ht="45" x14ac:dyDescent="0.25">
      <c r="A345" s="187">
        <v>1301</v>
      </c>
      <c r="B345" s="187">
        <v>88</v>
      </c>
      <c r="C345" s="184" t="str">
        <f t="shared" si="10"/>
        <v>88-1301</v>
      </c>
      <c r="D345" s="244" t="s">
        <v>398</v>
      </c>
      <c r="E345" s="244" t="s">
        <v>7</v>
      </c>
      <c r="F345" s="244" t="s">
        <v>15</v>
      </c>
      <c r="G345" s="244" t="s">
        <v>16</v>
      </c>
      <c r="H345" s="187" t="s">
        <v>10</v>
      </c>
      <c r="I345" s="188">
        <v>187</v>
      </c>
      <c r="J345" s="188">
        <f>VLOOKUP(A345,CENIK!$A$2:$F$201,6,FALSE)</f>
        <v>0</v>
      </c>
      <c r="K345" s="188">
        <f t="shared" si="11"/>
        <v>0</v>
      </c>
    </row>
    <row r="346" spans="1:11" ht="150" x14ac:dyDescent="0.25">
      <c r="A346" s="187">
        <v>1302</v>
      </c>
      <c r="B346" s="187">
        <v>88</v>
      </c>
      <c r="C346" s="184" t="str">
        <f t="shared" si="10"/>
        <v>88-1302</v>
      </c>
      <c r="D346" s="244" t="s">
        <v>398</v>
      </c>
      <c r="E346" s="244" t="s">
        <v>7</v>
      </c>
      <c r="F346" s="244" t="s">
        <v>15</v>
      </c>
      <c r="G346" s="244" t="s">
        <v>3254</v>
      </c>
      <c r="H346" s="187" t="s">
        <v>10</v>
      </c>
      <c r="I346" s="188">
        <v>187</v>
      </c>
      <c r="J346" s="188">
        <f>VLOOKUP(A346,CENIK!$A$2:$F$201,6,FALSE)</f>
        <v>0</v>
      </c>
      <c r="K346" s="188">
        <f t="shared" si="11"/>
        <v>0</v>
      </c>
    </row>
    <row r="347" spans="1:11" ht="165" x14ac:dyDescent="0.25">
      <c r="A347" s="187">
        <v>1304</v>
      </c>
      <c r="B347" s="187">
        <v>88</v>
      </c>
      <c r="C347" s="184" t="str">
        <f t="shared" si="10"/>
        <v>88-1304</v>
      </c>
      <c r="D347" s="244" t="s">
        <v>398</v>
      </c>
      <c r="E347" s="244" t="s">
        <v>7</v>
      </c>
      <c r="F347" s="244" t="s">
        <v>15</v>
      </c>
      <c r="G347" s="244" t="s">
        <v>3253</v>
      </c>
      <c r="H347" s="187" t="s">
        <v>6</v>
      </c>
      <c r="I347" s="188">
        <v>1</v>
      </c>
      <c r="J347" s="188">
        <f>VLOOKUP(A347,CENIK!$A$2:$F$201,6,FALSE)</f>
        <v>0</v>
      </c>
      <c r="K347" s="188">
        <f t="shared" si="11"/>
        <v>0</v>
      </c>
    </row>
    <row r="348" spans="1:11" ht="60" x14ac:dyDescent="0.25">
      <c r="A348" s="187">
        <v>1307</v>
      </c>
      <c r="B348" s="187">
        <v>88</v>
      </c>
      <c r="C348" s="184" t="str">
        <f t="shared" si="10"/>
        <v>88-1307</v>
      </c>
      <c r="D348" s="244" t="s">
        <v>398</v>
      </c>
      <c r="E348" s="244" t="s">
        <v>7</v>
      </c>
      <c r="F348" s="244" t="s">
        <v>15</v>
      </c>
      <c r="G348" s="244" t="s">
        <v>18</v>
      </c>
      <c r="H348" s="187" t="s">
        <v>6</v>
      </c>
      <c r="I348" s="188">
        <v>8</v>
      </c>
      <c r="J348" s="188">
        <f>VLOOKUP(A348,CENIK!$A$2:$F$201,6,FALSE)</f>
        <v>0</v>
      </c>
      <c r="K348" s="188">
        <f t="shared" si="11"/>
        <v>0</v>
      </c>
    </row>
    <row r="349" spans="1:11" ht="60" x14ac:dyDescent="0.25">
      <c r="A349" s="187">
        <v>1310</v>
      </c>
      <c r="B349" s="187">
        <v>88</v>
      </c>
      <c r="C349" s="184" t="str">
        <f t="shared" si="10"/>
        <v>88-1310</v>
      </c>
      <c r="D349" s="244" t="s">
        <v>398</v>
      </c>
      <c r="E349" s="244" t="s">
        <v>7</v>
      </c>
      <c r="F349" s="244" t="s">
        <v>15</v>
      </c>
      <c r="G349" s="244" t="s">
        <v>21</v>
      </c>
      <c r="H349" s="187" t="s">
        <v>22</v>
      </c>
      <c r="I349" s="188">
        <v>140.25</v>
      </c>
      <c r="J349" s="188">
        <f>VLOOKUP(A349,CENIK!$A$2:$F$201,6,FALSE)</f>
        <v>0</v>
      </c>
      <c r="K349" s="188">
        <f t="shared" si="11"/>
        <v>0</v>
      </c>
    </row>
    <row r="350" spans="1:11" ht="30" x14ac:dyDescent="0.25">
      <c r="A350" s="187">
        <v>1401</v>
      </c>
      <c r="B350" s="187">
        <v>88</v>
      </c>
      <c r="C350" s="184" t="str">
        <f t="shared" si="10"/>
        <v>88-1401</v>
      </c>
      <c r="D350" s="244" t="s">
        <v>398</v>
      </c>
      <c r="E350" s="244" t="s">
        <v>7</v>
      </c>
      <c r="F350" s="244" t="s">
        <v>25</v>
      </c>
      <c r="G350" s="244" t="s">
        <v>247</v>
      </c>
      <c r="H350" s="187" t="s">
        <v>20</v>
      </c>
      <c r="I350" s="188">
        <v>3.74</v>
      </c>
      <c r="J350" s="188">
        <f>VLOOKUP(A350,CENIK!$A$2:$F$201,6,FALSE)</f>
        <v>0</v>
      </c>
      <c r="K350" s="188">
        <f t="shared" si="11"/>
        <v>0</v>
      </c>
    </row>
    <row r="351" spans="1:11" ht="30" x14ac:dyDescent="0.25">
      <c r="A351" s="187">
        <v>1402</v>
      </c>
      <c r="B351" s="187">
        <v>88</v>
      </c>
      <c r="C351" s="184" t="str">
        <f t="shared" si="10"/>
        <v>88-1402</v>
      </c>
      <c r="D351" s="244" t="s">
        <v>398</v>
      </c>
      <c r="E351" s="244" t="s">
        <v>7</v>
      </c>
      <c r="F351" s="244" t="s">
        <v>25</v>
      </c>
      <c r="G351" s="244" t="s">
        <v>248</v>
      </c>
      <c r="H351" s="187" t="s">
        <v>20</v>
      </c>
      <c r="I351" s="188">
        <v>3</v>
      </c>
      <c r="J351" s="188">
        <f>VLOOKUP(A351,CENIK!$A$2:$F$201,6,FALSE)</f>
        <v>0</v>
      </c>
      <c r="K351" s="188">
        <f t="shared" si="11"/>
        <v>0</v>
      </c>
    </row>
    <row r="352" spans="1:11" ht="30" x14ac:dyDescent="0.25">
      <c r="A352" s="187">
        <v>1403</v>
      </c>
      <c r="B352" s="187">
        <v>88</v>
      </c>
      <c r="C352" s="184" t="str">
        <f t="shared" si="10"/>
        <v>88-1403</v>
      </c>
      <c r="D352" s="244" t="s">
        <v>398</v>
      </c>
      <c r="E352" s="244" t="s">
        <v>7</v>
      </c>
      <c r="F352" s="244" t="s">
        <v>25</v>
      </c>
      <c r="G352" s="244" t="s">
        <v>249</v>
      </c>
      <c r="H352" s="187" t="s">
        <v>20</v>
      </c>
      <c r="I352" s="188">
        <v>1.5</v>
      </c>
      <c r="J352" s="188">
        <f>VLOOKUP(A352,CENIK!$A$2:$F$201,6,FALSE)</f>
        <v>0</v>
      </c>
      <c r="K352" s="188">
        <f t="shared" si="11"/>
        <v>0</v>
      </c>
    </row>
    <row r="353" spans="1:11" ht="45" x14ac:dyDescent="0.25">
      <c r="A353" s="187">
        <v>12309</v>
      </c>
      <c r="B353" s="187">
        <v>88</v>
      </c>
      <c r="C353" s="184" t="str">
        <f t="shared" si="10"/>
        <v>88-12309</v>
      </c>
      <c r="D353" s="244" t="s">
        <v>398</v>
      </c>
      <c r="E353" s="244" t="s">
        <v>26</v>
      </c>
      <c r="F353" s="244" t="s">
        <v>27</v>
      </c>
      <c r="G353" s="244" t="s">
        <v>30</v>
      </c>
      <c r="H353" s="187" t="s">
        <v>29</v>
      </c>
      <c r="I353" s="188">
        <v>233.75</v>
      </c>
      <c r="J353" s="188">
        <f>VLOOKUP(A353,CENIK!$A$2:$F$201,6,FALSE)</f>
        <v>0</v>
      </c>
      <c r="K353" s="188">
        <f t="shared" si="11"/>
        <v>0</v>
      </c>
    </row>
    <row r="354" spans="1:11" ht="30" x14ac:dyDescent="0.25">
      <c r="A354" s="187">
        <v>12328</v>
      </c>
      <c r="B354" s="187">
        <v>88</v>
      </c>
      <c r="C354" s="184" t="str">
        <f t="shared" si="10"/>
        <v>88-12328</v>
      </c>
      <c r="D354" s="244" t="s">
        <v>398</v>
      </c>
      <c r="E354" s="244" t="s">
        <v>26</v>
      </c>
      <c r="F354" s="244" t="s">
        <v>27</v>
      </c>
      <c r="G354" s="244" t="s">
        <v>32</v>
      </c>
      <c r="H354" s="187" t="s">
        <v>10</v>
      </c>
      <c r="I354" s="188">
        <v>404</v>
      </c>
      <c r="J354" s="188">
        <f>VLOOKUP(A354,CENIK!$A$2:$F$201,6,FALSE)</f>
        <v>0</v>
      </c>
      <c r="K354" s="188">
        <f t="shared" si="11"/>
        <v>0</v>
      </c>
    </row>
    <row r="355" spans="1:11" ht="30" x14ac:dyDescent="0.25">
      <c r="A355" s="187">
        <v>22102</v>
      </c>
      <c r="B355" s="187">
        <v>88</v>
      </c>
      <c r="C355" s="184" t="str">
        <f t="shared" si="10"/>
        <v>88-22102</v>
      </c>
      <c r="D355" s="244" t="s">
        <v>398</v>
      </c>
      <c r="E355" s="244" t="s">
        <v>26</v>
      </c>
      <c r="F355" s="244" t="s">
        <v>27</v>
      </c>
      <c r="G355" s="244" t="s">
        <v>35</v>
      </c>
      <c r="H355" s="187" t="s">
        <v>29</v>
      </c>
      <c r="I355" s="188">
        <v>233.75</v>
      </c>
      <c r="J355" s="188">
        <f>VLOOKUP(A355,CENIK!$A$2:$F$201,6,FALSE)</f>
        <v>0</v>
      </c>
      <c r="K355" s="188">
        <f t="shared" si="11"/>
        <v>0</v>
      </c>
    </row>
    <row r="356" spans="1:11" ht="30" x14ac:dyDescent="0.25">
      <c r="A356" s="187">
        <v>24405</v>
      </c>
      <c r="B356" s="187">
        <v>88</v>
      </c>
      <c r="C356" s="184" t="str">
        <f t="shared" si="10"/>
        <v>88-24405</v>
      </c>
      <c r="D356" s="244" t="s">
        <v>398</v>
      </c>
      <c r="E356" s="244" t="s">
        <v>26</v>
      </c>
      <c r="F356" s="244" t="s">
        <v>36</v>
      </c>
      <c r="G356" s="244" t="s">
        <v>252</v>
      </c>
      <c r="H356" s="187" t="s">
        <v>22</v>
      </c>
      <c r="I356" s="188">
        <v>93.5</v>
      </c>
      <c r="J356" s="188">
        <f>VLOOKUP(A356,CENIK!$A$2:$F$201,6,FALSE)</f>
        <v>0</v>
      </c>
      <c r="K356" s="188">
        <f t="shared" si="11"/>
        <v>0</v>
      </c>
    </row>
    <row r="357" spans="1:11" ht="45" x14ac:dyDescent="0.25">
      <c r="A357" s="187">
        <v>31302</v>
      </c>
      <c r="B357" s="187">
        <v>88</v>
      </c>
      <c r="C357" s="184" t="str">
        <f t="shared" si="10"/>
        <v>88-31302</v>
      </c>
      <c r="D357" s="244" t="s">
        <v>398</v>
      </c>
      <c r="E357" s="244" t="s">
        <v>26</v>
      </c>
      <c r="F357" s="244" t="s">
        <v>36</v>
      </c>
      <c r="G357" s="244" t="s">
        <v>639</v>
      </c>
      <c r="H357" s="187" t="s">
        <v>22</v>
      </c>
      <c r="I357" s="188">
        <v>46.75</v>
      </c>
      <c r="J357" s="188">
        <f>VLOOKUP(A357,CENIK!$A$2:$F$201,6,FALSE)</f>
        <v>0</v>
      </c>
      <c r="K357" s="188">
        <f t="shared" si="11"/>
        <v>0</v>
      </c>
    </row>
    <row r="358" spans="1:11" ht="30" x14ac:dyDescent="0.25">
      <c r="A358" s="187">
        <v>22103</v>
      </c>
      <c r="B358" s="187">
        <v>88</v>
      </c>
      <c r="C358" s="184" t="str">
        <f t="shared" si="10"/>
        <v>88-22103</v>
      </c>
      <c r="D358" s="244" t="s">
        <v>398</v>
      </c>
      <c r="E358" s="244" t="s">
        <v>26</v>
      </c>
      <c r="F358" s="244" t="s">
        <v>36</v>
      </c>
      <c r="G358" s="244" t="s">
        <v>40</v>
      </c>
      <c r="H358" s="187" t="s">
        <v>29</v>
      </c>
      <c r="I358" s="188">
        <v>233.75</v>
      </c>
      <c r="J358" s="188">
        <f>VLOOKUP(A358,CENIK!$A$2:$F$201,6,FALSE)</f>
        <v>0</v>
      </c>
      <c r="K358" s="188">
        <f t="shared" si="11"/>
        <v>0</v>
      </c>
    </row>
    <row r="359" spans="1:11" ht="75" x14ac:dyDescent="0.25">
      <c r="A359" s="187">
        <v>31602</v>
      </c>
      <c r="B359" s="187">
        <v>88</v>
      </c>
      <c r="C359" s="184" t="str">
        <f t="shared" si="10"/>
        <v>88-31602</v>
      </c>
      <c r="D359" s="244" t="s">
        <v>398</v>
      </c>
      <c r="E359" s="244" t="s">
        <v>26</v>
      </c>
      <c r="F359" s="244" t="s">
        <v>36</v>
      </c>
      <c r="G359" s="244" t="s">
        <v>640</v>
      </c>
      <c r="H359" s="187" t="s">
        <v>29</v>
      </c>
      <c r="I359" s="188">
        <v>233.75</v>
      </c>
      <c r="J359" s="188">
        <f>VLOOKUP(A359,CENIK!$A$2:$F$201,6,FALSE)</f>
        <v>0</v>
      </c>
      <c r="K359" s="188">
        <f t="shared" si="11"/>
        <v>0</v>
      </c>
    </row>
    <row r="360" spans="1:11" ht="45" x14ac:dyDescent="0.25">
      <c r="A360" s="187">
        <v>32311</v>
      </c>
      <c r="B360" s="187">
        <v>88</v>
      </c>
      <c r="C360" s="184" t="str">
        <f t="shared" si="10"/>
        <v>88-32311</v>
      </c>
      <c r="D360" s="244" t="s">
        <v>398</v>
      </c>
      <c r="E360" s="244" t="s">
        <v>26</v>
      </c>
      <c r="F360" s="244" t="s">
        <v>36</v>
      </c>
      <c r="G360" s="244" t="s">
        <v>255</v>
      </c>
      <c r="H360" s="187" t="s">
        <v>29</v>
      </c>
      <c r="I360" s="188">
        <v>233.75</v>
      </c>
      <c r="J360" s="188">
        <f>VLOOKUP(A360,CENIK!$A$2:$F$201,6,FALSE)</f>
        <v>0</v>
      </c>
      <c r="K360" s="188">
        <f t="shared" si="11"/>
        <v>0</v>
      </c>
    </row>
    <row r="361" spans="1:11" ht="30" x14ac:dyDescent="0.25">
      <c r="A361" s="187">
        <v>2208</v>
      </c>
      <c r="B361" s="187">
        <v>88</v>
      </c>
      <c r="C361" s="184" t="str">
        <f t="shared" si="10"/>
        <v>88-2208</v>
      </c>
      <c r="D361" s="244" t="s">
        <v>398</v>
      </c>
      <c r="E361" s="244" t="s">
        <v>26</v>
      </c>
      <c r="F361" s="244" t="s">
        <v>36</v>
      </c>
      <c r="G361" s="244" t="s">
        <v>37</v>
      </c>
      <c r="H361" s="187" t="s">
        <v>29</v>
      </c>
      <c r="I361" s="188">
        <v>233.75</v>
      </c>
      <c r="J361" s="188">
        <f>VLOOKUP(A361,CENIK!$A$2:$F$201,6,FALSE)</f>
        <v>0</v>
      </c>
      <c r="K361" s="188">
        <f t="shared" si="11"/>
        <v>0</v>
      </c>
    </row>
    <row r="362" spans="1:11" ht="30" x14ac:dyDescent="0.25">
      <c r="A362" s="187">
        <v>4124</v>
      </c>
      <c r="B362" s="187">
        <v>88</v>
      </c>
      <c r="C362" s="184" t="str">
        <f t="shared" ref="C362:C425" si="12">CONCATENATE(B362,$A$39,A362)</f>
        <v>88-4124</v>
      </c>
      <c r="D362" s="244" t="s">
        <v>398</v>
      </c>
      <c r="E362" s="244" t="s">
        <v>49</v>
      </c>
      <c r="F362" s="244" t="s">
        <v>50</v>
      </c>
      <c r="G362" s="244" t="s">
        <v>55</v>
      </c>
      <c r="H362" s="187" t="s">
        <v>20</v>
      </c>
      <c r="I362" s="188">
        <v>9.35</v>
      </c>
      <c r="J362" s="188">
        <f>VLOOKUP(A362,CENIK!$A$2:$F$201,6,FALSE)</f>
        <v>0</v>
      </c>
      <c r="K362" s="188">
        <f t="shared" ref="K362:K425" si="13">ROUND(I362*J362,2)</f>
        <v>0</v>
      </c>
    </row>
    <row r="363" spans="1:11" ht="60" x14ac:dyDescent="0.25">
      <c r="A363" s="187">
        <v>4101</v>
      </c>
      <c r="B363" s="187">
        <v>88</v>
      </c>
      <c r="C363" s="184" t="str">
        <f t="shared" si="12"/>
        <v>88-4101</v>
      </c>
      <c r="D363" s="244" t="s">
        <v>398</v>
      </c>
      <c r="E363" s="244" t="s">
        <v>49</v>
      </c>
      <c r="F363" s="244" t="s">
        <v>50</v>
      </c>
      <c r="G363" s="244" t="s">
        <v>641</v>
      </c>
      <c r="H363" s="187" t="s">
        <v>29</v>
      </c>
      <c r="I363" s="188">
        <v>754.42033333333302</v>
      </c>
      <c r="J363" s="188">
        <f>VLOOKUP(A363,CENIK!$A$2:$F$201,6,FALSE)</f>
        <v>0</v>
      </c>
      <c r="K363" s="188">
        <f t="shared" si="13"/>
        <v>0</v>
      </c>
    </row>
    <row r="364" spans="1:11" ht="60" x14ac:dyDescent="0.25">
      <c r="A364" s="187">
        <v>4105</v>
      </c>
      <c r="B364" s="187">
        <v>88</v>
      </c>
      <c r="C364" s="184" t="str">
        <f t="shared" si="12"/>
        <v>88-4105</v>
      </c>
      <c r="D364" s="244" t="s">
        <v>398</v>
      </c>
      <c r="E364" s="244" t="s">
        <v>49</v>
      </c>
      <c r="F364" s="244" t="s">
        <v>50</v>
      </c>
      <c r="G364" s="244" t="s">
        <v>257</v>
      </c>
      <c r="H364" s="187" t="s">
        <v>22</v>
      </c>
      <c r="I364" s="188">
        <v>155.95020833333299</v>
      </c>
      <c r="J364" s="188">
        <f>VLOOKUP(A364,CENIK!$A$2:$F$201,6,FALSE)</f>
        <v>0</v>
      </c>
      <c r="K364" s="188">
        <f t="shared" si="13"/>
        <v>0</v>
      </c>
    </row>
    <row r="365" spans="1:11" ht="45" x14ac:dyDescent="0.25">
      <c r="A365" s="187">
        <v>4106</v>
      </c>
      <c r="B365" s="187">
        <v>88</v>
      </c>
      <c r="C365" s="184" t="str">
        <f t="shared" si="12"/>
        <v>88-4106</v>
      </c>
      <c r="D365" s="244" t="s">
        <v>398</v>
      </c>
      <c r="E365" s="244" t="s">
        <v>49</v>
      </c>
      <c r="F365" s="244" t="s">
        <v>50</v>
      </c>
      <c r="G365" s="244" t="s">
        <v>642</v>
      </c>
      <c r="H365" s="187" t="s">
        <v>22</v>
      </c>
      <c r="I365" s="188">
        <v>221.259958333333</v>
      </c>
      <c r="J365" s="188">
        <f>VLOOKUP(A365,CENIK!$A$2:$F$201,6,FALSE)</f>
        <v>0</v>
      </c>
      <c r="K365" s="188">
        <f t="shared" si="13"/>
        <v>0</v>
      </c>
    </row>
    <row r="366" spans="1:11" ht="45" x14ac:dyDescent="0.25">
      <c r="A366" s="187">
        <v>4113</v>
      </c>
      <c r="B366" s="187">
        <v>88</v>
      </c>
      <c r="C366" s="184" t="str">
        <f t="shared" si="12"/>
        <v>88-4113</v>
      </c>
      <c r="D366" s="244" t="s">
        <v>398</v>
      </c>
      <c r="E366" s="244" t="s">
        <v>49</v>
      </c>
      <c r="F366" s="244" t="s">
        <v>50</v>
      </c>
      <c r="G366" s="244" t="s">
        <v>557</v>
      </c>
      <c r="H366" s="187" t="s">
        <v>22</v>
      </c>
      <c r="I366" s="188">
        <v>37.721016666666699</v>
      </c>
      <c r="J366" s="188">
        <f>VLOOKUP(A366,CENIK!$A$2:$F$201,6,FALSE)</f>
        <v>0</v>
      </c>
      <c r="K366" s="188">
        <f t="shared" si="13"/>
        <v>0</v>
      </c>
    </row>
    <row r="367" spans="1:11" ht="45" x14ac:dyDescent="0.25">
      <c r="A367" s="187">
        <v>4121</v>
      </c>
      <c r="B367" s="187">
        <v>88</v>
      </c>
      <c r="C367" s="184" t="str">
        <f t="shared" si="12"/>
        <v>88-4121</v>
      </c>
      <c r="D367" s="244" t="s">
        <v>398</v>
      </c>
      <c r="E367" s="244" t="s">
        <v>49</v>
      </c>
      <c r="F367" s="244" t="s">
        <v>50</v>
      </c>
      <c r="G367" s="244" t="s">
        <v>260</v>
      </c>
      <c r="H367" s="187" t="s">
        <v>22</v>
      </c>
      <c r="I367" s="188">
        <v>47.151270833333299</v>
      </c>
      <c r="J367" s="188">
        <f>VLOOKUP(A367,CENIK!$A$2:$F$201,6,FALSE)</f>
        <v>0</v>
      </c>
      <c r="K367" s="188">
        <f t="shared" si="13"/>
        <v>0</v>
      </c>
    </row>
    <row r="368" spans="1:11" ht="45" x14ac:dyDescent="0.25">
      <c r="A368" s="187">
        <v>4201</v>
      </c>
      <c r="B368" s="187">
        <v>88</v>
      </c>
      <c r="C368" s="184" t="str">
        <f t="shared" si="12"/>
        <v>88-4201</v>
      </c>
      <c r="D368" s="244" t="s">
        <v>398</v>
      </c>
      <c r="E368" s="244" t="s">
        <v>49</v>
      </c>
      <c r="F368" s="244" t="s">
        <v>56</v>
      </c>
      <c r="G368" s="244" t="s">
        <v>57</v>
      </c>
      <c r="H368" s="187" t="s">
        <v>29</v>
      </c>
      <c r="I368" s="188">
        <v>233.75</v>
      </c>
      <c r="J368" s="188">
        <f>VLOOKUP(A368,CENIK!$A$2:$F$201,6,FALSE)</f>
        <v>0</v>
      </c>
      <c r="K368" s="188">
        <f t="shared" si="13"/>
        <v>0</v>
      </c>
    </row>
    <row r="369" spans="1:11" ht="30" x14ac:dyDescent="0.25">
      <c r="A369" s="187">
        <v>4202</v>
      </c>
      <c r="B369" s="187">
        <v>88</v>
      </c>
      <c r="C369" s="184" t="str">
        <f t="shared" si="12"/>
        <v>88-4202</v>
      </c>
      <c r="D369" s="244" t="s">
        <v>398</v>
      </c>
      <c r="E369" s="244" t="s">
        <v>49</v>
      </c>
      <c r="F369" s="244" t="s">
        <v>56</v>
      </c>
      <c r="G369" s="244" t="s">
        <v>58</v>
      </c>
      <c r="H369" s="187" t="s">
        <v>29</v>
      </c>
      <c r="I369" s="188">
        <v>233.75</v>
      </c>
      <c r="J369" s="188">
        <f>VLOOKUP(A369,CENIK!$A$2:$F$201,6,FALSE)</f>
        <v>0</v>
      </c>
      <c r="K369" s="188">
        <f t="shared" si="13"/>
        <v>0</v>
      </c>
    </row>
    <row r="370" spans="1:11" ht="75" x14ac:dyDescent="0.25">
      <c r="A370" s="187">
        <v>4203</v>
      </c>
      <c r="B370" s="187">
        <v>88</v>
      </c>
      <c r="C370" s="184" t="str">
        <f t="shared" si="12"/>
        <v>88-4203</v>
      </c>
      <c r="D370" s="244" t="s">
        <v>398</v>
      </c>
      <c r="E370" s="244" t="s">
        <v>49</v>
      </c>
      <c r="F370" s="244" t="s">
        <v>56</v>
      </c>
      <c r="G370" s="244" t="s">
        <v>59</v>
      </c>
      <c r="H370" s="187" t="s">
        <v>22</v>
      </c>
      <c r="I370" s="188">
        <v>24.31</v>
      </c>
      <c r="J370" s="188">
        <f>VLOOKUP(A370,CENIK!$A$2:$F$201,6,FALSE)</f>
        <v>0</v>
      </c>
      <c r="K370" s="188">
        <f t="shared" si="13"/>
        <v>0</v>
      </c>
    </row>
    <row r="371" spans="1:11" ht="60" x14ac:dyDescent="0.25">
      <c r="A371" s="187">
        <v>4204</v>
      </c>
      <c r="B371" s="187">
        <v>88</v>
      </c>
      <c r="C371" s="184" t="str">
        <f t="shared" si="12"/>
        <v>88-4204</v>
      </c>
      <c r="D371" s="244" t="s">
        <v>398</v>
      </c>
      <c r="E371" s="244" t="s">
        <v>49</v>
      </c>
      <c r="F371" s="244" t="s">
        <v>56</v>
      </c>
      <c r="G371" s="244" t="s">
        <v>60</v>
      </c>
      <c r="H371" s="187" t="s">
        <v>22</v>
      </c>
      <c r="I371" s="188">
        <v>119.38249999999999</v>
      </c>
      <c r="J371" s="188">
        <f>VLOOKUP(A371,CENIK!$A$2:$F$201,6,FALSE)</f>
        <v>0</v>
      </c>
      <c r="K371" s="188">
        <f t="shared" si="13"/>
        <v>0</v>
      </c>
    </row>
    <row r="372" spans="1:11" ht="60" x14ac:dyDescent="0.25">
      <c r="A372" s="187">
        <v>4205</v>
      </c>
      <c r="B372" s="187">
        <v>88</v>
      </c>
      <c r="C372" s="184" t="str">
        <f t="shared" si="12"/>
        <v>88-4205</v>
      </c>
      <c r="D372" s="244" t="s">
        <v>398</v>
      </c>
      <c r="E372" s="244" t="s">
        <v>49</v>
      </c>
      <c r="F372" s="244" t="s">
        <v>56</v>
      </c>
      <c r="G372" s="244" t="s">
        <v>61</v>
      </c>
      <c r="H372" s="187" t="s">
        <v>29</v>
      </c>
      <c r="I372" s="188">
        <v>673.2</v>
      </c>
      <c r="J372" s="188">
        <f>VLOOKUP(A372,CENIK!$A$2:$F$201,6,FALSE)</f>
        <v>0</v>
      </c>
      <c r="K372" s="188">
        <f t="shared" si="13"/>
        <v>0</v>
      </c>
    </row>
    <row r="373" spans="1:11" ht="60" x14ac:dyDescent="0.25">
      <c r="A373" s="187">
        <v>4206</v>
      </c>
      <c r="B373" s="187">
        <v>88</v>
      </c>
      <c r="C373" s="184" t="str">
        <f t="shared" si="12"/>
        <v>88-4206</v>
      </c>
      <c r="D373" s="244" t="s">
        <v>398</v>
      </c>
      <c r="E373" s="244" t="s">
        <v>49</v>
      </c>
      <c r="F373" s="244" t="s">
        <v>56</v>
      </c>
      <c r="G373" s="244" t="s">
        <v>62</v>
      </c>
      <c r="H373" s="187" t="s">
        <v>22</v>
      </c>
      <c r="I373" s="188">
        <v>155.95020833333299</v>
      </c>
      <c r="J373" s="188">
        <f>VLOOKUP(A373,CENIK!$A$2:$F$201,6,FALSE)</f>
        <v>0</v>
      </c>
      <c r="K373" s="188">
        <f t="shared" si="13"/>
        <v>0</v>
      </c>
    </row>
    <row r="374" spans="1:11" ht="60" x14ac:dyDescent="0.25">
      <c r="A374" s="187">
        <v>4207</v>
      </c>
      <c r="B374" s="187">
        <v>88</v>
      </c>
      <c r="C374" s="184" t="str">
        <f t="shared" si="12"/>
        <v>88-4207</v>
      </c>
      <c r="D374" s="244" t="s">
        <v>398</v>
      </c>
      <c r="E374" s="244" t="s">
        <v>49</v>
      </c>
      <c r="F374" s="244" t="s">
        <v>56</v>
      </c>
      <c r="G374" s="244" t="s">
        <v>262</v>
      </c>
      <c r="H374" s="187" t="s">
        <v>22</v>
      </c>
      <c r="I374" s="188">
        <v>10</v>
      </c>
      <c r="J374" s="188">
        <f>VLOOKUP(A374,CENIK!$A$2:$F$201,6,FALSE)</f>
        <v>0</v>
      </c>
      <c r="K374" s="188">
        <f t="shared" si="13"/>
        <v>0</v>
      </c>
    </row>
    <row r="375" spans="1:11" ht="165" x14ac:dyDescent="0.25">
      <c r="A375" s="187">
        <v>6101</v>
      </c>
      <c r="B375" s="187">
        <v>88</v>
      </c>
      <c r="C375" s="184" t="str">
        <f t="shared" si="12"/>
        <v>88-6101</v>
      </c>
      <c r="D375" s="244" t="s">
        <v>398</v>
      </c>
      <c r="E375" s="244" t="s">
        <v>74</v>
      </c>
      <c r="F375" s="244" t="s">
        <v>75</v>
      </c>
      <c r="G375" s="244" t="s">
        <v>76</v>
      </c>
      <c r="H375" s="187" t="s">
        <v>10</v>
      </c>
      <c r="I375" s="188">
        <v>187</v>
      </c>
      <c r="J375" s="188">
        <f>VLOOKUP(A375,CENIK!$A$2:$F$201,6,FALSE)</f>
        <v>0</v>
      </c>
      <c r="K375" s="188">
        <f t="shared" si="13"/>
        <v>0</v>
      </c>
    </row>
    <row r="376" spans="1:11" ht="120" x14ac:dyDescent="0.25">
      <c r="A376" s="187">
        <v>6202</v>
      </c>
      <c r="B376" s="187">
        <v>88</v>
      </c>
      <c r="C376" s="184" t="str">
        <f t="shared" si="12"/>
        <v>88-6202</v>
      </c>
      <c r="D376" s="244" t="s">
        <v>398</v>
      </c>
      <c r="E376" s="244" t="s">
        <v>74</v>
      </c>
      <c r="F376" s="244" t="s">
        <v>77</v>
      </c>
      <c r="G376" s="244" t="s">
        <v>263</v>
      </c>
      <c r="H376" s="187" t="s">
        <v>6</v>
      </c>
      <c r="I376" s="188">
        <v>4</v>
      </c>
      <c r="J376" s="188">
        <f>VLOOKUP(A376,CENIK!$A$2:$F$201,6,FALSE)</f>
        <v>0</v>
      </c>
      <c r="K376" s="188">
        <f t="shared" si="13"/>
        <v>0</v>
      </c>
    </row>
    <row r="377" spans="1:11" ht="120" x14ac:dyDescent="0.25">
      <c r="A377" s="187">
        <v>6204</v>
      </c>
      <c r="B377" s="187">
        <v>88</v>
      </c>
      <c r="C377" s="184" t="str">
        <f t="shared" si="12"/>
        <v>88-6204</v>
      </c>
      <c r="D377" s="244" t="s">
        <v>398</v>
      </c>
      <c r="E377" s="244" t="s">
        <v>74</v>
      </c>
      <c r="F377" s="244" t="s">
        <v>77</v>
      </c>
      <c r="G377" s="244" t="s">
        <v>265</v>
      </c>
      <c r="H377" s="187" t="s">
        <v>6</v>
      </c>
      <c r="I377" s="188">
        <v>2</v>
      </c>
      <c r="J377" s="188">
        <f>VLOOKUP(A377,CENIK!$A$2:$F$201,6,FALSE)</f>
        <v>0</v>
      </c>
      <c r="K377" s="188">
        <f t="shared" si="13"/>
        <v>0</v>
      </c>
    </row>
    <row r="378" spans="1:11" ht="45" x14ac:dyDescent="0.25">
      <c r="A378" s="187">
        <v>6257</v>
      </c>
      <c r="B378" s="187">
        <v>88</v>
      </c>
      <c r="C378" s="184" t="str">
        <f t="shared" si="12"/>
        <v>88-6257</v>
      </c>
      <c r="D378" s="244" t="s">
        <v>398</v>
      </c>
      <c r="E378" s="244" t="s">
        <v>74</v>
      </c>
      <c r="F378" s="244" t="s">
        <v>77</v>
      </c>
      <c r="G378" s="244" t="s">
        <v>79</v>
      </c>
      <c r="H378" s="187" t="s">
        <v>6</v>
      </c>
      <c r="I378" s="188">
        <v>6</v>
      </c>
      <c r="J378" s="188">
        <f>VLOOKUP(A378,CENIK!$A$2:$F$201,6,FALSE)</f>
        <v>0</v>
      </c>
      <c r="K378" s="188">
        <f t="shared" si="13"/>
        <v>0</v>
      </c>
    </row>
    <row r="379" spans="1:11" ht="120" x14ac:dyDescent="0.25">
      <c r="A379" s="187">
        <v>6253</v>
      </c>
      <c r="B379" s="187">
        <v>88</v>
      </c>
      <c r="C379" s="184" t="str">
        <f t="shared" si="12"/>
        <v>88-6253</v>
      </c>
      <c r="D379" s="244" t="s">
        <v>398</v>
      </c>
      <c r="E379" s="244" t="s">
        <v>74</v>
      </c>
      <c r="F379" s="244" t="s">
        <v>77</v>
      </c>
      <c r="G379" s="244" t="s">
        <v>269</v>
      </c>
      <c r="H379" s="187" t="s">
        <v>6</v>
      </c>
      <c r="I379" s="188">
        <v>6</v>
      </c>
      <c r="J379" s="188">
        <f>VLOOKUP(A379,CENIK!$A$2:$F$201,6,FALSE)</f>
        <v>0</v>
      </c>
      <c r="K379" s="188">
        <f t="shared" si="13"/>
        <v>0</v>
      </c>
    </row>
    <row r="380" spans="1:11" ht="120" x14ac:dyDescent="0.25">
      <c r="A380" s="187">
        <v>6302</v>
      </c>
      <c r="B380" s="187">
        <v>88</v>
      </c>
      <c r="C380" s="184" t="str">
        <f t="shared" si="12"/>
        <v>88-6302</v>
      </c>
      <c r="D380" s="244" t="s">
        <v>398</v>
      </c>
      <c r="E380" s="244" t="s">
        <v>74</v>
      </c>
      <c r="F380" s="244" t="s">
        <v>81</v>
      </c>
      <c r="G380" s="244" t="s">
        <v>82</v>
      </c>
      <c r="H380" s="187" t="s">
        <v>6</v>
      </c>
      <c r="I380" s="188">
        <v>6</v>
      </c>
      <c r="J380" s="188">
        <f>VLOOKUP(A380,CENIK!$A$2:$F$201,6,FALSE)</f>
        <v>0</v>
      </c>
      <c r="K380" s="188">
        <f t="shared" si="13"/>
        <v>0</v>
      </c>
    </row>
    <row r="381" spans="1:11" ht="345" x14ac:dyDescent="0.25">
      <c r="A381" s="187">
        <v>6301</v>
      </c>
      <c r="B381" s="187">
        <v>88</v>
      </c>
      <c r="C381" s="184" t="str">
        <f t="shared" si="12"/>
        <v>88-6301</v>
      </c>
      <c r="D381" s="244" t="s">
        <v>398</v>
      </c>
      <c r="E381" s="244" t="s">
        <v>74</v>
      </c>
      <c r="F381" s="244" t="s">
        <v>81</v>
      </c>
      <c r="G381" s="244" t="s">
        <v>270</v>
      </c>
      <c r="H381" s="187" t="s">
        <v>6</v>
      </c>
      <c r="I381" s="188">
        <v>6</v>
      </c>
      <c r="J381" s="188">
        <f>VLOOKUP(A381,CENIK!$A$2:$F$201,6,FALSE)</f>
        <v>0</v>
      </c>
      <c r="K381" s="188">
        <f t="shared" si="13"/>
        <v>0</v>
      </c>
    </row>
    <row r="382" spans="1:11" ht="60" x14ac:dyDescent="0.25">
      <c r="A382" s="187">
        <v>6405</v>
      </c>
      <c r="B382" s="187">
        <v>88</v>
      </c>
      <c r="C382" s="184" t="str">
        <f t="shared" si="12"/>
        <v>88-6405</v>
      </c>
      <c r="D382" s="244" t="s">
        <v>398</v>
      </c>
      <c r="E382" s="244" t="s">
        <v>74</v>
      </c>
      <c r="F382" s="244" t="s">
        <v>85</v>
      </c>
      <c r="G382" s="244" t="s">
        <v>87</v>
      </c>
      <c r="H382" s="187" t="s">
        <v>10</v>
      </c>
      <c r="I382" s="188">
        <v>187</v>
      </c>
      <c r="J382" s="188">
        <f>VLOOKUP(A382,CENIK!$A$2:$F$201,6,FALSE)</f>
        <v>0</v>
      </c>
      <c r="K382" s="188">
        <f t="shared" si="13"/>
        <v>0</v>
      </c>
    </row>
    <row r="383" spans="1:11" ht="30" x14ac:dyDescent="0.25">
      <c r="A383" s="187">
        <v>6401</v>
      </c>
      <c r="B383" s="187">
        <v>88</v>
      </c>
      <c r="C383" s="184" t="str">
        <f t="shared" si="12"/>
        <v>88-6401</v>
      </c>
      <c r="D383" s="244" t="s">
        <v>398</v>
      </c>
      <c r="E383" s="244" t="s">
        <v>74</v>
      </c>
      <c r="F383" s="244" t="s">
        <v>85</v>
      </c>
      <c r="G383" s="244" t="s">
        <v>86</v>
      </c>
      <c r="H383" s="187" t="s">
        <v>10</v>
      </c>
      <c r="I383" s="188">
        <v>187</v>
      </c>
      <c r="J383" s="188">
        <f>VLOOKUP(A383,CENIK!$A$2:$F$201,6,FALSE)</f>
        <v>0</v>
      </c>
      <c r="K383" s="188">
        <f t="shared" si="13"/>
        <v>0</v>
      </c>
    </row>
    <row r="384" spans="1:11" ht="30" x14ac:dyDescent="0.25">
      <c r="A384" s="187">
        <v>6402</v>
      </c>
      <c r="B384" s="187">
        <v>88</v>
      </c>
      <c r="C384" s="184" t="str">
        <f t="shared" si="12"/>
        <v>88-6402</v>
      </c>
      <c r="D384" s="244" t="s">
        <v>398</v>
      </c>
      <c r="E384" s="244" t="s">
        <v>74</v>
      </c>
      <c r="F384" s="244" t="s">
        <v>85</v>
      </c>
      <c r="G384" s="244" t="s">
        <v>122</v>
      </c>
      <c r="H384" s="187" t="s">
        <v>10</v>
      </c>
      <c r="I384" s="188">
        <v>187</v>
      </c>
      <c r="J384" s="188">
        <f>VLOOKUP(A384,CENIK!$A$2:$F$201,6,FALSE)</f>
        <v>0</v>
      </c>
      <c r="K384" s="188">
        <f t="shared" si="13"/>
        <v>0</v>
      </c>
    </row>
    <row r="385" spans="1:11" ht="45" x14ac:dyDescent="0.25">
      <c r="A385" s="187">
        <v>6503</v>
      </c>
      <c r="B385" s="187">
        <v>88</v>
      </c>
      <c r="C385" s="184" t="str">
        <f t="shared" si="12"/>
        <v>88-6503</v>
      </c>
      <c r="D385" s="244" t="s">
        <v>398</v>
      </c>
      <c r="E385" s="244" t="s">
        <v>74</v>
      </c>
      <c r="F385" s="244" t="s">
        <v>88</v>
      </c>
      <c r="G385" s="244" t="s">
        <v>273</v>
      </c>
      <c r="H385" s="187" t="s">
        <v>6</v>
      </c>
      <c r="I385" s="188">
        <v>4</v>
      </c>
      <c r="J385" s="188">
        <f>VLOOKUP(A385,CENIK!$A$2:$F$201,6,FALSE)</f>
        <v>0</v>
      </c>
      <c r="K385" s="188">
        <f t="shared" si="13"/>
        <v>0</v>
      </c>
    </row>
    <row r="386" spans="1:11" ht="60" x14ac:dyDescent="0.25">
      <c r="A386" s="187">
        <v>1201</v>
      </c>
      <c r="B386" s="187">
        <v>83</v>
      </c>
      <c r="C386" s="184" t="str">
        <f t="shared" si="12"/>
        <v>83-1201</v>
      </c>
      <c r="D386" s="244" t="s">
        <v>385</v>
      </c>
      <c r="E386" s="244" t="s">
        <v>7</v>
      </c>
      <c r="F386" s="244" t="s">
        <v>8</v>
      </c>
      <c r="G386" s="244" t="s">
        <v>9</v>
      </c>
      <c r="H386" s="187" t="s">
        <v>10</v>
      </c>
      <c r="I386" s="188">
        <v>258</v>
      </c>
      <c r="J386" s="188">
        <f>VLOOKUP(A386,CENIK!$A$2:$F$201,6,FALSE)</f>
        <v>0</v>
      </c>
      <c r="K386" s="188">
        <f t="shared" si="13"/>
        <v>0</v>
      </c>
    </row>
    <row r="387" spans="1:11" ht="45" x14ac:dyDescent="0.25">
      <c r="A387" s="187">
        <v>1202</v>
      </c>
      <c r="B387" s="187">
        <v>83</v>
      </c>
      <c r="C387" s="184" t="str">
        <f t="shared" si="12"/>
        <v>83-1202</v>
      </c>
      <c r="D387" s="244" t="s">
        <v>385</v>
      </c>
      <c r="E387" s="244" t="s">
        <v>7</v>
      </c>
      <c r="F387" s="244" t="s">
        <v>8</v>
      </c>
      <c r="G387" s="244" t="s">
        <v>11</v>
      </c>
      <c r="H387" s="187" t="s">
        <v>12</v>
      </c>
      <c r="I387" s="188">
        <v>11</v>
      </c>
      <c r="J387" s="188">
        <f>VLOOKUP(A387,CENIK!$A$2:$F$201,6,FALSE)</f>
        <v>0</v>
      </c>
      <c r="K387" s="188">
        <f t="shared" si="13"/>
        <v>0</v>
      </c>
    </row>
    <row r="388" spans="1:11" ht="60" x14ac:dyDescent="0.25">
      <c r="A388" s="187">
        <v>1203</v>
      </c>
      <c r="B388" s="187">
        <v>83</v>
      </c>
      <c r="C388" s="184" t="str">
        <f t="shared" si="12"/>
        <v>83-1203</v>
      </c>
      <c r="D388" s="244" t="s">
        <v>385</v>
      </c>
      <c r="E388" s="244" t="s">
        <v>7</v>
      </c>
      <c r="F388" s="244" t="s">
        <v>8</v>
      </c>
      <c r="G388" s="244" t="s">
        <v>236</v>
      </c>
      <c r="H388" s="187" t="s">
        <v>10</v>
      </c>
      <c r="I388" s="188">
        <v>258</v>
      </c>
      <c r="J388" s="188">
        <f>VLOOKUP(A388,CENIK!$A$2:$F$201,6,FALSE)</f>
        <v>0</v>
      </c>
      <c r="K388" s="188">
        <f t="shared" si="13"/>
        <v>0</v>
      </c>
    </row>
    <row r="389" spans="1:11" ht="60" x14ac:dyDescent="0.25">
      <c r="A389" s="187">
        <v>1205</v>
      </c>
      <c r="B389" s="187">
        <v>83</v>
      </c>
      <c r="C389" s="184" t="str">
        <f t="shared" si="12"/>
        <v>83-1205</v>
      </c>
      <c r="D389" s="244" t="s">
        <v>385</v>
      </c>
      <c r="E389" s="244" t="s">
        <v>7</v>
      </c>
      <c r="F389" s="244" t="s">
        <v>8</v>
      </c>
      <c r="G389" s="244" t="s">
        <v>237</v>
      </c>
      <c r="H389" s="187" t="s">
        <v>14</v>
      </c>
      <c r="I389" s="188">
        <v>1</v>
      </c>
      <c r="J389" s="188">
        <f>VLOOKUP(A389,CENIK!$A$2:$F$201,6,FALSE)</f>
        <v>0</v>
      </c>
      <c r="K389" s="188">
        <f t="shared" si="13"/>
        <v>0</v>
      </c>
    </row>
    <row r="390" spans="1:11" ht="60" x14ac:dyDescent="0.25">
      <c r="A390" s="187">
        <v>1206</v>
      </c>
      <c r="B390" s="187">
        <v>83</v>
      </c>
      <c r="C390" s="184" t="str">
        <f t="shared" si="12"/>
        <v>83-1206</v>
      </c>
      <c r="D390" s="244" t="s">
        <v>385</v>
      </c>
      <c r="E390" s="244" t="s">
        <v>7</v>
      </c>
      <c r="F390" s="244" t="s">
        <v>8</v>
      </c>
      <c r="G390" s="244" t="s">
        <v>238</v>
      </c>
      <c r="H390" s="187" t="s">
        <v>14</v>
      </c>
      <c r="I390" s="188">
        <v>1</v>
      </c>
      <c r="J390" s="188">
        <f>VLOOKUP(A390,CENIK!$A$2:$F$201,6,FALSE)</f>
        <v>0</v>
      </c>
      <c r="K390" s="188">
        <f t="shared" si="13"/>
        <v>0</v>
      </c>
    </row>
    <row r="391" spans="1:11" ht="75" x14ac:dyDescent="0.25">
      <c r="A391" s="187">
        <v>1207</v>
      </c>
      <c r="B391" s="187">
        <v>83</v>
      </c>
      <c r="C391" s="184" t="str">
        <f t="shared" si="12"/>
        <v>83-1207</v>
      </c>
      <c r="D391" s="244" t="s">
        <v>385</v>
      </c>
      <c r="E391" s="244" t="s">
        <v>7</v>
      </c>
      <c r="F391" s="244" t="s">
        <v>8</v>
      </c>
      <c r="G391" s="244" t="s">
        <v>239</v>
      </c>
      <c r="H391" s="187" t="s">
        <v>14</v>
      </c>
      <c r="I391" s="188">
        <v>1</v>
      </c>
      <c r="J391" s="188">
        <f>VLOOKUP(A391,CENIK!$A$2:$F$201,6,FALSE)</f>
        <v>0</v>
      </c>
      <c r="K391" s="188">
        <f t="shared" si="13"/>
        <v>0</v>
      </c>
    </row>
    <row r="392" spans="1:11" ht="75" x14ac:dyDescent="0.25">
      <c r="A392" s="187">
        <v>1208</v>
      </c>
      <c r="B392" s="187">
        <v>83</v>
      </c>
      <c r="C392" s="184" t="str">
        <f t="shared" si="12"/>
        <v>83-1208</v>
      </c>
      <c r="D392" s="244" t="s">
        <v>385</v>
      </c>
      <c r="E392" s="244" t="s">
        <v>7</v>
      </c>
      <c r="F392" s="244" t="s">
        <v>8</v>
      </c>
      <c r="G392" s="244" t="s">
        <v>240</v>
      </c>
      <c r="H392" s="187" t="s">
        <v>14</v>
      </c>
      <c r="I392" s="188">
        <v>1</v>
      </c>
      <c r="J392" s="188">
        <f>VLOOKUP(A392,CENIK!$A$2:$F$201,6,FALSE)</f>
        <v>0</v>
      </c>
      <c r="K392" s="188">
        <f t="shared" si="13"/>
        <v>0</v>
      </c>
    </row>
    <row r="393" spans="1:11" ht="60" x14ac:dyDescent="0.25">
      <c r="A393" s="187">
        <v>1212</v>
      </c>
      <c r="B393" s="187">
        <v>83</v>
      </c>
      <c r="C393" s="184" t="str">
        <f t="shared" si="12"/>
        <v>83-1212</v>
      </c>
      <c r="D393" s="244" t="s">
        <v>385</v>
      </c>
      <c r="E393" s="244" t="s">
        <v>7</v>
      </c>
      <c r="F393" s="244" t="s">
        <v>8</v>
      </c>
      <c r="G393" s="244" t="s">
        <v>243</v>
      </c>
      <c r="H393" s="187" t="s">
        <v>14</v>
      </c>
      <c r="I393" s="188">
        <v>1</v>
      </c>
      <c r="J393" s="188">
        <f>VLOOKUP(A393,CENIK!$A$2:$F$201,6,FALSE)</f>
        <v>0</v>
      </c>
      <c r="K393" s="188">
        <f t="shared" si="13"/>
        <v>0</v>
      </c>
    </row>
    <row r="394" spans="1:11" ht="60" x14ac:dyDescent="0.25">
      <c r="A394" s="187">
        <v>1213</v>
      </c>
      <c r="B394" s="187">
        <v>83</v>
      </c>
      <c r="C394" s="184" t="str">
        <f t="shared" si="12"/>
        <v>83-1213</v>
      </c>
      <c r="D394" s="244" t="s">
        <v>385</v>
      </c>
      <c r="E394" s="244" t="s">
        <v>7</v>
      </c>
      <c r="F394" s="244" t="s">
        <v>8</v>
      </c>
      <c r="G394" s="244" t="s">
        <v>244</v>
      </c>
      <c r="H394" s="187" t="s">
        <v>14</v>
      </c>
      <c r="I394" s="188">
        <v>1</v>
      </c>
      <c r="J394" s="188">
        <f>VLOOKUP(A394,CENIK!$A$2:$F$201,6,FALSE)</f>
        <v>0</v>
      </c>
      <c r="K394" s="188">
        <f t="shared" si="13"/>
        <v>0</v>
      </c>
    </row>
    <row r="395" spans="1:11" ht="45" x14ac:dyDescent="0.25">
      <c r="A395" s="187">
        <v>1301</v>
      </c>
      <c r="B395" s="187">
        <v>83</v>
      </c>
      <c r="C395" s="184" t="str">
        <f t="shared" si="12"/>
        <v>83-1301</v>
      </c>
      <c r="D395" s="244" t="s">
        <v>385</v>
      </c>
      <c r="E395" s="244" t="s">
        <v>7</v>
      </c>
      <c r="F395" s="244" t="s">
        <v>15</v>
      </c>
      <c r="G395" s="244" t="s">
        <v>16</v>
      </c>
      <c r="H395" s="187" t="s">
        <v>10</v>
      </c>
      <c r="I395" s="188">
        <v>258</v>
      </c>
      <c r="J395" s="188">
        <f>VLOOKUP(A395,CENIK!$A$2:$F$201,6,FALSE)</f>
        <v>0</v>
      </c>
      <c r="K395" s="188">
        <f t="shared" si="13"/>
        <v>0</v>
      </c>
    </row>
    <row r="396" spans="1:11" ht="150" x14ac:dyDescent="0.25">
      <c r="A396" s="187">
        <v>1302</v>
      </c>
      <c r="B396" s="187">
        <v>83</v>
      </c>
      <c r="C396" s="184" t="str">
        <f t="shared" si="12"/>
        <v>83-1302</v>
      </c>
      <c r="D396" s="244" t="s">
        <v>385</v>
      </c>
      <c r="E396" s="244" t="s">
        <v>7</v>
      </c>
      <c r="F396" s="244" t="s">
        <v>15</v>
      </c>
      <c r="G396" s="244" t="s">
        <v>3254</v>
      </c>
      <c r="H396" s="187" t="s">
        <v>10</v>
      </c>
      <c r="I396" s="188">
        <v>258</v>
      </c>
      <c r="J396" s="188">
        <f>VLOOKUP(A396,CENIK!$A$2:$F$201,6,FALSE)</f>
        <v>0</v>
      </c>
      <c r="K396" s="188">
        <f t="shared" si="13"/>
        <v>0</v>
      </c>
    </row>
    <row r="397" spans="1:11" ht="165" x14ac:dyDescent="0.25">
      <c r="A397" s="187">
        <v>1304</v>
      </c>
      <c r="B397" s="187">
        <v>83</v>
      </c>
      <c r="C397" s="184" t="str">
        <f t="shared" si="12"/>
        <v>83-1304</v>
      </c>
      <c r="D397" s="244" t="s">
        <v>385</v>
      </c>
      <c r="E397" s="244" t="s">
        <v>7</v>
      </c>
      <c r="F397" s="244" t="s">
        <v>15</v>
      </c>
      <c r="G397" s="244" t="s">
        <v>3253</v>
      </c>
      <c r="H397" s="187" t="s">
        <v>6</v>
      </c>
      <c r="I397" s="188">
        <v>1</v>
      </c>
      <c r="J397" s="188">
        <f>VLOOKUP(A397,CENIK!$A$2:$F$201,6,FALSE)</f>
        <v>0</v>
      </c>
      <c r="K397" s="188">
        <f t="shared" si="13"/>
        <v>0</v>
      </c>
    </row>
    <row r="398" spans="1:11" ht="60" x14ac:dyDescent="0.25">
      <c r="A398" s="187">
        <v>1307</v>
      </c>
      <c r="B398" s="187">
        <v>83</v>
      </c>
      <c r="C398" s="184" t="str">
        <f t="shared" si="12"/>
        <v>83-1307</v>
      </c>
      <c r="D398" s="244" t="s">
        <v>385</v>
      </c>
      <c r="E398" s="244" t="s">
        <v>7</v>
      </c>
      <c r="F398" s="244" t="s">
        <v>15</v>
      </c>
      <c r="G398" s="244" t="s">
        <v>18</v>
      </c>
      <c r="H398" s="187" t="s">
        <v>6</v>
      </c>
      <c r="I398" s="188">
        <v>11</v>
      </c>
      <c r="J398" s="188">
        <f>VLOOKUP(A398,CENIK!$A$2:$F$201,6,FALSE)</f>
        <v>0</v>
      </c>
      <c r="K398" s="188">
        <f t="shared" si="13"/>
        <v>0</v>
      </c>
    </row>
    <row r="399" spans="1:11" ht="60" x14ac:dyDescent="0.25">
      <c r="A399" s="187">
        <v>1310</v>
      </c>
      <c r="B399" s="187">
        <v>83</v>
      </c>
      <c r="C399" s="184" t="str">
        <f t="shared" si="12"/>
        <v>83-1310</v>
      </c>
      <c r="D399" s="244" t="s">
        <v>385</v>
      </c>
      <c r="E399" s="244" t="s">
        <v>7</v>
      </c>
      <c r="F399" s="244" t="s">
        <v>15</v>
      </c>
      <c r="G399" s="244" t="s">
        <v>21</v>
      </c>
      <c r="H399" s="187" t="s">
        <v>22</v>
      </c>
      <c r="I399" s="188">
        <v>193.5</v>
      </c>
      <c r="J399" s="188">
        <f>VLOOKUP(A399,CENIK!$A$2:$F$201,6,FALSE)</f>
        <v>0</v>
      </c>
      <c r="K399" s="188">
        <f t="shared" si="13"/>
        <v>0</v>
      </c>
    </row>
    <row r="400" spans="1:11" ht="30" x14ac:dyDescent="0.25">
      <c r="A400" s="187">
        <v>1401</v>
      </c>
      <c r="B400" s="187">
        <v>83</v>
      </c>
      <c r="C400" s="184" t="str">
        <f t="shared" si="12"/>
        <v>83-1401</v>
      </c>
      <c r="D400" s="244" t="s">
        <v>385</v>
      </c>
      <c r="E400" s="244" t="s">
        <v>7</v>
      </c>
      <c r="F400" s="244" t="s">
        <v>25</v>
      </c>
      <c r="G400" s="244" t="s">
        <v>247</v>
      </c>
      <c r="H400" s="187" t="s">
        <v>20</v>
      </c>
      <c r="I400" s="188">
        <v>5.16</v>
      </c>
      <c r="J400" s="188">
        <f>VLOOKUP(A400,CENIK!$A$2:$F$201,6,FALSE)</f>
        <v>0</v>
      </c>
      <c r="K400" s="188">
        <f t="shared" si="13"/>
        <v>0</v>
      </c>
    </row>
    <row r="401" spans="1:11" ht="30" x14ac:dyDescent="0.25">
      <c r="A401" s="187">
        <v>1402</v>
      </c>
      <c r="B401" s="187">
        <v>83</v>
      </c>
      <c r="C401" s="184" t="str">
        <f t="shared" si="12"/>
        <v>83-1402</v>
      </c>
      <c r="D401" s="244" t="s">
        <v>385</v>
      </c>
      <c r="E401" s="244" t="s">
        <v>7</v>
      </c>
      <c r="F401" s="244" t="s">
        <v>25</v>
      </c>
      <c r="G401" s="244" t="s">
        <v>248</v>
      </c>
      <c r="H401" s="187" t="s">
        <v>20</v>
      </c>
      <c r="I401" s="188">
        <v>5.5</v>
      </c>
      <c r="J401" s="188">
        <f>VLOOKUP(A401,CENIK!$A$2:$F$201,6,FALSE)</f>
        <v>0</v>
      </c>
      <c r="K401" s="188">
        <f t="shared" si="13"/>
        <v>0</v>
      </c>
    </row>
    <row r="402" spans="1:11" ht="30" x14ac:dyDescent="0.25">
      <c r="A402" s="187">
        <v>1403</v>
      </c>
      <c r="B402" s="187">
        <v>83</v>
      </c>
      <c r="C402" s="184" t="str">
        <f t="shared" si="12"/>
        <v>83-1403</v>
      </c>
      <c r="D402" s="244" t="s">
        <v>385</v>
      </c>
      <c r="E402" s="244" t="s">
        <v>7</v>
      </c>
      <c r="F402" s="244" t="s">
        <v>25</v>
      </c>
      <c r="G402" s="244" t="s">
        <v>249</v>
      </c>
      <c r="H402" s="187" t="s">
        <v>20</v>
      </c>
      <c r="I402" s="188">
        <v>2.75</v>
      </c>
      <c r="J402" s="188">
        <f>VLOOKUP(A402,CENIK!$A$2:$F$201,6,FALSE)</f>
        <v>0</v>
      </c>
      <c r="K402" s="188">
        <f t="shared" si="13"/>
        <v>0</v>
      </c>
    </row>
    <row r="403" spans="1:11" ht="45" x14ac:dyDescent="0.25">
      <c r="A403" s="187">
        <v>12309</v>
      </c>
      <c r="B403" s="187">
        <v>83</v>
      </c>
      <c r="C403" s="184" t="str">
        <f t="shared" si="12"/>
        <v>83-12309</v>
      </c>
      <c r="D403" s="244" t="s">
        <v>385</v>
      </c>
      <c r="E403" s="244" t="s">
        <v>26</v>
      </c>
      <c r="F403" s="244" t="s">
        <v>27</v>
      </c>
      <c r="G403" s="244" t="s">
        <v>30</v>
      </c>
      <c r="H403" s="187" t="s">
        <v>29</v>
      </c>
      <c r="I403" s="188">
        <v>161.25</v>
      </c>
      <c r="J403" s="188">
        <f>VLOOKUP(A403,CENIK!$A$2:$F$201,6,FALSE)</f>
        <v>0</v>
      </c>
      <c r="K403" s="188">
        <f t="shared" si="13"/>
        <v>0</v>
      </c>
    </row>
    <row r="404" spans="1:11" ht="30" x14ac:dyDescent="0.25">
      <c r="A404" s="187">
        <v>12328</v>
      </c>
      <c r="B404" s="187">
        <v>83</v>
      </c>
      <c r="C404" s="184" t="str">
        <f t="shared" si="12"/>
        <v>83-12328</v>
      </c>
      <c r="D404" s="244" t="s">
        <v>385</v>
      </c>
      <c r="E404" s="244" t="s">
        <v>26</v>
      </c>
      <c r="F404" s="244" t="s">
        <v>27</v>
      </c>
      <c r="G404" s="244" t="s">
        <v>32</v>
      </c>
      <c r="H404" s="187" t="s">
        <v>10</v>
      </c>
      <c r="I404" s="188">
        <v>273</v>
      </c>
      <c r="J404" s="188">
        <f>VLOOKUP(A404,CENIK!$A$2:$F$201,6,FALSE)</f>
        <v>0</v>
      </c>
      <c r="K404" s="188">
        <f t="shared" si="13"/>
        <v>0</v>
      </c>
    </row>
    <row r="405" spans="1:11" ht="30" x14ac:dyDescent="0.25">
      <c r="A405" s="187">
        <v>22102</v>
      </c>
      <c r="B405" s="187">
        <v>83</v>
      </c>
      <c r="C405" s="184" t="str">
        <f t="shared" si="12"/>
        <v>83-22102</v>
      </c>
      <c r="D405" s="244" t="s">
        <v>385</v>
      </c>
      <c r="E405" s="244" t="s">
        <v>26</v>
      </c>
      <c r="F405" s="244" t="s">
        <v>27</v>
      </c>
      <c r="G405" s="244" t="s">
        <v>35</v>
      </c>
      <c r="H405" s="187" t="s">
        <v>29</v>
      </c>
      <c r="I405" s="188">
        <v>322.5</v>
      </c>
      <c r="J405" s="188">
        <f>VLOOKUP(A405,CENIK!$A$2:$F$201,6,FALSE)</f>
        <v>0</v>
      </c>
      <c r="K405" s="188">
        <f t="shared" si="13"/>
        <v>0</v>
      </c>
    </row>
    <row r="406" spans="1:11" ht="30" x14ac:dyDescent="0.25">
      <c r="A406" s="187">
        <v>24405</v>
      </c>
      <c r="B406" s="187">
        <v>83</v>
      </c>
      <c r="C406" s="184" t="str">
        <f t="shared" si="12"/>
        <v>83-24405</v>
      </c>
      <c r="D406" s="244" t="s">
        <v>385</v>
      </c>
      <c r="E406" s="244" t="s">
        <v>26</v>
      </c>
      <c r="F406" s="244" t="s">
        <v>36</v>
      </c>
      <c r="G406" s="244" t="s">
        <v>252</v>
      </c>
      <c r="H406" s="187" t="s">
        <v>22</v>
      </c>
      <c r="I406" s="188">
        <v>129</v>
      </c>
      <c r="J406" s="188">
        <f>VLOOKUP(A406,CENIK!$A$2:$F$201,6,FALSE)</f>
        <v>0</v>
      </c>
      <c r="K406" s="188">
        <f t="shared" si="13"/>
        <v>0</v>
      </c>
    </row>
    <row r="407" spans="1:11" ht="45" x14ac:dyDescent="0.25">
      <c r="A407" s="187">
        <v>31302</v>
      </c>
      <c r="B407" s="187">
        <v>83</v>
      </c>
      <c r="C407" s="184" t="str">
        <f t="shared" si="12"/>
        <v>83-31302</v>
      </c>
      <c r="D407" s="244" t="s">
        <v>385</v>
      </c>
      <c r="E407" s="244" t="s">
        <v>26</v>
      </c>
      <c r="F407" s="244" t="s">
        <v>36</v>
      </c>
      <c r="G407" s="244" t="s">
        <v>639</v>
      </c>
      <c r="H407" s="187" t="s">
        <v>22</v>
      </c>
      <c r="I407" s="188">
        <v>64.5</v>
      </c>
      <c r="J407" s="188">
        <f>VLOOKUP(A407,CENIK!$A$2:$F$201,6,FALSE)</f>
        <v>0</v>
      </c>
      <c r="K407" s="188">
        <f t="shared" si="13"/>
        <v>0</v>
      </c>
    </row>
    <row r="408" spans="1:11" ht="30" x14ac:dyDescent="0.25">
      <c r="A408" s="187">
        <v>22103</v>
      </c>
      <c r="B408" s="187">
        <v>83</v>
      </c>
      <c r="C408" s="184" t="str">
        <f t="shared" si="12"/>
        <v>83-22103</v>
      </c>
      <c r="D408" s="244" t="s">
        <v>385</v>
      </c>
      <c r="E408" s="244" t="s">
        <v>26</v>
      </c>
      <c r="F408" s="244" t="s">
        <v>36</v>
      </c>
      <c r="G408" s="244" t="s">
        <v>40</v>
      </c>
      <c r="H408" s="187" t="s">
        <v>29</v>
      </c>
      <c r="I408" s="188">
        <v>322.5</v>
      </c>
      <c r="J408" s="188">
        <f>VLOOKUP(A408,CENIK!$A$2:$F$201,6,FALSE)</f>
        <v>0</v>
      </c>
      <c r="K408" s="188">
        <f t="shared" si="13"/>
        <v>0</v>
      </c>
    </row>
    <row r="409" spans="1:11" ht="75" x14ac:dyDescent="0.25">
      <c r="A409" s="187">
        <v>31602</v>
      </c>
      <c r="B409" s="187">
        <v>83</v>
      </c>
      <c r="C409" s="184" t="str">
        <f t="shared" si="12"/>
        <v>83-31602</v>
      </c>
      <c r="D409" s="244" t="s">
        <v>385</v>
      </c>
      <c r="E409" s="244" t="s">
        <v>26</v>
      </c>
      <c r="F409" s="244" t="s">
        <v>36</v>
      </c>
      <c r="G409" s="244" t="s">
        <v>640</v>
      </c>
      <c r="H409" s="187" t="s">
        <v>29</v>
      </c>
      <c r="I409" s="188">
        <v>322.5</v>
      </c>
      <c r="J409" s="188">
        <f>VLOOKUP(A409,CENIK!$A$2:$F$201,6,FALSE)</f>
        <v>0</v>
      </c>
      <c r="K409" s="188">
        <f t="shared" si="13"/>
        <v>0</v>
      </c>
    </row>
    <row r="410" spans="1:11" ht="45" x14ac:dyDescent="0.25">
      <c r="A410" s="187">
        <v>32311</v>
      </c>
      <c r="B410" s="187">
        <v>83</v>
      </c>
      <c r="C410" s="184" t="str">
        <f t="shared" si="12"/>
        <v>83-32311</v>
      </c>
      <c r="D410" s="244" t="s">
        <v>385</v>
      </c>
      <c r="E410" s="244" t="s">
        <v>26</v>
      </c>
      <c r="F410" s="244" t="s">
        <v>36</v>
      </c>
      <c r="G410" s="244" t="s">
        <v>255</v>
      </c>
      <c r="H410" s="187" t="s">
        <v>29</v>
      </c>
      <c r="I410" s="188">
        <v>322.5</v>
      </c>
      <c r="J410" s="188">
        <f>VLOOKUP(A410,CENIK!$A$2:$F$201,6,FALSE)</f>
        <v>0</v>
      </c>
      <c r="K410" s="188">
        <f t="shared" si="13"/>
        <v>0</v>
      </c>
    </row>
    <row r="411" spans="1:11" ht="30" x14ac:dyDescent="0.25">
      <c r="A411" s="187">
        <v>2208</v>
      </c>
      <c r="B411" s="187">
        <v>83</v>
      </c>
      <c r="C411" s="184" t="str">
        <f t="shared" si="12"/>
        <v>83-2208</v>
      </c>
      <c r="D411" s="244" t="s">
        <v>385</v>
      </c>
      <c r="E411" s="244" t="s">
        <v>26</v>
      </c>
      <c r="F411" s="244" t="s">
        <v>36</v>
      </c>
      <c r="G411" s="244" t="s">
        <v>37</v>
      </c>
      <c r="H411" s="187" t="s">
        <v>29</v>
      </c>
      <c r="I411" s="188">
        <v>322.5</v>
      </c>
      <c r="J411" s="188">
        <f>VLOOKUP(A411,CENIK!$A$2:$F$201,6,FALSE)</f>
        <v>0</v>
      </c>
      <c r="K411" s="188">
        <f t="shared" si="13"/>
        <v>0</v>
      </c>
    </row>
    <row r="412" spans="1:11" ht="30" x14ac:dyDescent="0.25">
      <c r="A412" s="187">
        <v>4124</v>
      </c>
      <c r="B412" s="187">
        <v>83</v>
      </c>
      <c r="C412" s="184" t="str">
        <f t="shared" si="12"/>
        <v>83-4124</v>
      </c>
      <c r="D412" s="244" t="s">
        <v>385</v>
      </c>
      <c r="E412" s="244" t="s">
        <v>49</v>
      </c>
      <c r="F412" s="244" t="s">
        <v>50</v>
      </c>
      <c r="G412" s="244" t="s">
        <v>55</v>
      </c>
      <c r="H412" s="187" t="s">
        <v>20</v>
      </c>
      <c r="I412" s="188">
        <v>12.9</v>
      </c>
      <c r="J412" s="188">
        <f>VLOOKUP(A412,CENIK!$A$2:$F$201,6,FALSE)</f>
        <v>0</v>
      </c>
      <c r="K412" s="188">
        <f t="shared" si="13"/>
        <v>0</v>
      </c>
    </row>
    <row r="413" spans="1:11" ht="60" x14ac:dyDescent="0.25">
      <c r="A413" s="187">
        <v>4101</v>
      </c>
      <c r="B413" s="187">
        <v>83</v>
      </c>
      <c r="C413" s="184" t="str">
        <f t="shared" si="12"/>
        <v>83-4101</v>
      </c>
      <c r="D413" s="244" t="s">
        <v>385</v>
      </c>
      <c r="E413" s="244" t="s">
        <v>49</v>
      </c>
      <c r="F413" s="244" t="s">
        <v>50</v>
      </c>
      <c r="G413" s="244" t="s">
        <v>641</v>
      </c>
      <c r="H413" s="187" t="s">
        <v>29</v>
      </c>
      <c r="I413" s="188">
        <v>1280.24290909091</v>
      </c>
      <c r="J413" s="188">
        <f>VLOOKUP(A413,CENIK!$A$2:$F$201,6,FALSE)</f>
        <v>0</v>
      </c>
      <c r="K413" s="188">
        <f t="shared" si="13"/>
        <v>0</v>
      </c>
    </row>
    <row r="414" spans="1:11" ht="60" x14ac:dyDescent="0.25">
      <c r="A414" s="187">
        <v>4105</v>
      </c>
      <c r="B414" s="187">
        <v>83</v>
      </c>
      <c r="C414" s="184" t="str">
        <f t="shared" si="12"/>
        <v>83-4105</v>
      </c>
      <c r="D414" s="244" t="s">
        <v>385</v>
      </c>
      <c r="E414" s="244" t="s">
        <v>49</v>
      </c>
      <c r="F414" s="244" t="s">
        <v>50</v>
      </c>
      <c r="G414" s="244" t="s">
        <v>257</v>
      </c>
      <c r="H414" s="187" t="s">
        <v>22</v>
      </c>
      <c r="I414" s="188">
        <v>364.77681818181799</v>
      </c>
      <c r="J414" s="188">
        <f>VLOOKUP(A414,CENIK!$A$2:$F$201,6,FALSE)</f>
        <v>0</v>
      </c>
      <c r="K414" s="188">
        <f t="shared" si="13"/>
        <v>0</v>
      </c>
    </row>
    <row r="415" spans="1:11" ht="45" x14ac:dyDescent="0.25">
      <c r="A415" s="187">
        <v>4106</v>
      </c>
      <c r="B415" s="187">
        <v>83</v>
      </c>
      <c r="C415" s="184" t="str">
        <f t="shared" si="12"/>
        <v>83-4106</v>
      </c>
      <c r="D415" s="244" t="s">
        <v>385</v>
      </c>
      <c r="E415" s="244" t="s">
        <v>49</v>
      </c>
      <c r="F415" s="244" t="s">
        <v>50</v>
      </c>
      <c r="G415" s="244" t="s">
        <v>642</v>
      </c>
      <c r="H415" s="187" t="s">
        <v>22</v>
      </c>
      <c r="I415" s="188">
        <v>275.34463636363603</v>
      </c>
      <c r="J415" s="188">
        <f>VLOOKUP(A415,CENIK!$A$2:$F$201,6,FALSE)</f>
        <v>0</v>
      </c>
      <c r="K415" s="188">
        <f t="shared" si="13"/>
        <v>0</v>
      </c>
    </row>
    <row r="416" spans="1:11" ht="45" x14ac:dyDescent="0.25">
      <c r="A416" s="187">
        <v>4113</v>
      </c>
      <c r="B416" s="187">
        <v>83</v>
      </c>
      <c r="C416" s="184" t="str">
        <f t="shared" si="12"/>
        <v>83-4113</v>
      </c>
      <c r="D416" s="244" t="s">
        <v>385</v>
      </c>
      <c r="E416" s="244" t="s">
        <v>49</v>
      </c>
      <c r="F416" s="244" t="s">
        <v>50</v>
      </c>
      <c r="G416" s="244" t="s">
        <v>557</v>
      </c>
      <c r="H416" s="187" t="s">
        <v>22</v>
      </c>
      <c r="I416" s="188">
        <v>64.012145454545504</v>
      </c>
      <c r="J416" s="188">
        <f>VLOOKUP(A416,CENIK!$A$2:$F$201,6,FALSE)</f>
        <v>0</v>
      </c>
      <c r="K416" s="188">
        <f t="shared" si="13"/>
        <v>0</v>
      </c>
    </row>
    <row r="417" spans="1:11" ht="45" x14ac:dyDescent="0.25">
      <c r="A417" s="187">
        <v>4121</v>
      </c>
      <c r="B417" s="187">
        <v>83</v>
      </c>
      <c r="C417" s="184" t="str">
        <f t="shared" si="12"/>
        <v>83-4121</v>
      </c>
      <c r="D417" s="244" t="s">
        <v>385</v>
      </c>
      <c r="E417" s="244" t="s">
        <v>49</v>
      </c>
      <c r="F417" s="244" t="s">
        <v>50</v>
      </c>
      <c r="G417" s="244" t="s">
        <v>260</v>
      </c>
      <c r="H417" s="187" t="s">
        <v>22</v>
      </c>
      <c r="I417" s="188">
        <v>80.015181818181802</v>
      </c>
      <c r="J417" s="188">
        <f>VLOOKUP(A417,CENIK!$A$2:$F$201,6,FALSE)</f>
        <v>0</v>
      </c>
      <c r="K417" s="188">
        <f t="shared" si="13"/>
        <v>0</v>
      </c>
    </row>
    <row r="418" spans="1:11" ht="45" x14ac:dyDescent="0.25">
      <c r="A418" s="187">
        <v>4201</v>
      </c>
      <c r="B418" s="187">
        <v>83</v>
      </c>
      <c r="C418" s="184" t="str">
        <f t="shared" si="12"/>
        <v>83-4201</v>
      </c>
      <c r="D418" s="244" t="s">
        <v>385</v>
      </c>
      <c r="E418" s="244" t="s">
        <v>49</v>
      </c>
      <c r="F418" s="244" t="s">
        <v>56</v>
      </c>
      <c r="G418" s="244" t="s">
        <v>57</v>
      </c>
      <c r="H418" s="187" t="s">
        <v>29</v>
      </c>
      <c r="I418" s="188">
        <v>322.5</v>
      </c>
      <c r="J418" s="188">
        <f>VLOOKUP(A418,CENIK!$A$2:$F$201,6,FALSE)</f>
        <v>0</v>
      </c>
      <c r="K418" s="188">
        <f t="shared" si="13"/>
        <v>0</v>
      </c>
    </row>
    <row r="419" spans="1:11" ht="30" x14ac:dyDescent="0.25">
      <c r="A419" s="187">
        <v>4202</v>
      </c>
      <c r="B419" s="187">
        <v>83</v>
      </c>
      <c r="C419" s="184" t="str">
        <f t="shared" si="12"/>
        <v>83-4202</v>
      </c>
      <c r="D419" s="244" t="s">
        <v>385</v>
      </c>
      <c r="E419" s="244" t="s">
        <v>49</v>
      </c>
      <c r="F419" s="244" t="s">
        <v>56</v>
      </c>
      <c r="G419" s="244" t="s">
        <v>58</v>
      </c>
      <c r="H419" s="187" t="s">
        <v>29</v>
      </c>
      <c r="I419" s="188">
        <v>322.5</v>
      </c>
      <c r="J419" s="188">
        <f>VLOOKUP(A419,CENIK!$A$2:$F$201,6,FALSE)</f>
        <v>0</v>
      </c>
      <c r="K419" s="188">
        <f t="shared" si="13"/>
        <v>0</v>
      </c>
    </row>
    <row r="420" spans="1:11" ht="75" x14ac:dyDescent="0.25">
      <c r="A420" s="187">
        <v>4203</v>
      </c>
      <c r="B420" s="187">
        <v>83</v>
      </c>
      <c r="C420" s="184" t="str">
        <f t="shared" si="12"/>
        <v>83-4203</v>
      </c>
      <c r="D420" s="244" t="s">
        <v>385</v>
      </c>
      <c r="E420" s="244" t="s">
        <v>49</v>
      </c>
      <c r="F420" s="244" t="s">
        <v>56</v>
      </c>
      <c r="G420" s="244" t="s">
        <v>59</v>
      </c>
      <c r="H420" s="187" t="s">
        <v>22</v>
      </c>
      <c r="I420" s="188">
        <v>33.54</v>
      </c>
      <c r="J420" s="188">
        <f>VLOOKUP(A420,CENIK!$A$2:$F$201,6,FALSE)</f>
        <v>0</v>
      </c>
      <c r="K420" s="188">
        <f t="shared" si="13"/>
        <v>0</v>
      </c>
    </row>
    <row r="421" spans="1:11" ht="60" x14ac:dyDescent="0.25">
      <c r="A421" s="187">
        <v>4204</v>
      </c>
      <c r="B421" s="187">
        <v>83</v>
      </c>
      <c r="C421" s="184" t="str">
        <f t="shared" si="12"/>
        <v>83-4204</v>
      </c>
      <c r="D421" s="244" t="s">
        <v>385</v>
      </c>
      <c r="E421" s="244" t="s">
        <v>49</v>
      </c>
      <c r="F421" s="244" t="s">
        <v>56</v>
      </c>
      <c r="G421" s="244" t="s">
        <v>60</v>
      </c>
      <c r="H421" s="187" t="s">
        <v>22</v>
      </c>
      <c r="I421" s="188">
        <v>164.715</v>
      </c>
      <c r="J421" s="188">
        <f>VLOOKUP(A421,CENIK!$A$2:$F$201,6,FALSE)</f>
        <v>0</v>
      </c>
      <c r="K421" s="188">
        <f t="shared" si="13"/>
        <v>0</v>
      </c>
    </row>
    <row r="422" spans="1:11" ht="60" x14ac:dyDescent="0.25">
      <c r="A422" s="187">
        <v>4205</v>
      </c>
      <c r="B422" s="187">
        <v>83</v>
      </c>
      <c r="C422" s="184" t="str">
        <f t="shared" si="12"/>
        <v>83-4205</v>
      </c>
      <c r="D422" s="244" t="s">
        <v>385</v>
      </c>
      <c r="E422" s="244" t="s">
        <v>49</v>
      </c>
      <c r="F422" s="244" t="s">
        <v>56</v>
      </c>
      <c r="G422" s="244" t="s">
        <v>61</v>
      </c>
      <c r="H422" s="187" t="s">
        <v>29</v>
      </c>
      <c r="I422" s="188">
        <v>928.8</v>
      </c>
      <c r="J422" s="188">
        <f>VLOOKUP(A422,CENIK!$A$2:$F$201,6,FALSE)</f>
        <v>0</v>
      </c>
      <c r="K422" s="188">
        <f t="shared" si="13"/>
        <v>0</v>
      </c>
    </row>
    <row r="423" spans="1:11" ht="60" x14ac:dyDescent="0.25">
      <c r="A423" s="187">
        <v>4206</v>
      </c>
      <c r="B423" s="187">
        <v>83</v>
      </c>
      <c r="C423" s="184" t="str">
        <f t="shared" si="12"/>
        <v>83-4206</v>
      </c>
      <c r="D423" s="244" t="s">
        <v>385</v>
      </c>
      <c r="E423" s="244" t="s">
        <v>49</v>
      </c>
      <c r="F423" s="244" t="s">
        <v>56</v>
      </c>
      <c r="G423" s="244" t="s">
        <v>62</v>
      </c>
      <c r="H423" s="187" t="s">
        <v>22</v>
      </c>
      <c r="I423" s="188">
        <v>364.77681818181799</v>
      </c>
      <c r="J423" s="188">
        <f>VLOOKUP(A423,CENIK!$A$2:$F$201,6,FALSE)</f>
        <v>0</v>
      </c>
      <c r="K423" s="188">
        <f t="shared" si="13"/>
        <v>0</v>
      </c>
    </row>
    <row r="424" spans="1:11" ht="60" x14ac:dyDescent="0.25">
      <c r="A424" s="187">
        <v>4207</v>
      </c>
      <c r="B424" s="187">
        <v>83</v>
      </c>
      <c r="C424" s="184" t="str">
        <f t="shared" si="12"/>
        <v>83-4207</v>
      </c>
      <c r="D424" s="244" t="s">
        <v>385</v>
      </c>
      <c r="E424" s="244" t="s">
        <v>49</v>
      </c>
      <c r="F424" s="244" t="s">
        <v>56</v>
      </c>
      <c r="G424" s="244" t="s">
        <v>262</v>
      </c>
      <c r="H424" s="187" t="s">
        <v>22</v>
      </c>
      <c r="I424" s="188">
        <v>10</v>
      </c>
      <c r="J424" s="188">
        <f>VLOOKUP(A424,CENIK!$A$2:$F$201,6,FALSE)</f>
        <v>0</v>
      </c>
      <c r="K424" s="188">
        <f t="shared" si="13"/>
        <v>0</v>
      </c>
    </row>
    <row r="425" spans="1:11" ht="165" x14ac:dyDescent="0.25">
      <c r="A425" s="187">
        <v>6101</v>
      </c>
      <c r="B425" s="187">
        <v>83</v>
      </c>
      <c r="C425" s="184" t="str">
        <f t="shared" si="12"/>
        <v>83-6101</v>
      </c>
      <c r="D425" s="244" t="s">
        <v>385</v>
      </c>
      <c r="E425" s="244" t="s">
        <v>74</v>
      </c>
      <c r="F425" s="244" t="s">
        <v>75</v>
      </c>
      <c r="G425" s="244" t="s">
        <v>76</v>
      </c>
      <c r="H425" s="187" t="s">
        <v>10</v>
      </c>
      <c r="I425" s="188">
        <v>258</v>
      </c>
      <c r="J425" s="188">
        <f>VLOOKUP(A425,CENIK!$A$2:$F$201,6,FALSE)</f>
        <v>0</v>
      </c>
      <c r="K425" s="188">
        <f t="shared" si="13"/>
        <v>0</v>
      </c>
    </row>
    <row r="426" spans="1:11" ht="120" x14ac:dyDescent="0.25">
      <c r="A426" s="187">
        <v>6202</v>
      </c>
      <c r="B426" s="187">
        <v>83</v>
      </c>
      <c r="C426" s="184" t="str">
        <f t="shared" ref="C426:C489" si="14">CONCATENATE(B426,$A$39,A426)</f>
        <v>83-6202</v>
      </c>
      <c r="D426" s="244" t="s">
        <v>385</v>
      </c>
      <c r="E426" s="244" t="s">
        <v>74</v>
      </c>
      <c r="F426" s="244" t="s">
        <v>77</v>
      </c>
      <c r="G426" s="244" t="s">
        <v>263</v>
      </c>
      <c r="H426" s="187" t="s">
        <v>6</v>
      </c>
      <c r="I426" s="188">
        <v>6</v>
      </c>
      <c r="J426" s="188">
        <f>VLOOKUP(A426,CENIK!$A$2:$F$201,6,FALSE)</f>
        <v>0</v>
      </c>
      <c r="K426" s="188">
        <f t="shared" ref="K426:K489" si="15">ROUND(I426*J426,2)</f>
        <v>0</v>
      </c>
    </row>
    <row r="427" spans="1:11" ht="120" x14ac:dyDescent="0.25">
      <c r="A427" s="187">
        <v>6204</v>
      </c>
      <c r="B427" s="187">
        <v>83</v>
      </c>
      <c r="C427" s="184" t="str">
        <f t="shared" si="14"/>
        <v>83-6204</v>
      </c>
      <c r="D427" s="244" t="s">
        <v>385</v>
      </c>
      <c r="E427" s="244" t="s">
        <v>74</v>
      </c>
      <c r="F427" s="244" t="s">
        <v>77</v>
      </c>
      <c r="G427" s="244" t="s">
        <v>265</v>
      </c>
      <c r="H427" s="187" t="s">
        <v>6</v>
      </c>
      <c r="I427" s="188">
        <v>2</v>
      </c>
      <c r="J427" s="188">
        <f>VLOOKUP(A427,CENIK!$A$2:$F$201,6,FALSE)</f>
        <v>0</v>
      </c>
      <c r="K427" s="188">
        <f t="shared" si="15"/>
        <v>0</v>
      </c>
    </row>
    <row r="428" spans="1:11" ht="135" x14ac:dyDescent="0.25">
      <c r="A428" s="187">
        <v>6207</v>
      </c>
      <c r="B428" s="187">
        <v>83</v>
      </c>
      <c r="C428" s="184" t="str">
        <f t="shared" si="14"/>
        <v>83-6207</v>
      </c>
      <c r="D428" s="244" t="s">
        <v>385</v>
      </c>
      <c r="E428" s="244" t="s">
        <v>74</v>
      </c>
      <c r="F428" s="244" t="s">
        <v>77</v>
      </c>
      <c r="G428" s="244" t="s">
        <v>566</v>
      </c>
      <c r="H428" s="187" t="s">
        <v>6</v>
      </c>
      <c r="I428" s="188">
        <v>3</v>
      </c>
      <c r="J428" s="188">
        <f>VLOOKUP(A428,CENIK!$A$2:$F$201,6,FALSE)</f>
        <v>0</v>
      </c>
      <c r="K428" s="188">
        <f t="shared" si="15"/>
        <v>0</v>
      </c>
    </row>
    <row r="429" spans="1:11" ht="45" x14ac:dyDescent="0.25">
      <c r="A429" s="187">
        <v>6257</v>
      </c>
      <c r="B429" s="187">
        <v>83</v>
      </c>
      <c r="C429" s="184" t="str">
        <f t="shared" si="14"/>
        <v>83-6257</v>
      </c>
      <c r="D429" s="244" t="s">
        <v>385</v>
      </c>
      <c r="E429" s="244" t="s">
        <v>74</v>
      </c>
      <c r="F429" s="244" t="s">
        <v>77</v>
      </c>
      <c r="G429" s="244" t="s">
        <v>79</v>
      </c>
      <c r="H429" s="187" t="s">
        <v>6</v>
      </c>
      <c r="I429" s="188">
        <v>11</v>
      </c>
      <c r="J429" s="188">
        <f>VLOOKUP(A429,CENIK!$A$2:$F$201,6,FALSE)</f>
        <v>0</v>
      </c>
      <c r="K429" s="188">
        <f t="shared" si="15"/>
        <v>0</v>
      </c>
    </row>
    <row r="430" spans="1:11" ht="120" x14ac:dyDescent="0.25">
      <c r="A430" s="187">
        <v>6253</v>
      </c>
      <c r="B430" s="187">
        <v>83</v>
      </c>
      <c r="C430" s="184" t="str">
        <f t="shared" si="14"/>
        <v>83-6253</v>
      </c>
      <c r="D430" s="244" t="s">
        <v>385</v>
      </c>
      <c r="E430" s="244" t="s">
        <v>74</v>
      </c>
      <c r="F430" s="244" t="s">
        <v>77</v>
      </c>
      <c r="G430" s="244" t="s">
        <v>269</v>
      </c>
      <c r="H430" s="187" t="s">
        <v>6</v>
      </c>
      <c r="I430" s="188">
        <v>11</v>
      </c>
      <c r="J430" s="188">
        <f>VLOOKUP(A430,CENIK!$A$2:$F$201,6,FALSE)</f>
        <v>0</v>
      </c>
      <c r="K430" s="188">
        <f t="shared" si="15"/>
        <v>0</v>
      </c>
    </row>
    <row r="431" spans="1:11" ht="120" x14ac:dyDescent="0.25">
      <c r="A431" s="187">
        <v>6302</v>
      </c>
      <c r="B431" s="187">
        <v>83</v>
      </c>
      <c r="C431" s="184" t="str">
        <f t="shared" si="14"/>
        <v>83-6302</v>
      </c>
      <c r="D431" s="244" t="s">
        <v>385</v>
      </c>
      <c r="E431" s="244" t="s">
        <v>74</v>
      </c>
      <c r="F431" s="244" t="s">
        <v>81</v>
      </c>
      <c r="G431" s="244" t="s">
        <v>82</v>
      </c>
      <c r="H431" s="187" t="s">
        <v>6</v>
      </c>
      <c r="I431" s="188">
        <v>11</v>
      </c>
      <c r="J431" s="188">
        <f>VLOOKUP(A431,CENIK!$A$2:$F$201,6,FALSE)</f>
        <v>0</v>
      </c>
      <c r="K431" s="188">
        <f t="shared" si="15"/>
        <v>0</v>
      </c>
    </row>
    <row r="432" spans="1:11" ht="345" x14ac:dyDescent="0.25">
      <c r="A432" s="187">
        <v>6301</v>
      </c>
      <c r="B432" s="187">
        <v>83</v>
      </c>
      <c r="C432" s="184" t="str">
        <f t="shared" si="14"/>
        <v>83-6301</v>
      </c>
      <c r="D432" s="244" t="s">
        <v>385</v>
      </c>
      <c r="E432" s="244" t="s">
        <v>74</v>
      </c>
      <c r="F432" s="244" t="s">
        <v>81</v>
      </c>
      <c r="G432" s="244" t="s">
        <v>270</v>
      </c>
      <c r="H432" s="187" t="s">
        <v>6</v>
      </c>
      <c r="I432" s="188">
        <v>11</v>
      </c>
      <c r="J432" s="188">
        <f>VLOOKUP(A432,CENIK!$A$2:$F$201,6,FALSE)</f>
        <v>0</v>
      </c>
      <c r="K432" s="188">
        <f t="shared" si="15"/>
        <v>0</v>
      </c>
    </row>
    <row r="433" spans="1:11" ht="60" x14ac:dyDescent="0.25">
      <c r="A433" s="187">
        <v>6405</v>
      </c>
      <c r="B433" s="187">
        <v>83</v>
      </c>
      <c r="C433" s="184" t="str">
        <f t="shared" si="14"/>
        <v>83-6405</v>
      </c>
      <c r="D433" s="244" t="s">
        <v>385</v>
      </c>
      <c r="E433" s="244" t="s">
        <v>74</v>
      </c>
      <c r="F433" s="244" t="s">
        <v>85</v>
      </c>
      <c r="G433" s="244" t="s">
        <v>87</v>
      </c>
      <c r="H433" s="187" t="s">
        <v>10</v>
      </c>
      <c r="I433" s="188">
        <v>258</v>
      </c>
      <c r="J433" s="188">
        <f>VLOOKUP(A433,CENIK!$A$2:$F$201,6,FALSE)</f>
        <v>0</v>
      </c>
      <c r="K433" s="188">
        <f t="shared" si="15"/>
        <v>0</v>
      </c>
    </row>
    <row r="434" spans="1:11" ht="30" x14ac:dyDescent="0.25">
      <c r="A434" s="187">
        <v>6401</v>
      </c>
      <c r="B434" s="187">
        <v>83</v>
      </c>
      <c r="C434" s="184" t="str">
        <f t="shared" si="14"/>
        <v>83-6401</v>
      </c>
      <c r="D434" s="244" t="s">
        <v>385</v>
      </c>
      <c r="E434" s="244" t="s">
        <v>74</v>
      </c>
      <c r="F434" s="244" t="s">
        <v>85</v>
      </c>
      <c r="G434" s="244" t="s">
        <v>86</v>
      </c>
      <c r="H434" s="187" t="s">
        <v>10</v>
      </c>
      <c r="I434" s="188">
        <v>258</v>
      </c>
      <c r="J434" s="188">
        <f>VLOOKUP(A434,CENIK!$A$2:$F$201,6,FALSE)</f>
        <v>0</v>
      </c>
      <c r="K434" s="188">
        <f t="shared" si="15"/>
        <v>0</v>
      </c>
    </row>
    <row r="435" spans="1:11" ht="30" x14ac:dyDescent="0.25">
      <c r="A435" s="187">
        <v>6402</v>
      </c>
      <c r="B435" s="187">
        <v>83</v>
      </c>
      <c r="C435" s="184" t="str">
        <f t="shared" si="14"/>
        <v>83-6402</v>
      </c>
      <c r="D435" s="244" t="s">
        <v>385</v>
      </c>
      <c r="E435" s="244" t="s">
        <v>74</v>
      </c>
      <c r="F435" s="244" t="s">
        <v>85</v>
      </c>
      <c r="G435" s="244" t="s">
        <v>122</v>
      </c>
      <c r="H435" s="187" t="s">
        <v>10</v>
      </c>
      <c r="I435" s="188">
        <v>258</v>
      </c>
      <c r="J435" s="188">
        <f>VLOOKUP(A435,CENIK!$A$2:$F$201,6,FALSE)</f>
        <v>0</v>
      </c>
      <c r="K435" s="188">
        <f t="shared" si="15"/>
        <v>0</v>
      </c>
    </row>
    <row r="436" spans="1:11" ht="30" x14ac:dyDescent="0.25">
      <c r="A436" s="187">
        <v>6502</v>
      </c>
      <c r="B436" s="187">
        <v>83</v>
      </c>
      <c r="C436" s="184" t="str">
        <f t="shared" si="14"/>
        <v>83-6502</v>
      </c>
      <c r="D436" s="244" t="s">
        <v>385</v>
      </c>
      <c r="E436" s="244" t="s">
        <v>74</v>
      </c>
      <c r="F436" s="244" t="s">
        <v>88</v>
      </c>
      <c r="G436" s="244" t="s">
        <v>272</v>
      </c>
      <c r="H436" s="187" t="s">
        <v>6</v>
      </c>
      <c r="I436" s="188">
        <v>1</v>
      </c>
      <c r="J436" s="188">
        <f>VLOOKUP(A436,CENIK!$A$2:$F$201,6,FALSE)</f>
        <v>0</v>
      </c>
      <c r="K436" s="188">
        <f t="shared" si="15"/>
        <v>0</v>
      </c>
    </row>
    <row r="437" spans="1:11" ht="45" x14ac:dyDescent="0.25">
      <c r="A437" s="187">
        <v>6503</v>
      </c>
      <c r="B437" s="187">
        <v>83</v>
      </c>
      <c r="C437" s="184" t="str">
        <f t="shared" si="14"/>
        <v>83-6503</v>
      </c>
      <c r="D437" s="244" t="s">
        <v>385</v>
      </c>
      <c r="E437" s="244" t="s">
        <v>74</v>
      </c>
      <c r="F437" s="244" t="s">
        <v>88</v>
      </c>
      <c r="G437" s="244" t="s">
        <v>273</v>
      </c>
      <c r="H437" s="187" t="s">
        <v>6</v>
      </c>
      <c r="I437" s="188">
        <v>8</v>
      </c>
      <c r="J437" s="188">
        <f>VLOOKUP(A437,CENIK!$A$2:$F$201,6,FALSE)</f>
        <v>0</v>
      </c>
      <c r="K437" s="188">
        <f t="shared" si="15"/>
        <v>0</v>
      </c>
    </row>
    <row r="438" spans="1:11" ht="45" x14ac:dyDescent="0.25">
      <c r="A438" s="187">
        <v>6504</v>
      </c>
      <c r="B438" s="187">
        <v>83</v>
      </c>
      <c r="C438" s="184" t="str">
        <f t="shared" si="14"/>
        <v>83-6504</v>
      </c>
      <c r="D438" s="244" t="s">
        <v>385</v>
      </c>
      <c r="E438" s="244" t="s">
        <v>74</v>
      </c>
      <c r="F438" s="244" t="s">
        <v>88</v>
      </c>
      <c r="G438" s="244" t="s">
        <v>274</v>
      </c>
      <c r="H438" s="187" t="s">
        <v>6</v>
      </c>
      <c r="I438" s="188">
        <v>1</v>
      </c>
      <c r="J438" s="188">
        <f>VLOOKUP(A438,CENIK!$A$2:$F$201,6,FALSE)</f>
        <v>0</v>
      </c>
      <c r="K438" s="188">
        <f t="shared" si="15"/>
        <v>0</v>
      </c>
    </row>
    <row r="439" spans="1:11" ht="60" x14ac:dyDescent="0.25">
      <c r="A439" s="187">
        <v>1201</v>
      </c>
      <c r="B439" s="187">
        <v>553</v>
      </c>
      <c r="C439" s="184" t="str">
        <f t="shared" si="14"/>
        <v>553-1201</v>
      </c>
      <c r="D439" s="244" t="s">
        <v>575</v>
      </c>
      <c r="E439" s="244" t="s">
        <v>7</v>
      </c>
      <c r="F439" s="244" t="s">
        <v>8</v>
      </c>
      <c r="G439" s="244" t="s">
        <v>9</v>
      </c>
      <c r="H439" s="187" t="s">
        <v>10</v>
      </c>
      <c r="I439" s="188">
        <v>515</v>
      </c>
      <c r="J439" s="188">
        <f>VLOOKUP(A439,CENIK!$A$2:$F$201,6,FALSE)</f>
        <v>0</v>
      </c>
      <c r="K439" s="188">
        <f t="shared" si="15"/>
        <v>0</v>
      </c>
    </row>
    <row r="440" spans="1:11" ht="60" x14ac:dyDescent="0.25">
      <c r="A440" s="187">
        <v>1203</v>
      </c>
      <c r="B440" s="187">
        <v>553</v>
      </c>
      <c r="C440" s="184" t="str">
        <f t="shared" si="14"/>
        <v>553-1203</v>
      </c>
      <c r="D440" s="244" t="s">
        <v>575</v>
      </c>
      <c r="E440" s="244" t="s">
        <v>7</v>
      </c>
      <c r="F440" s="244" t="s">
        <v>8</v>
      </c>
      <c r="G440" s="244" t="s">
        <v>236</v>
      </c>
      <c r="H440" s="187" t="s">
        <v>10</v>
      </c>
      <c r="I440" s="188">
        <v>515</v>
      </c>
      <c r="J440" s="188">
        <f>VLOOKUP(A440,CENIK!$A$2:$F$201,6,FALSE)</f>
        <v>0</v>
      </c>
      <c r="K440" s="188">
        <f t="shared" si="15"/>
        <v>0</v>
      </c>
    </row>
    <row r="441" spans="1:11" ht="60" x14ac:dyDescent="0.25">
      <c r="A441" s="187">
        <v>1205</v>
      </c>
      <c r="B441" s="187">
        <v>553</v>
      </c>
      <c r="C441" s="184" t="str">
        <f t="shared" si="14"/>
        <v>553-1205</v>
      </c>
      <c r="D441" s="244" t="s">
        <v>575</v>
      </c>
      <c r="E441" s="244" t="s">
        <v>7</v>
      </c>
      <c r="F441" s="244" t="s">
        <v>8</v>
      </c>
      <c r="G441" s="244" t="s">
        <v>237</v>
      </c>
      <c r="H441" s="187" t="s">
        <v>14</v>
      </c>
      <c r="I441" s="188">
        <v>1</v>
      </c>
      <c r="J441" s="188">
        <f>VLOOKUP(A441,CENIK!$A$2:$F$201,6,FALSE)</f>
        <v>0</v>
      </c>
      <c r="K441" s="188">
        <f t="shared" si="15"/>
        <v>0</v>
      </c>
    </row>
    <row r="442" spans="1:11" ht="60" x14ac:dyDescent="0.25">
      <c r="A442" s="187">
        <v>1206</v>
      </c>
      <c r="B442" s="187">
        <v>553</v>
      </c>
      <c r="C442" s="184" t="str">
        <f t="shared" si="14"/>
        <v>553-1206</v>
      </c>
      <c r="D442" s="244" t="s">
        <v>575</v>
      </c>
      <c r="E442" s="244" t="s">
        <v>7</v>
      </c>
      <c r="F442" s="244" t="s">
        <v>8</v>
      </c>
      <c r="G442" s="244" t="s">
        <v>238</v>
      </c>
      <c r="H442" s="187" t="s">
        <v>14</v>
      </c>
      <c r="I442" s="188">
        <v>1</v>
      </c>
      <c r="J442" s="188">
        <f>VLOOKUP(A442,CENIK!$A$2:$F$201,6,FALSE)</f>
        <v>0</v>
      </c>
      <c r="K442" s="188">
        <f t="shared" si="15"/>
        <v>0</v>
      </c>
    </row>
    <row r="443" spans="1:11" ht="75" x14ac:dyDescent="0.25">
      <c r="A443" s="187">
        <v>1207</v>
      </c>
      <c r="B443" s="187">
        <v>553</v>
      </c>
      <c r="C443" s="184" t="str">
        <f t="shared" si="14"/>
        <v>553-1207</v>
      </c>
      <c r="D443" s="244" t="s">
        <v>575</v>
      </c>
      <c r="E443" s="244" t="s">
        <v>7</v>
      </c>
      <c r="F443" s="244" t="s">
        <v>8</v>
      </c>
      <c r="G443" s="244" t="s">
        <v>239</v>
      </c>
      <c r="H443" s="187" t="s">
        <v>14</v>
      </c>
      <c r="I443" s="188">
        <v>1</v>
      </c>
      <c r="J443" s="188">
        <f>VLOOKUP(A443,CENIK!$A$2:$F$201,6,FALSE)</f>
        <v>0</v>
      </c>
      <c r="K443" s="188">
        <f t="shared" si="15"/>
        <v>0</v>
      </c>
    </row>
    <row r="444" spans="1:11" ht="75" x14ac:dyDescent="0.25">
      <c r="A444" s="187">
        <v>1208</v>
      </c>
      <c r="B444" s="187">
        <v>553</v>
      </c>
      <c r="C444" s="184" t="str">
        <f t="shared" si="14"/>
        <v>553-1208</v>
      </c>
      <c r="D444" s="244" t="s">
        <v>575</v>
      </c>
      <c r="E444" s="244" t="s">
        <v>7</v>
      </c>
      <c r="F444" s="244" t="s">
        <v>8</v>
      </c>
      <c r="G444" s="244" t="s">
        <v>240</v>
      </c>
      <c r="H444" s="187" t="s">
        <v>14</v>
      </c>
      <c r="I444" s="188">
        <v>1</v>
      </c>
      <c r="J444" s="188">
        <f>VLOOKUP(A444,CENIK!$A$2:$F$201,6,FALSE)</f>
        <v>0</v>
      </c>
      <c r="K444" s="188">
        <f t="shared" si="15"/>
        <v>0</v>
      </c>
    </row>
    <row r="445" spans="1:11" ht="60" x14ac:dyDescent="0.25">
      <c r="A445" s="187">
        <v>1212</v>
      </c>
      <c r="B445" s="187">
        <v>553</v>
      </c>
      <c r="C445" s="184" t="str">
        <f t="shared" si="14"/>
        <v>553-1212</v>
      </c>
      <c r="D445" s="244" t="s">
        <v>575</v>
      </c>
      <c r="E445" s="244" t="s">
        <v>7</v>
      </c>
      <c r="F445" s="244" t="s">
        <v>8</v>
      </c>
      <c r="G445" s="244" t="s">
        <v>243</v>
      </c>
      <c r="H445" s="187" t="s">
        <v>14</v>
      </c>
      <c r="I445" s="188">
        <v>1</v>
      </c>
      <c r="J445" s="188">
        <f>VLOOKUP(A445,CENIK!$A$2:$F$201,6,FALSE)</f>
        <v>0</v>
      </c>
      <c r="K445" s="188">
        <f t="shared" si="15"/>
        <v>0</v>
      </c>
    </row>
    <row r="446" spans="1:11" ht="60" x14ac:dyDescent="0.25">
      <c r="A446" s="187">
        <v>1213</v>
      </c>
      <c r="B446" s="187">
        <v>553</v>
      </c>
      <c r="C446" s="184" t="str">
        <f t="shared" si="14"/>
        <v>553-1213</v>
      </c>
      <c r="D446" s="244" t="s">
        <v>575</v>
      </c>
      <c r="E446" s="244" t="s">
        <v>7</v>
      </c>
      <c r="F446" s="244" t="s">
        <v>8</v>
      </c>
      <c r="G446" s="244" t="s">
        <v>244</v>
      </c>
      <c r="H446" s="187" t="s">
        <v>14</v>
      </c>
      <c r="I446" s="188">
        <v>1</v>
      </c>
      <c r="J446" s="188">
        <f>VLOOKUP(A446,CENIK!$A$2:$F$201,6,FALSE)</f>
        <v>0</v>
      </c>
      <c r="K446" s="188">
        <f t="shared" si="15"/>
        <v>0</v>
      </c>
    </row>
    <row r="447" spans="1:11" ht="45" x14ac:dyDescent="0.25">
      <c r="A447" s="187">
        <v>1301</v>
      </c>
      <c r="B447" s="187">
        <v>553</v>
      </c>
      <c r="C447" s="184" t="str">
        <f t="shared" si="14"/>
        <v>553-1301</v>
      </c>
      <c r="D447" s="244" t="s">
        <v>575</v>
      </c>
      <c r="E447" s="244" t="s">
        <v>7</v>
      </c>
      <c r="F447" s="244" t="s">
        <v>15</v>
      </c>
      <c r="G447" s="244" t="s">
        <v>16</v>
      </c>
      <c r="H447" s="187" t="s">
        <v>10</v>
      </c>
      <c r="I447" s="188">
        <v>515</v>
      </c>
      <c r="J447" s="188">
        <f>VLOOKUP(A447,CENIK!$A$2:$F$201,6,FALSE)</f>
        <v>0</v>
      </c>
      <c r="K447" s="188">
        <f t="shared" si="15"/>
        <v>0</v>
      </c>
    </row>
    <row r="448" spans="1:11" ht="150" x14ac:dyDescent="0.25">
      <c r="A448" s="187">
        <v>1302</v>
      </c>
      <c r="B448" s="187">
        <v>553</v>
      </c>
      <c r="C448" s="184" t="str">
        <f t="shared" si="14"/>
        <v>553-1302</v>
      </c>
      <c r="D448" s="244" t="s">
        <v>575</v>
      </c>
      <c r="E448" s="244" t="s">
        <v>7</v>
      </c>
      <c r="F448" s="244" t="s">
        <v>15</v>
      </c>
      <c r="G448" s="244" t="s">
        <v>3254</v>
      </c>
      <c r="H448" s="187" t="s">
        <v>10</v>
      </c>
      <c r="I448" s="188">
        <v>515</v>
      </c>
      <c r="J448" s="188">
        <f>VLOOKUP(A448,CENIK!$A$2:$F$201,6,FALSE)</f>
        <v>0</v>
      </c>
      <c r="K448" s="188">
        <f t="shared" si="15"/>
        <v>0</v>
      </c>
    </row>
    <row r="449" spans="1:11" ht="165" x14ac:dyDescent="0.25">
      <c r="A449" s="187">
        <v>1304</v>
      </c>
      <c r="B449" s="187">
        <v>553</v>
      </c>
      <c r="C449" s="184" t="str">
        <f t="shared" si="14"/>
        <v>553-1304</v>
      </c>
      <c r="D449" s="244" t="s">
        <v>575</v>
      </c>
      <c r="E449" s="244" t="s">
        <v>7</v>
      </c>
      <c r="F449" s="244" t="s">
        <v>15</v>
      </c>
      <c r="G449" s="244" t="s">
        <v>3253</v>
      </c>
      <c r="H449" s="187" t="s">
        <v>6</v>
      </c>
      <c r="I449" s="188">
        <v>1</v>
      </c>
      <c r="J449" s="188">
        <f>VLOOKUP(A449,CENIK!$A$2:$F$201,6,FALSE)</f>
        <v>0</v>
      </c>
      <c r="K449" s="188">
        <f t="shared" si="15"/>
        <v>0</v>
      </c>
    </row>
    <row r="450" spans="1:11" ht="60" x14ac:dyDescent="0.25">
      <c r="A450" s="187">
        <v>1310</v>
      </c>
      <c r="B450" s="187">
        <v>553</v>
      </c>
      <c r="C450" s="184" t="str">
        <f t="shared" si="14"/>
        <v>553-1310</v>
      </c>
      <c r="D450" s="244" t="s">
        <v>575</v>
      </c>
      <c r="E450" s="244" t="s">
        <v>7</v>
      </c>
      <c r="F450" s="244" t="s">
        <v>15</v>
      </c>
      <c r="G450" s="244" t="s">
        <v>21</v>
      </c>
      <c r="H450" s="187" t="s">
        <v>22</v>
      </c>
      <c r="I450" s="188">
        <v>577.98</v>
      </c>
      <c r="J450" s="188">
        <f>VLOOKUP(A450,CENIK!$A$2:$F$201,6,FALSE)</f>
        <v>0</v>
      </c>
      <c r="K450" s="188">
        <f t="shared" si="15"/>
        <v>0</v>
      </c>
    </row>
    <row r="451" spans="1:11" ht="30" x14ac:dyDescent="0.25">
      <c r="A451" s="187">
        <v>1401</v>
      </c>
      <c r="B451" s="187">
        <v>553</v>
      </c>
      <c r="C451" s="184" t="str">
        <f t="shared" si="14"/>
        <v>553-1401</v>
      </c>
      <c r="D451" s="244" t="s">
        <v>575</v>
      </c>
      <c r="E451" s="244" t="s">
        <v>7</v>
      </c>
      <c r="F451" s="244" t="s">
        <v>25</v>
      </c>
      <c r="G451" s="244" t="s">
        <v>247</v>
      </c>
      <c r="H451" s="187" t="s">
        <v>20</v>
      </c>
      <c r="I451" s="188">
        <v>10.3</v>
      </c>
      <c r="J451" s="188">
        <f>VLOOKUP(A451,CENIK!$A$2:$F$201,6,FALSE)</f>
        <v>0</v>
      </c>
      <c r="K451" s="188">
        <f t="shared" si="15"/>
        <v>0</v>
      </c>
    </row>
    <row r="452" spans="1:11" ht="45" x14ac:dyDescent="0.25">
      <c r="A452" s="187">
        <v>12309</v>
      </c>
      <c r="B452" s="187">
        <v>553</v>
      </c>
      <c r="C452" s="184" t="str">
        <f t="shared" si="14"/>
        <v>553-12309</v>
      </c>
      <c r="D452" s="244" t="s">
        <v>575</v>
      </c>
      <c r="E452" s="244" t="s">
        <v>26</v>
      </c>
      <c r="F452" s="244" t="s">
        <v>27</v>
      </c>
      <c r="G452" s="244" t="s">
        <v>30</v>
      </c>
      <c r="H452" s="187" t="s">
        <v>29</v>
      </c>
      <c r="I452" s="188">
        <v>963.3</v>
      </c>
      <c r="J452" s="188">
        <f>VLOOKUP(A452,CENIK!$A$2:$F$201,6,FALSE)</f>
        <v>0</v>
      </c>
      <c r="K452" s="188">
        <f t="shared" si="15"/>
        <v>0</v>
      </c>
    </row>
    <row r="453" spans="1:11" ht="30" x14ac:dyDescent="0.25">
      <c r="A453" s="187">
        <v>12328</v>
      </c>
      <c r="B453" s="187">
        <v>553</v>
      </c>
      <c r="C453" s="184" t="str">
        <f t="shared" si="14"/>
        <v>553-12328</v>
      </c>
      <c r="D453" s="244" t="s">
        <v>575</v>
      </c>
      <c r="E453" s="244" t="s">
        <v>26</v>
      </c>
      <c r="F453" s="244" t="s">
        <v>27</v>
      </c>
      <c r="G453" s="244" t="s">
        <v>32</v>
      </c>
      <c r="H453" s="187" t="s">
        <v>10</v>
      </c>
      <c r="I453" s="188">
        <v>1060</v>
      </c>
      <c r="J453" s="188">
        <f>VLOOKUP(A453,CENIK!$A$2:$F$201,6,FALSE)</f>
        <v>0</v>
      </c>
      <c r="K453" s="188">
        <f t="shared" si="15"/>
        <v>0</v>
      </c>
    </row>
    <row r="454" spans="1:11" ht="30" x14ac:dyDescent="0.25">
      <c r="A454" s="187">
        <v>22102</v>
      </c>
      <c r="B454" s="187">
        <v>553</v>
      </c>
      <c r="C454" s="184" t="str">
        <f t="shared" si="14"/>
        <v>553-22102</v>
      </c>
      <c r="D454" s="244" t="s">
        <v>575</v>
      </c>
      <c r="E454" s="244" t="s">
        <v>26</v>
      </c>
      <c r="F454" s="244" t="s">
        <v>27</v>
      </c>
      <c r="G454" s="244" t="s">
        <v>35</v>
      </c>
      <c r="H454" s="187" t="s">
        <v>29</v>
      </c>
      <c r="I454" s="188">
        <v>963.3</v>
      </c>
      <c r="J454" s="188">
        <f>VLOOKUP(A454,CENIK!$A$2:$F$201,6,FALSE)</f>
        <v>0</v>
      </c>
      <c r="K454" s="188">
        <f t="shared" si="15"/>
        <v>0</v>
      </c>
    </row>
    <row r="455" spans="1:11" ht="30" x14ac:dyDescent="0.25">
      <c r="A455" s="187">
        <v>24405</v>
      </c>
      <c r="B455" s="187">
        <v>553</v>
      </c>
      <c r="C455" s="184" t="str">
        <f t="shared" si="14"/>
        <v>553-24405</v>
      </c>
      <c r="D455" s="244" t="s">
        <v>575</v>
      </c>
      <c r="E455" s="244" t="s">
        <v>26</v>
      </c>
      <c r="F455" s="244" t="s">
        <v>36</v>
      </c>
      <c r="G455" s="244" t="s">
        <v>252</v>
      </c>
      <c r="H455" s="187" t="s">
        <v>22</v>
      </c>
      <c r="I455" s="188">
        <v>385.32</v>
      </c>
      <c r="J455" s="188">
        <f>VLOOKUP(A455,CENIK!$A$2:$F$201,6,FALSE)</f>
        <v>0</v>
      </c>
      <c r="K455" s="188">
        <f t="shared" si="15"/>
        <v>0</v>
      </c>
    </row>
    <row r="456" spans="1:11" ht="45" x14ac:dyDescent="0.25">
      <c r="A456" s="187">
        <v>31302</v>
      </c>
      <c r="B456" s="187">
        <v>553</v>
      </c>
      <c r="C456" s="184" t="str">
        <f t="shared" si="14"/>
        <v>553-31302</v>
      </c>
      <c r="D456" s="244" t="s">
        <v>575</v>
      </c>
      <c r="E456" s="244" t="s">
        <v>26</v>
      </c>
      <c r="F456" s="244" t="s">
        <v>36</v>
      </c>
      <c r="G456" s="244" t="s">
        <v>639</v>
      </c>
      <c r="H456" s="187" t="s">
        <v>22</v>
      </c>
      <c r="I456" s="188">
        <v>192.66</v>
      </c>
      <c r="J456" s="188">
        <f>VLOOKUP(A456,CENIK!$A$2:$F$201,6,FALSE)</f>
        <v>0</v>
      </c>
      <c r="K456" s="188">
        <f t="shared" si="15"/>
        <v>0</v>
      </c>
    </row>
    <row r="457" spans="1:11" ht="30" x14ac:dyDescent="0.25">
      <c r="A457" s="187">
        <v>22103</v>
      </c>
      <c r="B457" s="187">
        <v>553</v>
      </c>
      <c r="C457" s="184" t="str">
        <f t="shared" si="14"/>
        <v>553-22103</v>
      </c>
      <c r="D457" s="244" t="s">
        <v>575</v>
      </c>
      <c r="E457" s="244" t="s">
        <v>26</v>
      </c>
      <c r="F457" s="244" t="s">
        <v>36</v>
      </c>
      <c r="G457" s="244" t="s">
        <v>40</v>
      </c>
      <c r="H457" s="187" t="s">
        <v>29</v>
      </c>
      <c r="I457" s="188">
        <v>963.3</v>
      </c>
      <c r="J457" s="188">
        <f>VLOOKUP(A457,CENIK!$A$2:$F$201,6,FALSE)</f>
        <v>0</v>
      </c>
      <c r="K457" s="188">
        <f t="shared" si="15"/>
        <v>0</v>
      </c>
    </row>
    <row r="458" spans="1:11" ht="75" x14ac:dyDescent="0.25">
      <c r="A458" s="187">
        <v>31602</v>
      </c>
      <c r="B458" s="187">
        <v>553</v>
      </c>
      <c r="C458" s="184" t="str">
        <f t="shared" si="14"/>
        <v>553-31602</v>
      </c>
      <c r="D458" s="244" t="s">
        <v>575</v>
      </c>
      <c r="E458" s="244" t="s">
        <v>26</v>
      </c>
      <c r="F458" s="244" t="s">
        <v>36</v>
      </c>
      <c r="G458" s="244" t="s">
        <v>640</v>
      </c>
      <c r="H458" s="187" t="s">
        <v>29</v>
      </c>
      <c r="I458" s="188">
        <v>963.3</v>
      </c>
      <c r="J458" s="188">
        <f>VLOOKUP(A458,CENIK!$A$2:$F$201,6,FALSE)</f>
        <v>0</v>
      </c>
      <c r="K458" s="188">
        <f t="shared" si="15"/>
        <v>0</v>
      </c>
    </row>
    <row r="459" spans="1:11" ht="45" x14ac:dyDescent="0.25">
      <c r="A459" s="187">
        <v>32311</v>
      </c>
      <c r="B459" s="187">
        <v>553</v>
      </c>
      <c r="C459" s="184" t="str">
        <f t="shared" si="14"/>
        <v>553-32311</v>
      </c>
      <c r="D459" s="244" t="s">
        <v>575</v>
      </c>
      <c r="E459" s="244" t="s">
        <v>26</v>
      </c>
      <c r="F459" s="244" t="s">
        <v>36</v>
      </c>
      <c r="G459" s="244" t="s">
        <v>255</v>
      </c>
      <c r="H459" s="187" t="s">
        <v>29</v>
      </c>
      <c r="I459" s="188">
        <v>963.3</v>
      </c>
      <c r="J459" s="188">
        <f>VLOOKUP(A459,CENIK!$A$2:$F$201,6,FALSE)</f>
        <v>0</v>
      </c>
      <c r="K459" s="188">
        <f t="shared" si="15"/>
        <v>0</v>
      </c>
    </row>
    <row r="460" spans="1:11" ht="30" x14ac:dyDescent="0.25">
      <c r="A460" s="187">
        <v>2208</v>
      </c>
      <c r="B460" s="187">
        <v>553</v>
      </c>
      <c r="C460" s="184" t="str">
        <f t="shared" si="14"/>
        <v>553-2208</v>
      </c>
      <c r="D460" s="244" t="s">
        <v>575</v>
      </c>
      <c r="E460" s="244" t="s">
        <v>26</v>
      </c>
      <c r="F460" s="244" t="s">
        <v>36</v>
      </c>
      <c r="G460" s="244" t="s">
        <v>37</v>
      </c>
      <c r="H460" s="187" t="s">
        <v>29</v>
      </c>
      <c r="I460" s="188">
        <v>963.3</v>
      </c>
      <c r="J460" s="188">
        <f>VLOOKUP(A460,CENIK!$A$2:$F$201,6,FALSE)</f>
        <v>0</v>
      </c>
      <c r="K460" s="188">
        <f t="shared" si="15"/>
        <v>0</v>
      </c>
    </row>
    <row r="461" spans="1:11" ht="30" x14ac:dyDescent="0.25">
      <c r="A461" s="187">
        <v>4124</v>
      </c>
      <c r="B461" s="187">
        <v>553</v>
      </c>
      <c r="C461" s="184" t="str">
        <f t="shared" si="14"/>
        <v>553-4124</v>
      </c>
      <c r="D461" s="244" t="s">
        <v>575</v>
      </c>
      <c r="E461" s="244" t="s">
        <v>49</v>
      </c>
      <c r="F461" s="244" t="s">
        <v>50</v>
      </c>
      <c r="G461" s="244" t="s">
        <v>55</v>
      </c>
      <c r="H461" s="187" t="s">
        <v>20</v>
      </c>
      <c r="I461" s="188">
        <v>25.75</v>
      </c>
      <c r="J461" s="188">
        <f>VLOOKUP(A461,CENIK!$A$2:$F$201,6,FALSE)</f>
        <v>0</v>
      </c>
      <c r="K461" s="188">
        <f t="shared" si="15"/>
        <v>0</v>
      </c>
    </row>
    <row r="462" spans="1:11" ht="60" x14ac:dyDescent="0.25">
      <c r="A462" s="187">
        <v>4101</v>
      </c>
      <c r="B462" s="187">
        <v>553</v>
      </c>
      <c r="C462" s="184" t="str">
        <f t="shared" si="14"/>
        <v>553-4101</v>
      </c>
      <c r="D462" s="244" t="s">
        <v>575</v>
      </c>
      <c r="E462" s="244" t="s">
        <v>49</v>
      </c>
      <c r="F462" s="244" t="s">
        <v>50</v>
      </c>
      <c r="G462" s="244" t="s">
        <v>641</v>
      </c>
      <c r="H462" s="187" t="s">
        <v>29</v>
      </c>
      <c r="I462" s="188">
        <v>2295.0178875000001</v>
      </c>
      <c r="J462" s="188">
        <f>VLOOKUP(A462,CENIK!$A$2:$F$201,6,FALSE)</f>
        <v>0</v>
      </c>
      <c r="K462" s="188">
        <f t="shared" si="15"/>
        <v>0</v>
      </c>
    </row>
    <row r="463" spans="1:11" ht="60" x14ac:dyDescent="0.25">
      <c r="A463" s="187">
        <v>4105</v>
      </c>
      <c r="B463" s="187">
        <v>553</v>
      </c>
      <c r="C463" s="184" t="str">
        <f t="shared" si="14"/>
        <v>553-4105</v>
      </c>
      <c r="D463" s="244" t="s">
        <v>575</v>
      </c>
      <c r="E463" s="244" t="s">
        <v>49</v>
      </c>
      <c r="F463" s="244" t="s">
        <v>50</v>
      </c>
      <c r="G463" s="244" t="s">
        <v>257</v>
      </c>
      <c r="H463" s="187" t="s">
        <v>22</v>
      </c>
      <c r="I463" s="188">
        <v>253.666993125</v>
      </c>
      <c r="J463" s="188">
        <f>VLOOKUP(A463,CENIK!$A$2:$F$201,6,FALSE)</f>
        <v>0</v>
      </c>
      <c r="K463" s="188">
        <f t="shared" si="15"/>
        <v>0</v>
      </c>
    </row>
    <row r="464" spans="1:11" ht="45" x14ac:dyDescent="0.25">
      <c r="A464" s="187">
        <v>4106</v>
      </c>
      <c r="B464" s="187">
        <v>553</v>
      </c>
      <c r="C464" s="184" t="str">
        <f t="shared" si="14"/>
        <v>553-4106</v>
      </c>
      <c r="D464" s="244" t="s">
        <v>575</v>
      </c>
      <c r="E464" s="244" t="s">
        <v>49</v>
      </c>
      <c r="F464" s="244" t="s">
        <v>50</v>
      </c>
      <c r="G464" s="244" t="s">
        <v>642</v>
      </c>
      <c r="H464" s="187" t="s">
        <v>22</v>
      </c>
      <c r="I464" s="188">
        <v>1490.5466013749999</v>
      </c>
      <c r="J464" s="188">
        <f>VLOOKUP(A464,CENIK!$A$2:$F$201,6,FALSE)</f>
        <v>0</v>
      </c>
      <c r="K464" s="188">
        <f t="shared" si="15"/>
        <v>0</v>
      </c>
    </row>
    <row r="465" spans="1:11" ht="45" x14ac:dyDescent="0.25">
      <c r="A465" s="187">
        <v>4113</v>
      </c>
      <c r="B465" s="187">
        <v>553</v>
      </c>
      <c r="C465" s="184" t="str">
        <f t="shared" si="14"/>
        <v>553-4113</v>
      </c>
      <c r="D465" s="244" t="s">
        <v>575</v>
      </c>
      <c r="E465" s="244" t="s">
        <v>49</v>
      </c>
      <c r="F465" s="244" t="s">
        <v>50</v>
      </c>
      <c r="G465" s="244" t="s">
        <v>557</v>
      </c>
      <c r="H465" s="187" t="s">
        <v>22</v>
      </c>
      <c r="I465" s="188">
        <v>174.42135945000001</v>
      </c>
      <c r="J465" s="188">
        <f>VLOOKUP(A465,CENIK!$A$2:$F$201,6,FALSE)</f>
        <v>0</v>
      </c>
      <c r="K465" s="188">
        <f t="shared" si="15"/>
        <v>0</v>
      </c>
    </row>
    <row r="466" spans="1:11" ht="45" x14ac:dyDescent="0.25">
      <c r="A466" s="187">
        <v>4121</v>
      </c>
      <c r="B466" s="187">
        <v>553</v>
      </c>
      <c r="C466" s="184" t="str">
        <f t="shared" si="14"/>
        <v>553-4121</v>
      </c>
      <c r="D466" s="244" t="s">
        <v>575</v>
      </c>
      <c r="E466" s="244" t="s">
        <v>49</v>
      </c>
      <c r="F466" s="244" t="s">
        <v>50</v>
      </c>
      <c r="G466" s="244" t="s">
        <v>260</v>
      </c>
      <c r="H466" s="187" t="s">
        <v>22</v>
      </c>
      <c r="I466" s="188">
        <v>218.0266993125</v>
      </c>
      <c r="J466" s="188">
        <f>VLOOKUP(A466,CENIK!$A$2:$F$201,6,FALSE)</f>
        <v>0</v>
      </c>
      <c r="K466" s="188">
        <f t="shared" si="15"/>
        <v>0</v>
      </c>
    </row>
    <row r="467" spans="1:11" ht="45" x14ac:dyDescent="0.25">
      <c r="A467" s="187">
        <v>4201</v>
      </c>
      <c r="B467" s="187">
        <v>553</v>
      </c>
      <c r="C467" s="184" t="str">
        <f t="shared" si="14"/>
        <v>553-4201</v>
      </c>
      <c r="D467" s="244" t="s">
        <v>575</v>
      </c>
      <c r="E467" s="244" t="s">
        <v>49</v>
      </c>
      <c r="F467" s="244" t="s">
        <v>56</v>
      </c>
      <c r="G467" s="244" t="s">
        <v>57</v>
      </c>
      <c r="H467" s="187" t="s">
        <v>29</v>
      </c>
      <c r="I467" s="188">
        <v>643.75</v>
      </c>
      <c r="J467" s="188">
        <f>VLOOKUP(A467,CENIK!$A$2:$F$201,6,FALSE)</f>
        <v>0</v>
      </c>
      <c r="K467" s="188">
        <f t="shared" si="15"/>
        <v>0</v>
      </c>
    </row>
    <row r="468" spans="1:11" ht="30" x14ac:dyDescent="0.25">
      <c r="A468" s="187">
        <v>4202</v>
      </c>
      <c r="B468" s="187">
        <v>553</v>
      </c>
      <c r="C468" s="184" t="str">
        <f t="shared" si="14"/>
        <v>553-4202</v>
      </c>
      <c r="D468" s="244" t="s">
        <v>575</v>
      </c>
      <c r="E468" s="244" t="s">
        <v>49</v>
      </c>
      <c r="F468" s="244" t="s">
        <v>56</v>
      </c>
      <c r="G468" s="244" t="s">
        <v>58</v>
      </c>
      <c r="H468" s="187" t="s">
        <v>29</v>
      </c>
      <c r="I468" s="188">
        <v>643.75</v>
      </c>
      <c r="J468" s="188">
        <f>VLOOKUP(A468,CENIK!$A$2:$F$201,6,FALSE)</f>
        <v>0</v>
      </c>
      <c r="K468" s="188">
        <f t="shared" si="15"/>
        <v>0</v>
      </c>
    </row>
    <row r="469" spans="1:11" ht="75" x14ac:dyDescent="0.25">
      <c r="A469" s="187">
        <v>4203</v>
      </c>
      <c r="B469" s="187">
        <v>553</v>
      </c>
      <c r="C469" s="184" t="str">
        <f t="shared" si="14"/>
        <v>553-4203</v>
      </c>
      <c r="D469" s="244" t="s">
        <v>575</v>
      </c>
      <c r="E469" s="244" t="s">
        <v>49</v>
      </c>
      <c r="F469" s="244" t="s">
        <v>56</v>
      </c>
      <c r="G469" s="244" t="s">
        <v>59</v>
      </c>
      <c r="H469" s="187" t="s">
        <v>22</v>
      </c>
      <c r="I469" s="188">
        <v>96.33</v>
      </c>
      <c r="J469" s="188">
        <f>VLOOKUP(A469,CENIK!$A$2:$F$201,6,FALSE)</f>
        <v>0</v>
      </c>
      <c r="K469" s="188">
        <f t="shared" si="15"/>
        <v>0</v>
      </c>
    </row>
    <row r="470" spans="1:11" ht="60" x14ac:dyDescent="0.25">
      <c r="A470" s="187">
        <v>4204</v>
      </c>
      <c r="B470" s="187">
        <v>553</v>
      </c>
      <c r="C470" s="184" t="str">
        <f t="shared" si="14"/>
        <v>553-4204</v>
      </c>
      <c r="D470" s="244" t="s">
        <v>575</v>
      </c>
      <c r="E470" s="244" t="s">
        <v>49</v>
      </c>
      <c r="F470" s="244" t="s">
        <v>56</v>
      </c>
      <c r="G470" s="244" t="s">
        <v>60</v>
      </c>
      <c r="H470" s="187" t="s">
        <v>22</v>
      </c>
      <c r="I470" s="188">
        <v>833.42</v>
      </c>
      <c r="J470" s="188">
        <f>VLOOKUP(A470,CENIK!$A$2:$F$201,6,FALSE)</f>
        <v>0</v>
      </c>
      <c r="K470" s="188">
        <f t="shared" si="15"/>
        <v>0</v>
      </c>
    </row>
    <row r="471" spans="1:11" ht="60" x14ac:dyDescent="0.25">
      <c r="A471" s="187">
        <v>4205</v>
      </c>
      <c r="B471" s="187">
        <v>553</v>
      </c>
      <c r="C471" s="184" t="str">
        <f t="shared" si="14"/>
        <v>553-4205</v>
      </c>
      <c r="D471" s="244" t="s">
        <v>575</v>
      </c>
      <c r="E471" s="244" t="s">
        <v>49</v>
      </c>
      <c r="F471" s="244" t="s">
        <v>56</v>
      </c>
      <c r="G471" s="244" t="s">
        <v>61</v>
      </c>
      <c r="H471" s="187" t="s">
        <v>29</v>
      </c>
      <c r="I471" s="188">
        <v>1825.2</v>
      </c>
      <c r="J471" s="188">
        <f>VLOOKUP(A471,CENIK!$A$2:$F$201,6,FALSE)</f>
        <v>0</v>
      </c>
      <c r="K471" s="188">
        <f t="shared" si="15"/>
        <v>0</v>
      </c>
    </row>
    <row r="472" spans="1:11" ht="60" x14ac:dyDescent="0.25">
      <c r="A472" s="187">
        <v>4206</v>
      </c>
      <c r="B472" s="187">
        <v>553</v>
      </c>
      <c r="C472" s="184" t="str">
        <f t="shared" si="14"/>
        <v>553-4206</v>
      </c>
      <c r="D472" s="244" t="s">
        <v>575</v>
      </c>
      <c r="E472" s="244" t="s">
        <v>49</v>
      </c>
      <c r="F472" s="244" t="s">
        <v>56</v>
      </c>
      <c r="G472" s="244" t="s">
        <v>62</v>
      </c>
      <c r="H472" s="187" t="s">
        <v>22</v>
      </c>
      <c r="I472" s="188">
        <v>253.666993125</v>
      </c>
      <c r="J472" s="188">
        <f>VLOOKUP(A472,CENIK!$A$2:$F$201,6,FALSE)</f>
        <v>0</v>
      </c>
      <c r="K472" s="188">
        <f t="shared" si="15"/>
        <v>0</v>
      </c>
    </row>
    <row r="473" spans="1:11" ht="60" x14ac:dyDescent="0.25">
      <c r="A473" s="187">
        <v>4207</v>
      </c>
      <c r="B473" s="187">
        <v>553</v>
      </c>
      <c r="C473" s="184" t="str">
        <f t="shared" si="14"/>
        <v>553-4207</v>
      </c>
      <c r="D473" s="244" t="s">
        <v>575</v>
      </c>
      <c r="E473" s="244" t="s">
        <v>49</v>
      </c>
      <c r="F473" s="244" t="s">
        <v>56</v>
      </c>
      <c r="G473" s="244" t="s">
        <v>262</v>
      </c>
      <c r="H473" s="187" t="s">
        <v>22</v>
      </c>
      <c r="I473" s="188">
        <v>10</v>
      </c>
      <c r="J473" s="188">
        <f>VLOOKUP(A473,CENIK!$A$2:$F$201,6,FALSE)</f>
        <v>0</v>
      </c>
      <c r="K473" s="188">
        <f t="shared" si="15"/>
        <v>0</v>
      </c>
    </row>
    <row r="474" spans="1:11" ht="60" x14ac:dyDescent="0.25">
      <c r="A474" s="187">
        <v>5201</v>
      </c>
      <c r="B474" s="187">
        <v>553</v>
      </c>
      <c r="C474" s="184" t="str">
        <f t="shared" si="14"/>
        <v>553-5201</v>
      </c>
      <c r="D474" s="244" t="s">
        <v>575</v>
      </c>
      <c r="E474" s="244" t="s">
        <v>63</v>
      </c>
      <c r="F474" s="244" t="s">
        <v>71</v>
      </c>
      <c r="G474" s="244" t="s">
        <v>540</v>
      </c>
      <c r="H474" s="187" t="s">
        <v>14</v>
      </c>
      <c r="I474" s="188">
        <v>1</v>
      </c>
      <c r="J474" s="188">
        <f>VLOOKUP(A474,CENIK!$A$2:$F$201,6,FALSE)</f>
        <v>0</v>
      </c>
      <c r="K474" s="188">
        <f t="shared" si="15"/>
        <v>0</v>
      </c>
    </row>
    <row r="475" spans="1:11" ht="60" x14ac:dyDescent="0.25">
      <c r="A475" s="187">
        <v>6105</v>
      </c>
      <c r="B475" s="187">
        <v>553</v>
      </c>
      <c r="C475" s="184" t="str">
        <f t="shared" si="14"/>
        <v>553-6105</v>
      </c>
      <c r="D475" s="244" t="s">
        <v>575</v>
      </c>
      <c r="E475" s="244" t="s">
        <v>74</v>
      </c>
      <c r="F475" s="244" t="s">
        <v>75</v>
      </c>
      <c r="G475" s="244" t="s">
        <v>571</v>
      </c>
      <c r="H475" s="187" t="s">
        <v>10</v>
      </c>
      <c r="I475" s="188">
        <v>515</v>
      </c>
      <c r="J475" s="188">
        <f>VLOOKUP(A475,CENIK!$A$2:$F$201,6,FALSE)</f>
        <v>0</v>
      </c>
      <c r="K475" s="188">
        <f t="shared" si="15"/>
        <v>0</v>
      </c>
    </row>
    <row r="476" spans="1:11" ht="60" x14ac:dyDescent="0.25">
      <c r="A476" s="187">
        <v>6405</v>
      </c>
      <c r="B476" s="187">
        <v>553</v>
      </c>
      <c r="C476" s="184" t="str">
        <f t="shared" si="14"/>
        <v>553-6405</v>
      </c>
      <c r="D476" s="244" t="s">
        <v>575</v>
      </c>
      <c r="E476" s="244" t="s">
        <v>74</v>
      </c>
      <c r="F476" s="244" t="s">
        <v>85</v>
      </c>
      <c r="G476" s="244" t="s">
        <v>87</v>
      </c>
      <c r="H476" s="187" t="s">
        <v>10</v>
      </c>
      <c r="I476" s="188">
        <v>515</v>
      </c>
      <c r="J476" s="188">
        <f>VLOOKUP(A476,CENIK!$A$2:$F$201,6,FALSE)</f>
        <v>0</v>
      </c>
      <c r="K476" s="188">
        <f t="shared" si="15"/>
        <v>0</v>
      </c>
    </row>
    <row r="477" spans="1:11" ht="30" x14ac:dyDescent="0.25">
      <c r="A477" s="187">
        <v>6401</v>
      </c>
      <c r="B477" s="187">
        <v>553</v>
      </c>
      <c r="C477" s="184" t="str">
        <f t="shared" si="14"/>
        <v>553-6401</v>
      </c>
      <c r="D477" s="244" t="s">
        <v>575</v>
      </c>
      <c r="E477" s="244" t="s">
        <v>74</v>
      </c>
      <c r="F477" s="244" t="s">
        <v>85</v>
      </c>
      <c r="G477" s="244" t="s">
        <v>86</v>
      </c>
      <c r="H477" s="187" t="s">
        <v>10</v>
      </c>
      <c r="I477" s="188">
        <v>515</v>
      </c>
      <c r="J477" s="188">
        <f>VLOOKUP(A477,CENIK!$A$2:$F$201,6,FALSE)</f>
        <v>0</v>
      </c>
      <c r="K477" s="188">
        <f t="shared" si="15"/>
        <v>0</v>
      </c>
    </row>
    <row r="478" spans="1:11" ht="30" x14ac:dyDescent="0.25">
      <c r="A478" s="187">
        <v>6403</v>
      </c>
      <c r="B478" s="187">
        <v>553</v>
      </c>
      <c r="C478" s="184" t="str">
        <f t="shared" si="14"/>
        <v>553-6403</v>
      </c>
      <c r="D478" s="244" t="s">
        <v>575</v>
      </c>
      <c r="E478" s="244" t="s">
        <v>74</v>
      </c>
      <c r="F478" s="244" t="s">
        <v>85</v>
      </c>
      <c r="G478" s="244" t="s">
        <v>654</v>
      </c>
      <c r="H478" s="187" t="s">
        <v>10</v>
      </c>
      <c r="I478" s="188">
        <v>515</v>
      </c>
      <c r="J478" s="188">
        <f>VLOOKUP(A478,CENIK!$A$2:$F$201,6,FALSE)</f>
        <v>0</v>
      </c>
      <c r="K478" s="188">
        <f t="shared" si="15"/>
        <v>0</v>
      </c>
    </row>
    <row r="479" spans="1:11" ht="60" x14ac:dyDescent="0.25">
      <c r="A479" s="187">
        <v>1201</v>
      </c>
      <c r="B479" s="187">
        <v>533</v>
      </c>
      <c r="C479" s="184" t="str">
        <f t="shared" si="14"/>
        <v>533-1201</v>
      </c>
      <c r="D479" s="244" t="s">
        <v>392</v>
      </c>
      <c r="E479" s="244" t="s">
        <v>7</v>
      </c>
      <c r="F479" s="244" t="s">
        <v>8</v>
      </c>
      <c r="G479" s="244" t="s">
        <v>9</v>
      </c>
      <c r="H479" s="187" t="s">
        <v>10</v>
      </c>
      <c r="I479" s="188">
        <v>129</v>
      </c>
      <c r="J479" s="188">
        <f>VLOOKUP(A479,CENIK!$A$2:$F$201,6,FALSE)</f>
        <v>0</v>
      </c>
      <c r="K479" s="188">
        <f t="shared" si="15"/>
        <v>0</v>
      </c>
    </row>
    <row r="480" spans="1:11" ht="45" x14ac:dyDescent="0.25">
      <c r="A480" s="187">
        <v>1202</v>
      </c>
      <c r="B480" s="187">
        <v>533</v>
      </c>
      <c r="C480" s="184" t="str">
        <f t="shared" si="14"/>
        <v>533-1202</v>
      </c>
      <c r="D480" s="244" t="s">
        <v>392</v>
      </c>
      <c r="E480" s="244" t="s">
        <v>7</v>
      </c>
      <c r="F480" s="244" t="s">
        <v>8</v>
      </c>
      <c r="G480" s="244" t="s">
        <v>11</v>
      </c>
      <c r="H480" s="187" t="s">
        <v>12</v>
      </c>
      <c r="I480" s="188">
        <v>4</v>
      </c>
      <c r="J480" s="188">
        <f>VLOOKUP(A480,CENIK!$A$2:$F$201,6,FALSE)</f>
        <v>0</v>
      </c>
      <c r="K480" s="188">
        <f t="shared" si="15"/>
        <v>0</v>
      </c>
    </row>
    <row r="481" spans="1:11" ht="60" x14ac:dyDescent="0.25">
      <c r="A481" s="187">
        <v>1203</v>
      </c>
      <c r="B481" s="187">
        <v>533</v>
      </c>
      <c r="C481" s="184" t="str">
        <f t="shared" si="14"/>
        <v>533-1203</v>
      </c>
      <c r="D481" s="244" t="s">
        <v>392</v>
      </c>
      <c r="E481" s="244" t="s">
        <v>7</v>
      </c>
      <c r="F481" s="244" t="s">
        <v>8</v>
      </c>
      <c r="G481" s="244" t="s">
        <v>236</v>
      </c>
      <c r="H481" s="187" t="s">
        <v>10</v>
      </c>
      <c r="I481" s="188">
        <v>129</v>
      </c>
      <c r="J481" s="188">
        <f>VLOOKUP(A481,CENIK!$A$2:$F$201,6,FALSE)</f>
        <v>0</v>
      </c>
      <c r="K481" s="188">
        <f t="shared" si="15"/>
        <v>0</v>
      </c>
    </row>
    <row r="482" spans="1:11" ht="60" x14ac:dyDescent="0.25">
      <c r="A482" s="187">
        <v>1205</v>
      </c>
      <c r="B482" s="187">
        <v>533</v>
      </c>
      <c r="C482" s="184" t="str">
        <f t="shared" si="14"/>
        <v>533-1205</v>
      </c>
      <c r="D482" s="244" t="s">
        <v>392</v>
      </c>
      <c r="E482" s="244" t="s">
        <v>7</v>
      </c>
      <c r="F482" s="244" t="s">
        <v>8</v>
      </c>
      <c r="G482" s="244" t="s">
        <v>237</v>
      </c>
      <c r="H482" s="187" t="s">
        <v>14</v>
      </c>
      <c r="I482" s="188">
        <v>1</v>
      </c>
      <c r="J482" s="188">
        <f>VLOOKUP(A482,CENIK!$A$2:$F$201,6,FALSE)</f>
        <v>0</v>
      </c>
      <c r="K482" s="188">
        <f t="shared" si="15"/>
        <v>0</v>
      </c>
    </row>
    <row r="483" spans="1:11" ht="60" x14ac:dyDescent="0.25">
      <c r="A483" s="187">
        <v>1206</v>
      </c>
      <c r="B483" s="187">
        <v>533</v>
      </c>
      <c r="C483" s="184" t="str">
        <f t="shared" si="14"/>
        <v>533-1206</v>
      </c>
      <c r="D483" s="244" t="s">
        <v>392</v>
      </c>
      <c r="E483" s="244" t="s">
        <v>7</v>
      </c>
      <c r="F483" s="244" t="s">
        <v>8</v>
      </c>
      <c r="G483" s="244" t="s">
        <v>238</v>
      </c>
      <c r="H483" s="187" t="s">
        <v>14</v>
      </c>
      <c r="I483" s="188">
        <v>1</v>
      </c>
      <c r="J483" s="188">
        <f>VLOOKUP(A483,CENIK!$A$2:$F$201,6,FALSE)</f>
        <v>0</v>
      </c>
      <c r="K483" s="188">
        <f t="shared" si="15"/>
        <v>0</v>
      </c>
    </row>
    <row r="484" spans="1:11" ht="75" x14ac:dyDescent="0.25">
      <c r="A484" s="187">
        <v>1207</v>
      </c>
      <c r="B484" s="187">
        <v>533</v>
      </c>
      <c r="C484" s="184" t="str">
        <f t="shared" si="14"/>
        <v>533-1207</v>
      </c>
      <c r="D484" s="244" t="s">
        <v>392</v>
      </c>
      <c r="E484" s="244" t="s">
        <v>7</v>
      </c>
      <c r="F484" s="244" t="s">
        <v>8</v>
      </c>
      <c r="G484" s="244" t="s">
        <v>239</v>
      </c>
      <c r="H484" s="187" t="s">
        <v>14</v>
      </c>
      <c r="I484" s="188">
        <v>1</v>
      </c>
      <c r="J484" s="188">
        <f>VLOOKUP(A484,CENIK!$A$2:$F$201,6,FALSE)</f>
        <v>0</v>
      </c>
      <c r="K484" s="188">
        <f t="shared" si="15"/>
        <v>0</v>
      </c>
    </row>
    <row r="485" spans="1:11" ht="75" x14ac:dyDescent="0.25">
      <c r="A485" s="187">
        <v>1208</v>
      </c>
      <c r="B485" s="187">
        <v>533</v>
      </c>
      <c r="C485" s="184" t="str">
        <f t="shared" si="14"/>
        <v>533-1208</v>
      </c>
      <c r="D485" s="244" t="s">
        <v>392</v>
      </c>
      <c r="E485" s="244" t="s">
        <v>7</v>
      </c>
      <c r="F485" s="244" t="s">
        <v>8</v>
      </c>
      <c r="G485" s="244" t="s">
        <v>240</v>
      </c>
      <c r="H485" s="187" t="s">
        <v>14</v>
      </c>
      <c r="I485" s="188">
        <v>1</v>
      </c>
      <c r="J485" s="188">
        <f>VLOOKUP(A485,CENIK!$A$2:$F$201,6,FALSE)</f>
        <v>0</v>
      </c>
      <c r="K485" s="188">
        <f t="shared" si="15"/>
        <v>0</v>
      </c>
    </row>
    <row r="486" spans="1:11" ht="60" x14ac:dyDescent="0.25">
      <c r="A486" s="187">
        <v>1212</v>
      </c>
      <c r="B486" s="187">
        <v>533</v>
      </c>
      <c r="C486" s="184" t="str">
        <f t="shared" si="14"/>
        <v>533-1212</v>
      </c>
      <c r="D486" s="244" t="s">
        <v>392</v>
      </c>
      <c r="E486" s="244" t="s">
        <v>7</v>
      </c>
      <c r="F486" s="244" t="s">
        <v>8</v>
      </c>
      <c r="G486" s="244" t="s">
        <v>243</v>
      </c>
      <c r="H486" s="187" t="s">
        <v>14</v>
      </c>
      <c r="I486" s="188">
        <v>1</v>
      </c>
      <c r="J486" s="188">
        <f>VLOOKUP(A486,CENIK!$A$2:$F$201,6,FALSE)</f>
        <v>0</v>
      </c>
      <c r="K486" s="188">
        <f t="shared" si="15"/>
        <v>0</v>
      </c>
    </row>
    <row r="487" spans="1:11" ht="60" x14ac:dyDescent="0.25">
      <c r="A487" s="187">
        <v>1213</v>
      </c>
      <c r="B487" s="187">
        <v>533</v>
      </c>
      <c r="C487" s="184" t="str">
        <f t="shared" si="14"/>
        <v>533-1213</v>
      </c>
      <c r="D487" s="244" t="s">
        <v>392</v>
      </c>
      <c r="E487" s="244" t="s">
        <v>7</v>
      </c>
      <c r="F487" s="244" t="s">
        <v>8</v>
      </c>
      <c r="G487" s="244" t="s">
        <v>244</v>
      </c>
      <c r="H487" s="187" t="s">
        <v>14</v>
      </c>
      <c r="I487" s="188">
        <v>1</v>
      </c>
      <c r="J487" s="188">
        <f>VLOOKUP(A487,CENIK!$A$2:$F$201,6,FALSE)</f>
        <v>0</v>
      </c>
      <c r="K487" s="188">
        <f t="shared" si="15"/>
        <v>0</v>
      </c>
    </row>
    <row r="488" spans="1:11" ht="45" x14ac:dyDescent="0.25">
      <c r="A488" s="187">
        <v>1301</v>
      </c>
      <c r="B488" s="187">
        <v>533</v>
      </c>
      <c r="C488" s="184" t="str">
        <f t="shared" si="14"/>
        <v>533-1301</v>
      </c>
      <c r="D488" s="244" t="s">
        <v>392</v>
      </c>
      <c r="E488" s="244" t="s">
        <v>7</v>
      </c>
      <c r="F488" s="244" t="s">
        <v>15</v>
      </c>
      <c r="G488" s="244" t="s">
        <v>16</v>
      </c>
      <c r="H488" s="187" t="s">
        <v>10</v>
      </c>
      <c r="I488" s="188">
        <v>129</v>
      </c>
      <c r="J488" s="188">
        <f>VLOOKUP(A488,CENIK!$A$2:$F$201,6,FALSE)</f>
        <v>0</v>
      </c>
      <c r="K488" s="188">
        <f t="shared" si="15"/>
        <v>0</v>
      </c>
    </row>
    <row r="489" spans="1:11" ht="150" x14ac:dyDescent="0.25">
      <c r="A489" s="187">
        <v>1302</v>
      </c>
      <c r="B489" s="187">
        <v>533</v>
      </c>
      <c r="C489" s="184" t="str">
        <f t="shared" si="14"/>
        <v>533-1302</v>
      </c>
      <c r="D489" s="244" t="s">
        <v>392</v>
      </c>
      <c r="E489" s="244" t="s">
        <v>7</v>
      </c>
      <c r="F489" s="244" t="s">
        <v>15</v>
      </c>
      <c r="G489" s="244" t="s">
        <v>3254</v>
      </c>
      <c r="H489" s="187" t="s">
        <v>10</v>
      </c>
      <c r="I489" s="188">
        <v>129</v>
      </c>
      <c r="J489" s="188">
        <f>VLOOKUP(A489,CENIK!$A$2:$F$201,6,FALSE)</f>
        <v>0</v>
      </c>
      <c r="K489" s="188">
        <f t="shared" si="15"/>
        <v>0</v>
      </c>
    </row>
    <row r="490" spans="1:11" ht="165" x14ac:dyDescent="0.25">
      <c r="A490" s="187">
        <v>1304</v>
      </c>
      <c r="B490" s="187">
        <v>533</v>
      </c>
      <c r="C490" s="184" t="str">
        <f t="shared" ref="C490:C553" si="16">CONCATENATE(B490,$A$39,A490)</f>
        <v>533-1304</v>
      </c>
      <c r="D490" s="244" t="s">
        <v>392</v>
      </c>
      <c r="E490" s="244" t="s">
        <v>7</v>
      </c>
      <c r="F490" s="244" t="s">
        <v>15</v>
      </c>
      <c r="G490" s="244" t="s">
        <v>3253</v>
      </c>
      <c r="H490" s="187" t="s">
        <v>6</v>
      </c>
      <c r="I490" s="188">
        <v>1</v>
      </c>
      <c r="J490" s="188">
        <f>VLOOKUP(A490,CENIK!$A$2:$F$201,6,FALSE)</f>
        <v>0</v>
      </c>
      <c r="K490" s="188">
        <f t="shared" ref="K490:K553" si="17">ROUND(I490*J490,2)</f>
        <v>0</v>
      </c>
    </row>
    <row r="491" spans="1:11" ht="60" x14ac:dyDescent="0.25">
      <c r="A491" s="187">
        <v>1307</v>
      </c>
      <c r="B491" s="187">
        <v>533</v>
      </c>
      <c r="C491" s="184" t="str">
        <f t="shared" si="16"/>
        <v>533-1307</v>
      </c>
      <c r="D491" s="244" t="s">
        <v>392</v>
      </c>
      <c r="E491" s="244" t="s">
        <v>7</v>
      </c>
      <c r="F491" s="244" t="s">
        <v>15</v>
      </c>
      <c r="G491" s="244" t="s">
        <v>18</v>
      </c>
      <c r="H491" s="187" t="s">
        <v>6</v>
      </c>
      <c r="I491" s="188">
        <v>5</v>
      </c>
      <c r="J491" s="188">
        <f>VLOOKUP(A491,CENIK!$A$2:$F$201,6,FALSE)</f>
        <v>0</v>
      </c>
      <c r="K491" s="188">
        <f t="shared" si="17"/>
        <v>0</v>
      </c>
    </row>
    <row r="492" spans="1:11" ht="60" x14ac:dyDescent="0.25">
      <c r="A492" s="187">
        <v>1310</v>
      </c>
      <c r="B492" s="187">
        <v>533</v>
      </c>
      <c r="C492" s="184" t="str">
        <f t="shared" si="16"/>
        <v>533-1310</v>
      </c>
      <c r="D492" s="244" t="s">
        <v>392</v>
      </c>
      <c r="E492" s="244" t="s">
        <v>7</v>
      </c>
      <c r="F492" s="244" t="s">
        <v>15</v>
      </c>
      <c r="G492" s="244" t="s">
        <v>21</v>
      </c>
      <c r="H492" s="187" t="s">
        <v>22</v>
      </c>
      <c r="I492" s="188">
        <v>96.75</v>
      </c>
      <c r="J492" s="188">
        <f>VLOOKUP(A492,CENIK!$A$2:$F$201,6,FALSE)</f>
        <v>0</v>
      </c>
      <c r="K492" s="188">
        <f t="shared" si="17"/>
        <v>0</v>
      </c>
    </row>
    <row r="493" spans="1:11" ht="30" x14ac:dyDescent="0.25">
      <c r="A493" s="187">
        <v>1401</v>
      </c>
      <c r="B493" s="187">
        <v>533</v>
      </c>
      <c r="C493" s="184" t="str">
        <f t="shared" si="16"/>
        <v>533-1401</v>
      </c>
      <c r="D493" s="244" t="s">
        <v>392</v>
      </c>
      <c r="E493" s="244" t="s">
        <v>7</v>
      </c>
      <c r="F493" s="244" t="s">
        <v>25</v>
      </c>
      <c r="G493" s="244" t="s">
        <v>247</v>
      </c>
      <c r="H493" s="187" t="s">
        <v>20</v>
      </c>
      <c r="I493" s="188">
        <v>2.58</v>
      </c>
      <c r="J493" s="188">
        <f>VLOOKUP(A493,CENIK!$A$2:$F$201,6,FALSE)</f>
        <v>0</v>
      </c>
      <c r="K493" s="188">
        <f t="shared" si="17"/>
        <v>0</v>
      </c>
    </row>
    <row r="494" spans="1:11" ht="30" x14ac:dyDescent="0.25">
      <c r="A494" s="187">
        <v>1402</v>
      </c>
      <c r="B494" s="187">
        <v>533</v>
      </c>
      <c r="C494" s="184" t="str">
        <f t="shared" si="16"/>
        <v>533-1402</v>
      </c>
      <c r="D494" s="244" t="s">
        <v>392</v>
      </c>
      <c r="E494" s="244" t="s">
        <v>7</v>
      </c>
      <c r="F494" s="244" t="s">
        <v>25</v>
      </c>
      <c r="G494" s="244" t="s">
        <v>248</v>
      </c>
      <c r="H494" s="187" t="s">
        <v>20</v>
      </c>
      <c r="I494" s="188">
        <v>2</v>
      </c>
      <c r="J494" s="188">
        <f>VLOOKUP(A494,CENIK!$A$2:$F$201,6,FALSE)</f>
        <v>0</v>
      </c>
      <c r="K494" s="188">
        <f t="shared" si="17"/>
        <v>0</v>
      </c>
    </row>
    <row r="495" spans="1:11" ht="30" x14ac:dyDescent="0.25">
      <c r="A495" s="187">
        <v>1403</v>
      </c>
      <c r="B495" s="187">
        <v>533</v>
      </c>
      <c r="C495" s="184" t="str">
        <f t="shared" si="16"/>
        <v>533-1403</v>
      </c>
      <c r="D495" s="244" t="s">
        <v>392</v>
      </c>
      <c r="E495" s="244" t="s">
        <v>7</v>
      </c>
      <c r="F495" s="244" t="s">
        <v>25</v>
      </c>
      <c r="G495" s="244" t="s">
        <v>249</v>
      </c>
      <c r="H495" s="187" t="s">
        <v>20</v>
      </c>
      <c r="I495" s="188">
        <v>1</v>
      </c>
      <c r="J495" s="188">
        <f>VLOOKUP(A495,CENIK!$A$2:$F$201,6,FALSE)</f>
        <v>0</v>
      </c>
      <c r="K495" s="188">
        <f t="shared" si="17"/>
        <v>0</v>
      </c>
    </row>
    <row r="496" spans="1:11" ht="60" x14ac:dyDescent="0.25">
      <c r="A496" s="187">
        <v>12303</v>
      </c>
      <c r="B496" s="187">
        <v>533</v>
      </c>
      <c r="C496" s="184" t="str">
        <f t="shared" si="16"/>
        <v>533-12303</v>
      </c>
      <c r="D496" s="244" t="s">
        <v>392</v>
      </c>
      <c r="E496" s="244" t="s">
        <v>26</v>
      </c>
      <c r="F496" s="244" t="s">
        <v>27</v>
      </c>
      <c r="G496" s="244" t="s">
        <v>561</v>
      </c>
      <c r="H496" s="187" t="s">
        <v>22</v>
      </c>
      <c r="I496" s="188">
        <v>161.25</v>
      </c>
      <c r="J496" s="188">
        <f>VLOOKUP(A496,CENIK!$A$2:$F$201,6,FALSE)</f>
        <v>0</v>
      </c>
      <c r="K496" s="188">
        <f t="shared" si="17"/>
        <v>0</v>
      </c>
    </row>
    <row r="497" spans="1:11" ht="30" x14ac:dyDescent="0.25">
      <c r="A497" s="187">
        <v>24405</v>
      </c>
      <c r="B497" s="187">
        <v>533</v>
      </c>
      <c r="C497" s="184" t="str">
        <f t="shared" si="16"/>
        <v>533-24405</v>
      </c>
      <c r="D497" s="244" t="s">
        <v>392</v>
      </c>
      <c r="E497" s="244" t="s">
        <v>26</v>
      </c>
      <c r="F497" s="244" t="s">
        <v>36</v>
      </c>
      <c r="G497" s="244" t="s">
        <v>252</v>
      </c>
      <c r="H497" s="187" t="s">
        <v>22</v>
      </c>
      <c r="I497" s="188">
        <v>64.5</v>
      </c>
      <c r="J497" s="188">
        <f>VLOOKUP(A497,CENIK!$A$2:$F$201,6,FALSE)</f>
        <v>0</v>
      </c>
      <c r="K497" s="188">
        <f t="shared" si="17"/>
        <v>0</v>
      </c>
    </row>
    <row r="498" spans="1:11" ht="45" x14ac:dyDescent="0.25">
      <c r="A498" s="187">
        <v>31302</v>
      </c>
      <c r="B498" s="187">
        <v>533</v>
      </c>
      <c r="C498" s="184" t="str">
        <f t="shared" si="16"/>
        <v>533-31302</v>
      </c>
      <c r="D498" s="244" t="s">
        <v>392</v>
      </c>
      <c r="E498" s="244" t="s">
        <v>26</v>
      </c>
      <c r="F498" s="244" t="s">
        <v>36</v>
      </c>
      <c r="G498" s="244" t="s">
        <v>639</v>
      </c>
      <c r="H498" s="187" t="s">
        <v>22</v>
      </c>
      <c r="I498" s="188">
        <v>32.25</v>
      </c>
      <c r="J498" s="188">
        <f>VLOOKUP(A498,CENIK!$A$2:$F$201,6,FALSE)</f>
        <v>0</v>
      </c>
      <c r="K498" s="188">
        <f t="shared" si="17"/>
        <v>0</v>
      </c>
    </row>
    <row r="499" spans="1:11" ht="30" x14ac:dyDescent="0.25">
      <c r="A499" s="187">
        <v>22103</v>
      </c>
      <c r="B499" s="187">
        <v>533</v>
      </c>
      <c r="C499" s="184" t="str">
        <f t="shared" si="16"/>
        <v>533-22103</v>
      </c>
      <c r="D499" s="244" t="s">
        <v>392</v>
      </c>
      <c r="E499" s="244" t="s">
        <v>26</v>
      </c>
      <c r="F499" s="244" t="s">
        <v>36</v>
      </c>
      <c r="G499" s="244" t="s">
        <v>40</v>
      </c>
      <c r="H499" s="187" t="s">
        <v>29</v>
      </c>
      <c r="I499" s="188">
        <v>161.25</v>
      </c>
      <c r="J499" s="188">
        <f>VLOOKUP(A499,CENIK!$A$2:$F$201,6,FALSE)</f>
        <v>0</v>
      </c>
      <c r="K499" s="188">
        <f t="shared" si="17"/>
        <v>0</v>
      </c>
    </row>
    <row r="500" spans="1:11" ht="75" x14ac:dyDescent="0.25">
      <c r="A500" s="187">
        <v>31602</v>
      </c>
      <c r="B500" s="187">
        <v>533</v>
      </c>
      <c r="C500" s="184" t="str">
        <f t="shared" si="16"/>
        <v>533-31602</v>
      </c>
      <c r="D500" s="244" t="s">
        <v>392</v>
      </c>
      <c r="E500" s="244" t="s">
        <v>26</v>
      </c>
      <c r="F500" s="244" t="s">
        <v>36</v>
      </c>
      <c r="G500" s="244" t="s">
        <v>640</v>
      </c>
      <c r="H500" s="187" t="s">
        <v>29</v>
      </c>
      <c r="I500" s="188">
        <v>161.25</v>
      </c>
      <c r="J500" s="188">
        <f>VLOOKUP(A500,CENIK!$A$2:$F$201,6,FALSE)</f>
        <v>0</v>
      </c>
      <c r="K500" s="188">
        <f t="shared" si="17"/>
        <v>0</v>
      </c>
    </row>
    <row r="501" spans="1:11" ht="45" x14ac:dyDescent="0.25">
      <c r="A501" s="187">
        <v>32311</v>
      </c>
      <c r="B501" s="187">
        <v>533</v>
      </c>
      <c r="C501" s="184" t="str">
        <f t="shared" si="16"/>
        <v>533-32311</v>
      </c>
      <c r="D501" s="244" t="s">
        <v>392</v>
      </c>
      <c r="E501" s="244" t="s">
        <v>26</v>
      </c>
      <c r="F501" s="244" t="s">
        <v>36</v>
      </c>
      <c r="G501" s="244" t="s">
        <v>255</v>
      </c>
      <c r="H501" s="187" t="s">
        <v>29</v>
      </c>
      <c r="I501" s="188">
        <v>161.25</v>
      </c>
      <c r="J501" s="188">
        <f>VLOOKUP(A501,CENIK!$A$2:$F$201,6,FALSE)</f>
        <v>0</v>
      </c>
      <c r="K501" s="188">
        <f t="shared" si="17"/>
        <v>0</v>
      </c>
    </row>
    <row r="502" spans="1:11" ht="30" x14ac:dyDescent="0.25">
      <c r="A502" s="187">
        <v>2208</v>
      </c>
      <c r="B502" s="187">
        <v>533</v>
      </c>
      <c r="C502" s="184" t="str">
        <f t="shared" si="16"/>
        <v>533-2208</v>
      </c>
      <c r="D502" s="244" t="s">
        <v>392</v>
      </c>
      <c r="E502" s="244" t="s">
        <v>26</v>
      </c>
      <c r="F502" s="244" t="s">
        <v>36</v>
      </c>
      <c r="G502" s="244" t="s">
        <v>37</v>
      </c>
      <c r="H502" s="187" t="s">
        <v>29</v>
      </c>
      <c r="I502" s="188">
        <v>161.25</v>
      </c>
      <c r="J502" s="188">
        <f>VLOOKUP(A502,CENIK!$A$2:$F$201,6,FALSE)</f>
        <v>0</v>
      </c>
      <c r="K502" s="188">
        <f t="shared" si="17"/>
        <v>0</v>
      </c>
    </row>
    <row r="503" spans="1:11" ht="30" x14ac:dyDescent="0.25">
      <c r="A503" s="187">
        <v>4124</v>
      </c>
      <c r="B503" s="187">
        <v>533</v>
      </c>
      <c r="C503" s="184" t="str">
        <f t="shared" si="16"/>
        <v>533-4124</v>
      </c>
      <c r="D503" s="244" t="s">
        <v>392</v>
      </c>
      <c r="E503" s="244" t="s">
        <v>49</v>
      </c>
      <c r="F503" s="244" t="s">
        <v>50</v>
      </c>
      <c r="G503" s="244" t="s">
        <v>55</v>
      </c>
      <c r="H503" s="187" t="s">
        <v>20</v>
      </c>
      <c r="I503" s="188">
        <v>6.45</v>
      </c>
      <c r="J503" s="188">
        <f>VLOOKUP(A503,CENIK!$A$2:$F$201,6,FALSE)</f>
        <v>0</v>
      </c>
      <c r="K503" s="188">
        <f t="shared" si="17"/>
        <v>0</v>
      </c>
    </row>
    <row r="504" spans="1:11" ht="60" x14ac:dyDescent="0.25">
      <c r="A504" s="187">
        <v>4101</v>
      </c>
      <c r="B504" s="187">
        <v>533</v>
      </c>
      <c r="C504" s="184" t="str">
        <f t="shared" si="16"/>
        <v>533-4101</v>
      </c>
      <c r="D504" s="244" t="s">
        <v>392</v>
      </c>
      <c r="E504" s="244" t="s">
        <v>49</v>
      </c>
      <c r="F504" s="244" t="s">
        <v>50</v>
      </c>
      <c r="G504" s="244" t="s">
        <v>641</v>
      </c>
      <c r="H504" s="187" t="s">
        <v>29</v>
      </c>
      <c r="I504" s="188">
        <v>730.91399999999999</v>
      </c>
      <c r="J504" s="188">
        <f>VLOOKUP(A504,CENIK!$A$2:$F$201,6,FALSE)</f>
        <v>0</v>
      </c>
      <c r="K504" s="188">
        <f t="shared" si="17"/>
        <v>0</v>
      </c>
    </row>
    <row r="505" spans="1:11" ht="60" x14ac:dyDescent="0.25">
      <c r="A505" s="187">
        <v>4105</v>
      </c>
      <c r="B505" s="187">
        <v>533</v>
      </c>
      <c r="C505" s="184" t="str">
        <f t="shared" si="16"/>
        <v>533-4105</v>
      </c>
      <c r="D505" s="244" t="s">
        <v>392</v>
      </c>
      <c r="E505" s="244" t="s">
        <v>49</v>
      </c>
      <c r="F505" s="244" t="s">
        <v>50</v>
      </c>
      <c r="G505" s="244" t="s">
        <v>257</v>
      </c>
      <c r="H505" s="187" t="s">
        <v>22</v>
      </c>
      <c r="I505" s="188">
        <v>228.41062500000001</v>
      </c>
      <c r="J505" s="188">
        <f>VLOOKUP(A505,CENIK!$A$2:$F$201,6,FALSE)</f>
        <v>0</v>
      </c>
      <c r="K505" s="188">
        <f t="shared" si="17"/>
        <v>0</v>
      </c>
    </row>
    <row r="506" spans="1:11" ht="45" x14ac:dyDescent="0.25">
      <c r="A506" s="187">
        <v>4106</v>
      </c>
      <c r="B506" s="187">
        <v>533</v>
      </c>
      <c r="C506" s="184" t="str">
        <f t="shared" si="16"/>
        <v>533-4106</v>
      </c>
      <c r="D506" s="244" t="s">
        <v>392</v>
      </c>
      <c r="E506" s="244" t="s">
        <v>49</v>
      </c>
      <c r="F506" s="244" t="s">
        <v>50</v>
      </c>
      <c r="G506" s="244" t="s">
        <v>642</v>
      </c>
      <c r="H506" s="187" t="s">
        <v>22</v>
      </c>
      <c r="I506" s="188">
        <v>137.04637500000001</v>
      </c>
      <c r="J506" s="188">
        <f>VLOOKUP(A506,CENIK!$A$2:$F$201,6,FALSE)</f>
        <v>0</v>
      </c>
      <c r="K506" s="188">
        <f t="shared" si="17"/>
        <v>0</v>
      </c>
    </row>
    <row r="507" spans="1:11" ht="45" x14ac:dyDescent="0.25">
      <c r="A507" s="187">
        <v>4113</v>
      </c>
      <c r="B507" s="187">
        <v>533</v>
      </c>
      <c r="C507" s="184" t="str">
        <f t="shared" si="16"/>
        <v>533-4113</v>
      </c>
      <c r="D507" s="244" t="s">
        <v>392</v>
      </c>
      <c r="E507" s="244" t="s">
        <v>49</v>
      </c>
      <c r="F507" s="244" t="s">
        <v>50</v>
      </c>
      <c r="G507" s="244" t="s">
        <v>557</v>
      </c>
      <c r="H507" s="187" t="s">
        <v>22</v>
      </c>
      <c r="I507" s="188">
        <v>36.545699999999997</v>
      </c>
      <c r="J507" s="188">
        <f>VLOOKUP(A507,CENIK!$A$2:$F$201,6,FALSE)</f>
        <v>0</v>
      </c>
      <c r="K507" s="188">
        <f t="shared" si="17"/>
        <v>0</v>
      </c>
    </row>
    <row r="508" spans="1:11" ht="45" x14ac:dyDescent="0.25">
      <c r="A508" s="187">
        <v>4121</v>
      </c>
      <c r="B508" s="187">
        <v>533</v>
      </c>
      <c r="C508" s="184" t="str">
        <f t="shared" si="16"/>
        <v>533-4121</v>
      </c>
      <c r="D508" s="244" t="s">
        <v>392</v>
      </c>
      <c r="E508" s="244" t="s">
        <v>49</v>
      </c>
      <c r="F508" s="244" t="s">
        <v>50</v>
      </c>
      <c r="G508" s="244" t="s">
        <v>260</v>
      </c>
      <c r="H508" s="187" t="s">
        <v>22</v>
      </c>
      <c r="I508" s="188">
        <v>45.682124999999999</v>
      </c>
      <c r="J508" s="188">
        <f>VLOOKUP(A508,CENIK!$A$2:$F$201,6,FALSE)</f>
        <v>0</v>
      </c>
      <c r="K508" s="188">
        <f t="shared" si="17"/>
        <v>0</v>
      </c>
    </row>
    <row r="509" spans="1:11" ht="45" x14ac:dyDescent="0.25">
      <c r="A509" s="187">
        <v>4201</v>
      </c>
      <c r="B509" s="187">
        <v>533</v>
      </c>
      <c r="C509" s="184" t="str">
        <f t="shared" si="16"/>
        <v>533-4201</v>
      </c>
      <c r="D509" s="244" t="s">
        <v>392</v>
      </c>
      <c r="E509" s="244" t="s">
        <v>49</v>
      </c>
      <c r="F509" s="244" t="s">
        <v>56</v>
      </c>
      <c r="G509" s="244" t="s">
        <v>57</v>
      </c>
      <c r="H509" s="187" t="s">
        <v>29</v>
      </c>
      <c r="I509" s="188">
        <v>161.25</v>
      </c>
      <c r="J509" s="188">
        <f>VLOOKUP(A509,CENIK!$A$2:$F$201,6,FALSE)</f>
        <v>0</v>
      </c>
      <c r="K509" s="188">
        <f t="shared" si="17"/>
        <v>0</v>
      </c>
    </row>
    <row r="510" spans="1:11" ht="30" x14ac:dyDescent="0.25">
      <c r="A510" s="187">
        <v>4202</v>
      </c>
      <c r="B510" s="187">
        <v>533</v>
      </c>
      <c r="C510" s="184" t="str">
        <f t="shared" si="16"/>
        <v>533-4202</v>
      </c>
      <c r="D510" s="244" t="s">
        <v>392</v>
      </c>
      <c r="E510" s="244" t="s">
        <v>49</v>
      </c>
      <c r="F510" s="244" t="s">
        <v>56</v>
      </c>
      <c r="G510" s="244" t="s">
        <v>58</v>
      </c>
      <c r="H510" s="187" t="s">
        <v>29</v>
      </c>
      <c r="I510" s="188">
        <v>161.25</v>
      </c>
      <c r="J510" s="188">
        <f>VLOOKUP(A510,CENIK!$A$2:$F$201,6,FALSE)</f>
        <v>0</v>
      </c>
      <c r="K510" s="188">
        <f t="shared" si="17"/>
        <v>0</v>
      </c>
    </row>
    <row r="511" spans="1:11" ht="75" x14ac:dyDescent="0.25">
      <c r="A511" s="187">
        <v>4203</v>
      </c>
      <c r="B511" s="187">
        <v>533</v>
      </c>
      <c r="C511" s="184" t="str">
        <f t="shared" si="16"/>
        <v>533-4203</v>
      </c>
      <c r="D511" s="244" t="s">
        <v>392</v>
      </c>
      <c r="E511" s="244" t="s">
        <v>49</v>
      </c>
      <c r="F511" s="244" t="s">
        <v>56</v>
      </c>
      <c r="G511" s="244" t="s">
        <v>59</v>
      </c>
      <c r="H511" s="187" t="s">
        <v>22</v>
      </c>
      <c r="I511" s="188">
        <v>16.77</v>
      </c>
      <c r="J511" s="188">
        <f>VLOOKUP(A511,CENIK!$A$2:$F$201,6,FALSE)</f>
        <v>0</v>
      </c>
      <c r="K511" s="188">
        <f t="shared" si="17"/>
        <v>0</v>
      </c>
    </row>
    <row r="512" spans="1:11" ht="60" x14ac:dyDescent="0.25">
      <c r="A512" s="187">
        <v>4204</v>
      </c>
      <c r="B512" s="187">
        <v>533</v>
      </c>
      <c r="C512" s="184" t="str">
        <f t="shared" si="16"/>
        <v>533-4204</v>
      </c>
      <c r="D512" s="244" t="s">
        <v>392</v>
      </c>
      <c r="E512" s="244" t="s">
        <v>49</v>
      </c>
      <c r="F512" s="244" t="s">
        <v>56</v>
      </c>
      <c r="G512" s="244" t="s">
        <v>60</v>
      </c>
      <c r="H512" s="187" t="s">
        <v>22</v>
      </c>
      <c r="I512" s="188">
        <v>82.357500000000002</v>
      </c>
      <c r="J512" s="188">
        <f>VLOOKUP(A512,CENIK!$A$2:$F$201,6,FALSE)</f>
        <v>0</v>
      </c>
      <c r="K512" s="188">
        <f t="shared" si="17"/>
        <v>0</v>
      </c>
    </row>
    <row r="513" spans="1:11" ht="60" x14ac:dyDescent="0.25">
      <c r="A513" s="187">
        <v>4205</v>
      </c>
      <c r="B513" s="187">
        <v>533</v>
      </c>
      <c r="C513" s="184" t="str">
        <f t="shared" si="16"/>
        <v>533-4205</v>
      </c>
      <c r="D513" s="244" t="s">
        <v>392</v>
      </c>
      <c r="E513" s="244" t="s">
        <v>49</v>
      </c>
      <c r="F513" s="244" t="s">
        <v>56</v>
      </c>
      <c r="G513" s="244" t="s">
        <v>61</v>
      </c>
      <c r="H513" s="187" t="s">
        <v>29</v>
      </c>
      <c r="I513" s="188">
        <v>464.4</v>
      </c>
      <c r="J513" s="188">
        <f>VLOOKUP(A513,CENIK!$A$2:$F$201,6,FALSE)</f>
        <v>0</v>
      </c>
      <c r="K513" s="188">
        <f t="shared" si="17"/>
        <v>0</v>
      </c>
    </row>
    <row r="514" spans="1:11" ht="60" x14ac:dyDescent="0.25">
      <c r="A514" s="187">
        <v>4206</v>
      </c>
      <c r="B514" s="187">
        <v>533</v>
      </c>
      <c r="C514" s="184" t="str">
        <f t="shared" si="16"/>
        <v>533-4206</v>
      </c>
      <c r="D514" s="244" t="s">
        <v>392</v>
      </c>
      <c r="E514" s="244" t="s">
        <v>49</v>
      </c>
      <c r="F514" s="244" t="s">
        <v>56</v>
      </c>
      <c r="G514" s="244" t="s">
        <v>62</v>
      </c>
      <c r="H514" s="187" t="s">
        <v>22</v>
      </c>
      <c r="I514" s="188">
        <v>228.41062500000001</v>
      </c>
      <c r="J514" s="188">
        <f>VLOOKUP(A514,CENIK!$A$2:$F$201,6,FALSE)</f>
        <v>0</v>
      </c>
      <c r="K514" s="188">
        <f t="shared" si="17"/>
        <v>0</v>
      </c>
    </row>
    <row r="515" spans="1:11" ht="60" x14ac:dyDescent="0.25">
      <c r="A515" s="187">
        <v>4207</v>
      </c>
      <c r="B515" s="187">
        <v>533</v>
      </c>
      <c r="C515" s="184" t="str">
        <f t="shared" si="16"/>
        <v>533-4207</v>
      </c>
      <c r="D515" s="244" t="s">
        <v>392</v>
      </c>
      <c r="E515" s="244" t="s">
        <v>49</v>
      </c>
      <c r="F515" s="244" t="s">
        <v>56</v>
      </c>
      <c r="G515" s="244" t="s">
        <v>262</v>
      </c>
      <c r="H515" s="187" t="s">
        <v>22</v>
      </c>
      <c r="I515" s="188">
        <v>10</v>
      </c>
      <c r="J515" s="188">
        <f>VLOOKUP(A515,CENIK!$A$2:$F$201,6,FALSE)</f>
        <v>0</v>
      </c>
      <c r="K515" s="188">
        <f t="shared" si="17"/>
        <v>0</v>
      </c>
    </row>
    <row r="516" spans="1:11" ht="165" x14ac:dyDescent="0.25">
      <c r="A516" s="187">
        <v>6101</v>
      </c>
      <c r="B516" s="187">
        <v>533</v>
      </c>
      <c r="C516" s="184" t="str">
        <f t="shared" si="16"/>
        <v>533-6101</v>
      </c>
      <c r="D516" s="244" t="s">
        <v>392</v>
      </c>
      <c r="E516" s="244" t="s">
        <v>74</v>
      </c>
      <c r="F516" s="244" t="s">
        <v>75</v>
      </c>
      <c r="G516" s="244" t="s">
        <v>76</v>
      </c>
      <c r="H516" s="187" t="s">
        <v>10</v>
      </c>
      <c r="I516" s="188">
        <v>129</v>
      </c>
      <c r="J516" s="188">
        <f>VLOOKUP(A516,CENIK!$A$2:$F$201,6,FALSE)</f>
        <v>0</v>
      </c>
      <c r="K516" s="188">
        <f t="shared" si="17"/>
        <v>0</v>
      </c>
    </row>
    <row r="517" spans="1:11" ht="120" x14ac:dyDescent="0.25">
      <c r="A517" s="187">
        <v>6202</v>
      </c>
      <c r="B517" s="187">
        <v>533</v>
      </c>
      <c r="C517" s="184" t="str">
        <f t="shared" si="16"/>
        <v>533-6202</v>
      </c>
      <c r="D517" s="244" t="s">
        <v>392</v>
      </c>
      <c r="E517" s="244" t="s">
        <v>74</v>
      </c>
      <c r="F517" s="244" t="s">
        <v>77</v>
      </c>
      <c r="G517" s="244" t="s">
        <v>263</v>
      </c>
      <c r="H517" s="187" t="s">
        <v>6</v>
      </c>
      <c r="I517" s="188">
        <v>1</v>
      </c>
      <c r="J517" s="188">
        <f>VLOOKUP(A517,CENIK!$A$2:$F$201,6,FALSE)</f>
        <v>0</v>
      </c>
      <c r="K517" s="188">
        <f t="shared" si="17"/>
        <v>0</v>
      </c>
    </row>
    <row r="518" spans="1:11" ht="120" x14ac:dyDescent="0.25">
      <c r="A518" s="187">
        <v>6204</v>
      </c>
      <c r="B518" s="187">
        <v>533</v>
      </c>
      <c r="C518" s="184" t="str">
        <f t="shared" si="16"/>
        <v>533-6204</v>
      </c>
      <c r="D518" s="244" t="s">
        <v>392</v>
      </c>
      <c r="E518" s="244" t="s">
        <v>74</v>
      </c>
      <c r="F518" s="244" t="s">
        <v>77</v>
      </c>
      <c r="G518" s="244" t="s">
        <v>265</v>
      </c>
      <c r="H518" s="187" t="s">
        <v>6</v>
      </c>
      <c r="I518" s="188">
        <v>3</v>
      </c>
      <c r="J518" s="188">
        <f>VLOOKUP(A518,CENIK!$A$2:$F$201,6,FALSE)</f>
        <v>0</v>
      </c>
      <c r="K518" s="188">
        <f t="shared" si="17"/>
        <v>0</v>
      </c>
    </row>
    <row r="519" spans="1:11" ht="45" x14ac:dyDescent="0.25">
      <c r="A519" s="187">
        <v>6257</v>
      </c>
      <c r="B519" s="187">
        <v>533</v>
      </c>
      <c r="C519" s="184" t="str">
        <f t="shared" si="16"/>
        <v>533-6257</v>
      </c>
      <c r="D519" s="244" t="s">
        <v>392</v>
      </c>
      <c r="E519" s="244" t="s">
        <v>74</v>
      </c>
      <c r="F519" s="244" t="s">
        <v>77</v>
      </c>
      <c r="G519" s="244" t="s">
        <v>79</v>
      </c>
      <c r="H519" s="187" t="s">
        <v>6</v>
      </c>
      <c r="I519" s="188">
        <v>4</v>
      </c>
      <c r="J519" s="188">
        <f>VLOOKUP(A519,CENIK!$A$2:$F$201,6,FALSE)</f>
        <v>0</v>
      </c>
      <c r="K519" s="188">
        <f t="shared" si="17"/>
        <v>0</v>
      </c>
    </row>
    <row r="520" spans="1:11" ht="120" x14ac:dyDescent="0.25">
      <c r="A520" s="187">
        <v>6253</v>
      </c>
      <c r="B520" s="187">
        <v>533</v>
      </c>
      <c r="C520" s="184" t="str">
        <f t="shared" si="16"/>
        <v>533-6253</v>
      </c>
      <c r="D520" s="244" t="s">
        <v>392</v>
      </c>
      <c r="E520" s="244" t="s">
        <v>74</v>
      </c>
      <c r="F520" s="244" t="s">
        <v>77</v>
      </c>
      <c r="G520" s="244" t="s">
        <v>269</v>
      </c>
      <c r="H520" s="187" t="s">
        <v>6</v>
      </c>
      <c r="I520" s="188">
        <v>4</v>
      </c>
      <c r="J520" s="188">
        <f>VLOOKUP(A520,CENIK!$A$2:$F$201,6,FALSE)</f>
        <v>0</v>
      </c>
      <c r="K520" s="188">
        <f t="shared" si="17"/>
        <v>0</v>
      </c>
    </row>
    <row r="521" spans="1:11" ht="120" x14ac:dyDescent="0.25">
      <c r="A521" s="187">
        <v>6302</v>
      </c>
      <c r="B521" s="187">
        <v>533</v>
      </c>
      <c r="C521" s="184" t="str">
        <f t="shared" si="16"/>
        <v>533-6302</v>
      </c>
      <c r="D521" s="244" t="s">
        <v>392</v>
      </c>
      <c r="E521" s="244" t="s">
        <v>74</v>
      </c>
      <c r="F521" s="244" t="s">
        <v>81</v>
      </c>
      <c r="G521" s="244" t="s">
        <v>82</v>
      </c>
      <c r="H521" s="187" t="s">
        <v>6</v>
      </c>
      <c r="I521" s="188">
        <v>4</v>
      </c>
      <c r="J521" s="188">
        <f>VLOOKUP(A521,CENIK!$A$2:$F$201,6,FALSE)</f>
        <v>0</v>
      </c>
      <c r="K521" s="188">
        <f t="shared" si="17"/>
        <v>0</v>
      </c>
    </row>
    <row r="522" spans="1:11" ht="345" x14ac:dyDescent="0.25">
      <c r="A522" s="187">
        <v>6301</v>
      </c>
      <c r="B522" s="187">
        <v>533</v>
      </c>
      <c r="C522" s="184" t="str">
        <f t="shared" si="16"/>
        <v>533-6301</v>
      </c>
      <c r="D522" s="244" t="s">
        <v>392</v>
      </c>
      <c r="E522" s="244" t="s">
        <v>74</v>
      </c>
      <c r="F522" s="244" t="s">
        <v>81</v>
      </c>
      <c r="G522" s="244" t="s">
        <v>270</v>
      </c>
      <c r="H522" s="187" t="s">
        <v>6</v>
      </c>
      <c r="I522" s="188">
        <v>4</v>
      </c>
      <c r="J522" s="188">
        <f>VLOOKUP(A522,CENIK!$A$2:$F$201,6,FALSE)</f>
        <v>0</v>
      </c>
      <c r="K522" s="188">
        <f t="shared" si="17"/>
        <v>0</v>
      </c>
    </row>
    <row r="523" spans="1:11" ht="60" x14ac:dyDescent="0.25">
      <c r="A523" s="187">
        <v>6405</v>
      </c>
      <c r="B523" s="187">
        <v>533</v>
      </c>
      <c r="C523" s="184" t="str">
        <f t="shared" si="16"/>
        <v>533-6405</v>
      </c>
      <c r="D523" s="244" t="s">
        <v>392</v>
      </c>
      <c r="E523" s="244" t="s">
        <v>74</v>
      </c>
      <c r="F523" s="244" t="s">
        <v>85</v>
      </c>
      <c r="G523" s="244" t="s">
        <v>87</v>
      </c>
      <c r="H523" s="187" t="s">
        <v>10</v>
      </c>
      <c r="I523" s="188">
        <v>129</v>
      </c>
      <c r="J523" s="188">
        <f>VLOOKUP(A523,CENIK!$A$2:$F$201,6,FALSE)</f>
        <v>0</v>
      </c>
      <c r="K523" s="188">
        <f t="shared" si="17"/>
        <v>0</v>
      </c>
    </row>
    <row r="524" spans="1:11" ht="30" x14ac:dyDescent="0.25">
      <c r="A524" s="187">
        <v>6401</v>
      </c>
      <c r="B524" s="187">
        <v>533</v>
      </c>
      <c r="C524" s="184" t="str">
        <f t="shared" si="16"/>
        <v>533-6401</v>
      </c>
      <c r="D524" s="244" t="s">
        <v>392</v>
      </c>
      <c r="E524" s="244" t="s">
        <v>74</v>
      </c>
      <c r="F524" s="244" t="s">
        <v>85</v>
      </c>
      <c r="G524" s="244" t="s">
        <v>86</v>
      </c>
      <c r="H524" s="187" t="s">
        <v>10</v>
      </c>
      <c r="I524" s="188">
        <v>129</v>
      </c>
      <c r="J524" s="188">
        <f>VLOOKUP(A524,CENIK!$A$2:$F$201,6,FALSE)</f>
        <v>0</v>
      </c>
      <c r="K524" s="188">
        <f t="shared" si="17"/>
        <v>0</v>
      </c>
    </row>
    <row r="525" spans="1:11" ht="30" x14ac:dyDescent="0.25">
      <c r="A525" s="187">
        <v>6402</v>
      </c>
      <c r="B525" s="187">
        <v>533</v>
      </c>
      <c r="C525" s="184" t="str">
        <f t="shared" si="16"/>
        <v>533-6402</v>
      </c>
      <c r="D525" s="244" t="s">
        <v>392</v>
      </c>
      <c r="E525" s="244" t="s">
        <v>74</v>
      </c>
      <c r="F525" s="244" t="s">
        <v>85</v>
      </c>
      <c r="G525" s="244" t="s">
        <v>122</v>
      </c>
      <c r="H525" s="187" t="s">
        <v>10</v>
      </c>
      <c r="I525" s="188">
        <v>129</v>
      </c>
      <c r="J525" s="188">
        <f>VLOOKUP(A525,CENIK!$A$2:$F$201,6,FALSE)</f>
        <v>0</v>
      </c>
      <c r="K525" s="188">
        <f t="shared" si="17"/>
        <v>0</v>
      </c>
    </row>
    <row r="526" spans="1:11" ht="30" x14ac:dyDescent="0.25">
      <c r="A526" s="187">
        <v>6501</v>
      </c>
      <c r="B526" s="187">
        <v>533</v>
      </c>
      <c r="C526" s="184" t="str">
        <f t="shared" si="16"/>
        <v>533-6501</v>
      </c>
      <c r="D526" s="244" t="s">
        <v>392</v>
      </c>
      <c r="E526" s="244" t="s">
        <v>74</v>
      </c>
      <c r="F526" s="244" t="s">
        <v>88</v>
      </c>
      <c r="G526" s="244" t="s">
        <v>271</v>
      </c>
      <c r="H526" s="187" t="s">
        <v>6</v>
      </c>
      <c r="I526" s="188">
        <v>1</v>
      </c>
      <c r="J526" s="188">
        <f>VLOOKUP(A526,CENIK!$A$2:$F$201,6,FALSE)</f>
        <v>0</v>
      </c>
      <c r="K526" s="188">
        <f t="shared" si="17"/>
        <v>0</v>
      </c>
    </row>
    <row r="527" spans="1:11" ht="60" x14ac:dyDescent="0.25">
      <c r="A527" s="187">
        <v>1201</v>
      </c>
      <c r="B527" s="187">
        <v>92</v>
      </c>
      <c r="C527" s="184" t="str">
        <f t="shared" si="16"/>
        <v>92-1201</v>
      </c>
      <c r="D527" s="244" t="s">
        <v>389</v>
      </c>
      <c r="E527" s="244" t="s">
        <v>7</v>
      </c>
      <c r="F527" s="244" t="s">
        <v>8</v>
      </c>
      <c r="G527" s="244" t="s">
        <v>9</v>
      </c>
      <c r="H527" s="187" t="s">
        <v>10</v>
      </c>
      <c r="I527" s="188">
        <v>57</v>
      </c>
      <c r="J527" s="188">
        <f>VLOOKUP(A527,CENIK!$A$2:$F$201,6,FALSE)</f>
        <v>0</v>
      </c>
      <c r="K527" s="188">
        <f t="shared" si="17"/>
        <v>0</v>
      </c>
    </row>
    <row r="528" spans="1:11" ht="45" x14ac:dyDescent="0.25">
      <c r="A528" s="187">
        <v>1202</v>
      </c>
      <c r="B528" s="187">
        <v>92</v>
      </c>
      <c r="C528" s="184" t="str">
        <f t="shared" si="16"/>
        <v>92-1202</v>
      </c>
      <c r="D528" s="244" t="s">
        <v>389</v>
      </c>
      <c r="E528" s="244" t="s">
        <v>7</v>
      </c>
      <c r="F528" s="244" t="s">
        <v>8</v>
      </c>
      <c r="G528" s="244" t="s">
        <v>11</v>
      </c>
      <c r="H528" s="187" t="s">
        <v>12</v>
      </c>
      <c r="I528" s="188">
        <v>2</v>
      </c>
      <c r="J528" s="188">
        <f>VLOOKUP(A528,CENIK!$A$2:$F$201,6,FALSE)</f>
        <v>0</v>
      </c>
      <c r="K528" s="188">
        <f t="shared" si="17"/>
        <v>0</v>
      </c>
    </row>
    <row r="529" spans="1:11" ht="60" x14ac:dyDescent="0.25">
      <c r="A529" s="187">
        <v>1203</v>
      </c>
      <c r="B529" s="187">
        <v>92</v>
      </c>
      <c r="C529" s="184" t="str">
        <f t="shared" si="16"/>
        <v>92-1203</v>
      </c>
      <c r="D529" s="244" t="s">
        <v>389</v>
      </c>
      <c r="E529" s="244" t="s">
        <v>7</v>
      </c>
      <c r="F529" s="244" t="s">
        <v>8</v>
      </c>
      <c r="G529" s="244" t="s">
        <v>236</v>
      </c>
      <c r="H529" s="187" t="s">
        <v>10</v>
      </c>
      <c r="I529" s="188">
        <v>57</v>
      </c>
      <c r="J529" s="188">
        <f>VLOOKUP(A529,CENIK!$A$2:$F$201,6,FALSE)</f>
        <v>0</v>
      </c>
      <c r="K529" s="188">
        <f t="shared" si="17"/>
        <v>0</v>
      </c>
    </row>
    <row r="530" spans="1:11" ht="60" x14ac:dyDescent="0.25">
      <c r="A530" s="187">
        <v>1205</v>
      </c>
      <c r="B530" s="187">
        <v>92</v>
      </c>
      <c r="C530" s="184" t="str">
        <f t="shared" si="16"/>
        <v>92-1205</v>
      </c>
      <c r="D530" s="244" t="s">
        <v>389</v>
      </c>
      <c r="E530" s="244" t="s">
        <v>7</v>
      </c>
      <c r="F530" s="244" t="s">
        <v>8</v>
      </c>
      <c r="G530" s="244" t="s">
        <v>237</v>
      </c>
      <c r="H530" s="187" t="s">
        <v>14</v>
      </c>
      <c r="I530" s="188">
        <v>1</v>
      </c>
      <c r="J530" s="188">
        <f>VLOOKUP(A530,CENIK!$A$2:$F$201,6,FALSE)</f>
        <v>0</v>
      </c>
      <c r="K530" s="188">
        <f t="shared" si="17"/>
        <v>0</v>
      </c>
    </row>
    <row r="531" spans="1:11" ht="60" x14ac:dyDescent="0.25">
      <c r="A531" s="187">
        <v>1206</v>
      </c>
      <c r="B531" s="187">
        <v>92</v>
      </c>
      <c r="C531" s="184" t="str">
        <f t="shared" si="16"/>
        <v>92-1206</v>
      </c>
      <c r="D531" s="244" t="s">
        <v>389</v>
      </c>
      <c r="E531" s="244" t="s">
        <v>7</v>
      </c>
      <c r="F531" s="244" t="s">
        <v>8</v>
      </c>
      <c r="G531" s="244" t="s">
        <v>238</v>
      </c>
      <c r="H531" s="187" t="s">
        <v>14</v>
      </c>
      <c r="I531" s="188">
        <v>1</v>
      </c>
      <c r="J531" s="188">
        <f>VLOOKUP(A531,CENIK!$A$2:$F$201,6,FALSE)</f>
        <v>0</v>
      </c>
      <c r="K531" s="188">
        <f t="shared" si="17"/>
        <v>0</v>
      </c>
    </row>
    <row r="532" spans="1:11" ht="75" x14ac:dyDescent="0.25">
      <c r="A532" s="187">
        <v>1207</v>
      </c>
      <c r="B532" s="187">
        <v>92</v>
      </c>
      <c r="C532" s="184" t="str">
        <f t="shared" si="16"/>
        <v>92-1207</v>
      </c>
      <c r="D532" s="244" t="s">
        <v>389</v>
      </c>
      <c r="E532" s="244" t="s">
        <v>7</v>
      </c>
      <c r="F532" s="244" t="s">
        <v>8</v>
      </c>
      <c r="G532" s="244" t="s">
        <v>239</v>
      </c>
      <c r="H532" s="187" t="s">
        <v>14</v>
      </c>
      <c r="I532" s="188">
        <v>1</v>
      </c>
      <c r="J532" s="188">
        <f>VLOOKUP(A532,CENIK!$A$2:$F$201,6,FALSE)</f>
        <v>0</v>
      </c>
      <c r="K532" s="188">
        <f t="shared" si="17"/>
        <v>0</v>
      </c>
    </row>
    <row r="533" spans="1:11" ht="75" x14ac:dyDescent="0.25">
      <c r="A533" s="187">
        <v>1208</v>
      </c>
      <c r="B533" s="187">
        <v>92</v>
      </c>
      <c r="C533" s="184" t="str">
        <f t="shared" si="16"/>
        <v>92-1208</v>
      </c>
      <c r="D533" s="244" t="s">
        <v>389</v>
      </c>
      <c r="E533" s="244" t="s">
        <v>7</v>
      </c>
      <c r="F533" s="244" t="s">
        <v>8</v>
      </c>
      <c r="G533" s="244" t="s">
        <v>240</v>
      </c>
      <c r="H533" s="187" t="s">
        <v>14</v>
      </c>
      <c r="I533" s="188">
        <v>1</v>
      </c>
      <c r="J533" s="188">
        <f>VLOOKUP(A533,CENIK!$A$2:$F$201,6,FALSE)</f>
        <v>0</v>
      </c>
      <c r="K533" s="188">
        <f t="shared" si="17"/>
        <v>0</v>
      </c>
    </row>
    <row r="534" spans="1:11" ht="60" x14ac:dyDescent="0.25">
      <c r="A534" s="187">
        <v>1212</v>
      </c>
      <c r="B534" s="187">
        <v>92</v>
      </c>
      <c r="C534" s="184" t="str">
        <f t="shared" si="16"/>
        <v>92-1212</v>
      </c>
      <c r="D534" s="244" t="s">
        <v>389</v>
      </c>
      <c r="E534" s="244" t="s">
        <v>7</v>
      </c>
      <c r="F534" s="244" t="s">
        <v>8</v>
      </c>
      <c r="G534" s="244" t="s">
        <v>243</v>
      </c>
      <c r="H534" s="187" t="s">
        <v>14</v>
      </c>
      <c r="I534" s="188">
        <v>1</v>
      </c>
      <c r="J534" s="188">
        <f>VLOOKUP(A534,CENIK!$A$2:$F$201,6,FALSE)</f>
        <v>0</v>
      </c>
      <c r="K534" s="188">
        <f t="shared" si="17"/>
        <v>0</v>
      </c>
    </row>
    <row r="535" spans="1:11" ht="60" x14ac:dyDescent="0.25">
      <c r="A535" s="187">
        <v>1213</v>
      </c>
      <c r="B535" s="187">
        <v>92</v>
      </c>
      <c r="C535" s="184" t="str">
        <f t="shared" si="16"/>
        <v>92-1213</v>
      </c>
      <c r="D535" s="244" t="s">
        <v>389</v>
      </c>
      <c r="E535" s="244" t="s">
        <v>7</v>
      </c>
      <c r="F535" s="244" t="s">
        <v>8</v>
      </c>
      <c r="G535" s="244" t="s">
        <v>244</v>
      </c>
      <c r="H535" s="187" t="s">
        <v>14</v>
      </c>
      <c r="I535" s="188">
        <v>1</v>
      </c>
      <c r="J535" s="188">
        <f>VLOOKUP(A535,CENIK!$A$2:$F$201,6,FALSE)</f>
        <v>0</v>
      </c>
      <c r="K535" s="188">
        <f t="shared" si="17"/>
        <v>0</v>
      </c>
    </row>
    <row r="536" spans="1:11" ht="45" x14ac:dyDescent="0.25">
      <c r="A536" s="187">
        <v>1301</v>
      </c>
      <c r="B536" s="187">
        <v>92</v>
      </c>
      <c r="C536" s="184" t="str">
        <f t="shared" si="16"/>
        <v>92-1301</v>
      </c>
      <c r="D536" s="244" t="s">
        <v>389</v>
      </c>
      <c r="E536" s="244" t="s">
        <v>7</v>
      </c>
      <c r="F536" s="244" t="s">
        <v>15</v>
      </c>
      <c r="G536" s="244" t="s">
        <v>16</v>
      </c>
      <c r="H536" s="187" t="s">
        <v>10</v>
      </c>
      <c r="I536" s="188">
        <v>57</v>
      </c>
      <c r="J536" s="188">
        <f>VLOOKUP(A536,CENIK!$A$2:$F$201,6,FALSE)</f>
        <v>0</v>
      </c>
      <c r="K536" s="188">
        <f t="shared" si="17"/>
        <v>0</v>
      </c>
    </row>
    <row r="537" spans="1:11" ht="150" x14ac:dyDescent="0.25">
      <c r="A537" s="187">
        <v>1302</v>
      </c>
      <c r="B537" s="187">
        <v>92</v>
      </c>
      <c r="C537" s="184" t="str">
        <f t="shared" si="16"/>
        <v>92-1302</v>
      </c>
      <c r="D537" s="244" t="s">
        <v>389</v>
      </c>
      <c r="E537" s="244" t="s">
        <v>7</v>
      </c>
      <c r="F537" s="244" t="s">
        <v>15</v>
      </c>
      <c r="G537" s="244" t="s">
        <v>3254</v>
      </c>
      <c r="H537" s="187" t="s">
        <v>10</v>
      </c>
      <c r="I537" s="188">
        <v>57</v>
      </c>
      <c r="J537" s="188">
        <f>VLOOKUP(A537,CENIK!$A$2:$F$201,6,FALSE)</f>
        <v>0</v>
      </c>
      <c r="K537" s="188">
        <f t="shared" si="17"/>
        <v>0</v>
      </c>
    </row>
    <row r="538" spans="1:11" ht="165" x14ac:dyDescent="0.25">
      <c r="A538" s="187">
        <v>1304</v>
      </c>
      <c r="B538" s="187">
        <v>92</v>
      </c>
      <c r="C538" s="184" t="str">
        <f t="shared" si="16"/>
        <v>92-1304</v>
      </c>
      <c r="D538" s="244" t="s">
        <v>389</v>
      </c>
      <c r="E538" s="244" t="s">
        <v>7</v>
      </c>
      <c r="F538" s="244" t="s">
        <v>15</v>
      </c>
      <c r="G538" s="244" t="s">
        <v>3253</v>
      </c>
      <c r="H538" s="187" t="s">
        <v>6</v>
      </c>
      <c r="I538" s="188">
        <v>1</v>
      </c>
      <c r="J538" s="188">
        <f>VLOOKUP(A538,CENIK!$A$2:$F$201,6,FALSE)</f>
        <v>0</v>
      </c>
      <c r="K538" s="188">
        <f t="shared" si="17"/>
        <v>0</v>
      </c>
    </row>
    <row r="539" spans="1:11" ht="60" x14ac:dyDescent="0.25">
      <c r="A539" s="187">
        <v>1307</v>
      </c>
      <c r="B539" s="187">
        <v>92</v>
      </c>
      <c r="C539" s="184" t="str">
        <f t="shared" si="16"/>
        <v>92-1307</v>
      </c>
      <c r="D539" s="244" t="s">
        <v>389</v>
      </c>
      <c r="E539" s="244" t="s">
        <v>7</v>
      </c>
      <c r="F539" s="244" t="s">
        <v>15</v>
      </c>
      <c r="G539" s="244" t="s">
        <v>18</v>
      </c>
      <c r="H539" s="187" t="s">
        <v>6</v>
      </c>
      <c r="I539" s="188">
        <v>3</v>
      </c>
      <c r="J539" s="188">
        <f>VLOOKUP(A539,CENIK!$A$2:$F$201,6,FALSE)</f>
        <v>0</v>
      </c>
      <c r="K539" s="188">
        <f t="shared" si="17"/>
        <v>0</v>
      </c>
    </row>
    <row r="540" spans="1:11" ht="60" x14ac:dyDescent="0.25">
      <c r="A540" s="187">
        <v>1310</v>
      </c>
      <c r="B540" s="187">
        <v>92</v>
      </c>
      <c r="C540" s="184" t="str">
        <f t="shared" si="16"/>
        <v>92-1310</v>
      </c>
      <c r="D540" s="244" t="s">
        <v>389</v>
      </c>
      <c r="E540" s="244" t="s">
        <v>7</v>
      </c>
      <c r="F540" s="244" t="s">
        <v>15</v>
      </c>
      <c r="G540" s="244" t="s">
        <v>21</v>
      </c>
      <c r="H540" s="187" t="s">
        <v>22</v>
      </c>
      <c r="I540" s="188">
        <v>42.75</v>
      </c>
      <c r="J540" s="188">
        <f>VLOOKUP(A540,CENIK!$A$2:$F$201,6,FALSE)</f>
        <v>0</v>
      </c>
      <c r="K540" s="188">
        <f t="shared" si="17"/>
        <v>0</v>
      </c>
    </row>
    <row r="541" spans="1:11" ht="30" x14ac:dyDescent="0.25">
      <c r="A541" s="187">
        <v>1401</v>
      </c>
      <c r="B541" s="187">
        <v>92</v>
      </c>
      <c r="C541" s="184" t="str">
        <f t="shared" si="16"/>
        <v>92-1401</v>
      </c>
      <c r="D541" s="244" t="s">
        <v>389</v>
      </c>
      <c r="E541" s="244" t="s">
        <v>7</v>
      </c>
      <c r="F541" s="244" t="s">
        <v>25</v>
      </c>
      <c r="G541" s="244" t="s">
        <v>247</v>
      </c>
      <c r="H541" s="187" t="s">
        <v>20</v>
      </c>
      <c r="I541" s="188">
        <v>1.1399999999999999</v>
      </c>
      <c r="J541" s="188">
        <f>VLOOKUP(A541,CENIK!$A$2:$F$201,6,FALSE)</f>
        <v>0</v>
      </c>
      <c r="K541" s="188">
        <f t="shared" si="17"/>
        <v>0</v>
      </c>
    </row>
    <row r="542" spans="1:11" ht="30" x14ac:dyDescent="0.25">
      <c r="A542" s="187">
        <v>1402</v>
      </c>
      <c r="B542" s="187">
        <v>92</v>
      </c>
      <c r="C542" s="184" t="str">
        <f t="shared" si="16"/>
        <v>92-1402</v>
      </c>
      <c r="D542" s="244" t="s">
        <v>389</v>
      </c>
      <c r="E542" s="244" t="s">
        <v>7</v>
      </c>
      <c r="F542" s="244" t="s">
        <v>25</v>
      </c>
      <c r="G542" s="244" t="s">
        <v>248</v>
      </c>
      <c r="H542" s="187" t="s">
        <v>20</v>
      </c>
      <c r="I542" s="188">
        <v>1</v>
      </c>
      <c r="J542" s="188">
        <f>VLOOKUP(A542,CENIK!$A$2:$F$201,6,FALSE)</f>
        <v>0</v>
      </c>
      <c r="K542" s="188">
        <f t="shared" si="17"/>
        <v>0</v>
      </c>
    </row>
    <row r="543" spans="1:11" ht="30" x14ac:dyDescent="0.25">
      <c r="A543" s="187">
        <v>1403</v>
      </c>
      <c r="B543" s="187">
        <v>92</v>
      </c>
      <c r="C543" s="184" t="str">
        <f t="shared" si="16"/>
        <v>92-1403</v>
      </c>
      <c r="D543" s="244" t="s">
        <v>389</v>
      </c>
      <c r="E543" s="244" t="s">
        <v>7</v>
      </c>
      <c r="F543" s="244" t="s">
        <v>25</v>
      </c>
      <c r="G543" s="244" t="s">
        <v>249</v>
      </c>
      <c r="H543" s="187" t="s">
        <v>20</v>
      </c>
      <c r="I543" s="188">
        <v>0.5</v>
      </c>
      <c r="J543" s="188">
        <f>VLOOKUP(A543,CENIK!$A$2:$F$201,6,FALSE)</f>
        <v>0</v>
      </c>
      <c r="K543" s="188">
        <f t="shared" si="17"/>
        <v>0</v>
      </c>
    </row>
    <row r="544" spans="1:11" ht="60" x14ac:dyDescent="0.25">
      <c r="A544" s="187">
        <v>12303</v>
      </c>
      <c r="B544" s="187">
        <v>92</v>
      </c>
      <c r="C544" s="184" t="str">
        <f t="shared" si="16"/>
        <v>92-12303</v>
      </c>
      <c r="D544" s="244" t="s">
        <v>389</v>
      </c>
      <c r="E544" s="244" t="s">
        <v>26</v>
      </c>
      <c r="F544" s="244" t="s">
        <v>27</v>
      </c>
      <c r="G544" s="244" t="s">
        <v>561</v>
      </c>
      <c r="H544" s="187" t="s">
        <v>22</v>
      </c>
      <c r="I544" s="188">
        <v>71.25</v>
      </c>
      <c r="J544" s="188">
        <f>VLOOKUP(A544,CENIK!$A$2:$F$201,6,FALSE)</f>
        <v>0</v>
      </c>
      <c r="K544" s="188">
        <f t="shared" si="17"/>
        <v>0</v>
      </c>
    </row>
    <row r="545" spans="1:11" ht="30" x14ac:dyDescent="0.25">
      <c r="A545" s="187">
        <v>24405</v>
      </c>
      <c r="B545" s="187">
        <v>92</v>
      </c>
      <c r="C545" s="184" t="str">
        <f t="shared" si="16"/>
        <v>92-24405</v>
      </c>
      <c r="D545" s="244" t="s">
        <v>389</v>
      </c>
      <c r="E545" s="244" t="s">
        <v>26</v>
      </c>
      <c r="F545" s="244" t="s">
        <v>36</v>
      </c>
      <c r="G545" s="244" t="s">
        <v>252</v>
      </c>
      <c r="H545" s="187" t="s">
        <v>22</v>
      </c>
      <c r="I545" s="188">
        <v>28.5</v>
      </c>
      <c r="J545" s="188">
        <f>VLOOKUP(A545,CENIK!$A$2:$F$201,6,FALSE)</f>
        <v>0</v>
      </c>
      <c r="K545" s="188">
        <f t="shared" si="17"/>
        <v>0</v>
      </c>
    </row>
    <row r="546" spans="1:11" ht="45" x14ac:dyDescent="0.25">
      <c r="A546" s="187">
        <v>31302</v>
      </c>
      <c r="B546" s="187">
        <v>92</v>
      </c>
      <c r="C546" s="184" t="str">
        <f t="shared" si="16"/>
        <v>92-31302</v>
      </c>
      <c r="D546" s="244" t="s">
        <v>389</v>
      </c>
      <c r="E546" s="244" t="s">
        <v>26</v>
      </c>
      <c r="F546" s="244" t="s">
        <v>36</v>
      </c>
      <c r="G546" s="244" t="s">
        <v>639</v>
      </c>
      <c r="H546" s="187" t="s">
        <v>22</v>
      </c>
      <c r="I546" s="188">
        <v>14.25</v>
      </c>
      <c r="J546" s="188">
        <f>VLOOKUP(A546,CENIK!$A$2:$F$201,6,FALSE)</f>
        <v>0</v>
      </c>
      <c r="K546" s="188">
        <f t="shared" si="17"/>
        <v>0</v>
      </c>
    </row>
    <row r="547" spans="1:11" ht="30" x14ac:dyDescent="0.25">
      <c r="A547" s="187">
        <v>22103</v>
      </c>
      <c r="B547" s="187">
        <v>92</v>
      </c>
      <c r="C547" s="184" t="str">
        <f t="shared" si="16"/>
        <v>92-22103</v>
      </c>
      <c r="D547" s="244" t="s">
        <v>389</v>
      </c>
      <c r="E547" s="244" t="s">
        <v>26</v>
      </c>
      <c r="F547" s="244" t="s">
        <v>36</v>
      </c>
      <c r="G547" s="244" t="s">
        <v>40</v>
      </c>
      <c r="H547" s="187" t="s">
        <v>29</v>
      </c>
      <c r="I547" s="188">
        <v>71.25</v>
      </c>
      <c r="J547" s="188">
        <f>VLOOKUP(A547,CENIK!$A$2:$F$201,6,FALSE)</f>
        <v>0</v>
      </c>
      <c r="K547" s="188">
        <f t="shared" si="17"/>
        <v>0</v>
      </c>
    </row>
    <row r="548" spans="1:11" ht="75" x14ac:dyDescent="0.25">
      <c r="A548" s="187">
        <v>31602</v>
      </c>
      <c r="B548" s="187">
        <v>92</v>
      </c>
      <c r="C548" s="184" t="str">
        <f t="shared" si="16"/>
        <v>92-31602</v>
      </c>
      <c r="D548" s="244" t="s">
        <v>389</v>
      </c>
      <c r="E548" s="244" t="s">
        <v>26</v>
      </c>
      <c r="F548" s="244" t="s">
        <v>36</v>
      </c>
      <c r="G548" s="244" t="s">
        <v>640</v>
      </c>
      <c r="H548" s="187" t="s">
        <v>29</v>
      </c>
      <c r="I548" s="188">
        <v>71.25</v>
      </c>
      <c r="J548" s="188">
        <f>VLOOKUP(A548,CENIK!$A$2:$F$201,6,FALSE)</f>
        <v>0</v>
      </c>
      <c r="K548" s="188">
        <f t="shared" si="17"/>
        <v>0</v>
      </c>
    </row>
    <row r="549" spans="1:11" ht="45" x14ac:dyDescent="0.25">
      <c r="A549" s="187">
        <v>32311</v>
      </c>
      <c r="B549" s="187">
        <v>92</v>
      </c>
      <c r="C549" s="184" t="str">
        <f t="shared" si="16"/>
        <v>92-32311</v>
      </c>
      <c r="D549" s="244" t="s">
        <v>389</v>
      </c>
      <c r="E549" s="244" t="s">
        <v>26</v>
      </c>
      <c r="F549" s="244" t="s">
        <v>36</v>
      </c>
      <c r="G549" s="244" t="s">
        <v>255</v>
      </c>
      <c r="H549" s="187" t="s">
        <v>29</v>
      </c>
      <c r="I549" s="188">
        <v>71.25</v>
      </c>
      <c r="J549" s="188">
        <f>VLOOKUP(A549,CENIK!$A$2:$F$201,6,FALSE)</f>
        <v>0</v>
      </c>
      <c r="K549" s="188">
        <f t="shared" si="17"/>
        <v>0</v>
      </c>
    </row>
    <row r="550" spans="1:11" ht="30" x14ac:dyDescent="0.25">
      <c r="A550" s="187">
        <v>2208</v>
      </c>
      <c r="B550" s="187">
        <v>92</v>
      </c>
      <c r="C550" s="184" t="str">
        <f t="shared" si="16"/>
        <v>92-2208</v>
      </c>
      <c r="D550" s="244" t="s">
        <v>389</v>
      </c>
      <c r="E550" s="244" t="s">
        <v>26</v>
      </c>
      <c r="F550" s="244" t="s">
        <v>36</v>
      </c>
      <c r="G550" s="244" t="s">
        <v>37</v>
      </c>
      <c r="H550" s="187" t="s">
        <v>29</v>
      </c>
      <c r="I550" s="188">
        <v>71.25</v>
      </c>
      <c r="J550" s="188">
        <f>VLOOKUP(A550,CENIK!$A$2:$F$201,6,FALSE)</f>
        <v>0</v>
      </c>
      <c r="K550" s="188">
        <f t="shared" si="17"/>
        <v>0</v>
      </c>
    </row>
    <row r="551" spans="1:11" ht="30" x14ac:dyDescent="0.25">
      <c r="A551" s="187">
        <v>4124</v>
      </c>
      <c r="B551" s="187">
        <v>92</v>
      </c>
      <c r="C551" s="184" t="str">
        <f t="shared" si="16"/>
        <v>92-4124</v>
      </c>
      <c r="D551" s="244" t="s">
        <v>389</v>
      </c>
      <c r="E551" s="244" t="s">
        <v>49</v>
      </c>
      <c r="F551" s="244" t="s">
        <v>50</v>
      </c>
      <c r="G551" s="244" t="s">
        <v>55</v>
      </c>
      <c r="H551" s="187" t="s">
        <v>20</v>
      </c>
      <c r="I551" s="188">
        <v>2.85</v>
      </c>
      <c r="J551" s="188">
        <f>VLOOKUP(A551,CENIK!$A$2:$F$201,6,FALSE)</f>
        <v>0</v>
      </c>
      <c r="K551" s="188">
        <f t="shared" si="17"/>
        <v>0</v>
      </c>
    </row>
    <row r="552" spans="1:11" ht="60" x14ac:dyDescent="0.25">
      <c r="A552" s="187">
        <v>4101</v>
      </c>
      <c r="B552" s="187">
        <v>92</v>
      </c>
      <c r="C552" s="184" t="str">
        <f t="shared" si="16"/>
        <v>92-4101</v>
      </c>
      <c r="D552" s="244" t="s">
        <v>389</v>
      </c>
      <c r="E552" s="244" t="s">
        <v>49</v>
      </c>
      <c r="F552" s="244" t="s">
        <v>50</v>
      </c>
      <c r="G552" s="244" t="s">
        <v>641</v>
      </c>
      <c r="H552" s="187" t="s">
        <v>29</v>
      </c>
      <c r="I552" s="188">
        <v>280.26900000000001</v>
      </c>
      <c r="J552" s="188">
        <f>VLOOKUP(A552,CENIK!$A$2:$F$201,6,FALSE)</f>
        <v>0</v>
      </c>
      <c r="K552" s="188">
        <f t="shared" si="17"/>
        <v>0</v>
      </c>
    </row>
    <row r="553" spans="1:11" ht="60" x14ac:dyDescent="0.25">
      <c r="A553" s="187">
        <v>4105</v>
      </c>
      <c r="B553" s="187">
        <v>92</v>
      </c>
      <c r="C553" s="184" t="str">
        <f t="shared" si="16"/>
        <v>92-4105</v>
      </c>
      <c r="D553" s="244" t="s">
        <v>389</v>
      </c>
      <c r="E553" s="244" t="s">
        <v>49</v>
      </c>
      <c r="F553" s="244" t="s">
        <v>50</v>
      </c>
      <c r="G553" s="244" t="s">
        <v>257</v>
      </c>
      <c r="H553" s="187" t="s">
        <v>22</v>
      </c>
      <c r="I553" s="188">
        <v>78.980625000000003</v>
      </c>
      <c r="J553" s="188">
        <f>VLOOKUP(A553,CENIK!$A$2:$F$201,6,FALSE)</f>
        <v>0</v>
      </c>
      <c r="K553" s="188">
        <f t="shared" si="17"/>
        <v>0</v>
      </c>
    </row>
    <row r="554" spans="1:11" ht="45" x14ac:dyDescent="0.25">
      <c r="A554" s="187">
        <v>4106</v>
      </c>
      <c r="B554" s="187">
        <v>92</v>
      </c>
      <c r="C554" s="184" t="str">
        <f t="shared" ref="C554:C617" si="18">CONCATENATE(B554,$A$39,A554)</f>
        <v>92-4106</v>
      </c>
      <c r="D554" s="244" t="s">
        <v>389</v>
      </c>
      <c r="E554" s="244" t="s">
        <v>49</v>
      </c>
      <c r="F554" s="244" t="s">
        <v>50</v>
      </c>
      <c r="G554" s="244" t="s">
        <v>642</v>
      </c>
      <c r="H554" s="187" t="s">
        <v>22</v>
      </c>
      <c r="I554" s="188">
        <v>61.153874999999999</v>
      </c>
      <c r="J554" s="188">
        <f>VLOOKUP(A554,CENIK!$A$2:$F$201,6,FALSE)</f>
        <v>0</v>
      </c>
      <c r="K554" s="188">
        <f t="shared" ref="K554:K617" si="19">ROUND(I554*J554,2)</f>
        <v>0</v>
      </c>
    </row>
    <row r="555" spans="1:11" ht="45" x14ac:dyDescent="0.25">
      <c r="A555" s="187">
        <v>4113</v>
      </c>
      <c r="B555" s="187">
        <v>92</v>
      </c>
      <c r="C555" s="184" t="str">
        <f t="shared" si="18"/>
        <v>92-4113</v>
      </c>
      <c r="D555" s="244" t="s">
        <v>389</v>
      </c>
      <c r="E555" s="244" t="s">
        <v>49</v>
      </c>
      <c r="F555" s="244" t="s">
        <v>50</v>
      </c>
      <c r="G555" s="244" t="s">
        <v>557</v>
      </c>
      <c r="H555" s="187" t="s">
        <v>22</v>
      </c>
      <c r="I555" s="188">
        <v>14.013450000000001</v>
      </c>
      <c r="J555" s="188">
        <f>VLOOKUP(A555,CENIK!$A$2:$F$201,6,FALSE)</f>
        <v>0</v>
      </c>
      <c r="K555" s="188">
        <f t="shared" si="19"/>
        <v>0</v>
      </c>
    </row>
    <row r="556" spans="1:11" ht="45" x14ac:dyDescent="0.25">
      <c r="A556" s="187">
        <v>4121</v>
      </c>
      <c r="B556" s="187">
        <v>92</v>
      </c>
      <c r="C556" s="184" t="str">
        <f t="shared" si="18"/>
        <v>92-4121</v>
      </c>
      <c r="D556" s="244" t="s">
        <v>389</v>
      </c>
      <c r="E556" s="244" t="s">
        <v>49</v>
      </c>
      <c r="F556" s="244" t="s">
        <v>50</v>
      </c>
      <c r="G556" s="244" t="s">
        <v>260</v>
      </c>
      <c r="H556" s="187" t="s">
        <v>22</v>
      </c>
      <c r="I556" s="188">
        <v>17.5168125</v>
      </c>
      <c r="J556" s="188">
        <f>VLOOKUP(A556,CENIK!$A$2:$F$201,6,FALSE)</f>
        <v>0</v>
      </c>
      <c r="K556" s="188">
        <f t="shared" si="19"/>
        <v>0</v>
      </c>
    </row>
    <row r="557" spans="1:11" ht="45" x14ac:dyDescent="0.25">
      <c r="A557" s="187">
        <v>4201</v>
      </c>
      <c r="B557" s="187">
        <v>92</v>
      </c>
      <c r="C557" s="184" t="str">
        <f t="shared" si="18"/>
        <v>92-4201</v>
      </c>
      <c r="D557" s="244" t="s">
        <v>389</v>
      </c>
      <c r="E557" s="244" t="s">
        <v>49</v>
      </c>
      <c r="F557" s="244" t="s">
        <v>56</v>
      </c>
      <c r="G557" s="244" t="s">
        <v>57</v>
      </c>
      <c r="H557" s="187" t="s">
        <v>29</v>
      </c>
      <c r="I557" s="188">
        <v>71.25</v>
      </c>
      <c r="J557" s="188">
        <f>VLOOKUP(A557,CENIK!$A$2:$F$201,6,FALSE)</f>
        <v>0</v>
      </c>
      <c r="K557" s="188">
        <f t="shared" si="19"/>
        <v>0</v>
      </c>
    </row>
    <row r="558" spans="1:11" ht="30" x14ac:dyDescent="0.25">
      <c r="A558" s="187">
        <v>4202</v>
      </c>
      <c r="B558" s="187">
        <v>92</v>
      </c>
      <c r="C558" s="184" t="str">
        <f t="shared" si="18"/>
        <v>92-4202</v>
      </c>
      <c r="D558" s="244" t="s">
        <v>389</v>
      </c>
      <c r="E558" s="244" t="s">
        <v>49</v>
      </c>
      <c r="F558" s="244" t="s">
        <v>56</v>
      </c>
      <c r="G558" s="244" t="s">
        <v>58</v>
      </c>
      <c r="H558" s="187" t="s">
        <v>29</v>
      </c>
      <c r="I558" s="188">
        <v>71.25</v>
      </c>
      <c r="J558" s="188">
        <f>VLOOKUP(A558,CENIK!$A$2:$F$201,6,FALSE)</f>
        <v>0</v>
      </c>
      <c r="K558" s="188">
        <f t="shared" si="19"/>
        <v>0</v>
      </c>
    </row>
    <row r="559" spans="1:11" ht="75" x14ac:dyDescent="0.25">
      <c r="A559" s="187">
        <v>4203</v>
      </c>
      <c r="B559" s="187">
        <v>92</v>
      </c>
      <c r="C559" s="184" t="str">
        <f t="shared" si="18"/>
        <v>92-4203</v>
      </c>
      <c r="D559" s="244" t="s">
        <v>389</v>
      </c>
      <c r="E559" s="244" t="s">
        <v>49</v>
      </c>
      <c r="F559" s="244" t="s">
        <v>56</v>
      </c>
      <c r="G559" s="244" t="s">
        <v>59</v>
      </c>
      <c r="H559" s="187" t="s">
        <v>22</v>
      </c>
      <c r="I559" s="188">
        <v>7.41</v>
      </c>
      <c r="J559" s="188">
        <f>VLOOKUP(A559,CENIK!$A$2:$F$201,6,FALSE)</f>
        <v>0</v>
      </c>
      <c r="K559" s="188">
        <f t="shared" si="19"/>
        <v>0</v>
      </c>
    </row>
    <row r="560" spans="1:11" ht="60" x14ac:dyDescent="0.25">
      <c r="A560" s="187">
        <v>4204</v>
      </c>
      <c r="B560" s="187">
        <v>92</v>
      </c>
      <c r="C560" s="184" t="str">
        <f t="shared" si="18"/>
        <v>92-4204</v>
      </c>
      <c r="D560" s="244" t="s">
        <v>389</v>
      </c>
      <c r="E560" s="244" t="s">
        <v>49</v>
      </c>
      <c r="F560" s="244" t="s">
        <v>56</v>
      </c>
      <c r="G560" s="244" t="s">
        <v>60</v>
      </c>
      <c r="H560" s="187" t="s">
        <v>22</v>
      </c>
      <c r="I560" s="188">
        <v>36.387500000000003</v>
      </c>
      <c r="J560" s="188">
        <f>VLOOKUP(A560,CENIK!$A$2:$F$201,6,FALSE)</f>
        <v>0</v>
      </c>
      <c r="K560" s="188">
        <f t="shared" si="19"/>
        <v>0</v>
      </c>
    </row>
    <row r="561" spans="1:11" ht="60" x14ac:dyDescent="0.25">
      <c r="A561" s="187">
        <v>4205</v>
      </c>
      <c r="B561" s="187">
        <v>92</v>
      </c>
      <c r="C561" s="184" t="str">
        <f t="shared" si="18"/>
        <v>92-4205</v>
      </c>
      <c r="D561" s="244" t="s">
        <v>389</v>
      </c>
      <c r="E561" s="244" t="s">
        <v>49</v>
      </c>
      <c r="F561" s="244" t="s">
        <v>56</v>
      </c>
      <c r="G561" s="244" t="s">
        <v>61</v>
      </c>
      <c r="H561" s="187" t="s">
        <v>29</v>
      </c>
      <c r="I561" s="188">
        <v>205.2</v>
      </c>
      <c r="J561" s="188">
        <f>VLOOKUP(A561,CENIK!$A$2:$F$201,6,FALSE)</f>
        <v>0</v>
      </c>
      <c r="K561" s="188">
        <f t="shared" si="19"/>
        <v>0</v>
      </c>
    </row>
    <row r="562" spans="1:11" ht="60" x14ac:dyDescent="0.25">
      <c r="A562" s="187">
        <v>4206</v>
      </c>
      <c r="B562" s="187">
        <v>92</v>
      </c>
      <c r="C562" s="184" t="str">
        <f t="shared" si="18"/>
        <v>92-4206</v>
      </c>
      <c r="D562" s="244" t="s">
        <v>389</v>
      </c>
      <c r="E562" s="244" t="s">
        <v>49</v>
      </c>
      <c r="F562" s="244" t="s">
        <v>56</v>
      </c>
      <c r="G562" s="244" t="s">
        <v>62</v>
      </c>
      <c r="H562" s="187" t="s">
        <v>22</v>
      </c>
      <c r="I562" s="188">
        <v>78.980625000000003</v>
      </c>
      <c r="J562" s="188">
        <f>VLOOKUP(A562,CENIK!$A$2:$F$201,6,FALSE)</f>
        <v>0</v>
      </c>
      <c r="K562" s="188">
        <f t="shared" si="19"/>
        <v>0</v>
      </c>
    </row>
    <row r="563" spans="1:11" ht="60" x14ac:dyDescent="0.25">
      <c r="A563" s="187">
        <v>4207</v>
      </c>
      <c r="B563" s="187">
        <v>92</v>
      </c>
      <c r="C563" s="184" t="str">
        <f t="shared" si="18"/>
        <v>92-4207</v>
      </c>
      <c r="D563" s="244" t="s">
        <v>389</v>
      </c>
      <c r="E563" s="244" t="s">
        <v>49</v>
      </c>
      <c r="F563" s="244" t="s">
        <v>56</v>
      </c>
      <c r="G563" s="244" t="s">
        <v>262</v>
      </c>
      <c r="H563" s="187" t="s">
        <v>22</v>
      </c>
      <c r="I563" s="188">
        <v>10</v>
      </c>
      <c r="J563" s="188">
        <f>VLOOKUP(A563,CENIK!$A$2:$F$201,6,FALSE)</f>
        <v>0</v>
      </c>
      <c r="K563" s="188">
        <f t="shared" si="19"/>
        <v>0</v>
      </c>
    </row>
    <row r="564" spans="1:11" ht="165" x14ac:dyDescent="0.25">
      <c r="A564" s="187">
        <v>6101</v>
      </c>
      <c r="B564" s="187">
        <v>92</v>
      </c>
      <c r="C564" s="184" t="str">
        <f t="shared" si="18"/>
        <v>92-6101</v>
      </c>
      <c r="D564" s="244" t="s">
        <v>389</v>
      </c>
      <c r="E564" s="244" t="s">
        <v>74</v>
      </c>
      <c r="F564" s="244" t="s">
        <v>75</v>
      </c>
      <c r="G564" s="244" t="s">
        <v>76</v>
      </c>
      <c r="H564" s="187" t="s">
        <v>10</v>
      </c>
      <c r="I564" s="188">
        <v>57</v>
      </c>
      <c r="J564" s="188">
        <f>VLOOKUP(A564,CENIK!$A$2:$F$201,6,FALSE)</f>
        <v>0</v>
      </c>
      <c r="K564" s="188">
        <f t="shared" si="19"/>
        <v>0</v>
      </c>
    </row>
    <row r="565" spans="1:11" ht="120" x14ac:dyDescent="0.25">
      <c r="A565" s="187">
        <v>6202</v>
      </c>
      <c r="B565" s="187">
        <v>92</v>
      </c>
      <c r="C565" s="184" t="str">
        <f t="shared" si="18"/>
        <v>92-6202</v>
      </c>
      <c r="D565" s="244" t="s">
        <v>389</v>
      </c>
      <c r="E565" s="244" t="s">
        <v>74</v>
      </c>
      <c r="F565" s="244" t="s">
        <v>77</v>
      </c>
      <c r="G565" s="244" t="s">
        <v>263</v>
      </c>
      <c r="H565" s="187" t="s">
        <v>6</v>
      </c>
      <c r="I565" s="188">
        <v>1</v>
      </c>
      <c r="J565" s="188">
        <f>VLOOKUP(A565,CENIK!$A$2:$F$201,6,FALSE)</f>
        <v>0</v>
      </c>
      <c r="K565" s="188">
        <f t="shared" si="19"/>
        <v>0</v>
      </c>
    </row>
    <row r="566" spans="1:11" ht="120" x14ac:dyDescent="0.25">
      <c r="A566" s="187">
        <v>6204</v>
      </c>
      <c r="B566" s="187">
        <v>92</v>
      </c>
      <c r="C566" s="184" t="str">
        <f t="shared" si="18"/>
        <v>92-6204</v>
      </c>
      <c r="D566" s="244" t="s">
        <v>389</v>
      </c>
      <c r="E566" s="244" t="s">
        <v>74</v>
      </c>
      <c r="F566" s="244" t="s">
        <v>77</v>
      </c>
      <c r="G566" s="244" t="s">
        <v>265</v>
      </c>
      <c r="H566" s="187" t="s">
        <v>6</v>
      </c>
      <c r="I566" s="188">
        <v>1</v>
      </c>
      <c r="J566" s="188">
        <f>VLOOKUP(A566,CENIK!$A$2:$F$201,6,FALSE)</f>
        <v>0</v>
      </c>
      <c r="K566" s="188">
        <f t="shared" si="19"/>
        <v>0</v>
      </c>
    </row>
    <row r="567" spans="1:11" ht="45" x14ac:dyDescent="0.25">
      <c r="A567" s="187">
        <v>6257</v>
      </c>
      <c r="B567" s="187">
        <v>92</v>
      </c>
      <c r="C567" s="184" t="str">
        <f t="shared" si="18"/>
        <v>92-6257</v>
      </c>
      <c r="D567" s="244" t="s">
        <v>389</v>
      </c>
      <c r="E567" s="244" t="s">
        <v>74</v>
      </c>
      <c r="F567" s="244" t="s">
        <v>77</v>
      </c>
      <c r="G567" s="244" t="s">
        <v>79</v>
      </c>
      <c r="H567" s="187" t="s">
        <v>6</v>
      </c>
      <c r="I567" s="188">
        <v>2</v>
      </c>
      <c r="J567" s="188">
        <f>VLOOKUP(A567,CENIK!$A$2:$F$201,6,FALSE)</f>
        <v>0</v>
      </c>
      <c r="K567" s="188">
        <f t="shared" si="19"/>
        <v>0</v>
      </c>
    </row>
    <row r="568" spans="1:11" ht="120" x14ac:dyDescent="0.25">
      <c r="A568" s="187">
        <v>6253</v>
      </c>
      <c r="B568" s="187">
        <v>92</v>
      </c>
      <c r="C568" s="184" t="str">
        <f t="shared" si="18"/>
        <v>92-6253</v>
      </c>
      <c r="D568" s="244" t="s">
        <v>389</v>
      </c>
      <c r="E568" s="244" t="s">
        <v>74</v>
      </c>
      <c r="F568" s="244" t="s">
        <v>77</v>
      </c>
      <c r="G568" s="244" t="s">
        <v>269</v>
      </c>
      <c r="H568" s="187" t="s">
        <v>6</v>
      </c>
      <c r="I568" s="188">
        <v>2</v>
      </c>
      <c r="J568" s="188">
        <f>VLOOKUP(A568,CENIK!$A$2:$F$201,6,FALSE)</f>
        <v>0</v>
      </c>
      <c r="K568" s="188">
        <f t="shared" si="19"/>
        <v>0</v>
      </c>
    </row>
    <row r="569" spans="1:11" ht="120" x14ac:dyDescent="0.25">
      <c r="A569" s="187">
        <v>6302</v>
      </c>
      <c r="B569" s="187">
        <v>92</v>
      </c>
      <c r="C569" s="184" t="str">
        <f t="shared" si="18"/>
        <v>92-6302</v>
      </c>
      <c r="D569" s="244" t="s">
        <v>389</v>
      </c>
      <c r="E569" s="244" t="s">
        <v>74</v>
      </c>
      <c r="F569" s="244" t="s">
        <v>81</v>
      </c>
      <c r="G569" s="244" t="s">
        <v>82</v>
      </c>
      <c r="H569" s="187" t="s">
        <v>6</v>
      </c>
      <c r="I569" s="188">
        <v>2</v>
      </c>
      <c r="J569" s="188">
        <f>VLOOKUP(A569,CENIK!$A$2:$F$201,6,FALSE)</f>
        <v>0</v>
      </c>
      <c r="K569" s="188">
        <f t="shared" si="19"/>
        <v>0</v>
      </c>
    </row>
    <row r="570" spans="1:11" ht="345" x14ac:dyDescent="0.25">
      <c r="A570" s="187">
        <v>6301</v>
      </c>
      <c r="B570" s="187">
        <v>92</v>
      </c>
      <c r="C570" s="184" t="str">
        <f t="shared" si="18"/>
        <v>92-6301</v>
      </c>
      <c r="D570" s="244" t="s">
        <v>389</v>
      </c>
      <c r="E570" s="244" t="s">
        <v>74</v>
      </c>
      <c r="F570" s="244" t="s">
        <v>81</v>
      </c>
      <c r="G570" s="244" t="s">
        <v>270</v>
      </c>
      <c r="H570" s="187" t="s">
        <v>6</v>
      </c>
      <c r="I570" s="188">
        <v>2</v>
      </c>
      <c r="J570" s="188">
        <f>VLOOKUP(A570,CENIK!$A$2:$F$201,6,FALSE)</f>
        <v>0</v>
      </c>
      <c r="K570" s="188">
        <f t="shared" si="19"/>
        <v>0</v>
      </c>
    </row>
    <row r="571" spans="1:11" ht="60" x14ac:dyDescent="0.25">
      <c r="A571" s="187">
        <v>6405</v>
      </c>
      <c r="B571" s="187">
        <v>92</v>
      </c>
      <c r="C571" s="184" t="str">
        <f t="shared" si="18"/>
        <v>92-6405</v>
      </c>
      <c r="D571" s="244" t="s">
        <v>389</v>
      </c>
      <c r="E571" s="244" t="s">
        <v>74</v>
      </c>
      <c r="F571" s="244" t="s">
        <v>85</v>
      </c>
      <c r="G571" s="244" t="s">
        <v>87</v>
      </c>
      <c r="H571" s="187" t="s">
        <v>10</v>
      </c>
      <c r="I571" s="188">
        <v>57</v>
      </c>
      <c r="J571" s="188">
        <f>VLOOKUP(A571,CENIK!$A$2:$F$201,6,FALSE)</f>
        <v>0</v>
      </c>
      <c r="K571" s="188">
        <f t="shared" si="19"/>
        <v>0</v>
      </c>
    </row>
    <row r="572" spans="1:11" ht="30" x14ac:dyDescent="0.25">
      <c r="A572" s="187">
        <v>6401</v>
      </c>
      <c r="B572" s="187">
        <v>92</v>
      </c>
      <c r="C572" s="184" t="str">
        <f t="shared" si="18"/>
        <v>92-6401</v>
      </c>
      <c r="D572" s="244" t="s">
        <v>389</v>
      </c>
      <c r="E572" s="244" t="s">
        <v>74</v>
      </c>
      <c r="F572" s="244" t="s">
        <v>85</v>
      </c>
      <c r="G572" s="244" t="s">
        <v>86</v>
      </c>
      <c r="H572" s="187" t="s">
        <v>10</v>
      </c>
      <c r="I572" s="188">
        <v>57</v>
      </c>
      <c r="J572" s="188">
        <f>VLOOKUP(A572,CENIK!$A$2:$F$201,6,FALSE)</f>
        <v>0</v>
      </c>
      <c r="K572" s="188">
        <f t="shared" si="19"/>
        <v>0</v>
      </c>
    </row>
    <row r="573" spans="1:11" ht="30" x14ac:dyDescent="0.25">
      <c r="A573" s="187">
        <v>6402</v>
      </c>
      <c r="B573" s="187">
        <v>92</v>
      </c>
      <c r="C573" s="184" t="str">
        <f t="shared" si="18"/>
        <v>92-6402</v>
      </c>
      <c r="D573" s="244" t="s">
        <v>389</v>
      </c>
      <c r="E573" s="244" t="s">
        <v>74</v>
      </c>
      <c r="F573" s="244" t="s">
        <v>85</v>
      </c>
      <c r="G573" s="244" t="s">
        <v>122</v>
      </c>
      <c r="H573" s="187" t="s">
        <v>10</v>
      </c>
      <c r="I573" s="188">
        <v>57</v>
      </c>
      <c r="J573" s="188">
        <f>VLOOKUP(A573,CENIK!$A$2:$F$201,6,FALSE)</f>
        <v>0</v>
      </c>
      <c r="K573" s="188">
        <f t="shared" si="19"/>
        <v>0</v>
      </c>
    </row>
    <row r="574" spans="1:11" ht="45" x14ac:dyDescent="0.25">
      <c r="A574" s="187">
        <v>6504</v>
      </c>
      <c r="B574" s="187">
        <v>92</v>
      </c>
      <c r="C574" s="184" t="str">
        <f t="shared" si="18"/>
        <v>92-6504</v>
      </c>
      <c r="D574" s="244" t="s">
        <v>389</v>
      </c>
      <c r="E574" s="244" t="s">
        <v>74</v>
      </c>
      <c r="F574" s="244" t="s">
        <v>88</v>
      </c>
      <c r="G574" s="244" t="s">
        <v>274</v>
      </c>
      <c r="H574" s="187" t="s">
        <v>6</v>
      </c>
      <c r="I574" s="188">
        <v>1</v>
      </c>
      <c r="J574" s="188">
        <f>VLOOKUP(A574,CENIK!$A$2:$F$201,6,FALSE)</f>
        <v>0</v>
      </c>
      <c r="K574" s="188">
        <f t="shared" si="19"/>
        <v>0</v>
      </c>
    </row>
    <row r="575" spans="1:11" ht="60" x14ac:dyDescent="0.25">
      <c r="A575" s="187">
        <v>1201</v>
      </c>
      <c r="B575" s="187">
        <v>91</v>
      </c>
      <c r="C575" s="184" t="str">
        <f t="shared" si="18"/>
        <v>91-1201</v>
      </c>
      <c r="D575" s="244" t="s">
        <v>388</v>
      </c>
      <c r="E575" s="244" t="s">
        <v>7</v>
      </c>
      <c r="F575" s="244" t="s">
        <v>8</v>
      </c>
      <c r="G575" s="244" t="s">
        <v>9</v>
      </c>
      <c r="H575" s="187" t="s">
        <v>10</v>
      </c>
      <c r="I575" s="188">
        <v>91</v>
      </c>
      <c r="J575" s="188">
        <f>VLOOKUP(A575,CENIK!$A$2:$F$201,6,FALSE)</f>
        <v>0</v>
      </c>
      <c r="K575" s="188">
        <f t="shared" si="19"/>
        <v>0</v>
      </c>
    </row>
    <row r="576" spans="1:11" ht="45" x14ac:dyDescent="0.25">
      <c r="A576" s="187">
        <v>1202</v>
      </c>
      <c r="B576" s="187">
        <v>91</v>
      </c>
      <c r="C576" s="184" t="str">
        <f t="shared" si="18"/>
        <v>91-1202</v>
      </c>
      <c r="D576" s="244" t="s">
        <v>388</v>
      </c>
      <c r="E576" s="244" t="s">
        <v>7</v>
      </c>
      <c r="F576" s="244" t="s">
        <v>8</v>
      </c>
      <c r="G576" s="244" t="s">
        <v>11</v>
      </c>
      <c r="H576" s="187" t="s">
        <v>12</v>
      </c>
      <c r="I576" s="188">
        <v>5</v>
      </c>
      <c r="J576" s="188">
        <f>VLOOKUP(A576,CENIK!$A$2:$F$201,6,FALSE)</f>
        <v>0</v>
      </c>
      <c r="K576" s="188">
        <f t="shared" si="19"/>
        <v>0</v>
      </c>
    </row>
    <row r="577" spans="1:11" ht="60" x14ac:dyDescent="0.25">
      <c r="A577" s="187">
        <v>1203</v>
      </c>
      <c r="B577" s="187">
        <v>91</v>
      </c>
      <c r="C577" s="184" t="str">
        <f t="shared" si="18"/>
        <v>91-1203</v>
      </c>
      <c r="D577" s="244" t="s">
        <v>388</v>
      </c>
      <c r="E577" s="244" t="s">
        <v>7</v>
      </c>
      <c r="F577" s="244" t="s">
        <v>8</v>
      </c>
      <c r="G577" s="244" t="s">
        <v>236</v>
      </c>
      <c r="H577" s="187" t="s">
        <v>10</v>
      </c>
      <c r="I577" s="188">
        <v>91</v>
      </c>
      <c r="J577" s="188">
        <f>VLOOKUP(A577,CENIK!$A$2:$F$201,6,FALSE)</f>
        <v>0</v>
      </c>
      <c r="K577" s="188">
        <f t="shared" si="19"/>
        <v>0</v>
      </c>
    </row>
    <row r="578" spans="1:11" ht="60" x14ac:dyDescent="0.25">
      <c r="A578" s="187">
        <v>1205</v>
      </c>
      <c r="B578" s="187">
        <v>91</v>
      </c>
      <c r="C578" s="184" t="str">
        <f t="shared" si="18"/>
        <v>91-1205</v>
      </c>
      <c r="D578" s="244" t="s">
        <v>388</v>
      </c>
      <c r="E578" s="244" t="s">
        <v>7</v>
      </c>
      <c r="F578" s="244" t="s">
        <v>8</v>
      </c>
      <c r="G578" s="244" t="s">
        <v>237</v>
      </c>
      <c r="H578" s="187" t="s">
        <v>14</v>
      </c>
      <c r="I578" s="188">
        <v>1</v>
      </c>
      <c r="J578" s="188">
        <f>VLOOKUP(A578,CENIK!$A$2:$F$201,6,FALSE)</f>
        <v>0</v>
      </c>
      <c r="K578" s="188">
        <f t="shared" si="19"/>
        <v>0</v>
      </c>
    </row>
    <row r="579" spans="1:11" ht="60" x14ac:dyDescent="0.25">
      <c r="A579" s="187">
        <v>1206</v>
      </c>
      <c r="B579" s="187">
        <v>91</v>
      </c>
      <c r="C579" s="184" t="str">
        <f t="shared" si="18"/>
        <v>91-1206</v>
      </c>
      <c r="D579" s="244" t="s">
        <v>388</v>
      </c>
      <c r="E579" s="244" t="s">
        <v>7</v>
      </c>
      <c r="F579" s="244" t="s">
        <v>8</v>
      </c>
      <c r="G579" s="244" t="s">
        <v>238</v>
      </c>
      <c r="H579" s="187" t="s">
        <v>14</v>
      </c>
      <c r="I579" s="188">
        <v>1</v>
      </c>
      <c r="J579" s="188">
        <f>VLOOKUP(A579,CENIK!$A$2:$F$201,6,FALSE)</f>
        <v>0</v>
      </c>
      <c r="K579" s="188">
        <f t="shared" si="19"/>
        <v>0</v>
      </c>
    </row>
    <row r="580" spans="1:11" ht="75" x14ac:dyDescent="0.25">
      <c r="A580" s="187">
        <v>1207</v>
      </c>
      <c r="B580" s="187">
        <v>91</v>
      </c>
      <c r="C580" s="184" t="str">
        <f t="shared" si="18"/>
        <v>91-1207</v>
      </c>
      <c r="D580" s="244" t="s">
        <v>388</v>
      </c>
      <c r="E580" s="244" t="s">
        <v>7</v>
      </c>
      <c r="F580" s="244" t="s">
        <v>8</v>
      </c>
      <c r="G580" s="244" t="s">
        <v>239</v>
      </c>
      <c r="H580" s="187" t="s">
        <v>14</v>
      </c>
      <c r="I580" s="188">
        <v>1</v>
      </c>
      <c r="J580" s="188">
        <f>VLOOKUP(A580,CENIK!$A$2:$F$201,6,FALSE)</f>
        <v>0</v>
      </c>
      <c r="K580" s="188">
        <f t="shared" si="19"/>
        <v>0</v>
      </c>
    </row>
    <row r="581" spans="1:11" ht="75" x14ac:dyDescent="0.25">
      <c r="A581" s="187">
        <v>1208</v>
      </c>
      <c r="B581" s="187">
        <v>91</v>
      </c>
      <c r="C581" s="184" t="str">
        <f t="shared" si="18"/>
        <v>91-1208</v>
      </c>
      <c r="D581" s="244" t="s">
        <v>388</v>
      </c>
      <c r="E581" s="244" t="s">
        <v>7</v>
      </c>
      <c r="F581" s="244" t="s">
        <v>8</v>
      </c>
      <c r="G581" s="244" t="s">
        <v>240</v>
      </c>
      <c r="H581" s="187" t="s">
        <v>14</v>
      </c>
      <c r="I581" s="188">
        <v>1</v>
      </c>
      <c r="J581" s="188">
        <f>VLOOKUP(A581,CENIK!$A$2:$F$201,6,FALSE)</f>
        <v>0</v>
      </c>
      <c r="K581" s="188">
        <f t="shared" si="19"/>
        <v>0</v>
      </c>
    </row>
    <row r="582" spans="1:11" ht="60" x14ac:dyDescent="0.25">
      <c r="A582" s="187">
        <v>1212</v>
      </c>
      <c r="B582" s="187">
        <v>91</v>
      </c>
      <c r="C582" s="184" t="str">
        <f t="shared" si="18"/>
        <v>91-1212</v>
      </c>
      <c r="D582" s="244" t="s">
        <v>388</v>
      </c>
      <c r="E582" s="244" t="s">
        <v>7</v>
      </c>
      <c r="F582" s="244" t="s">
        <v>8</v>
      </c>
      <c r="G582" s="244" t="s">
        <v>243</v>
      </c>
      <c r="H582" s="187" t="s">
        <v>14</v>
      </c>
      <c r="I582" s="188">
        <v>1</v>
      </c>
      <c r="J582" s="188">
        <f>VLOOKUP(A582,CENIK!$A$2:$F$201,6,FALSE)</f>
        <v>0</v>
      </c>
      <c r="K582" s="188">
        <f t="shared" si="19"/>
        <v>0</v>
      </c>
    </row>
    <row r="583" spans="1:11" ht="60" x14ac:dyDescent="0.25">
      <c r="A583" s="187">
        <v>1213</v>
      </c>
      <c r="B583" s="187">
        <v>91</v>
      </c>
      <c r="C583" s="184" t="str">
        <f t="shared" si="18"/>
        <v>91-1213</v>
      </c>
      <c r="D583" s="244" t="s">
        <v>388</v>
      </c>
      <c r="E583" s="244" t="s">
        <v>7</v>
      </c>
      <c r="F583" s="244" t="s">
        <v>8</v>
      </c>
      <c r="G583" s="244" t="s">
        <v>244</v>
      </c>
      <c r="H583" s="187" t="s">
        <v>14</v>
      </c>
      <c r="I583" s="188">
        <v>1</v>
      </c>
      <c r="J583" s="188">
        <f>VLOOKUP(A583,CENIK!$A$2:$F$201,6,FALSE)</f>
        <v>0</v>
      </c>
      <c r="K583" s="188">
        <f t="shared" si="19"/>
        <v>0</v>
      </c>
    </row>
    <row r="584" spans="1:11" ht="45" x14ac:dyDescent="0.25">
      <c r="A584" s="187">
        <v>1301</v>
      </c>
      <c r="B584" s="187">
        <v>91</v>
      </c>
      <c r="C584" s="184" t="str">
        <f t="shared" si="18"/>
        <v>91-1301</v>
      </c>
      <c r="D584" s="244" t="s">
        <v>388</v>
      </c>
      <c r="E584" s="244" t="s">
        <v>7</v>
      </c>
      <c r="F584" s="244" t="s">
        <v>15</v>
      </c>
      <c r="G584" s="244" t="s">
        <v>16</v>
      </c>
      <c r="H584" s="187" t="s">
        <v>10</v>
      </c>
      <c r="I584" s="188">
        <v>91</v>
      </c>
      <c r="J584" s="188">
        <f>VLOOKUP(A584,CENIK!$A$2:$F$201,6,FALSE)</f>
        <v>0</v>
      </c>
      <c r="K584" s="188">
        <f t="shared" si="19"/>
        <v>0</v>
      </c>
    </row>
    <row r="585" spans="1:11" ht="150" x14ac:dyDescent="0.25">
      <c r="A585" s="187">
        <v>1302</v>
      </c>
      <c r="B585" s="187">
        <v>91</v>
      </c>
      <c r="C585" s="184" t="str">
        <f t="shared" si="18"/>
        <v>91-1302</v>
      </c>
      <c r="D585" s="244" t="s">
        <v>388</v>
      </c>
      <c r="E585" s="244" t="s">
        <v>7</v>
      </c>
      <c r="F585" s="244" t="s">
        <v>15</v>
      </c>
      <c r="G585" s="244" t="s">
        <v>3254</v>
      </c>
      <c r="H585" s="187" t="s">
        <v>10</v>
      </c>
      <c r="I585" s="188">
        <v>91</v>
      </c>
      <c r="J585" s="188">
        <f>VLOOKUP(A585,CENIK!$A$2:$F$201,6,FALSE)</f>
        <v>0</v>
      </c>
      <c r="K585" s="188">
        <f t="shared" si="19"/>
        <v>0</v>
      </c>
    </row>
    <row r="586" spans="1:11" ht="165" x14ac:dyDescent="0.25">
      <c r="A586" s="187">
        <v>1304</v>
      </c>
      <c r="B586" s="187">
        <v>91</v>
      </c>
      <c r="C586" s="184" t="str">
        <f t="shared" si="18"/>
        <v>91-1304</v>
      </c>
      <c r="D586" s="244" t="s">
        <v>388</v>
      </c>
      <c r="E586" s="244" t="s">
        <v>7</v>
      </c>
      <c r="F586" s="244" t="s">
        <v>15</v>
      </c>
      <c r="G586" s="244" t="s">
        <v>3253</v>
      </c>
      <c r="H586" s="187" t="s">
        <v>6</v>
      </c>
      <c r="I586" s="188">
        <v>1</v>
      </c>
      <c r="J586" s="188">
        <f>VLOOKUP(A586,CENIK!$A$2:$F$201,6,FALSE)</f>
        <v>0</v>
      </c>
      <c r="K586" s="188">
        <f t="shared" si="19"/>
        <v>0</v>
      </c>
    </row>
    <row r="587" spans="1:11" ht="60" x14ac:dyDescent="0.25">
      <c r="A587" s="187">
        <v>1307</v>
      </c>
      <c r="B587" s="187">
        <v>91</v>
      </c>
      <c r="C587" s="184" t="str">
        <f t="shared" si="18"/>
        <v>91-1307</v>
      </c>
      <c r="D587" s="244" t="s">
        <v>388</v>
      </c>
      <c r="E587" s="244" t="s">
        <v>7</v>
      </c>
      <c r="F587" s="244" t="s">
        <v>15</v>
      </c>
      <c r="G587" s="244" t="s">
        <v>18</v>
      </c>
      <c r="H587" s="187" t="s">
        <v>6</v>
      </c>
      <c r="I587" s="188">
        <v>4</v>
      </c>
      <c r="J587" s="188">
        <f>VLOOKUP(A587,CENIK!$A$2:$F$201,6,FALSE)</f>
        <v>0</v>
      </c>
      <c r="K587" s="188">
        <f t="shared" si="19"/>
        <v>0</v>
      </c>
    </row>
    <row r="588" spans="1:11" ht="60" x14ac:dyDescent="0.25">
      <c r="A588" s="187">
        <v>1310</v>
      </c>
      <c r="B588" s="187">
        <v>91</v>
      </c>
      <c r="C588" s="184" t="str">
        <f t="shared" si="18"/>
        <v>91-1310</v>
      </c>
      <c r="D588" s="244" t="s">
        <v>388</v>
      </c>
      <c r="E588" s="244" t="s">
        <v>7</v>
      </c>
      <c r="F588" s="244" t="s">
        <v>15</v>
      </c>
      <c r="G588" s="244" t="s">
        <v>21</v>
      </c>
      <c r="H588" s="187" t="s">
        <v>22</v>
      </c>
      <c r="I588" s="188">
        <v>68.25</v>
      </c>
      <c r="J588" s="188">
        <f>VLOOKUP(A588,CENIK!$A$2:$F$201,6,FALSE)</f>
        <v>0</v>
      </c>
      <c r="K588" s="188">
        <f t="shared" si="19"/>
        <v>0</v>
      </c>
    </row>
    <row r="589" spans="1:11" ht="30" x14ac:dyDescent="0.25">
      <c r="A589" s="187">
        <v>1401</v>
      </c>
      <c r="B589" s="187">
        <v>91</v>
      </c>
      <c r="C589" s="184" t="str">
        <f t="shared" si="18"/>
        <v>91-1401</v>
      </c>
      <c r="D589" s="244" t="s">
        <v>388</v>
      </c>
      <c r="E589" s="244" t="s">
        <v>7</v>
      </c>
      <c r="F589" s="244" t="s">
        <v>25</v>
      </c>
      <c r="G589" s="244" t="s">
        <v>247</v>
      </c>
      <c r="H589" s="187" t="s">
        <v>20</v>
      </c>
      <c r="I589" s="188">
        <v>1.82</v>
      </c>
      <c r="J589" s="188">
        <f>VLOOKUP(A589,CENIK!$A$2:$F$201,6,FALSE)</f>
        <v>0</v>
      </c>
      <c r="K589" s="188">
        <f t="shared" si="19"/>
        <v>0</v>
      </c>
    </row>
    <row r="590" spans="1:11" ht="30" x14ac:dyDescent="0.25">
      <c r="A590" s="187">
        <v>1402</v>
      </c>
      <c r="B590" s="187">
        <v>91</v>
      </c>
      <c r="C590" s="184" t="str">
        <f t="shared" si="18"/>
        <v>91-1402</v>
      </c>
      <c r="D590" s="244" t="s">
        <v>388</v>
      </c>
      <c r="E590" s="244" t="s">
        <v>7</v>
      </c>
      <c r="F590" s="244" t="s">
        <v>25</v>
      </c>
      <c r="G590" s="244" t="s">
        <v>248</v>
      </c>
      <c r="H590" s="187" t="s">
        <v>20</v>
      </c>
      <c r="I590" s="188">
        <v>2.5</v>
      </c>
      <c r="J590" s="188">
        <f>VLOOKUP(A590,CENIK!$A$2:$F$201,6,FALSE)</f>
        <v>0</v>
      </c>
      <c r="K590" s="188">
        <f t="shared" si="19"/>
        <v>0</v>
      </c>
    </row>
    <row r="591" spans="1:11" ht="30" x14ac:dyDescent="0.25">
      <c r="A591" s="187">
        <v>1403</v>
      </c>
      <c r="B591" s="187">
        <v>91</v>
      </c>
      <c r="C591" s="184" t="str">
        <f t="shared" si="18"/>
        <v>91-1403</v>
      </c>
      <c r="D591" s="244" t="s">
        <v>388</v>
      </c>
      <c r="E591" s="244" t="s">
        <v>7</v>
      </c>
      <c r="F591" s="244" t="s">
        <v>25</v>
      </c>
      <c r="G591" s="244" t="s">
        <v>249</v>
      </c>
      <c r="H591" s="187" t="s">
        <v>20</v>
      </c>
      <c r="I591" s="188">
        <v>1.25</v>
      </c>
      <c r="J591" s="188">
        <f>VLOOKUP(A591,CENIK!$A$2:$F$201,6,FALSE)</f>
        <v>0</v>
      </c>
      <c r="K591" s="188">
        <f t="shared" si="19"/>
        <v>0</v>
      </c>
    </row>
    <row r="592" spans="1:11" ht="30" x14ac:dyDescent="0.25">
      <c r="A592" s="187">
        <v>22102</v>
      </c>
      <c r="B592" s="187">
        <v>91</v>
      </c>
      <c r="C592" s="184" t="str">
        <f t="shared" si="18"/>
        <v>91-22102</v>
      </c>
      <c r="D592" s="244" t="s">
        <v>388</v>
      </c>
      <c r="E592" s="244" t="s">
        <v>26</v>
      </c>
      <c r="F592" s="244" t="s">
        <v>27</v>
      </c>
      <c r="G592" s="244" t="s">
        <v>35</v>
      </c>
      <c r="H592" s="187" t="s">
        <v>29</v>
      </c>
      <c r="I592" s="188">
        <v>113.75</v>
      </c>
      <c r="J592" s="188">
        <f>VLOOKUP(A592,CENIK!$A$2:$F$201,6,FALSE)</f>
        <v>0</v>
      </c>
      <c r="K592" s="188">
        <f t="shared" si="19"/>
        <v>0</v>
      </c>
    </row>
    <row r="593" spans="1:11" ht="60" x14ac:dyDescent="0.25">
      <c r="A593" s="187">
        <v>12303</v>
      </c>
      <c r="B593" s="187">
        <v>91</v>
      </c>
      <c r="C593" s="184" t="str">
        <f t="shared" si="18"/>
        <v>91-12303</v>
      </c>
      <c r="D593" s="244" t="s">
        <v>388</v>
      </c>
      <c r="E593" s="244" t="s">
        <v>26</v>
      </c>
      <c r="F593" s="244" t="s">
        <v>27</v>
      </c>
      <c r="G593" s="244" t="s">
        <v>561</v>
      </c>
      <c r="H593" s="187" t="s">
        <v>22</v>
      </c>
      <c r="I593" s="188">
        <v>113.75</v>
      </c>
      <c r="J593" s="188">
        <f>VLOOKUP(A593,CENIK!$A$2:$F$201,6,FALSE)</f>
        <v>0</v>
      </c>
      <c r="K593" s="188">
        <f t="shared" si="19"/>
        <v>0</v>
      </c>
    </row>
    <row r="594" spans="1:11" ht="30" x14ac:dyDescent="0.25">
      <c r="A594" s="187">
        <v>24405</v>
      </c>
      <c r="B594" s="187">
        <v>91</v>
      </c>
      <c r="C594" s="184" t="str">
        <f t="shared" si="18"/>
        <v>91-24405</v>
      </c>
      <c r="D594" s="244" t="s">
        <v>388</v>
      </c>
      <c r="E594" s="244" t="s">
        <v>26</v>
      </c>
      <c r="F594" s="244" t="s">
        <v>36</v>
      </c>
      <c r="G594" s="244" t="s">
        <v>252</v>
      </c>
      <c r="H594" s="187" t="s">
        <v>22</v>
      </c>
      <c r="I594" s="188">
        <v>45.5</v>
      </c>
      <c r="J594" s="188">
        <f>VLOOKUP(A594,CENIK!$A$2:$F$201,6,FALSE)</f>
        <v>0</v>
      </c>
      <c r="K594" s="188">
        <f t="shared" si="19"/>
        <v>0</v>
      </c>
    </row>
    <row r="595" spans="1:11" ht="45" x14ac:dyDescent="0.25">
      <c r="A595" s="187">
        <v>31302</v>
      </c>
      <c r="B595" s="187">
        <v>91</v>
      </c>
      <c r="C595" s="184" t="str">
        <f t="shared" si="18"/>
        <v>91-31302</v>
      </c>
      <c r="D595" s="244" t="s">
        <v>388</v>
      </c>
      <c r="E595" s="244" t="s">
        <v>26</v>
      </c>
      <c r="F595" s="244" t="s">
        <v>36</v>
      </c>
      <c r="G595" s="244" t="s">
        <v>639</v>
      </c>
      <c r="H595" s="187" t="s">
        <v>22</v>
      </c>
      <c r="I595" s="188">
        <v>22.75</v>
      </c>
      <c r="J595" s="188">
        <f>VLOOKUP(A595,CENIK!$A$2:$F$201,6,FALSE)</f>
        <v>0</v>
      </c>
      <c r="K595" s="188">
        <f t="shared" si="19"/>
        <v>0</v>
      </c>
    </row>
    <row r="596" spans="1:11" ht="30" x14ac:dyDescent="0.25">
      <c r="A596" s="187">
        <v>22103</v>
      </c>
      <c r="B596" s="187">
        <v>91</v>
      </c>
      <c r="C596" s="184" t="str">
        <f t="shared" si="18"/>
        <v>91-22103</v>
      </c>
      <c r="D596" s="244" t="s">
        <v>388</v>
      </c>
      <c r="E596" s="244" t="s">
        <v>26</v>
      </c>
      <c r="F596" s="244" t="s">
        <v>36</v>
      </c>
      <c r="G596" s="244" t="s">
        <v>40</v>
      </c>
      <c r="H596" s="187" t="s">
        <v>29</v>
      </c>
      <c r="I596" s="188">
        <v>113.75</v>
      </c>
      <c r="J596" s="188">
        <f>VLOOKUP(A596,CENIK!$A$2:$F$201,6,FALSE)</f>
        <v>0</v>
      </c>
      <c r="K596" s="188">
        <f t="shared" si="19"/>
        <v>0</v>
      </c>
    </row>
    <row r="597" spans="1:11" ht="75" x14ac:dyDescent="0.25">
      <c r="A597" s="187">
        <v>31602</v>
      </c>
      <c r="B597" s="187">
        <v>91</v>
      </c>
      <c r="C597" s="184" t="str">
        <f t="shared" si="18"/>
        <v>91-31602</v>
      </c>
      <c r="D597" s="244" t="s">
        <v>388</v>
      </c>
      <c r="E597" s="244" t="s">
        <v>26</v>
      </c>
      <c r="F597" s="244" t="s">
        <v>36</v>
      </c>
      <c r="G597" s="244" t="s">
        <v>640</v>
      </c>
      <c r="H597" s="187" t="s">
        <v>29</v>
      </c>
      <c r="I597" s="188">
        <v>113.75</v>
      </c>
      <c r="J597" s="188">
        <f>VLOOKUP(A597,CENIK!$A$2:$F$201,6,FALSE)</f>
        <v>0</v>
      </c>
      <c r="K597" s="188">
        <f t="shared" si="19"/>
        <v>0</v>
      </c>
    </row>
    <row r="598" spans="1:11" ht="45" x14ac:dyDescent="0.25">
      <c r="A598" s="187">
        <v>32311</v>
      </c>
      <c r="B598" s="187">
        <v>91</v>
      </c>
      <c r="C598" s="184" t="str">
        <f t="shared" si="18"/>
        <v>91-32311</v>
      </c>
      <c r="D598" s="244" t="s">
        <v>388</v>
      </c>
      <c r="E598" s="244" t="s">
        <v>26</v>
      </c>
      <c r="F598" s="244" t="s">
        <v>36</v>
      </c>
      <c r="G598" s="244" t="s">
        <v>255</v>
      </c>
      <c r="H598" s="187" t="s">
        <v>29</v>
      </c>
      <c r="I598" s="188">
        <v>113.75</v>
      </c>
      <c r="J598" s="188">
        <f>VLOOKUP(A598,CENIK!$A$2:$F$201,6,FALSE)</f>
        <v>0</v>
      </c>
      <c r="K598" s="188">
        <f t="shared" si="19"/>
        <v>0</v>
      </c>
    </row>
    <row r="599" spans="1:11" ht="30" x14ac:dyDescent="0.25">
      <c r="A599" s="187">
        <v>2208</v>
      </c>
      <c r="B599" s="187">
        <v>91</v>
      </c>
      <c r="C599" s="184" t="str">
        <f t="shared" si="18"/>
        <v>91-2208</v>
      </c>
      <c r="D599" s="244" t="s">
        <v>388</v>
      </c>
      <c r="E599" s="244" t="s">
        <v>26</v>
      </c>
      <c r="F599" s="244" t="s">
        <v>36</v>
      </c>
      <c r="G599" s="244" t="s">
        <v>37</v>
      </c>
      <c r="H599" s="187" t="s">
        <v>29</v>
      </c>
      <c r="I599" s="188">
        <v>113.75</v>
      </c>
      <c r="J599" s="188">
        <f>VLOOKUP(A599,CENIK!$A$2:$F$201,6,FALSE)</f>
        <v>0</v>
      </c>
      <c r="K599" s="188">
        <f t="shared" si="19"/>
        <v>0</v>
      </c>
    </row>
    <row r="600" spans="1:11" ht="30" x14ac:dyDescent="0.25">
      <c r="A600" s="187">
        <v>4124</v>
      </c>
      <c r="B600" s="187">
        <v>91</v>
      </c>
      <c r="C600" s="184" t="str">
        <f t="shared" si="18"/>
        <v>91-4124</v>
      </c>
      <c r="D600" s="244" t="s">
        <v>388</v>
      </c>
      <c r="E600" s="244" t="s">
        <v>49</v>
      </c>
      <c r="F600" s="244" t="s">
        <v>50</v>
      </c>
      <c r="G600" s="244" t="s">
        <v>55</v>
      </c>
      <c r="H600" s="187" t="s">
        <v>20</v>
      </c>
      <c r="I600" s="188">
        <v>4.55</v>
      </c>
      <c r="J600" s="188">
        <f>VLOOKUP(A600,CENIK!$A$2:$F$201,6,FALSE)</f>
        <v>0</v>
      </c>
      <c r="K600" s="188">
        <f t="shared" si="19"/>
        <v>0</v>
      </c>
    </row>
    <row r="601" spans="1:11" ht="60" x14ac:dyDescent="0.25">
      <c r="A601" s="187">
        <v>4101</v>
      </c>
      <c r="B601" s="187">
        <v>91</v>
      </c>
      <c r="C601" s="184" t="str">
        <f t="shared" si="18"/>
        <v>91-4101</v>
      </c>
      <c r="D601" s="244" t="s">
        <v>388</v>
      </c>
      <c r="E601" s="244" t="s">
        <v>49</v>
      </c>
      <c r="F601" s="244" t="s">
        <v>50</v>
      </c>
      <c r="G601" s="244" t="s">
        <v>641</v>
      </c>
      <c r="H601" s="187" t="s">
        <v>29</v>
      </c>
      <c r="I601" s="188">
        <v>315.18759999999997</v>
      </c>
      <c r="J601" s="188">
        <f>VLOOKUP(A601,CENIK!$A$2:$F$201,6,FALSE)</f>
        <v>0</v>
      </c>
      <c r="K601" s="188">
        <f t="shared" si="19"/>
        <v>0</v>
      </c>
    </row>
    <row r="602" spans="1:11" ht="60" x14ac:dyDescent="0.25">
      <c r="A602" s="187">
        <v>4105</v>
      </c>
      <c r="B602" s="187">
        <v>91</v>
      </c>
      <c r="C602" s="184" t="str">
        <f t="shared" si="18"/>
        <v>91-4105</v>
      </c>
      <c r="D602" s="244" t="s">
        <v>388</v>
      </c>
      <c r="E602" s="244" t="s">
        <v>49</v>
      </c>
      <c r="F602" s="244" t="s">
        <v>50</v>
      </c>
      <c r="G602" s="244" t="s">
        <v>257</v>
      </c>
      <c r="H602" s="187" t="s">
        <v>22</v>
      </c>
      <c r="I602" s="188">
        <v>43.429749999999999</v>
      </c>
      <c r="J602" s="188">
        <f>VLOOKUP(A602,CENIK!$A$2:$F$201,6,FALSE)</f>
        <v>0</v>
      </c>
      <c r="K602" s="188">
        <f t="shared" si="19"/>
        <v>0</v>
      </c>
    </row>
    <row r="603" spans="1:11" ht="45" x14ac:dyDescent="0.25">
      <c r="A603" s="187">
        <v>4106</v>
      </c>
      <c r="B603" s="187">
        <v>91</v>
      </c>
      <c r="C603" s="184" t="str">
        <f t="shared" si="18"/>
        <v>91-4106</v>
      </c>
      <c r="D603" s="244" t="s">
        <v>388</v>
      </c>
      <c r="E603" s="244" t="s">
        <v>49</v>
      </c>
      <c r="F603" s="244" t="s">
        <v>50</v>
      </c>
      <c r="G603" s="244" t="s">
        <v>642</v>
      </c>
      <c r="H603" s="187" t="s">
        <v>22</v>
      </c>
      <c r="I603" s="188">
        <v>114.16405</v>
      </c>
      <c r="J603" s="188">
        <f>VLOOKUP(A603,CENIK!$A$2:$F$201,6,FALSE)</f>
        <v>0</v>
      </c>
      <c r="K603" s="188">
        <f t="shared" si="19"/>
        <v>0</v>
      </c>
    </row>
    <row r="604" spans="1:11" ht="45" x14ac:dyDescent="0.25">
      <c r="A604" s="187">
        <v>4113</v>
      </c>
      <c r="B604" s="187">
        <v>91</v>
      </c>
      <c r="C604" s="184" t="str">
        <f t="shared" si="18"/>
        <v>91-4113</v>
      </c>
      <c r="D604" s="244" t="s">
        <v>388</v>
      </c>
      <c r="E604" s="244" t="s">
        <v>49</v>
      </c>
      <c r="F604" s="244" t="s">
        <v>50</v>
      </c>
      <c r="G604" s="244" t="s">
        <v>557</v>
      </c>
      <c r="H604" s="187" t="s">
        <v>22</v>
      </c>
      <c r="I604" s="188">
        <v>15.75938</v>
      </c>
      <c r="J604" s="188">
        <f>VLOOKUP(A604,CENIK!$A$2:$F$201,6,FALSE)</f>
        <v>0</v>
      </c>
      <c r="K604" s="188">
        <f t="shared" si="19"/>
        <v>0</v>
      </c>
    </row>
    <row r="605" spans="1:11" ht="45" x14ac:dyDescent="0.25">
      <c r="A605" s="187">
        <v>4121</v>
      </c>
      <c r="B605" s="187">
        <v>91</v>
      </c>
      <c r="C605" s="184" t="str">
        <f t="shared" si="18"/>
        <v>91-4121</v>
      </c>
      <c r="D605" s="244" t="s">
        <v>388</v>
      </c>
      <c r="E605" s="244" t="s">
        <v>49</v>
      </c>
      <c r="F605" s="244" t="s">
        <v>50</v>
      </c>
      <c r="G605" s="244" t="s">
        <v>260</v>
      </c>
      <c r="H605" s="187" t="s">
        <v>22</v>
      </c>
      <c r="I605" s="188">
        <v>19.699224999999998</v>
      </c>
      <c r="J605" s="188">
        <f>VLOOKUP(A605,CENIK!$A$2:$F$201,6,FALSE)</f>
        <v>0</v>
      </c>
      <c r="K605" s="188">
        <f t="shared" si="19"/>
        <v>0</v>
      </c>
    </row>
    <row r="606" spans="1:11" ht="45" x14ac:dyDescent="0.25">
      <c r="A606" s="187">
        <v>4201</v>
      </c>
      <c r="B606" s="187">
        <v>91</v>
      </c>
      <c r="C606" s="184" t="str">
        <f t="shared" si="18"/>
        <v>91-4201</v>
      </c>
      <c r="D606" s="244" t="s">
        <v>388</v>
      </c>
      <c r="E606" s="244" t="s">
        <v>49</v>
      </c>
      <c r="F606" s="244" t="s">
        <v>56</v>
      </c>
      <c r="G606" s="244" t="s">
        <v>57</v>
      </c>
      <c r="H606" s="187" t="s">
        <v>29</v>
      </c>
      <c r="I606" s="188">
        <v>113.75</v>
      </c>
      <c r="J606" s="188">
        <f>VLOOKUP(A606,CENIK!$A$2:$F$201,6,FALSE)</f>
        <v>0</v>
      </c>
      <c r="K606" s="188">
        <f t="shared" si="19"/>
        <v>0</v>
      </c>
    </row>
    <row r="607" spans="1:11" ht="30" x14ac:dyDescent="0.25">
      <c r="A607" s="187">
        <v>4202</v>
      </c>
      <c r="B607" s="187">
        <v>91</v>
      </c>
      <c r="C607" s="184" t="str">
        <f t="shared" si="18"/>
        <v>91-4202</v>
      </c>
      <c r="D607" s="244" t="s">
        <v>388</v>
      </c>
      <c r="E607" s="244" t="s">
        <v>49</v>
      </c>
      <c r="F607" s="244" t="s">
        <v>56</v>
      </c>
      <c r="G607" s="244" t="s">
        <v>58</v>
      </c>
      <c r="H607" s="187" t="s">
        <v>29</v>
      </c>
      <c r="I607" s="188">
        <v>113.75</v>
      </c>
      <c r="J607" s="188">
        <f>VLOOKUP(A607,CENIK!$A$2:$F$201,6,FALSE)</f>
        <v>0</v>
      </c>
      <c r="K607" s="188">
        <f t="shared" si="19"/>
        <v>0</v>
      </c>
    </row>
    <row r="608" spans="1:11" ht="75" x14ac:dyDescent="0.25">
      <c r="A608" s="187">
        <v>4203</v>
      </c>
      <c r="B608" s="187">
        <v>91</v>
      </c>
      <c r="C608" s="184" t="str">
        <f t="shared" si="18"/>
        <v>91-4203</v>
      </c>
      <c r="D608" s="244" t="s">
        <v>388</v>
      </c>
      <c r="E608" s="244" t="s">
        <v>49</v>
      </c>
      <c r="F608" s="244" t="s">
        <v>56</v>
      </c>
      <c r="G608" s="244" t="s">
        <v>59</v>
      </c>
      <c r="H608" s="187" t="s">
        <v>22</v>
      </c>
      <c r="I608" s="188">
        <v>11.83</v>
      </c>
      <c r="J608" s="188">
        <f>VLOOKUP(A608,CENIK!$A$2:$F$201,6,FALSE)</f>
        <v>0</v>
      </c>
      <c r="K608" s="188">
        <f t="shared" si="19"/>
        <v>0</v>
      </c>
    </row>
    <row r="609" spans="1:11" ht="60" x14ac:dyDescent="0.25">
      <c r="A609" s="187">
        <v>4204</v>
      </c>
      <c r="B609" s="187">
        <v>91</v>
      </c>
      <c r="C609" s="184" t="str">
        <f t="shared" si="18"/>
        <v>91-4204</v>
      </c>
      <c r="D609" s="244" t="s">
        <v>388</v>
      </c>
      <c r="E609" s="244" t="s">
        <v>49</v>
      </c>
      <c r="F609" s="244" t="s">
        <v>56</v>
      </c>
      <c r="G609" s="244" t="s">
        <v>60</v>
      </c>
      <c r="H609" s="187" t="s">
        <v>22</v>
      </c>
      <c r="I609" s="188">
        <v>58.092500000000001</v>
      </c>
      <c r="J609" s="188">
        <f>VLOOKUP(A609,CENIK!$A$2:$F$201,6,FALSE)</f>
        <v>0</v>
      </c>
      <c r="K609" s="188">
        <f t="shared" si="19"/>
        <v>0</v>
      </c>
    </row>
    <row r="610" spans="1:11" ht="60" x14ac:dyDescent="0.25">
      <c r="A610" s="187">
        <v>4205</v>
      </c>
      <c r="B610" s="187">
        <v>91</v>
      </c>
      <c r="C610" s="184" t="str">
        <f t="shared" si="18"/>
        <v>91-4205</v>
      </c>
      <c r="D610" s="244" t="s">
        <v>388</v>
      </c>
      <c r="E610" s="244" t="s">
        <v>49</v>
      </c>
      <c r="F610" s="244" t="s">
        <v>56</v>
      </c>
      <c r="G610" s="244" t="s">
        <v>61</v>
      </c>
      <c r="H610" s="187" t="s">
        <v>29</v>
      </c>
      <c r="I610" s="188">
        <v>327.60000000000002</v>
      </c>
      <c r="J610" s="188">
        <f>VLOOKUP(A610,CENIK!$A$2:$F$201,6,FALSE)</f>
        <v>0</v>
      </c>
      <c r="K610" s="188">
        <f t="shared" si="19"/>
        <v>0</v>
      </c>
    </row>
    <row r="611" spans="1:11" ht="60" x14ac:dyDescent="0.25">
      <c r="A611" s="187">
        <v>4206</v>
      </c>
      <c r="B611" s="187">
        <v>91</v>
      </c>
      <c r="C611" s="184" t="str">
        <f t="shared" si="18"/>
        <v>91-4206</v>
      </c>
      <c r="D611" s="244" t="s">
        <v>388</v>
      </c>
      <c r="E611" s="244" t="s">
        <v>49</v>
      </c>
      <c r="F611" s="244" t="s">
        <v>56</v>
      </c>
      <c r="G611" s="244" t="s">
        <v>62</v>
      </c>
      <c r="H611" s="187" t="s">
        <v>22</v>
      </c>
      <c r="I611" s="188">
        <v>43.429749999999999</v>
      </c>
      <c r="J611" s="188">
        <f>VLOOKUP(A611,CENIK!$A$2:$F$201,6,FALSE)</f>
        <v>0</v>
      </c>
      <c r="K611" s="188">
        <f t="shared" si="19"/>
        <v>0</v>
      </c>
    </row>
    <row r="612" spans="1:11" ht="60" x14ac:dyDescent="0.25">
      <c r="A612" s="187">
        <v>4207</v>
      </c>
      <c r="B612" s="187">
        <v>91</v>
      </c>
      <c r="C612" s="184" t="str">
        <f t="shared" si="18"/>
        <v>91-4207</v>
      </c>
      <c r="D612" s="244" t="s">
        <v>388</v>
      </c>
      <c r="E612" s="244" t="s">
        <v>49</v>
      </c>
      <c r="F612" s="244" t="s">
        <v>56</v>
      </c>
      <c r="G612" s="244" t="s">
        <v>262</v>
      </c>
      <c r="H612" s="187" t="s">
        <v>22</v>
      </c>
      <c r="I612" s="188">
        <v>10</v>
      </c>
      <c r="J612" s="188">
        <f>VLOOKUP(A612,CENIK!$A$2:$F$201,6,FALSE)</f>
        <v>0</v>
      </c>
      <c r="K612" s="188">
        <f t="shared" si="19"/>
        <v>0</v>
      </c>
    </row>
    <row r="613" spans="1:11" ht="165" x14ac:dyDescent="0.25">
      <c r="A613" s="187">
        <v>6101</v>
      </c>
      <c r="B613" s="187">
        <v>91</v>
      </c>
      <c r="C613" s="184" t="str">
        <f t="shared" si="18"/>
        <v>91-6101</v>
      </c>
      <c r="D613" s="244" t="s">
        <v>388</v>
      </c>
      <c r="E613" s="244" t="s">
        <v>74</v>
      </c>
      <c r="F613" s="244" t="s">
        <v>75</v>
      </c>
      <c r="G613" s="244" t="s">
        <v>76</v>
      </c>
      <c r="H613" s="187" t="s">
        <v>10</v>
      </c>
      <c r="I613" s="188">
        <v>91</v>
      </c>
      <c r="J613" s="188">
        <f>VLOOKUP(A613,CENIK!$A$2:$F$201,6,FALSE)</f>
        <v>0</v>
      </c>
      <c r="K613" s="188">
        <f t="shared" si="19"/>
        <v>0</v>
      </c>
    </row>
    <row r="614" spans="1:11" ht="120" x14ac:dyDescent="0.25">
      <c r="A614" s="187">
        <v>6202</v>
      </c>
      <c r="B614" s="187">
        <v>91</v>
      </c>
      <c r="C614" s="184" t="str">
        <f t="shared" si="18"/>
        <v>91-6202</v>
      </c>
      <c r="D614" s="244" t="s">
        <v>388</v>
      </c>
      <c r="E614" s="244" t="s">
        <v>74</v>
      </c>
      <c r="F614" s="244" t="s">
        <v>77</v>
      </c>
      <c r="G614" s="244" t="s">
        <v>263</v>
      </c>
      <c r="H614" s="187" t="s">
        <v>6</v>
      </c>
      <c r="I614" s="188">
        <v>5</v>
      </c>
      <c r="J614" s="188">
        <f>VLOOKUP(A614,CENIK!$A$2:$F$201,6,FALSE)</f>
        <v>0</v>
      </c>
      <c r="K614" s="188">
        <f t="shared" si="19"/>
        <v>0</v>
      </c>
    </row>
    <row r="615" spans="1:11" ht="45" x14ac:dyDescent="0.25">
      <c r="A615" s="187">
        <v>6257</v>
      </c>
      <c r="B615" s="187">
        <v>91</v>
      </c>
      <c r="C615" s="184" t="str">
        <f t="shared" si="18"/>
        <v>91-6257</v>
      </c>
      <c r="D615" s="244" t="s">
        <v>388</v>
      </c>
      <c r="E615" s="244" t="s">
        <v>74</v>
      </c>
      <c r="F615" s="244" t="s">
        <v>77</v>
      </c>
      <c r="G615" s="244" t="s">
        <v>79</v>
      </c>
      <c r="H615" s="187" t="s">
        <v>6</v>
      </c>
      <c r="I615" s="188">
        <v>5</v>
      </c>
      <c r="J615" s="188">
        <f>VLOOKUP(A615,CENIK!$A$2:$F$201,6,FALSE)</f>
        <v>0</v>
      </c>
      <c r="K615" s="188">
        <f t="shared" si="19"/>
        <v>0</v>
      </c>
    </row>
    <row r="616" spans="1:11" ht="120" x14ac:dyDescent="0.25">
      <c r="A616" s="187">
        <v>6253</v>
      </c>
      <c r="B616" s="187">
        <v>91</v>
      </c>
      <c r="C616" s="184" t="str">
        <f t="shared" si="18"/>
        <v>91-6253</v>
      </c>
      <c r="D616" s="244" t="s">
        <v>388</v>
      </c>
      <c r="E616" s="244" t="s">
        <v>74</v>
      </c>
      <c r="F616" s="244" t="s">
        <v>77</v>
      </c>
      <c r="G616" s="244" t="s">
        <v>269</v>
      </c>
      <c r="H616" s="187" t="s">
        <v>6</v>
      </c>
      <c r="I616" s="188">
        <v>5</v>
      </c>
      <c r="J616" s="188">
        <f>VLOOKUP(A616,CENIK!$A$2:$F$201,6,FALSE)</f>
        <v>0</v>
      </c>
      <c r="K616" s="188">
        <f t="shared" si="19"/>
        <v>0</v>
      </c>
    </row>
    <row r="617" spans="1:11" ht="120" x14ac:dyDescent="0.25">
      <c r="A617" s="187">
        <v>6302</v>
      </c>
      <c r="B617" s="187">
        <v>91</v>
      </c>
      <c r="C617" s="184" t="str">
        <f t="shared" si="18"/>
        <v>91-6302</v>
      </c>
      <c r="D617" s="244" t="s">
        <v>388</v>
      </c>
      <c r="E617" s="244" t="s">
        <v>74</v>
      </c>
      <c r="F617" s="244" t="s">
        <v>81</v>
      </c>
      <c r="G617" s="244" t="s">
        <v>82</v>
      </c>
      <c r="H617" s="187" t="s">
        <v>6</v>
      </c>
      <c r="I617" s="188">
        <v>5</v>
      </c>
      <c r="J617" s="188">
        <f>VLOOKUP(A617,CENIK!$A$2:$F$201,6,FALSE)</f>
        <v>0</v>
      </c>
      <c r="K617" s="188">
        <f t="shared" si="19"/>
        <v>0</v>
      </c>
    </row>
    <row r="618" spans="1:11" ht="345" x14ac:dyDescent="0.25">
      <c r="A618" s="187">
        <v>6301</v>
      </c>
      <c r="B618" s="187">
        <v>91</v>
      </c>
      <c r="C618" s="184" t="str">
        <f t="shared" ref="C618:C681" si="20">CONCATENATE(B618,$A$39,A618)</f>
        <v>91-6301</v>
      </c>
      <c r="D618" s="244" t="s">
        <v>388</v>
      </c>
      <c r="E618" s="244" t="s">
        <v>74</v>
      </c>
      <c r="F618" s="244" t="s">
        <v>81</v>
      </c>
      <c r="G618" s="244" t="s">
        <v>270</v>
      </c>
      <c r="H618" s="187" t="s">
        <v>6</v>
      </c>
      <c r="I618" s="188">
        <v>5</v>
      </c>
      <c r="J618" s="188">
        <f>VLOOKUP(A618,CENIK!$A$2:$F$201,6,FALSE)</f>
        <v>0</v>
      </c>
      <c r="K618" s="188">
        <f t="shared" ref="K618:K681" si="21">ROUND(I618*J618,2)</f>
        <v>0</v>
      </c>
    </row>
    <row r="619" spans="1:11" ht="60" x14ac:dyDescent="0.25">
      <c r="A619" s="187">
        <v>6405</v>
      </c>
      <c r="B619" s="187">
        <v>91</v>
      </c>
      <c r="C619" s="184" t="str">
        <f t="shared" si="20"/>
        <v>91-6405</v>
      </c>
      <c r="D619" s="244" t="s">
        <v>388</v>
      </c>
      <c r="E619" s="244" t="s">
        <v>74</v>
      </c>
      <c r="F619" s="244" t="s">
        <v>85</v>
      </c>
      <c r="G619" s="244" t="s">
        <v>87</v>
      </c>
      <c r="H619" s="187" t="s">
        <v>10</v>
      </c>
      <c r="I619" s="188">
        <v>91</v>
      </c>
      <c r="J619" s="188">
        <f>VLOOKUP(A619,CENIK!$A$2:$F$201,6,FALSE)</f>
        <v>0</v>
      </c>
      <c r="K619" s="188">
        <f t="shared" si="21"/>
        <v>0</v>
      </c>
    </row>
    <row r="620" spans="1:11" ht="30" x14ac:dyDescent="0.25">
      <c r="A620" s="187">
        <v>6401</v>
      </c>
      <c r="B620" s="187">
        <v>91</v>
      </c>
      <c r="C620" s="184" t="str">
        <f t="shared" si="20"/>
        <v>91-6401</v>
      </c>
      <c r="D620" s="244" t="s">
        <v>388</v>
      </c>
      <c r="E620" s="244" t="s">
        <v>74</v>
      </c>
      <c r="F620" s="244" t="s">
        <v>85</v>
      </c>
      <c r="G620" s="244" t="s">
        <v>86</v>
      </c>
      <c r="H620" s="187" t="s">
        <v>10</v>
      </c>
      <c r="I620" s="188">
        <v>91</v>
      </c>
      <c r="J620" s="188">
        <f>VLOOKUP(A620,CENIK!$A$2:$F$201,6,FALSE)</f>
        <v>0</v>
      </c>
      <c r="K620" s="188">
        <f t="shared" si="21"/>
        <v>0</v>
      </c>
    </row>
    <row r="621" spans="1:11" ht="30" x14ac:dyDescent="0.25">
      <c r="A621" s="187">
        <v>6402</v>
      </c>
      <c r="B621" s="187">
        <v>91</v>
      </c>
      <c r="C621" s="184" t="str">
        <f t="shared" si="20"/>
        <v>91-6402</v>
      </c>
      <c r="D621" s="244" t="s">
        <v>388</v>
      </c>
      <c r="E621" s="244" t="s">
        <v>74</v>
      </c>
      <c r="F621" s="244" t="s">
        <v>85</v>
      </c>
      <c r="G621" s="244" t="s">
        <v>122</v>
      </c>
      <c r="H621" s="187" t="s">
        <v>10</v>
      </c>
      <c r="I621" s="188">
        <v>91</v>
      </c>
      <c r="J621" s="188">
        <f>VLOOKUP(A621,CENIK!$A$2:$F$201,6,FALSE)</f>
        <v>0</v>
      </c>
      <c r="K621" s="188">
        <f t="shared" si="21"/>
        <v>0</v>
      </c>
    </row>
    <row r="622" spans="1:11" ht="30" x14ac:dyDescent="0.25">
      <c r="A622" s="187">
        <v>6502</v>
      </c>
      <c r="B622" s="187">
        <v>91</v>
      </c>
      <c r="C622" s="184" t="str">
        <f t="shared" si="20"/>
        <v>91-6502</v>
      </c>
      <c r="D622" s="244" t="s">
        <v>388</v>
      </c>
      <c r="E622" s="244" t="s">
        <v>74</v>
      </c>
      <c r="F622" s="244" t="s">
        <v>88</v>
      </c>
      <c r="G622" s="244" t="s">
        <v>272</v>
      </c>
      <c r="H622" s="187" t="s">
        <v>6</v>
      </c>
      <c r="I622" s="188">
        <v>1</v>
      </c>
      <c r="J622" s="188">
        <f>VLOOKUP(A622,CENIK!$A$2:$F$201,6,FALSE)</f>
        <v>0</v>
      </c>
      <c r="K622" s="188">
        <f t="shared" si="21"/>
        <v>0</v>
      </c>
    </row>
    <row r="623" spans="1:11" ht="45" x14ac:dyDescent="0.25">
      <c r="A623" s="187">
        <v>6503</v>
      </c>
      <c r="B623" s="187">
        <v>91</v>
      </c>
      <c r="C623" s="184" t="str">
        <f t="shared" si="20"/>
        <v>91-6503</v>
      </c>
      <c r="D623" s="244" t="s">
        <v>388</v>
      </c>
      <c r="E623" s="244" t="s">
        <v>74</v>
      </c>
      <c r="F623" s="244" t="s">
        <v>88</v>
      </c>
      <c r="G623" s="244" t="s">
        <v>273</v>
      </c>
      <c r="H623" s="187" t="s">
        <v>6</v>
      </c>
      <c r="I623" s="188">
        <v>5</v>
      </c>
      <c r="J623" s="188">
        <f>VLOOKUP(A623,CENIK!$A$2:$F$201,6,FALSE)</f>
        <v>0</v>
      </c>
      <c r="K623" s="188">
        <f t="shared" si="21"/>
        <v>0</v>
      </c>
    </row>
    <row r="624" spans="1:11" ht="45" x14ac:dyDescent="0.25">
      <c r="A624" s="187">
        <v>6504</v>
      </c>
      <c r="B624" s="187">
        <v>91</v>
      </c>
      <c r="C624" s="184" t="str">
        <f t="shared" si="20"/>
        <v>91-6504</v>
      </c>
      <c r="D624" s="244" t="s">
        <v>388</v>
      </c>
      <c r="E624" s="244" t="s">
        <v>74</v>
      </c>
      <c r="F624" s="244" t="s">
        <v>88</v>
      </c>
      <c r="G624" s="244" t="s">
        <v>274</v>
      </c>
      <c r="H624" s="187" t="s">
        <v>6</v>
      </c>
      <c r="I624" s="188">
        <v>1</v>
      </c>
      <c r="J624" s="188">
        <f>VLOOKUP(A624,CENIK!$A$2:$F$201,6,FALSE)</f>
        <v>0</v>
      </c>
      <c r="K624" s="188">
        <f t="shared" si="21"/>
        <v>0</v>
      </c>
    </row>
    <row r="625" spans="1:11" ht="60" x14ac:dyDescent="0.25">
      <c r="A625" s="187">
        <v>1201</v>
      </c>
      <c r="B625" s="187">
        <v>555</v>
      </c>
      <c r="C625" s="184" t="str">
        <f t="shared" si="20"/>
        <v>555-1201</v>
      </c>
      <c r="D625" s="244" t="s">
        <v>390</v>
      </c>
      <c r="E625" s="244" t="s">
        <v>7</v>
      </c>
      <c r="F625" s="244" t="s">
        <v>8</v>
      </c>
      <c r="G625" s="244" t="s">
        <v>9</v>
      </c>
      <c r="H625" s="187" t="s">
        <v>10</v>
      </c>
      <c r="I625" s="188">
        <v>82</v>
      </c>
      <c r="J625" s="188">
        <f>VLOOKUP(A625,CENIK!$A$2:$F$201,6,FALSE)</f>
        <v>0</v>
      </c>
      <c r="K625" s="188">
        <f t="shared" si="21"/>
        <v>0</v>
      </c>
    </row>
    <row r="626" spans="1:11" ht="45" x14ac:dyDescent="0.25">
      <c r="A626" s="187">
        <v>1202</v>
      </c>
      <c r="B626" s="187">
        <v>555</v>
      </c>
      <c r="C626" s="184" t="str">
        <f t="shared" si="20"/>
        <v>555-1202</v>
      </c>
      <c r="D626" s="244" t="s">
        <v>390</v>
      </c>
      <c r="E626" s="244" t="s">
        <v>7</v>
      </c>
      <c r="F626" s="244" t="s">
        <v>8</v>
      </c>
      <c r="G626" s="244" t="s">
        <v>11</v>
      </c>
      <c r="H626" s="187" t="s">
        <v>12</v>
      </c>
      <c r="I626" s="188">
        <v>4</v>
      </c>
      <c r="J626" s="188">
        <f>VLOOKUP(A626,CENIK!$A$2:$F$201,6,FALSE)</f>
        <v>0</v>
      </c>
      <c r="K626" s="188">
        <f t="shared" si="21"/>
        <v>0</v>
      </c>
    </row>
    <row r="627" spans="1:11" ht="60" x14ac:dyDescent="0.25">
      <c r="A627" s="187">
        <v>1203</v>
      </c>
      <c r="B627" s="187">
        <v>555</v>
      </c>
      <c r="C627" s="184" t="str">
        <f t="shared" si="20"/>
        <v>555-1203</v>
      </c>
      <c r="D627" s="244" t="s">
        <v>390</v>
      </c>
      <c r="E627" s="244" t="s">
        <v>7</v>
      </c>
      <c r="F627" s="244" t="s">
        <v>8</v>
      </c>
      <c r="G627" s="244" t="s">
        <v>236</v>
      </c>
      <c r="H627" s="187" t="s">
        <v>10</v>
      </c>
      <c r="I627" s="188">
        <v>82</v>
      </c>
      <c r="J627" s="188">
        <f>VLOOKUP(A627,CENIK!$A$2:$F$201,6,FALSE)</f>
        <v>0</v>
      </c>
      <c r="K627" s="188">
        <f t="shared" si="21"/>
        <v>0</v>
      </c>
    </row>
    <row r="628" spans="1:11" ht="60" x14ac:dyDescent="0.25">
      <c r="A628" s="187">
        <v>1205</v>
      </c>
      <c r="B628" s="187">
        <v>555</v>
      </c>
      <c r="C628" s="184" t="str">
        <f t="shared" si="20"/>
        <v>555-1205</v>
      </c>
      <c r="D628" s="244" t="s">
        <v>390</v>
      </c>
      <c r="E628" s="244" t="s">
        <v>7</v>
      </c>
      <c r="F628" s="244" t="s">
        <v>8</v>
      </c>
      <c r="G628" s="244" t="s">
        <v>237</v>
      </c>
      <c r="H628" s="187" t="s">
        <v>14</v>
      </c>
      <c r="I628" s="188">
        <v>1</v>
      </c>
      <c r="J628" s="188">
        <f>VLOOKUP(A628,CENIK!$A$2:$F$201,6,FALSE)</f>
        <v>0</v>
      </c>
      <c r="K628" s="188">
        <f t="shared" si="21"/>
        <v>0</v>
      </c>
    </row>
    <row r="629" spans="1:11" ht="60" x14ac:dyDescent="0.25">
      <c r="A629" s="187">
        <v>1206</v>
      </c>
      <c r="B629" s="187">
        <v>555</v>
      </c>
      <c r="C629" s="184" t="str">
        <f t="shared" si="20"/>
        <v>555-1206</v>
      </c>
      <c r="D629" s="244" t="s">
        <v>390</v>
      </c>
      <c r="E629" s="244" t="s">
        <v>7</v>
      </c>
      <c r="F629" s="244" t="s">
        <v>8</v>
      </c>
      <c r="G629" s="244" t="s">
        <v>238</v>
      </c>
      <c r="H629" s="187" t="s">
        <v>14</v>
      </c>
      <c r="I629" s="188">
        <v>1</v>
      </c>
      <c r="J629" s="188">
        <f>VLOOKUP(A629,CENIK!$A$2:$F$201,6,FALSE)</f>
        <v>0</v>
      </c>
      <c r="K629" s="188">
        <f t="shared" si="21"/>
        <v>0</v>
      </c>
    </row>
    <row r="630" spans="1:11" ht="75" x14ac:dyDescent="0.25">
      <c r="A630" s="187">
        <v>1207</v>
      </c>
      <c r="B630" s="187">
        <v>555</v>
      </c>
      <c r="C630" s="184" t="str">
        <f t="shared" si="20"/>
        <v>555-1207</v>
      </c>
      <c r="D630" s="244" t="s">
        <v>390</v>
      </c>
      <c r="E630" s="244" t="s">
        <v>7</v>
      </c>
      <c r="F630" s="244" t="s">
        <v>8</v>
      </c>
      <c r="G630" s="244" t="s">
        <v>239</v>
      </c>
      <c r="H630" s="187" t="s">
        <v>14</v>
      </c>
      <c r="I630" s="188">
        <v>1</v>
      </c>
      <c r="J630" s="188">
        <f>VLOOKUP(A630,CENIK!$A$2:$F$201,6,FALSE)</f>
        <v>0</v>
      </c>
      <c r="K630" s="188">
        <f t="shared" si="21"/>
        <v>0</v>
      </c>
    </row>
    <row r="631" spans="1:11" ht="75" x14ac:dyDescent="0.25">
      <c r="A631" s="187">
        <v>1208</v>
      </c>
      <c r="B631" s="187">
        <v>555</v>
      </c>
      <c r="C631" s="184" t="str">
        <f t="shared" si="20"/>
        <v>555-1208</v>
      </c>
      <c r="D631" s="244" t="s">
        <v>390</v>
      </c>
      <c r="E631" s="244" t="s">
        <v>7</v>
      </c>
      <c r="F631" s="244" t="s">
        <v>8</v>
      </c>
      <c r="G631" s="244" t="s">
        <v>240</v>
      </c>
      <c r="H631" s="187" t="s">
        <v>14</v>
      </c>
      <c r="I631" s="188">
        <v>1</v>
      </c>
      <c r="J631" s="188">
        <f>VLOOKUP(A631,CENIK!$A$2:$F$201,6,FALSE)</f>
        <v>0</v>
      </c>
      <c r="K631" s="188">
        <f t="shared" si="21"/>
        <v>0</v>
      </c>
    </row>
    <row r="632" spans="1:11" ht="60" x14ac:dyDescent="0.25">
      <c r="A632" s="187">
        <v>1212</v>
      </c>
      <c r="B632" s="187">
        <v>555</v>
      </c>
      <c r="C632" s="184" t="str">
        <f t="shared" si="20"/>
        <v>555-1212</v>
      </c>
      <c r="D632" s="244" t="s">
        <v>390</v>
      </c>
      <c r="E632" s="244" t="s">
        <v>7</v>
      </c>
      <c r="F632" s="244" t="s">
        <v>8</v>
      </c>
      <c r="G632" s="244" t="s">
        <v>243</v>
      </c>
      <c r="H632" s="187" t="s">
        <v>14</v>
      </c>
      <c r="I632" s="188">
        <v>1</v>
      </c>
      <c r="J632" s="188">
        <f>VLOOKUP(A632,CENIK!$A$2:$F$201,6,FALSE)</f>
        <v>0</v>
      </c>
      <c r="K632" s="188">
        <f t="shared" si="21"/>
        <v>0</v>
      </c>
    </row>
    <row r="633" spans="1:11" ht="60" x14ac:dyDescent="0.25">
      <c r="A633" s="187">
        <v>1213</v>
      </c>
      <c r="B633" s="187">
        <v>555</v>
      </c>
      <c r="C633" s="184" t="str">
        <f t="shared" si="20"/>
        <v>555-1213</v>
      </c>
      <c r="D633" s="244" t="s">
        <v>390</v>
      </c>
      <c r="E633" s="244" t="s">
        <v>7</v>
      </c>
      <c r="F633" s="244" t="s">
        <v>8</v>
      </c>
      <c r="G633" s="244" t="s">
        <v>244</v>
      </c>
      <c r="H633" s="187" t="s">
        <v>14</v>
      </c>
      <c r="I633" s="188">
        <v>1</v>
      </c>
      <c r="J633" s="188">
        <f>VLOOKUP(A633,CENIK!$A$2:$F$201,6,FALSE)</f>
        <v>0</v>
      </c>
      <c r="K633" s="188">
        <f t="shared" si="21"/>
        <v>0</v>
      </c>
    </row>
    <row r="634" spans="1:11" ht="45" x14ac:dyDescent="0.25">
      <c r="A634" s="187">
        <v>1301</v>
      </c>
      <c r="B634" s="187">
        <v>555</v>
      </c>
      <c r="C634" s="184" t="str">
        <f t="shared" si="20"/>
        <v>555-1301</v>
      </c>
      <c r="D634" s="244" t="s">
        <v>390</v>
      </c>
      <c r="E634" s="244" t="s">
        <v>7</v>
      </c>
      <c r="F634" s="244" t="s">
        <v>15</v>
      </c>
      <c r="G634" s="244" t="s">
        <v>16</v>
      </c>
      <c r="H634" s="187" t="s">
        <v>10</v>
      </c>
      <c r="I634" s="188">
        <v>82</v>
      </c>
      <c r="J634" s="188">
        <f>VLOOKUP(A634,CENIK!$A$2:$F$201,6,FALSE)</f>
        <v>0</v>
      </c>
      <c r="K634" s="188">
        <f t="shared" si="21"/>
        <v>0</v>
      </c>
    </row>
    <row r="635" spans="1:11" ht="150" x14ac:dyDescent="0.25">
      <c r="A635" s="187">
        <v>1302</v>
      </c>
      <c r="B635" s="187">
        <v>555</v>
      </c>
      <c r="C635" s="184" t="str">
        <f t="shared" si="20"/>
        <v>555-1302</v>
      </c>
      <c r="D635" s="244" t="s">
        <v>390</v>
      </c>
      <c r="E635" s="244" t="s">
        <v>7</v>
      </c>
      <c r="F635" s="244" t="s">
        <v>15</v>
      </c>
      <c r="G635" s="244" t="s">
        <v>3254</v>
      </c>
      <c r="H635" s="187" t="s">
        <v>10</v>
      </c>
      <c r="I635" s="188">
        <v>82</v>
      </c>
      <c r="J635" s="188">
        <f>VLOOKUP(A635,CENIK!$A$2:$F$201,6,FALSE)</f>
        <v>0</v>
      </c>
      <c r="K635" s="188">
        <f t="shared" si="21"/>
        <v>0</v>
      </c>
    </row>
    <row r="636" spans="1:11" ht="165" x14ac:dyDescent="0.25">
      <c r="A636" s="187">
        <v>1304</v>
      </c>
      <c r="B636" s="187">
        <v>555</v>
      </c>
      <c r="C636" s="184" t="str">
        <f t="shared" si="20"/>
        <v>555-1304</v>
      </c>
      <c r="D636" s="244" t="s">
        <v>390</v>
      </c>
      <c r="E636" s="244" t="s">
        <v>7</v>
      </c>
      <c r="F636" s="244" t="s">
        <v>15</v>
      </c>
      <c r="G636" s="244" t="s">
        <v>3253</v>
      </c>
      <c r="H636" s="187" t="s">
        <v>6</v>
      </c>
      <c r="I636" s="188">
        <v>1</v>
      </c>
      <c r="J636" s="188">
        <f>VLOOKUP(A636,CENIK!$A$2:$F$201,6,FALSE)</f>
        <v>0</v>
      </c>
      <c r="K636" s="188">
        <f t="shared" si="21"/>
        <v>0</v>
      </c>
    </row>
    <row r="637" spans="1:11" ht="60" x14ac:dyDescent="0.25">
      <c r="A637" s="187">
        <v>1307</v>
      </c>
      <c r="B637" s="187">
        <v>555</v>
      </c>
      <c r="C637" s="184" t="str">
        <f t="shared" si="20"/>
        <v>555-1307</v>
      </c>
      <c r="D637" s="244" t="s">
        <v>390</v>
      </c>
      <c r="E637" s="244" t="s">
        <v>7</v>
      </c>
      <c r="F637" s="244" t="s">
        <v>15</v>
      </c>
      <c r="G637" s="244" t="s">
        <v>18</v>
      </c>
      <c r="H637" s="187" t="s">
        <v>6</v>
      </c>
      <c r="I637" s="188">
        <v>3</v>
      </c>
      <c r="J637" s="188">
        <f>VLOOKUP(A637,CENIK!$A$2:$F$201,6,FALSE)</f>
        <v>0</v>
      </c>
      <c r="K637" s="188">
        <f t="shared" si="21"/>
        <v>0</v>
      </c>
    </row>
    <row r="638" spans="1:11" ht="60" x14ac:dyDescent="0.25">
      <c r="A638" s="187">
        <v>1310</v>
      </c>
      <c r="B638" s="187">
        <v>555</v>
      </c>
      <c r="C638" s="184" t="str">
        <f t="shared" si="20"/>
        <v>555-1310</v>
      </c>
      <c r="D638" s="244" t="s">
        <v>390</v>
      </c>
      <c r="E638" s="244" t="s">
        <v>7</v>
      </c>
      <c r="F638" s="244" t="s">
        <v>15</v>
      </c>
      <c r="G638" s="244" t="s">
        <v>21</v>
      </c>
      <c r="H638" s="187" t="s">
        <v>22</v>
      </c>
      <c r="I638" s="188">
        <v>62.25</v>
      </c>
      <c r="J638" s="188">
        <f>VLOOKUP(A638,CENIK!$A$2:$F$201,6,FALSE)</f>
        <v>0</v>
      </c>
      <c r="K638" s="188">
        <f t="shared" si="21"/>
        <v>0</v>
      </c>
    </row>
    <row r="639" spans="1:11" ht="30" x14ac:dyDescent="0.25">
      <c r="A639" s="187">
        <v>1401</v>
      </c>
      <c r="B639" s="187">
        <v>555</v>
      </c>
      <c r="C639" s="184" t="str">
        <f t="shared" si="20"/>
        <v>555-1401</v>
      </c>
      <c r="D639" s="244" t="s">
        <v>390</v>
      </c>
      <c r="E639" s="244" t="s">
        <v>7</v>
      </c>
      <c r="F639" s="244" t="s">
        <v>25</v>
      </c>
      <c r="G639" s="244" t="s">
        <v>247</v>
      </c>
      <c r="H639" s="187" t="s">
        <v>20</v>
      </c>
      <c r="I639" s="188">
        <v>1.64</v>
      </c>
      <c r="J639" s="188">
        <f>VLOOKUP(A639,CENIK!$A$2:$F$201,6,FALSE)</f>
        <v>0</v>
      </c>
      <c r="K639" s="188">
        <f t="shared" si="21"/>
        <v>0</v>
      </c>
    </row>
    <row r="640" spans="1:11" ht="30" x14ac:dyDescent="0.25">
      <c r="A640" s="187">
        <v>1402</v>
      </c>
      <c r="B640" s="187">
        <v>555</v>
      </c>
      <c r="C640" s="184" t="str">
        <f t="shared" si="20"/>
        <v>555-1402</v>
      </c>
      <c r="D640" s="244" t="s">
        <v>390</v>
      </c>
      <c r="E640" s="244" t="s">
        <v>7</v>
      </c>
      <c r="F640" s="244" t="s">
        <v>25</v>
      </c>
      <c r="G640" s="244" t="s">
        <v>248</v>
      </c>
      <c r="H640" s="187" t="s">
        <v>20</v>
      </c>
      <c r="I640" s="188">
        <v>2</v>
      </c>
      <c r="J640" s="188">
        <f>VLOOKUP(A640,CENIK!$A$2:$F$201,6,FALSE)</f>
        <v>0</v>
      </c>
      <c r="K640" s="188">
        <f t="shared" si="21"/>
        <v>0</v>
      </c>
    </row>
    <row r="641" spans="1:11" ht="30" x14ac:dyDescent="0.25">
      <c r="A641" s="187">
        <v>1403</v>
      </c>
      <c r="B641" s="187">
        <v>555</v>
      </c>
      <c r="C641" s="184" t="str">
        <f t="shared" si="20"/>
        <v>555-1403</v>
      </c>
      <c r="D641" s="244" t="s">
        <v>390</v>
      </c>
      <c r="E641" s="244" t="s">
        <v>7</v>
      </c>
      <c r="F641" s="244" t="s">
        <v>25</v>
      </c>
      <c r="G641" s="244" t="s">
        <v>249</v>
      </c>
      <c r="H641" s="187" t="s">
        <v>20</v>
      </c>
      <c r="I641" s="188">
        <v>1</v>
      </c>
      <c r="J641" s="188">
        <f>VLOOKUP(A641,CENIK!$A$2:$F$201,6,FALSE)</f>
        <v>0</v>
      </c>
      <c r="K641" s="188">
        <f t="shared" si="21"/>
        <v>0</v>
      </c>
    </row>
    <row r="642" spans="1:11" ht="30" x14ac:dyDescent="0.25">
      <c r="A642" s="187">
        <v>22102</v>
      </c>
      <c r="B642" s="187">
        <v>555</v>
      </c>
      <c r="C642" s="184" t="str">
        <f t="shared" si="20"/>
        <v>555-22102</v>
      </c>
      <c r="D642" s="244" t="s">
        <v>390</v>
      </c>
      <c r="E642" s="244" t="s">
        <v>26</v>
      </c>
      <c r="F642" s="244" t="s">
        <v>27</v>
      </c>
      <c r="G642" s="244" t="s">
        <v>35</v>
      </c>
      <c r="H642" s="187" t="s">
        <v>29</v>
      </c>
      <c r="I642" s="188">
        <v>103.75</v>
      </c>
      <c r="J642" s="188">
        <f>VLOOKUP(A642,CENIK!$A$2:$F$201,6,FALSE)</f>
        <v>0</v>
      </c>
      <c r="K642" s="188">
        <f t="shared" si="21"/>
        <v>0</v>
      </c>
    </row>
    <row r="643" spans="1:11" ht="60" x14ac:dyDescent="0.25">
      <c r="A643" s="187">
        <v>12303</v>
      </c>
      <c r="B643" s="187">
        <v>555</v>
      </c>
      <c r="C643" s="184" t="str">
        <f t="shared" si="20"/>
        <v>555-12303</v>
      </c>
      <c r="D643" s="244" t="s">
        <v>390</v>
      </c>
      <c r="E643" s="244" t="s">
        <v>26</v>
      </c>
      <c r="F643" s="244" t="s">
        <v>27</v>
      </c>
      <c r="G643" s="244" t="s">
        <v>561</v>
      </c>
      <c r="H643" s="187" t="s">
        <v>22</v>
      </c>
      <c r="I643" s="188">
        <v>103.75</v>
      </c>
      <c r="J643" s="188">
        <f>VLOOKUP(A643,CENIK!$A$2:$F$201,6,FALSE)</f>
        <v>0</v>
      </c>
      <c r="K643" s="188">
        <f t="shared" si="21"/>
        <v>0</v>
      </c>
    </row>
    <row r="644" spans="1:11" ht="30" x14ac:dyDescent="0.25">
      <c r="A644" s="187">
        <v>24405</v>
      </c>
      <c r="B644" s="187">
        <v>555</v>
      </c>
      <c r="C644" s="184" t="str">
        <f t="shared" si="20"/>
        <v>555-24405</v>
      </c>
      <c r="D644" s="244" t="s">
        <v>390</v>
      </c>
      <c r="E644" s="244" t="s">
        <v>26</v>
      </c>
      <c r="F644" s="244" t="s">
        <v>36</v>
      </c>
      <c r="G644" s="244" t="s">
        <v>252</v>
      </c>
      <c r="H644" s="187" t="s">
        <v>22</v>
      </c>
      <c r="I644" s="188">
        <v>41.5</v>
      </c>
      <c r="J644" s="188">
        <f>VLOOKUP(A644,CENIK!$A$2:$F$201,6,FALSE)</f>
        <v>0</v>
      </c>
      <c r="K644" s="188">
        <f t="shared" si="21"/>
        <v>0</v>
      </c>
    </row>
    <row r="645" spans="1:11" ht="45" x14ac:dyDescent="0.25">
      <c r="A645" s="187">
        <v>31302</v>
      </c>
      <c r="B645" s="187">
        <v>555</v>
      </c>
      <c r="C645" s="184" t="str">
        <f t="shared" si="20"/>
        <v>555-31302</v>
      </c>
      <c r="D645" s="244" t="s">
        <v>390</v>
      </c>
      <c r="E645" s="244" t="s">
        <v>26</v>
      </c>
      <c r="F645" s="244" t="s">
        <v>36</v>
      </c>
      <c r="G645" s="244" t="s">
        <v>639</v>
      </c>
      <c r="H645" s="187" t="s">
        <v>22</v>
      </c>
      <c r="I645" s="188">
        <v>20.75</v>
      </c>
      <c r="J645" s="188">
        <f>VLOOKUP(A645,CENIK!$A$2:$F$201,6,FALSE)</f>
        <v>0</v>
      </c>
      <c r="K645" s="188">
        <f t="shared" si="21"/>
        <v>0</v>
      </c>
    </row>
    <row r="646" spans="1:11" ht="30" x14ac:dyDescent="0.25">
      <c r="A646" s="187">
        <v>22103</v>
      </c>
      <c r="B646" s="187">
        <v>555</v>
      </c>
      <c r="C646" s="184" t="str">
        <f t="shared" si="20"/>
        <v>555-22103</v>
      </c>
      <c r="D646" s="244" t="s">
        <v>390</v>
      </c>
      <c r="E646" s="244" t="s">
        <v>26</v>
      </c>
      <c r="F646" s="244" t="s">
        <v>36</v>
      </c>
      <c r="G646" s="244" t="s">
        <v>40</v>
      </c>
      <c r="H646" s="187" t="s">
        <v>29</v>
      </c>
      <c r="I646" s="188">
        <v>103.75</v>
      </c>
      <c r="J646" s="188">
        <f>VLOOKUP(A646,CENIK!$A$2:$F$201,6,FALSE)</f>
        <v>0</v>
      </c>
      <c r="K646" s="188">
        <f t="shared" si="21"/>
        <v>0</v>
      </c>
    </row>
    <row r="647" spans="1:11" ht="75" x14ac:dyDescent="0.25">
      <c r="A647" s="187">
        <v>31602</v>
      </c>
      <c r="B647" s="187">
        <v>555</v>
      </c>
      <c r="C647" s="184" t="str">
        <f t="shared" si="20"/>
        <v>555-31602</v>
      </c>
      <c r="D647" s="244" t="s">
        <v>390</v>
      </c>
      <c r="E647" s="244" t="s">
        <v>26</v>
      </c>
      <c r="F647" s="244" t="s">
        <v>36</v>
      </c>
      <c r="G647" s="244" t="s">
        <v>640</v>
      </c>
      <c r="H647" s="187" t="s">
        <v>29</v>
      </c>
      <c r="I647" s="188">
        <v>103.75</v>
      </c>
      <c r="J647" s="188">
        <f>VLOOKUP(A647,CENIK!$A$2:$F$201,6,FALSE)</f>
        <v>0</v>
      </c>
      <c r="K647" s="188">
        <f t="shared" si="21"/>
        <v>0</v>
      </c>
    </row>
    <row r="648" spans="1:11" ht="45" x14ac:dyDescent="0.25">
      <c r="A648" s="187">
        <v>32311</v>
      </c>
      <c r="B648" s="187">
        <v>555</v>
      </c>
      <c r="C648" s="184" t="str">
        <f t="shared" si="20"/>
        <v>555-32311</v>
      </c>
      <c r="D648" s="244" t="s">
        <v>390</v>
      </c>
      <c r="E648" s="244" t="s">
        <v>26</v>
      </c>
      <c r="F648" s="244" t="s">
        <v>36</v>
      </c>
      <c r="G648" s="244" t="s">
        <v>255</v>
      </c>
      <c r="H648" s="187" t="s">
        <v>29</v>
      </c>
      <c r="I648" s="188">
        <v>103.75</v>
      </c>
      <c r="J648" s="188">
        <f>VLOOKUP(A648,CENIK!$A$2:$F$201,6,FALSE)</f>
        <v>0</v>
      </c>
      <c r="K648" s="188">
        <f t="shared" si="21"/>
        <v>0</v>
      </c>
    </row>
    <row r="649" spans="1:11" ht="30" x14ac:dyDescent="0.25">
      <c r="A649" s="187">
        <v>2208</v>
      </c>
      <c r="B649" s="187">
        <v>555</v>
      </c>
      <c r="C649" s="184" t="str">
        <f t="shared" si="20"/>
        <v>555-2208</v>
      </c>
      <c r="D649" s="244" t="s">
        <v>390</v>
      </c>
      <c r="E649" s="244" t="s">
        <v>26</v>
      </c>
      <c r="F649" s="244" t="s">
        <v>36</v>
      </c>
      <c r="G649" s="244" t="s">
        <v>37</v>
      </c>
      <c r="H649" s="187" t="s">
        <v>29</v>
      </c>
      <c r="I649" s="188">
        <v>103.75</v>
      </c>
      <c r="J649" s="188">
        <f>VLOOKUP(A649,CENIK!$A$2:$F$201,6,FALSE)</f>
        <v>0</v>
      </c>
      <c r="K649" s="188">
        <f t="shared" si="21"/>
        <v>0</v>
      </c>
    </row>
    <row r="650" spans="1:11" ht="30" x14ac:dyDescent="0.25">
      <c r="A650" s="187">
        <v>4124</v>
      </c>
      <c r="B650" s="187">
        <v>555</v>
      </c>
      <c r="C650" s="184" t="str">
        <f t="shared" si="20"/>
        <v>555-4124</v>
      </c>
      <c r="D650" s="244" t="s">
        <v>390</v>
      </c>
      <c r="E650" s="244" t="s">
        <v>49</v>
      </c>
      <c r="F650" s="244" t="s">
        <v>50</v>
      </c>
      <c r="G650" s="244" t="s">
        <v>55</v>
      </c>
      <c r="H650" s="187" t="s">
        <v>20</v>
      </c>
      <c r="I650" s="188">
        <v>4.0999999999999996</v>
      </c>
      <c r="J650" s="188">
        <f>VLOOKUP(A650,CENIK!$A$2:$F$201,6,FALSE)</f>
        <v>0</v>
      </c>
      <c r="K650" s="188">
        <f t="shared" si="21"/>
        <v>0</v>
      </c>
    </row>
    <row r="651" spans="1:11" ht="60" x14ac:dyDescent="0.25">
      <c r="A651" s="187">
        <v>4101</v>
      </c>
      <c r="B651" s="187">
        <v>555</v>
      </c>
      <c r="C651" s="184" t="str">
        <f t="shared" si="20"/>
        <v>555-4101</v>
      </c>
      <c r="D651" s="244" t="s">
        <v>390</v>
      </c>
      <c r="E651" s="244" t="s">
        <v>49</v>
      </c>
      <c r="F651" s="244" t="s">
        <v>50</v>
      </c>
      <c r="G651" s="244" t="s">
        <v>641</v>
      </c>
      <c r="H651" s="187" t="s">
        <v>29</v>
      </c>
      <c r="I651" s="188">
        <v>286.23933333333298</v>
      </c>
      <c r="J651" s="188">
        <f>VLOOKUP(A651,CENIK!$A$2:$F$201,6,FALSE)</f>
        <v>0</v>
      </c>
      <c r="K651" s="188">
        <f t="shared" si="21"/>
        <v>0</v>
      </c>
    </row>
    <row r="652" spans="1:11" ht="60" x14ac:dyDescent="0.25">
      <c r="A652" s="187">
        <v>4105</v>
      </c>
      <c r="B652" s="187">
        <v>555</v>
      </c>
      <c r="C652" s="184" t="str">
        <f t="shared" si="20"/>
        <v>555-4105</v>
      </c>
      <c r="D652" s="244" t="s">
        <v>390</v>
      </c>
      <c r="E652" s="244" t="s">
        <v>49</v>
      </c>
      <c r="F652" s="244" t="s">
        <v>50</v>
      </c>
      <c r="G652" s="244" t="s">
        <v>257</v>
      </c>
      <c r="H652" s="187" t="s">
        <v>22</v>
      </c>
      <c r="I652" s="188">
        <v>38.837083333333297</v>
      </c>
      <c r="J652" s="188">
        <f>VLOOKUP(A652,CENIK!$A$2:$F$201,6,FALSE)</f>
        <v>0</v>
      </c>
      <c r="K652" s="188">
        <f t="shared" si="21"/>
        <v>0</v>
      </c>
    </row>
    <row r="653" spans="1:11" ht="45" x14ac:dyDescent="0.25">
      <c r="A653" s="187">
        <v>4106</v>
      </c>
      <c r="B653" s="187">
        <v>555</v>
      </c>
      <c r="C653" s="184" t="str">
        <f t="shared" si="20"/>
        <v>555-4106</v>
      </c>
      <c r="D653" s="244" t="s">
        <v>390</v>
      </c>
      <c r="E653" s="244" t="s">
        <v>49</v>
      </c>
      <c r="F653" s="244" t="s">
        <v>50</v>
      </c>
      <c r="G653" s="244" t="s">
        <v>642</v>
      </c>
      <c r="H653" s="187" t="s">
        <v>22</v>
      </c>
      <c r="I653" s="188">
        <v>104.28258333333299</v>
      </c>
      <c r="J653" s="188">
        <f>VLOOKUP(A653,CENIK!$A$2:$F$201,6,FALSE)</f>
        <v>0</v>
      </c>
      <c r="K653" s="188">
        <f t="shared" si="21"/>
        <v>0</v>
      </c>
    </row>
    <row r="654" spans="1:11" ht="45" x14ac:dyDescent="0.25">
      <c r="A654" s="187">
        <v>4113</v>
      </c>
      <c r="B654" s="187">
        <v>555</v>
      </c>
      <c r="C654" s="184" t="str">
        <f t="shared" si="20"/>
        <v>555-4113</v>
      </c>
      <c r="D654" s="244" t="s">
        <v>390</v>
      </c>
      <c r="E654" s="244" t="s">
        <v>49</v>
      </c>
      <c r="F654" s="244" t="s">
        <v>50</v>
      </c>
      <c r="G654" s="244" t="s">
        <v>557</v>
      </c>
      <c r="H654" s="187" t="s">
        <v>22</v>
      </c>
      <c r="I654" s="188">
        <v>14.3119666666667</v>
      </c>
      <c r="J654" s="188">
        <f>VLOOKUP(A654,CENIK!$A$2:$F$201,6,FALSE)</f>
        <v>0</v>
      </c>
      <c r="K654" s="188">
        <f t="shared" si="21"/>
        <v>0</v>
      </c>
    </row>
    <row r="655" spans="1:11" ht="45" x14ac:dyDescent="0.25">
      <c r="A655" s="187">
        <v>4121</v>
      </c>
      <c r="B655" s="187">
        <v>555</v>
      </c>
      <c r="C655" s="184" t="str">
        <f t="shared" si="20"/>
        <v>555-4121</v>
      </c>
      <c r="D655" s="244" t="s">
        <v>390</v>
      </c>
      <c r="E655" s="244" t="s">
        <v>49</v>
      </c>
      <c r="F655" s="244" t="s">
        <v>50</v>
      </c>
      <c r="G655" s="244" t="s">
        <v>260</v>
      </c>
      <c r="H655" s="187" t="s">
        <v>22</v>
      </c>
      <c r="I655" s="188">
        <v>17.889958333333301</v>
      </c>
      <c r="J655" s="188">
        <f>VLOOKUP(A655,CENIK!$A$2:$F$201,6,FALSE)</f>
        <v>0</v>
      </c>
      <c r="K655" s="188">
        <f t="shared" si="21"/>
        <v>0</v>
      </c>
    </row>
    <row r="656" spans="1:11" ht="45" x14ac:dyDescent="0.25">
      <c r="A656" s="187">
        <v>4201</v>
      </c>
      <c r="B656" s="187">
        <v>555</v>
      </c>
      <c r="C656" s="184" t="str">
        <f t="shared" si="20"/>
        <v>555-4201</v>
      </c>
      <c r="D656" s="244" t="s">
        <v>390</v>
      </c>
      <c r="E656" s="244" t="s">
        <v>49</v>
      </c>
      <c r="F656" s="244" t="s">
        <v>56</v>
      </c>
      <c r="G656" s="244" t="s">
        <v>57</v>
      </c>
      <c r="H656" s="187" t="s">
        <v>29</v>
      </c>
      <c r="I656" s="188">
        <v>102.5</v>
      </c>
      <c r="J656" s="188">
        <f>VLOOKUP(A656,CENIK!$A$2:$F$201,6,FALSE)</f>
        <v>0</v>
      </c>
      <c r="K656" s="188">
        <f t="shared" si="21"/>
        <v>0</v>
      </c>
    </row>
    <row r="657" spans="1:11" ht="30" x14ac:dyDescent="0.25">
      <c r="A657" s="187">
        <v>4202</v>
      </c>
      <c r="B657" s="187">
        <v>555</v>
      </c>
      <c r="C657" s="184" t="str">
        <f t="shared" si="20"/>
        <v>555-4202</v>
      </c>
      <c r="D657" s="244" t="s">
        <v>390</v>
      </c>
      <c r="E657" s="244" t="s">
        <v>49</v>
      </c>
      <c r="F657" s="244" t="s">
        <v>56</v>
      </c>
      <c r="G657" s="244" t="s">
        <v>58</v>
      </c>
      <c r="H657" s="187" t="s">
        <v>29</v>
      </c>
      <c r="I657" s="188">
        <v>102.5</v>
      </c>
      <c r="J657" s="188">
        <f>VLOOKUP(A657,CENIK!$A$2:$F$201,6,FALSE)</f>
        <v>0</v>
      </c>
      <c r="K657" s="188">
        <f t="shared" si="21"/>
        <v>0</v>
      </c>
    </row>
    <row r="658" spans="1:11" ht="75" x14ac:dyDescent="0.25">
      <c r="A658" s="187">
        <v>4203</v>
      </c>
      <c r="B658" s="187">
        <v>555</v>
      </c>
      <c r="C658" s="184" t="str">
        <f t="shared" si="20"/>
        <v>555-4203</v>
      </c>
      <c r="D658" s="244" t="s">
        <v>390</v>
      </c>
      <c r="E658" s="244" t="s">
        <v>49</v>
      </c>
      <c r="F658" s="244" t="s">
        <v>56</v>
      </c>
      <c r="G658" s="244" t="s">
        <v>59</v>
      </c>
      <c r="H658" s="187" t="s">
        <v>22</v>
      </c>
      <c r="I658" s="188">
        <v>10.79</v>
      </c>
      <c r="J658" s="188">
        <f>VLOOKUP(A658,CENIK!$A$2:$F$201,6,FALSE)</f>
        <v>0</v>
      </c>
      <c r="K658" s="188">
        <f t="shared" si="21"/>
        <v>0</v>
      </c>
    </row>
    <row r="659" spans="1:11" ht="60" x14ac:dyDescent="0.25">
      <c r="A659" s="187">
        <v>4204</v>
      </c>
      <c r="B659" s="187">
        <v>555</v>
      </c>
      <c r="C659" s="184" t="str">
        <f t="shared" si="20"/>
        <v>555-4204</v>
      </c>
      <c r="D659" s="244" t="s">
        <v>390</v>
      </c>
      <c r="E659" s="244" t="s">
        <v>49</v>
      </c>
      <c r="F659" s="244" t="s">
        <v>56</v>
      </c>
      <c r="G659" s="244" t="s">
        <v>60</v>
      </c>
      <c r="H659" s="187" t="s">
        <v>22</v>
      </c>
      <c r="I659" s="188">
        <v>52.9925</v>
      </c>
      <c r="J659" s="188">
        <f>VLOOKUP(A659,CENIK!$A$2:$F$201,6,FALSE)</f>
        <v>0</v>
      </c>
      <c r="K659" s="188">
        <f t="shared" si="21"/>
        <v>0</v>
      </c>
    </row>
    <row r="660" spans="1:11" ht="60" x14ac:dyDescent="0.25">
      <c r="A660" s="187">
        <v>4205</v>
      </c>
      <c r="B660" s="187">
        <v>555</v>
      </c>
      <c r="C660" s="184" t="str">
        <f t="shared" si="20"/>
        <v>555-4205</v>
      </c>
      <c r="D660" s="244" t="s">
        <v>390</v>
      </c>
      <c r="E660" s="244" t="s">
        <v>49</v>
      </c>
      <c r="F660" s="244" t="s">
        <v>56</v>
      </c>
      <c r="G660" s="244" t="s">
        <v>61</v>
      </c>
      <c r="H660" s="187" t="s">
        <v>29</v>
      </c>
      <c r="I660" s="188">
        <v>298.8</v>
      </c>
      <c r="J660" s="188">
        <f>VLOOKUP(A660,CENIK!$A$2:$F$201,6,FALSE)</f>
        <v>0</v>
      </c>
      <c r="K660" s="188">
        <f t="shared" si="21"/>
        <v>0</v>
      </c>
    </row>
    <row r="661" spans="1:11" ht="60" x14ac:dyDescent="0.25">
      <c r="A661" s="187">
        <v>4206</v>
      </c>
      <c r="B661" s="187">
        <v>555</v>
      </c>
      <c r="C661" s="184" t="str">
        <f t="shared" si="20"/>
        <v>555-4206</v>
      </c>
      <c r="D661" s="244" t="s">
        <v>390</v>
      </c>
      <c r="E661" s="244" t="s">
        <v>49</v>
      </c>
      <c r="F661" s="244" t="s">
        <v>56</v>
      </c>
      <c r="G661" s="244" t="s">
        <v>62</v>
      </c>
      <c r="H661" s="187" t="s">
        <v>22</v>
      </c>
      <c r="I661" s="188">
        <v>38.837083333333297</v>
      </c>
      <c r="J661" s="188">
        <f>VLOOKUP(A661,CENIK!$A$2:$F$201,6,FALSE)</f>
        <v>0</v>
      </c>
      <c r="K661" s="188">
        <f t="shared" si="21"/>
        <v>0</v>
      </c>
    </row>
    <row r="662" spans="1:11" ht="60" x14ac:dyDescent="0.25">
      <c r="A662" s="187">
        <v>4207</v>
      </c>
      <c r="B662" s="187">
        <v>555</v>
      </c>
      <c r="C662" s="184" t="str">
        <f t="shared" si="20"/>
        <v>555-4207</v>
      </c>
      <c r="D662" s="244" t="s">
        <v>390</v>
      </c>
      <c r="E662" s="244" t="s">
        <v>49</v>
      </c>
      <c r="F662" s="244" t="s">
        <v>56</v>
      </c>
      <c r="G662" s="244" t="s">
        <v>262</v>
      </c>
      <c r="H662" s="187" t="s">
        <v>22</v>
      </c>
      <c r="I662" s="188">
        <v>10</v>
      </c>
      <c r="J662" s="188">
        <f>VLOOKUP(A662,CENIK!$A$2:$F$201,6,FALSE)</f>
        <v>0</v>
      </c>
      <c r="K662" s="188">
        <f t="shared" si="21"/>
        <v>0</v>
      </c>
    </row>
    <row r="663" spans="1:11" ht="165" x14ac:dyDescent="0.25">
      <c r="A663" s="187">
        <v>6101</v>
      </c>
      <c r="B663" s="187">
        <v>555</v>
      </c>
      <c r="C663" s="184" t="str">
        <f t="shared" si="20"/>
        <v>555-6101</v>
      </c>
      <c r="D663" s="244" t="s">
        <v>390</v>
      </c>
      <c r="E663" s="244" t="s">
        <v>74</v>
      </c>
      <c r="F663" s="244" t="s">
        <v>75</v>
      </c>
      <c r="G663" s="244" t="s">
        <v>76</v>
      </c>
      <c r="H663" s="187" t="s">
        <v>10</v>
      </c>
      <c r="I663" s="188">
        <v>82</v>
      </c>
      <c r="J663" s="188">
        <f>VLOOKUP(A663,CENIK!$A$2:$F$201,6,FALSE)</f>
        <v>0</v>
      </c>
      <c r="K663" s="188">
        <f t="shared" si="21"/>
        <v>0</v>
      </c>
    </row>
    <row r="664" spans="1:11" ht="120" x14ac:dyDescent="0.25">
      <c r="A664" s="187">
        <v>6202</v>
      </c>
      <c r="B664" s="187">
        <v>555</v>
      </c>
      <c r="C664" s="184" t="str">
        <f t="shared" si="20"/>
        <v>555-6202</v>
      </c>
      <c r="D664" s="244" t="s">
        <v>390</v>
      </c>
      <c r="E664" s="244" t="s">
        <v>74</v>
      </c>
      <c r="F664" s="244" t="s">
        <v>77</v>
      </c>
      <c r="G664" s="244" t="s">
        <v>263</v>
      </c>
      <c r="H664" s="187" t="s">
        <v>6</v>
      </c>
      <c r="I664" s="188">
        <v>4</v>
      </c>
      <c r="J664" s="188">
        <f>VLOOKUP(A664,CENIK!$A$2:$F$201,6,FALSE)</f>
        <v>0</v>
      </c>
      <c r="K664" s="188">
        <f t="shared" si="21"/>
        <v>0</v>
      </c>
    </row>
    <row r="665" spans="1:11" ht="45" x14ac:dyDescent="0.25">
      <c r="A665" s="187">
        <v>6257</v>
      </c>
      <c r="B665" s="187">
        <v>555</v>
      </c>
      <c r="C665" s="184" t="str">
        <f t="shared" si="20"/>
        <v>555-6257</v>
      </c>
      <c r="D665" s="244" t="s">
        <v>390</v>
      </c>
      <c r="E665" s="244" t="s">
        <v>74</v>
      </c>
      <c r="F665" s="244" t="s">
        <v>77</v>
      </c>
      <c r="G665" s="244" t="s">
        <v>79</v>
      </c>
      <c r="H665" s="187" t="s">
        <v>6</v>
      </c>
      <c r="I665" s="188">
        <v>4</v>
      </c>
      <c r="J665" s="188">
        <f>VLOOKUP(A665,CENIK!$A$2:$F$201,6,FALSE)</f>
        <v>0</v>
      </c>
      <c r="K665" s="188">
        <f t="shared" si="21"/>
        <v>0</v>
      </c>
    </row>
    <row r="666" spans="1:11" ht="120" x14ac:dyDescent="0.25">
      <c r="A666" s="187">
        <v>6253</v>
      </c>
      <c r="B666" s="187">
        <v>555</v>
      </c>
      <c r="C666" s="184" t="str">
        <f t="shared" si="20"/>
        <v>555-6253</v>
      </c>
      <c r="D666" s="244" t="s">
        <v>390</v>
      </c>
      <c r="E666" s="244" t="s">
        <v>74</v>
      </c>
      <c r="F666" s="244" t="s">
        <v>77</v>
      </c>
      <c r="G666" s="244" t="s">
        <v>269</v>
      </c>
      <c r="H666" s="187" t="s">
        <v>6</v>
      </c>
      <c r="I666" s="188">
        <v>4</v>
      </c>
      <c r="J666" s="188">
        <f>VLOOKUP(A666,CENIK!$A$2:$F$201,6,FALSE)</f>
        <v>0</v>
      </c>
      <c r="K666" s="188">
        <f t="shared" si="21"/>
        <v>0</v>
      </c>
    </row>
    <row r="667" spans="1:11" ht="120" x14ac:dyDescent="0.25">
      <c r="A667" s="187">
        <v>6302</v>
      </c>
      <c r="B667" s="187">
        <v>555</v>
      </c>
      <c r="C667" s="184" t="str">
        <f t="shared" si="20"/>
        <v>555-6302</v>
      </c>
      <c r="D667" s="244" t="s">
        <v>390</v>
      </c>
      <c r="E667" s="244" t="s">
        <v>74</v>
      </c>
      <c r="F667" s="244" t="s">
        <v>81</v>
      </c>
      <c r="G667" s="244" t="s">
        <v>82</v>
      </c>
      <c r="H667" s="187" t="s">
        <v>6</v>
      </c>
      <c r="I667" s="188">
        <v>4</v>
      </c>
      <c r="J667" s="188">
        <f>VLOOKUP(A667,CENIK!$A$2:$F$201,6,FALSE)</f>
        <v>0</v>
      </c>
      <c r="K667" s="188">
        <f t="shared" si="21"/>
        <v>0</v>
      </c>
    </row>
    <row r="668" spans="1:11" ht="345" x14ac:dyDescent="0.25">
      <c r="A668" s="187">
        <v>6301</v>
      </c>
      <c r="B668" s="187">
        <v>555</v>
      </c>
      <c r="C668" s="184" t="str">
        <f t="shared" si="20"/>
        <v>555-6301</v>
      </c>
      <c r="D668" s="244" t="s">
        <v>390</v>
      </c>
      <c r="E668" s="244" t="s">
        <v>74</v>
      </c>
      <c r="F668" s="244" t="s">
        <v>81</v>
      </c>
      <c r="G668" s="244" t="s">
        <v>270</v>
      </c>
      <c r="H668" s="187" t="s">
        <v>6</v>
      </c>
      <c r="I668" s="188">
        <v>4</v>
      </c>
      <c r="J668" s="188">
        <f>VLOOKUP(A668,CENIK!$A$2:$F$201,6,FALSE)</f>
        <v>0</v>
      </c>
      <c r="K668" s="188">
        <f t="shared" si="21"/>
        <v>0</v>
      </c>
    </row>
    <row r="669" spans="1:11" ht="60" x14ac:dyDescent="0.25">
      <c r="A669" s="187">
        <v>6405</v>
      </c>
      <c r="B669" s="187">
        <v>555</v>
      </c>
      <c r="C669" s="184" t="str">
        <f t="shared" si="20"/>
        <v>555-6405</v>
      </c>
      <c r="D669" s="244" t="s">
        <v>390</v>
      </c>
      <c r="E669" s="244" t="s">
        <v>74</v>
      </c>
      <c r="F669" s="244" t="s">
        <v>85</v>
      </c>
      <c r="G669" s="244" t="s">
        <v>87</v>
      </c>
      <c r="H669" s="187" t="s">
        <v>10</v>
      </c>
      <c r="I669" s="188">
        <v>82</v>
      </c>
      <c r="J669" s="188">
        <f>VLOOKUP(A669,CENIK!$A$2:$F$201,6,FALSE)</f>
        <v>0</v>
      </c>
      <c r="K669" s="188">
        <f t="shared" si="21"/>
        <v>0</v>
      </c>
    </row>
    <row r="670" spans="1:11" ht="30" x14ac:dyDescent="0.25">
      <c r="A670" s="187">
        <v>6401</v>
      </c>
      <c r="B670" s="187">
        <v>555</v>
      </c>
      <c r="C670" s="184" t="str">
        <f t="shared" si="20"/>
        <v>555-6401</v>
      </c>
      <c r="D670" s="244" t="s">
        <v>390</v>
      </c>
      <c r="E670" s="244" t="s">
        <v>74</v>
      </c>
      <c r="F670" s="244" t="s">
        <v>85</v>
      </c>
      <c r="G670" s="244" t="s">
        <v>86</v>
      </c>
      <c r="H670" s="187" t="s">
        <v>10</v>
      </c>
      <c r="I670" s="188">
        <v>82</v>
      </c>
      <c r="J670" s="188">
        <f>VLOOKUP(A670,CENIK!$A$2:$F$201,6,FALSE)</f>
        <v>0</v>
      </c>
      <c r="K670" s="188">
        <f t="shared" si="21"/>
        <v>0</v>
      </c>
    </row>
    <row r="671" spans="1:11" ht="30" x14ac:dyDescent="0.25">
      <c r="A671" s="187">
        <v>6402</v>
      </c>
      <c r="B671" s="187">
        <v>555</v>
      </c>
      <c r="C671" s="184" t="str">
        <f t="shared" si="20"/>
        <v>555-6402</v>
      </c>
      <c r="D671" s="244" t="s">
        <v>390</v>
      </c>
      <c r="E671" s="244" t="s">
        <v>74</v>
      </c>
      <c r="F671" s="244" t="s">
        <v>85</v>
      </c>
      <c r="G671" s="244" t="s">
        <v>122</v>
      </c>
      <c r="H671" s="187" t="s">
        <v>10</v>
      </c>
      <c r="I671" s="188">
        <v>82</v>
      </c>
      <c r="J671" s="188">
        <f>VLOOKUP(A671,CENIK!$A$2:$F$201,6,FALSE)</f>
        <v>0</v>
      </c>
      <c r="K671" s="188">
        <f t="shared" si="21"/>
        <v>0</v>
      </c>
    </row>
    <row r="672" spans="1:11" ht="30" x14ac:dyDescent="0.25">
      <c r="A672" s="187">
        <v>6502</v>
      </c>
      <c r="B672" s="187">
        <v>555</v>
      </c>
      <c r="C672" s="184" t="str">
        <f t="shared" si="20"/>
        <v>555-6502</v>
      </c>
      <c r="D672" s="244" t="s">
        <v>390</v>
      </c>
      <c r="E672" s="244" t="s">
        <v>74</v>
      </c>
      <c r="F672" s="244" t="s">
        <v>88</v>
      </c>
      <c r="G672" s="244" t="s">
        <v>272</v>
      </c>
      <c r="H672" s="187" t="s">
        <v>6</v>
      </c>
      <c r="I672" s="188">
        <v>1</v>
      </c>
      <c r="J672" s="188">
        <f>VLOOKUP(A672,CENIK!$A$2:$F$201,6,FALSE)</f>
        <v>0</v>
      </c>
      <c r="K672" s="188">
        <f t="shared" si="21"/>
        <v>0</v>
      </c>
    </row>
    <row r="673" spans="1:11" ht="45" x14ac:dyDescent="0.25">
      <c r="A673" s="187">
        <v>6503</v>
      </c>
      <c r="B673" s="187">
        <v>555</v>
      </c>
      <c r="C673" s="184" t="str">
        <f t="shared" si="20"/>
        <v>555-6503</v>
      </c>
      <c r="D673" s="244" t="s">
        <v>390</v>
      </c>
      <c r="E673" s="244" t="s">
        <v>74</v>
      </c>
      <c r="F673" s="244" t="s">
        <v>88</v>
      </c>
      <c r="G673" s="244" t="s">
        <v>273</v>
      </c>
      <c r="H673" s="187" t="s">
        <v>6</v>
      </c>
      <c r="I673" s="188">
        <v>2</v>
      </c>
      <c r="J673" s="188">
        <f>VLOOKUP(A673,CENIK!$A$2:$F$201,6,FALSE)</f>
        <v>0</v>
      </c>
      <c r="K673" s="188">
        <f t="shared" si="21"/>
        <v>0</v>
      </c>
    </row>
    <row r="674" spans="1:11" ht="45" x14ac:dyDescent="0.25">
      <c r="A674" s="187">
        <v>6504</v>
      </c>
      <c r="B674" s="187">
        <v>555</v>
      </c>
      <c r="C674" s="184" t="str">
        <f t="shared" si="20"/>
        <v>555-6504</v>
      </c>
      <c r="D674" s="244" t="s">
        <v>390</v>
      </c>
      <c r="E674" s="244" t="s">
        <v>74</v>
      </c>
      <c r="F674" s="244" t="s">
        <v>88</v>
      </c>
      <c r="G674" s="244" t="s">
        <v>274</v>
      </c>
      <c r="H674" s="187" t="s">
        <v>6</v>
      </c>
      <c r="I674" s="188">
        <v>4</v>
      </c>
      <c r="J674" s="188">
        <f>VLOOKUP(A674,CENIK!$A$2:$F$201,6,FALSE)</f>
        <v>0</v>
      </c>
      <c r="K674" s="188">
        <f t="shared" si="21"/>
        <v>0</v>
      </c>
    </row>
    <row r="675" spans="1:11" ht="60" x14ac:dyDescent="0.25">
      <c r="A675" s="187">
        <v>1201</v>
      </c>
      <c r="B675" s="187">
        <v>540</v>
      </c>
      <c r="C675" s="184" t="str">
        <f t="shared" si="20"/>
        <v>540-1201</v>
      </c>
      <c r="D675" s="244" t="s">
        <v>402</v>
      </c>
      <c r="E675" s="244" t="s">
        <v>7</v>
      </c>
      <c r="F675" s="244" t="s">
        <v>8</v>
      </c>
      <c r="G675" s="244" t="s">
        <v>9</v>
      </c>
      <c r="H675" s="187" t="s">
        <v>10</v>
      </c>
      <c r="I675" s="188">
        <v>64</v>
      </c>
      <c r="J675" s="188">
        <f>VLOOKUP(A675,CENIK!$A$2:$F$201,6,FALSE)</f>
        <v>0</v>
      </c>
      <c r="K675" s="188">
        <f t="shared" si="21"/>
        <v>0</v>
      </c>
    </row>
    <row r="676" spans="1:11" ht="45" x14ac:dyDescent="0.25">
      <c r="A676" s="187">
        <v>1202</v>
      </c>
      <c r="B676" s="187">
        <v>540</v>
      </c>
      <c r="C676" s="184" t="str">
        <f t="shared" si="20"/>
        <v>540-1202</v>
      </c>
      <c r="D676" s="244" t="s">
        <v>402</v>
      </c>
      <c r="E676" s="244" t="s">
        <v>7</v>
      </c>
      <c r="F676" s="244" t="s">
        <v>8</v>
      </c>
      <c r="G676" s="244" t="s">
        <v>11</v>
      </c>
      <c r="H676" s="187" t="s">
        <v>12</v>
      </c>
      <c r="I676" s="188">
        <v>2</v>
      </c>
      <c r="J676" s="188">
        <f>VLOOKUP(A676,CENIK!$A$2:$F$201,6,FALSE)</f>
        <v>0</v>
      </c>
      <c r="K676" s="188">
        <f t="shared" si="21"/>
        <v>0</v>
      </c>
    </row>
    <row r="677" spans="1:11" ht="60" x14ac:dyDescent="0.25">
      <c r="A677" s="187">
        <v>1203</v>
      </c>
      <c r="B677" s="187">
        <v>540</v>
      </c>
      <c r="C677" s="184" t="str">
        <f t="shared" si="20"/>
        <v>540-1203</v>
      </c>
      <c r="D677" s="244" t="s">
        <v>402</v>
      </c>
      <c r="E677" s="244" t="s">
        <v>7</v>
      </c>
      <c r="F677" s="244" t="s">
        <v>8</v>
      </c>
      <c r="G677" s="244" t="s">
        <v>236</v>
      </c>
      <c r="H677" s="187" t="s">
        <v>10</v>
      </c>
      <c r="I677" s="188">
        <v>64</v>
      </c>
      <c r="J677" s="188">
        <f>VLOOKUP(A677,CENIK!$A$2:$F$201,6,FALSE)</f>
        <v>0</v>
      </c>
      <c r="K677" s="188">
        <f t="shared" si="21"/>
        <v>0</v>
      </c>
    </row>
    <row r="678" spans="1:11" ht="60" x14ac:dyDescent="0.25">
      <c r="A678" s="187">
        <v>1205</v>
      </c>
      <c r="B678" s="187">
        <v>540</v>
      </c>
      <c r="C678" s="184" t="str">
        <f t="shared" si="20"/>
        <v>540-1205</v>
      </c>
      <c r="D678" s="244" t="s">
        <v>402</v>
      </c>
      <c r="E678" s="244" t="s">
        <v>7</v>
      </c>
      <c r="F678" s="244" t="s">
        <v>8</v>
      </c>
      <c r="G678" s="244" t="s">
        <v>237</v>
      </c>
      <c r="H678" s="187" t="s">
        <v>14</v>
      </c>
      <c r="I678" s="188">
        <v>1</v>
      </c>
      <c r="J678" s="188">
        <f>VLOOKUP(A678,CENIK!$A$2:$F$201,6,FALSE)</f>
        <v>0</v>
      </c>
      <c r="K678" s="188">
        <f t="shared" si="21"/>
        <v>0</v>
      </c>
    </row>
    <row r="679" spans="1:11" ht="60" x14ac:dyDescent="0.25">
      <c r="A679" s="187">
        <v>1206</v>
      </c>
      <c r="B679" s="187">
        <v>540</v>
      </c>
      <c r="C679" s="184" t="str">
        <f t="shared" si="20"/>
        <v>540-1206</v>
      </c>
      <c r="D679" s="244" t="s">
        <v>402</v>
      </c>
      <c r="E679" s="244" t="s">
        <v>7</v>
      </c>
      <c r="F679" s="244" t="s">
        <v>8</v>
      </c>
      <c r="G679" s="244" t="s">
        <v>238</v>
      </c>
      <c r="H679" s="187" t="s">
        <v>14</v>
      </c>
      <c r="I679" s="188">
        <v>1</v>
      </c>
      <c r="J679" s="188">
        <f>VLOOKUP(A679,CENIK!$A$2:$F$201,6,FALSE)</f>
        <v>0</v>
      </c>
      <c r="K679" s="188">
        <f t="shared" si="21"/>
        <v>0</v>
      </c>
    </row>
    <row r="680" spans="1:11" ht="75" x14ac:dyDescent="0.25">
      <c r="A680" s="187">
        <v>1207</v>
      </c>
      <c r="B680" s="187">
        <v>540</v>
      </c>
      <c r="C680" s="184" t="str">
        <f t="shared" si="20"/>
        <v>540-1207</v>
      </c>
      <c r="D680" s="244" t="s">
        <v>402</v>
      </c>
      <c r="E680" s="244" t="s">
        <v>7</v>
      </c>
      <c r="F680" s="244" t="s">
        <v>8</v>
      </c>
      <c r="G680" s="244" t="s">
        <v>239</v>
      </c>
      <c r="H680" s="187" t="s">
        <v>14</v>
      </c>
      <c r="I680" s="188">
        <v>1</v>
      </c>
      <c r="J680" s="188">
        <f>VLOOKUP(A680,CENIK!$A$2:$F$201,6,FALSE)</f>
        <v>0</v>
      </c>
      <c r="K680" s="188">
        <f t="shared" si="21"/>
        <v>0</v>
      </c>
    </row>
    <row r="681" spans="1:11" ht="75" x14ac:dyDescent="0.25">
      <c r="A681" s="187">
        <v>1208</v>
      </c>
      <c r="B681" s="187">
        <v>540</v>
      </c>
      <c r="C681" s="184" t="str">
        <f t="shared" si="20"/>
        <v>540-1208</v>
      </c>
      <c r="D681" s="244" t="s">
        <v>402</v>
      </c>
      <c r="E681" s="244" t="s">
        <v>7</v>
      </c>
      <c r="F681" s="244" t="s">
        <v>8</v>
      </c>
      <c r="G681" s="244" t="s">
        <v>240</v>
      </c>
      <c r="H681" s="187" t="s">
        <v>14</v>
      </c>
      <c r="I681" s="188">
        <v>1</v>
      </c>
      <c r="J681" s="188">
        <f>VLOOKUP(A681,CENIK!$A$2:$F$201,6,FALSE)</f>
        <v>0</v>
      </c>
      <c r="K681" s="188">
        <f t="shared" si="21"/>
        <v>0</v>
      </c>
    </row>
    <row r="682" spans="1:11" ht="60" x14ac:dyDescent="0.25">
      <c r="A682" s="187">
        <v>1212</v>
      </c>
      <c r="B682" s="187">
        <v>540</v>
      </c>
      <c r="C682" s="184" t="str">
        <f t="shared" ref="C682:C745" si="22">CONCATENATE(B682,$A$39,A682)</f>
        <v>540-1212</v>
      </c>
      <c r="D682" s="244" t="s">
        <v>402</v>
      </c>
      <c r="E682" s="244" t="s">
        <v>7</v>
      </c>
      <c r="F682" s="244" t="s">
        <v>8</v>
      </c>
      <c r="G682" s="244" t="s">
        <v>243</v>
      </c>
      <c r="H682" s="187" t="s">
        <v>14</v>
      </c>
      <c r="I682" s="188">
        <v>1</v>
      </c>
      <c r="J682" s="188">
        <f>VLOOKUP(A682,CENIK!$A$2:$F$201,6,FALSE)</f>
        <v>0</v>
      </c>
      <c r="K682" s="188">
        <f t="shared" ref="K682:K745" si="23">ROUND(I682*J682,2)</f>
        <v>0</v>
      </c>
    </row>
    <row r="683" spans="1:11" ht="60" x14ac:dyDescent="0.25">
      <c r="A683" s="187">
        <v>1213</v>
      </c>
      <c r="B683" s="187">
        <v>540</v>
      </c>
      <c r="C683" s="184" t="str">
        <f t="shared" si="22"/>
        <v>540-1213</v>
      </c>
      <c r="D683" s="244" t="s">
        <v>402</v>
      </c>
      <c r="E683" s="244" t="s">
        <v>7</v>
      </c>
      <c r="F683" s="244" t="s">
        <v>8</v>
      </c>
      <c r="G683" s="244" t="s">
        <v>244</v>
      </c>
      <c r="H683" s="187" t="s">
        <v>14</v>
      </c>
      <c r="I683" s="188">
        <v>1</v>
      </c>
      <c r="J683" s="188">
        <f>VLOOKUP(A683,CENIK!$A$2:$F$201,6,FALSE)</f>
        <v>0</v>
      </c>
      <c r="K683" s="188">
        <f t="shared" si="23"/>
        <v>0</v>
      </c>
    </row>
    <row r="684" spans="1:11" ht="45" x14ac:dyDescent="0.25">
      <c r="A684" s="187">
        <v>1301</v>
      </c>
      <c r="B684" s="187">
        <v>540</v>
      </c>
      <c r="C684" s="184" t="str">
        <f t="shared" si="22"/>
        <v>540-1301</v>
      </c>
      <c r="D684" s="244" t="s">
        <v>402</v>
      </c>
      <c r="E684" s="244" t="s">
        <v>7</v>
      </c>
      <c r="F684" s="244" t="s">
        <v>15</v>
      </c>
      <c r="G684" s="244" t="s">
        <v>16</v>
      </c>
      <c r="H684" s="187" t="s">
        <v>10</v>
      </c>
      <c r="I684" s="188">
        <v>64</v>
      </c>
      <c r="J684" s="188">
        <f>VLOOKUP(A684,CENIK!$A$2:$F$201,6,FALSE)</f>
        <v>0</v>
      </c>
      <c r="K684" s="188">
        <f t="shared" si="23"/>
        <v>0</v>
      </c>
    </row>
    <row r="685" spans="1:11" ht="150" x14ac:dyDescent="0.25">
      <c r="A685" s="187">
        <v>1302</v>
      </c>
      <c r="B685" s="187">
        <v>540</v>
      </c>
      <c r="C685" s="184" t="str">
        <f t="shared" si="22"/>
        <v>540-1302</v>
      </c>
      <c r="D685" s="244" t="s">
        <v>402</v>
      </c>
      <c r="E685" s="244" t="s">
        <v>7</v>
      </c>
      <c r="F685" s="244" t="s">
        <v>15</v>
      </c>
      <c r="G685" s="244" t="s">
        <v>3254</v>
      </c>
      <c r="H685" s="187" t="s">
        <v>10</v>
      </c>
      <c r="I685" s="188">
        <v>64</v>
      </c>
      <c r="J685" s="188">
        <f>VLOOKUP(A685,CENIK!$A$2:$F$201,6,FALSE)</f>
        <v>0</v>
      </c>
      <c r="K685" s="188">
        <f t="shared" si="23"/>
        <v>0</v>
      </c>
    </row>
    <row r="686" spans="1:11" ht="165" x14ac:dyDescent="0.25">
      <c r="A686" s="187">
        <v>1304</v>
      </c>
      <c r="B686" s="187">
        <v>540</v>
      </c>
      <c r="C686" s="184" t="str">
        <f t="shared" si="22"/>
        <v>540-1304</v>
      </c>
      <c r="D686" s="244" t="s">
        <v>402</v>
      </c>
      <c r="E686" s="244" t="s">
        <v>7</v>
      </c>
      <c r="F686" s="244" t="s">
        <v>15</v>
      </c>
      <c r="G686" s="244" t="s">
        <v>3253</v>
      </c>
      <c r="H686" s="187" t="s">
        <v>6</v>
      </c>
      <c r="I686" s="188">
        <v>1</v>
      </c>
      <c r="J686" s="188">
        <f>VLOOKUP(A686,CENIK!$A$2:$F$201,6,FALSE)</f>
        <v>0</v>
      </c>
      <c r="K686" s="188">
        <f t="shared" si="23"/>
        <v>0</v>
      </c>
    </row>
    <row r="687" spans="1:11" ht="60" x14ac:dyDescent="0.25">
      <c r="A687" s="187">
        <v>1307</v>
      </c>
      <c r="B687" s="187">
        <v>540</v>
      </c>
      <c r="C687" s="184" t="str">
        <f t="shared" si="22"/>
        <v>540-1307</v>
      </c>
      <c r="D687" s="244" t="s">
        <v>402</v>
      </c>
      <c r="E687" s="244" t="s">
        <v>7</v>
      </c>
      <c r="F687" s="244" t="s">
        <v>15</v>
      </c>
      <c r="G687" s="244" t="s">
        <v>18</v>
      </c>
      <c r="H687" s="187" t="s">
        <v>6</v>
      </c>
      <c r="I687" s="188">
        <v>4</v>
      </c>
      <c r="J687" s="188">
        <f>VLOOKUP(A687,CENIK!$A$2:$F$201,6,FALSE)</f>
        <v>0</v>
      </c>
      <c r="K687" s="188">
        <f t="shared" si="23"/>
        <v>0</v>
      </c>
    </row>
    <row r="688" spans="1:11" ht="60" x14ac:dyDescent="0.25">
      <c r="A688" s="187">
        <v>1310</v>
      </c>
      <c r="B688" s="187">
        <v>540</v>
      </c>
      <c r="C688" s="184" t="str">
        <f t="shared" si="22"/>
        <v>540-1310</v>
      </c>
      <c r="D688" s="244" t="s">
        <v>402</v>
      </c>
      <c r="E688" s="244" t="s">
        <v>7</v>
      </c>
      <c r="F688" s="244" t="s">
        <v>15</v>
      </c>
      <c r="G688" s="244" t="s">
        <v>21</v>
      </c>
      <c r="H688" s="187" t="s">
        <v>22</v>
      </c>
      <c r="I688" s="188">
        <v>48</v>
      </c>
      <c r="J688" s="188">
        <f>VLOOKUP(A688,CENIK!$A$2:$F$201,6,FALSE)</f>
        <v>0</v>
      </c>
      <c r="K688" s="188">
        <f t="shared" si="23"/>
        <v>0</v>
      </c>
    </row>
    <row r="689" spans="1:11" ht="30" x14ac:dyDescent="0.25">
      <c r="A689" s="187">
        <v>1401</v>
      </c>
      <c r="B689" s="187">
        <v>540</v>
      </c>
      <c r="C689" s="184" t="str">
        <f t="shared" si="22"/>
        <v>540-1401</v>
      </c>
      <c r="D689" s="244" t="s">
        <v>402</v>
      </c>
      <c r="E689" s="244" t="s">
        <v>7</v>
      </c>
      <c r="F689" s="244" t="s">
        <v>25</v>
      </c>
      <c r="G689" s="244" t="s">
        <v>247</v>
      </c>
      <c r="H689" s="187" t="s">
        <v>20</v>
      </c>
      <c r="I689" s="188">
        <v>1.28</v>
      </c>
      <c r="J689" s="188">
        <f>VLOOKUP(A689,CENIK!$A$2:$F$201,6,FALSE)</f>
        <v>0</v>
      </c>
      <c r="K689" s="188">
        <f t="shared" si="23"/>
        <v>0</v>
      </c>
    </row>
    <row r="690" spans="1:11" ht="30" x14ac:dyDescent="0.25">
      <c r="A690" s="187">
        <v>1402</v>
      </c>
      <c r="B690" s="187">
        <v>540</v>
      </c>
      <c r="C690" s="184" t="str">
        <f t="shared" si="22"/>
        <v>540-1402</v>
      </c>
      <c r="D690" s="244" t="s">
        <v>402</v>
      </c>
      <c r="E690" s="244" t="s">
        <v>7</v>
      </c>
      <c r="F690" s="244" t="s">
        <v>25</v>
      </c>
      <c r="G690" s="244" t="s">
        <v>248</v>
      </c>
      <c r="H690" s="187" t="s">
        <v>20</v>
      </c>
      <c r="I690" s="188">
        <v>1</v>
      </c>
      <c r="J690" s="188">
        <f>VLOOKUP(A690,CENIK!$A$2:$F$201,6,FALSE)</f>
        <v>0</v>
      </c>
      <c r="K690" s="188">
        <f t="shared" si="23"/>
        <v>0</v>
      </c>
    </row>
    <row r="691" spans="1:11" ht="30" x14ac:dyDescent="0.25">
      <c r="A691" s="187">
        <v>1403</v>
      </c>
      <c r="B691" s="187">
        <v>540</v>
      </c>
      <c r="C691" s="184" t="str">
        <f t="shared" si="22"/>
        <v>540-1403</v>
      </c>
      <c r="D691" s="244" t="s">
        <v>402</v>
      </c>
      <c r="E691" s="244" t="s">
        <v>7</v>
      </c>
      <c r="F691" s="244" t="s">
        <v>25</v>
      </c>
      <c r="G691" s="244" t="s">
        <v>249</v>
      </c>
      <c r="H691" s="187" t="s">
        <v>20</v>
      </c>
      <c r="I691" s="188">
        <v>0.5</v>
      </c>
      <c r="J691" s="188">
        <f>VLOOKUP(A691,CENIK!$A$2:$F$201,6,FALSE)</f>
        <v>0</v>
      </c>
      <c r="K691" s="188">
        <f t="shared" si="23"/>
        <v>0</v>
      </c>
    </row>
    <row r="692" spans="1:11" ht="45" x14ac:dyDescent="0.25">
      <c r="A692" s="187">
        <v>12309</v>
      </c>
      <c r="B692" s="187">
        <v>540</v>
      </c>
      <c r="C692" s="184" t="str">
        <f t="shared" si="22"/>
        <v>540-12309</v>
      </c>
      <c r="D692" s="244" t="s">
        <v>402</v>
      </c>
      <c r="E692" s="244" t="s">
        <v>26</v>
      </c>
      <c r="F692" s="244" t="s">
        <v>27</v>
      </c>
      <c r="G692" s="244" t="s">
        <v>30</v>
      </c>
      <c r="H692" s="187" t="s">
        <v>29</v>
      </c>
      <c r="I692" s="188">
        <v>80</v>
      </c>
      <c r="J692" s="188">
        <f>VLOOKUP(A692,CENIK!$A$2:$F$201,6,FALSE)</f>
        <v>0</v>
      </c>
      <c r="K692" s="188">
        <f t="shared" si="23"/>
        <v>0</v>
      </c>
    </row>
    <row r="693" spans="1:11" ht="30" x14ac:dyDescent="0.25">
      <c r="A693" s="187">
        <v>12328</v>
      </c>
      <c r="B693" s="187">
        <v>540</v>
      </c>
      <c r="C693" s="184" t="str">
        <f t="shared" si="22"/>
        <v>540-12328</v>
      </c>
      <c r="D693" s="244" t="s">
        <v>402</v>
      </c>
      <c r="E693" s="244" t="s">
        <v>26</v>
      </c>
      <c r="F693" s="244" t="s">
        <v>27</v>
      </c>
      <c r="G693" s="244" t="s">
        <v>32</v>
      </c>
      <c r="H693" s="187" t="s">
        <v>10</v>
      </c>
      <c r="I693" s="188">
        <v>158</v>
      </c>
      <c r="J693" s="188">
        <f>VLOOKUP(A693,CENIK!$A$2:$F$201,6,FALSE)</f>
        <v>0</v>
      </c>
      <c r="K693" s="188">
        <f t="shared" si="23"/>
        <v>0</v>
      </c>
    </row>
    <row r="694" spans="1:11" ht="30" x14ac:dyDescent="0.25">
      <c r="A694" s="187">
        <v>22102</v>
      </c>
      <c r="B694" s="187">
        <v>540</v>
      </c>
      <c r="C694" s="184" t="str">
        <f t="shared" si="22"/>
        <v>540-22102</v>
      </c>
      <c r="D694" s="244" t="s">
        <v>402</v>
      </c>
      <c r="E694" s="244" t="s">
        <v>26</v>
      </c>
      <c r="F694" s="244" t="s">
        <v>27</v>
      </c>
      <c r="G694" s="244" t="s">
        <v>35</v>
      </c>
      <c r="H694" s="187" t="s">
        <v>29</v>
      </c>
      <c r="I694" s="188">
        <v>80</v>
      </c>
      <c r="J694" s="188">
        <f>VLOOKUP(A694,CENIK!$A$2:$F$201,6,FALSE)</f>
        <v>0</v>
      </c>
      <c r="K694" s="188">
        <f t="shared" si="23"/>
        <v>0</v>
      </c>
    </row>
    <row r="695" spans="1:11" ht="30" x14ac:dyDescent="0.25">
      <c r="A695" s="187">
        <v>24405</v>
      </c>
      <c r="B695" s="187">
        <v>540</v>
      </c>
      <c r="C695" s="184" t="str">
        <f t="shared" si="22"/>
        <v>540-24405</v>
      </c>
      <c r="D695" s="244" t="s">
        <v>402</v>
      </c>
      <c r="E695" s="244" t="s">
        <v>26</v>
      </c>
      <c r="F695" s="244" t="s">
        <v>36</v>
      </c>
      <c r="G695" s="244" t="s">
        <v>252</v>
      </c>
      <c r="H695" s="187" t="s">
        <v>22</v>
      </c>
      <c r="I695" s="188">
        <v>32</v>
      </c>
      <c r="J695" s="188">
        <f>VLOOKUP(A695,CENIK!$A$2:$F$201,6,FALSE)</f>
        <v>0</v>
      </c>
      <c r="K695" s="188">
        <f t="shared" si="23"/>
        <v>0</v>
      </c>
    </row>
    <row r="696" spans="1:11" ht="45" x14ac:dyDescent="0.25">
      <c r="A696" s="187">
        <v>31302</v>
      </c>
      <c r="B696" s="187">
        <v>540</v>
      </c>
      <c r="C696" s="184" t="str">
        <f t="shared" si="22"/>
        <v>540-31302</v>
      </c>
      <c r="D696" s="244" t="s">
        <v>402</v>
      </c>
      <c r="E696" s="244" t="s">
        <v>26</v>
      </c>
      <c r="F696" s="244" t="s">
        <v>36</v>
      </c>
      <c r="G696" s="244" t="s">
        <v>639</v>
      </c>
      <c r="H696" s="187" t="s">
        <v>22</v>
      </c>
      <c r="I696" s="188">
        <v>16</v>
      </c>
      <c r="J696" s="188">
        <f>VLOOKUP(A696,CENIK!$A$2:$F$201,6,FALSE)</f>
        <v>0</v>
      </c>
      <c r="K696" s="188">
        <f t="shared" si="23"/>
        <v>0</v>
      </c>
    </row>
    <row r="697" spans="1:11" ht="30" x14ac:dyDescent="0.25">
      <c r="A697" s="187">
        <v>22103</v>
      </c>
      <c r="B697" s="187">
        <v>540</v>
      </c>
      <c r="C697" s="184" t="str">
        <f t="shared" si="22"/>
        <v>540-22103</v>
      </c>
      <c r="D697" s="244" t="s">
        <v>402</v>
      </c>
      <c r="E697" s="244" t="s">
        <v>26</v>
      </c>
      <c r="F697" s="244" t="s">
        <v>36</v>
      </c>
      <c r="G697" s="244" t="s">
        <v>40</v>
      </c>
      <c r="H697" s="187" t="s">
        <v>29</v>
      </c>
      <c r="I697" s="188">
        <v>80</v>
      </c>
      <c r="J697" s="188">
        <f>VLOOKUP(A697,CENIK!$A$2:$F$201,6,FALSE)</f>
        <v>0</v>
      </c>
      <c r="K697" s="188">
        <f t="shared" si="23"/>
        <v>0</v>
      </c>
    </row>
    <row r="698" spans="1:11" ht="75" x14ac:dyDescent="0.25">
      <c r="A698" s="187">
        <v>31602</v>
      </c>
      <c r="B698" s="187">
        <v>540</v>
      </c>
      <c r="C698" s="184" t="str">
        <f t="shared" si="22"/>
        <v>540-31602</v>
      </c>
      <c r="D698" s="244" t="s">
        <v>402</v>
      </c>
      <c r="E698" s="244" t="s">
        <v>26</v>
      </c>
      <c r="F698" s="244" t="s">
        <v>36</v>
      </c>
      <c r="G698" s="244" t="s">
        <v>640</v>
      </c>
      <c r="H698" s="187" t="s">
        <v>29</v>
      </c>
      <c r="I698" s="188">
        <v>80</v>
      </c>
      <c r="J698" s="188">
        <f>VLOOKUP(A698,CENIK!$A$2:$F$201,6,FALSE)</f>
        <v>0</v>
      </c>
      <c r="K698" s="188">
        <f t="shared" si="23"/>
        <v>0</v>
      </c>
    </row>
    <row r="699" spans="1:11" ht="45" x14ac:dyDescent="0.25">
      <c r="A699" s="187">
        <v>32311</v>
      </c>
      <c r="B699" s="187">
        <v>540</v>
      </c>
      <c r="C699" s="184" t="str">
        <f t="shared" si="22"/>
        <v>540-32311</v>
      </c>
      <c r="D699" s="244" t="s">
        <v>402</v>
      </c>
      <c r="E699" s="244" t="s">
        <v>26</v>
      </c>
      <c r="F699" s="244" t="s">
        <v>36</v>
      </c>
      <c r="G699" s="244" t="s">
        <v>255</v>
      </c>
      <c r="H699" s="187" t="s">
        <v>29</v>
      </c>
      <c r="I699" s="188">
        <v>80</v>
      </c>
      <c r="J699" s="188">
        <f>VLOOKUP(A699,CENIK!$A$2:$F$201,6,FALSE)</f>
        <v>0</v>
      </c>
      <c r="K699" s="188">
        <f t="shared" si="23"/>
        <v>0</v>
      </c>
    </row>
    <row r="700" spans="1:11" ht="30" x14ac:dyDescent="0.25">
      <c r="A700" s="187">
        <v>2208</v>
      </c>
      <c r="B700" s="187">
        <v>540</v>
      </c>
      <c r="C700" s="184" t="str">
        <f t="shared" si="22"/>
        <v>540-2208</v>
      </c>
      <c r="D700" s="244" t="s">
        <v>402</v>
      </c>
      <c r="E700" s="244" t="s">
        <v>26</v>
      </c>
      <c r="F700" s="244" t="s">
        <v>36</v>
      </c>
      <c r="G700" s="244" t="s">
        <v>37</v>
      </c>
      <c r="H700" s="187" t="s">
        <v>29</v>
      </c>
      <c r="I700" s="188">
        <v>80</v>
      </c>
      <c r="J700" s="188">
        <f>VLOOKUP(A700,CENIK!$A$2:$F$201,6,FALSE)</f>
        <v>0</v>
      </c>
      <c r="K700" s="188">
        <f t="shared" si="23"/>
        <v>0</v>
      </c>
    </row>
    <row r="701" spans="1:11" ht="30" x14ac:dyDescent="0.25">
      <c r="A701" s="187">
        <v>4124</v>
      </c>
      <c r="B701" s="187">
        <v>540</v>
      </c>
      <c r="C701" s="184" t="str">
        <f t="shared" si="22"/>
        <v>540-4124</v>
      </c>
      <c r="D701" s="244" t="s">
        <v>402</v>
      </c>
      <c r="E701" s="244" t="s">
        <v>49</v>
      </c>
      <c r="F701" s="244" t="s">
        <v>50</v>
      </c>
      <c r="G701" s="244" t="s">
        <v>55</v>
      </c>
      <c r="H701" s="187" t="s">
        <v>20</v>
      </c>
      <c r="I701" s="188">
        <v>3.2</v>
      </c>
      <c r="J701" s="188">
        <f>VLOOKUP(A701,CENIK!$A$2:$F$201,6,FALSE)</f>
        <v>0</v>
      </c>
      <c r="K701" s="188">
        <f t="shared" si="23"/>
        <v>0</v>
      </c>
    </row>
    <row r="702" spans="1:11" ht="60" x14ac:dyDescent="0.25">
      <c r="A702" s="187">
        <v>4101</v>
      </c>
      <c r="B702" s="187">
        <v>540</v>
      </c>
      <c r="C702" s="184" t="str">
        <f t="shared" si="22"/>
        <v>540-4101</v>
      </c>
      <c r="D702" s="244" t="s">
        <v>402</v>
      </c>
      <c r="E702" s="244" t="s">
        <v>49</v>
      </c>
      <c r="F702" s="244" t="s">
        <v>50</v>
      </c>
      <c r="G702" s="244" t="s">
        <v>641</v>
      </c>
      <c r="H702" s="187" t="s">
        <v>29</v>
      </c>
      <c r="I702" s="188">
        <v>413.31200000000001</v>
      </c>
      <c r="J702" s="188">
        <f>VLOOKUP(A702,CENIK!$A$2:$F$201,6,FALSE)</f>
        <v>0</v>
      </c>
      <c r="K702" s="188">
        <f t="shared" si="23"/>
        <v>0</v>
      </c>
    </row>
    <row r="703" spans="1:11" ht="60" x14ac:dyDescent="0.25">
      <c r="A703" s="187">
        <v>4105</v>
      </c>
      <c r="B703" s="187">
        <v>540</v>
      </c>
      <c r="C703" s="184" t="str">
        <f t="shared" si="22"/>
        <v>540-4105</v>
      </c>
      <c r="D703" s="244" t="s">
        <v>402</v>
      </c>
      <c r="E703" s="244" t="s">
        <v>49</v>
      </c>
      <c r="F703" s="244" t="s">
        <v>50</v>
      </c>
      <c r="G703" s="244" t="s">
        <v>257</v>
      </c>
      <c r="H703" s="187" t="s">
        <v>22</v>
      </c>
      <c r="I703" s="188">
        <v>129.16</v>
      </c>
      <c r="J703" s="188">
        <f>VLOOKUP(A703,CENIK!$A$2:$F$201,6,FALSE)</f>
        <v>0</v>
      </c>
      <c r="K703" s="188">
        <f t="shared" si="23"/>
        <v>0</v>
      </c>
    </row>
    <row r="704" spans="1:11" ht="45" x14ac:dyDescent="0.25">
      <c r="A704" s="187">
        <v>4106</v>
      </c>
      <c r="B704" s="187">
        <v>540</v>
      </c>
      <c r="C704" s="184" t="str">
        <f t="shared" si="22"/>
        <v>540-4106</v>
      </c>
      <c r="D704" s="244" t="s">
        <v>402</v>
      </c>
      <c r="E704" s="244" t="s">
        <v>49</v>
      </c>
      <c r="F704" s="244" t="s">
        <v>50</v>
      </c>
      <c r="G704" s="244" t="s">
        <v>642</v>
      </c>
      <c r="H704" s="187" t="s">
        <v>22</v>
      </c>
      <c r="I704" s="188">
        <v>77.495999999999995</v>
      </c>
      <c r="J704" s="188">
        <f>VLOOKUP(A704,CENIK!$A$2:$F$201,6,FALSE)</f>
        <v>0</v>
      </c>
      <c r="K704" s="188">
        <f t="shared" si="23"/>
        <v>0</v>
      </c>
    </row>
    <row r="705" spans="1:11" ht="45" x14ac:dyDescent="0.25">
      <c r="A705" s="187">
        <v>4113</v>
      </c>
      <c r="B705" s="187">
        <v>540</v>
      </c>
      <c r="C705" s="184" t="str">
        <f t="shared" si="22"/>
        <v>540-4113</v>
      </c>
      <c r="D705" s="244" t="s">
        <v>402</v>
      </c>
      <c r="E705" s="244" t="s">
        <v>49</v>
      </c>
      <c r="F705" s="244" t="s">
        <v>50</v>
      </c>
      <c r="G705" s="244" t="s">
        <v>557</v>
      </c>
      <c r="H705" s="187" t="s">
        <v>22</v>
      </c>
      <c r="I705" s="188">
        <v>20.665600000000001</v>
      </c>
      <c r="J705" s="188">
        <f>VLOOKUP(A705,CENIK!$A$2:$F$201,6,FALSE)</f>
        <v>0</v>
      </c>
      <c r="K705" s="188">
        <f t="shared" si="23"/>
        <v>0</v>
      </c>
    </row>
    <row r="706" spans="1:11" ht="45" x14ac:dyDescent="0.25">
      <c r="A706" s="187">
        <v>4121</v>
      </c>
      <c r="B706" s="187">
        <v>540</v>
      </c>
      <c r="C706" s="184" t="str">
        <f t="shared" si="22"/>
        <v>540-4121</v>
      </c>
      <c r="D706" s="244" t="s">
        <v>402</v>
      </c>
      <c r="E706" s="244" t="s">
        <v>49</v>
      </c>
      <c r="F706" s="244" t="s">
        <v>50</v>
      </c>
      <c r="G706" s="244" t="s">
        <v>260</v>
      </c>
      <c r="H706" s="187" t="s">
        <v>22</v>
      </c>
      <c r="I706" s="188">
        <v>25.832000000000001</v>
      </c>
      <c r="J706" s="188">
        <f>VLOOKUP(A706,CENIK!$A$2:$F$201,6,FALSE)</f>
        <v>0</v>
      </c>
      <c r="K706" s="188">
        <f t="shared" si="23"/>
        <v>0</v>
      </c>
    </row>
    <row r="707" spans="1:11" ht="45" x14ac:dyDescent="0.25">
      <c r="A707" s="187">
        <v>4201</v>
      </c>
      <c r="B707" s="187">
        <v>540</v>
      </c>
      <c r="C707" s="184" t="str">
        <f t="shared" si="22"/>
        <v>540-4201</v>
      </c>
      <c r="D707" s="244" t="s">
        <v>402</v>
      </c>
      <c r="E707" s="244" t="s">
        <v>49</v>
      </c>
      <c r="F707" s="244" t="s">
        <v>56</v>
      </c>
      <c r="G707" s="244" t="s">
        <v>57</v>
      </c>
      <c r="H707" s="187" t="s">
        <v>29</v>
      </c>
      <c r="I707" s="188">
        <v>80</v>
      </c>
      <c r="J707" s="188">
        <f>VLOOKUP(A707,CENIK!$A$2:$F$201,6,FALSE)</f>
        <v>0</v>
      </c>
      <c r="K707" s="188">
        <f t="shared" si="23"/>
        <v>0</v>
      </c>
    </row>
    <row r="708" spans="1:11" ht="30" x14ac:dyDescent="0.25">
      <c r="A708" s="187">
        <v>4202</v>
      </c>
      <c r="B708" s="187">
        <v>540</v>
      </c>
      <c r="C708" s="184" t="str">
        <f t="shared" si="22"/>
        <v>540-4202</v>
      </c>
      <c r="D708" s="244" t="s">
        <v>402</v>
      </c>
      <c r="E708" s="244" t="s">
        <v>49</v>
      </c>
      <c r="F708" s="244" t="s">
        <v>56</v>
      </c>
      <c r="G708" s="244" t="s">
        <v>58</v>
      </c>
      <c r="H708" s="187" t="s">
        <v>29</v>
      </c>
      <c r="I708" s="188">
        <v>80</v>
      </c>
      <c r="J708" s="188">
        <f>VLOOKUP(A708,CENIK!$A$2:$F$201,6,FALSE)</f>
        <v>0</v>
      </c>
      <c r="K708" s="188">
        <f t="shared" si="23"/>
        <v>0</v>
      </c>
    </row>
    <row r="709" spans="1:11" ht="75" x14ac:dyDescent="0.25">
      <c r="A709" s="187">
        <v>4203</v>
      </c>
      <c r="B709" s="187">
        <v>540</v>
      </c>
      <c r="C709" s="184" t="str">
        <f t="shared" si="22"/>
        <v>540-4203</v>
      </c>
      <c r="D709" s="244" t="s">
        <v>402</v>
      </c>
      <c r="E709" s="244" t="s">
        <v>49</v>
      </c>
      <c r="F709" s="244" t="s">
        <v>56</v>
      </c>
      <c r="G709" s="244" t="s">
        <v>59</v>
      </c>
      <c r="H709" s="187" t="s">
        <v>22</v>
      </c>
      <c r="I709" s="188">
        <v>8.32</v>
      </c>
      <c r="J709" s="188">
        <f>VLOOKUP(A709,CENIK!$A$2:$F$201,6,FALSE)</f>
        <v>0</v>
      </c>
      <c r="K709" s="188">
        <f t="shared" si="23"/>
        <v>0</v>
      </c>
    </row>
    <row r="710" spans="1:11" ht="60" x14ac:dyDescent="0.25">
      <c r="A710" s="187">
        <v>4204</v>
      </c>
      <c r="B710" s="187">
        <v>540</v>
      </c>
      <c r="C710" s="184" t="str">
        <f t="shared" si="22"/>
        <v>540-4204</v>
      </c>
      <c r="D710" s="244" t="s">
        <v>402</v>
      </c>
      <c r="E710" s="244" t="s">
        <v>49</v>
      </c>
      <c r="F710" s="244" t="s">
        <v>56</v>
      </c>
      <c r="G710" s="244" t="s">
        <v>60</v>
      </c>
      <c r="H710" s="187" t="s">
        <v>22</v>
      </c>
      <c r="I710" s="188">
        <v>40.86</v>
      </c>
      <c r="J710" s="188">
        <f>VLOOKUP(A710,CENIK!$A$2:$F$201,6,FALSE)</f>
        <v>0</v>
      </c>
      <c r="K710" s="188">
        <f t="shared" si="23"/>
        <v>0</v>
      </c>
    </row>
    <row r="711" spans="1:11" ht="60" x14ac:dyDescent="0.25">
      <c r="A711" s="187">
        <v>4205</v>
      </c>
      <c r="B711" s="187">
        <v>540</v>
      </c>
      <c r="C711" s="184" t="str">
        <f t="shared" si="22"/>
        <v>540-4205</v>
      </c>
      <c r="D711" s="244" t="s">
        <v>402</v>
      </c>
      <c r="E711" s="244" t="s">
        <v>49</v>
      </c>
      <c r="F711" s="244" t="s">
        <v>56</v>
      </c>
      <c r="G711" s="244" t="s">
        <v>61</v>
      </c>
      <c r="H711" s="187" t="s">
        <v>29</v>
      </c>
      <c r="I711" s="188">
        <v>230.4</v>
      </c>
      <c r="J711" s="188">
        <f>VLOOKUP(A711,CENIK!$A$2:$F$201,6,FALSE)</f>
        <v>0</v>
      </c>
      <c r="K711" s="188">
        <f t="shared" si="23"/>
        <v>0</v>
      </c>
    </row>
    <row r="712" spans="1:11" ht="60" x14ac:dyDescent="0.25">
      <c r="A712" s="187">
        <v>4206</v>
      </c>
      <c r="B712" s="187">
        <v>540</v>
      </c>
      <c r="C712" s="184" t="str">
        <f t="shared" si="22"/>
        <v>540-4206</v>
      </c>
      <c r="D712" s="244" t="s">
        <v>402</v>
      </c>
      <c r="E712" s="244" t="s">
        <v>49</v>
      </c>
      <c r="F712" s="244" t="s">
        <v>56</v>
      </c>
      <c r="G712" s="244" t="s">
        <v>62</v>
      </c>
      <c r="H712" s="187" t="s">
        <v>22</v>
      </c>
      <c r="I712" s="188">
        <v>129.16</v>
      </c>
      <c r="J712" s="188">
        <f>VLOOKUP(A712,CENIK!$A$2:$F$201,6,FALSE)</f>
        <v>0</v>
      </c>
      <c r="K712" s="188">
        <f t="shared" si="23"/>
        <v>0</v>
      </c>
    </row>
    <row r="713" spans="1:11" ht="60" x14ac:dyDescent="0.25">
      <c r="A713" s="187">
        <v>4207</v>
      </c>
      <c r="B713" s="187">
        <v>540</v>
      </c>
      <c r="C713" s="184" t="str">
        <f t="shared" si="22"/>
        <v>540-4207</v>
      </c>
      <c r="D713" s="244" t="s">
        <v>402</v>
      </c>
      <c r="E713" s="244" t="s">
        <v>49</v>
      </c>
      <c r="F713" s="244" t="s">
        <v>56</v>
      </c>
      <c r="G713" s="244" t="s">
        <v>262</v>
      </c>
      <c r="H713" s="187" t="s">
        <v>22</v>
      </c>
      <c r="I713" s="188">
        <v>10</v>
      </c>
      <c r="J713" s="188">
        <f>VLOOKUP(A713,CENIK!$A$2:$F$201,6,FALSE)</f>
        <v>0</v>
      </c>
      <c r="K713" s="188">
        <f t="shared" si="23"/>
        <v>0</v>
      </c>
    </row>
    <row r="714" spans="1:11" ht="165" x14ac:dyDescent="0.25">
      <c r="A714" s="187">
        <v>6101</v>
      </c>
      <c r="B714" s="187">
        <v>540</v>
      </c>
      <c r="C714" s="184" t="str">
        <f t="shared" si="22"/>
        <v>540-6101</v>
      </c>
      <c r="D714" s="244" t="s">
        <v>402</v>
      </c>
      <c r="E714" s="244" t="s">
        <v>74</v>
      </c>
      <c r="F714" s="244" t="s">
        <v>75</v>
      </c>
      <c r="G714" s="244" t="s">
        <v>76</v>
      </c>
      <c r="H714" s="187" t="s">
        <v>10</v>
      </c>
      <c r="I714" s="188">
        <v>64</v>
      </c>
      <c r="J714" s="188">
        <f>VLOOKUP(A714,CENIK!$A$2:$F$201,6,FALSE)</f>
        <v>0</v>
      </c>
      <c r="K714" s="188">
        <f t="shared" si="23"/>
        <v>0</v>
      </c>
    </row>
    <row r="715" spans="1:11" ht="135" x14ac:dyDescent="0.25">
      <c r="A715" s="187">
        <v>6207</v>
      </c>
      <c r="B715" s="187">
        <v>540</v>
      </c>
      <c r="C715" s="184" t="str">
        <f t="shared" si="22"/>
        <v>540-6207</v>
      </c>
      <c r="D715" s="244" t="s">
        <v>402</v>
      </c>
      <c r="E715" s="244" t="s">
        <v>74</v>
      </c>
      <c r="F715" s="244" t="s">
        <v>77</v>
      </c>
      <c r="G715" s="244" t="s">
        <v>566</v>
      </c>
      <c r="H715" s="187" t="s">
        <v>6</v>
      </c>
      <c r="I715" s="188">
        <v>2</v>
      </c>
      <c r="J715" s="188">
        <f>VLOOKUP(A715,CENIK!$A$2:$F$201,6,FALSE)</f>
        <v>0</v>
      </c>
      <c r="K715" s="188">
        <f t="shared" si="23"/>
        <v>0</v>
      </c>
    </row>
    <row r="716" spans="1:11" ht="45" x14ac:dyDescent="0.25">
      <c r="A716" s="187">
        <v>6257</v>
      </c>
      <c r="B716" s="187">
        <v>540</v>
      </c>
      <c r="C716" s="184" t="str">
        <f t="shared" si="22"/>
        <v>540-6257</v>
      </c>
      <c r="D716" s="244" t="s">
        <v>402</v>
      </c>
      <c r="E716" s="244" t="s">
        <v>74</v>
      </c>
      <c r="F716" s="244" t="s">
        <v>77</v>
      </c>
      <c r="G716" s="244" t="s">
        <v>79</v>
      </c>
      <c r="H716" s="187" t="s">
        <v>6</v>
      </c>
      <c r="I716" s="188">
        <v>2</v>
      </c>
      <c r="J716" s="188">
        <f>VLOOKUP(A716,CENIK!$A$2:$F$201,6,FALSE)</f>
        <v>0</v>
      </c>
      <c r="K716" s="188">
        <f t="shared" si="23"/>
        <v>0</v>
      </c>
    </row>
    <row r="717" spans="1:11" ht="120" x14ac:dyDescent="0.25">
      <c r="A717" s="187">
        <v>6253</v>
      </c>
      <c r="B717" s="187">
        <v>540</v>
      </c>
      <c r="C717" s="184" t="str">
        <f t="shared" si="22"/>
        <v>540-6253</v>
      </c>
      <c r="D717" s="244" t="s">
        <v>402</v>
      </c>
      <c r="E717" s="244" t="s">
        <v>74</v>
      </c>
      <c r="F717" s="244" t="s">
        <v>77</v>
      </c>
      <c r="G717" s="244" t="s">
        <v>269</v>
      </c>
      <c r="H717" s="187" t="s">
        <v>6</v>
      </c>
      <c r="I717" s="188">
        <v>2</v>
      </c>
      <c r="J717" s="188">
        <f>VLOOKUP(A717,CENIK!$A$2:$F$201,6,FALSE)</f>
        <v>0</v>
      </c>
      <c r="K717" s="188">
        <f t="shared" si="23"/>
        <v>0</v>
      </c>
    </row>
    <row r="718" spans="1:11" ht="120" x14ac:dyDescent="0.25">
      <c r="A718" s="187">
        <v>6302</v>
      </c>
      <c r="B718" s="187">
        <v>540</v>
      </c>
      <c r="C718" s="184" t="str">
        <f t="shared" si="22"/>
        <v>540-6302</v>
      </c>
      <c r="D718" s="244" t="s">
        <v>402</v>
      </c>
      <c r="E718" s="244" t="s">
        <v>74</v>
      </c>
      <c r="F718" s="244" t="s">
        <v>81</v>
      </c>
      <c r="G718" s="244" t="s">
        <v>82</v>
      </c>
      <c r="H718" s="187" t="s">
        <v>6</v>
      </c>
      <c r="I718" s="188">
        <v>2</v>
      </c>
      <c r="J718" s="188">
        <f>VLOOKUP(A718,CENIK!$A$2:$F$201,6,FALSE)</f>
        <v>0</v>
      </c>
      <c r="K718" s="188">
        <f t="shared" si="23"/>
        <v>0</v>
      </c>
    </row>
    <row r="719" spans="1:11" ht="345" x14ac:dyDescent="0.25">
      <c r="A719" s="187">
        <v>6301</v>
      </c>
      <c r="B719" s="187">
        <v>540</v>
      </c>
      <c r="C719" s="184" t="str">
        <f t="shared" si="22"/>
        <v>540-6301</v>
      </c>
      <c r="D719" s="244" t="s">
        <v>402</v>
      </c>
      <c r="E719" s="244" t="s">
        <v>74</v>
      </c>
      <c r="F719" s="244" t="s">
        <v>81</v>
      </c>
      <c r="G719" s="244" t="s">
        <v>270</v>
      </c>
      <c r="H719" s="187" t="s">
        <v>6</v>
      </c>
      <c r="I719" s="188">
        <v>2</v>
      </c>
      <c r="J719" s="188">
        <f>VLOOKUP(A719,CENIK!$A$2:$F$201,6,FALSE)</f>
        <v>0</v>
      </c>
      <c r="K719" s="188">
        <f t="shared" si="23"/>
        <v>0</v>
      </c>
    </row>
    <row r="720" spans="1:11" ht="60" x14ac:dyDescent="0.25">
      <c r="A720" s="187">
        <v>6405</v>
      </c>
      <c r="B720" s="187">
        <v>540</v>
      </c>
      <c r="C720" s="184" t="str">
        <f t="shared" si="22"/>
        <v>540-6405</v>
      </c>
      <c r="D720" s="244" t="s">
        <v>402</v>
      </c>
      <c r="E720" s="244" t="s">
        <v>74</v>
      </c>
      <c r="F720" s="244" t="s">
        <v>85</v>
      </c>
      <c r="G720" s="244" t="s">
        <v>87</v>
      </c>
      <c r="H720" s="187" t="s">
        <v>10</v>
      </c>
      <c r="I720" s="188">
        <v>64</v>
      </c>
      <c r="J720" s="188">
        <f>VLOOKUP(A720,CENIK!$A$2:$F$201,6,FALSE)</f>
        <v>0</v>
      </c>
      <c r="K720" s="188">
        <f t="shared" si="23"/>
        <v>0</v>
      </c>
    </row>
    <row r="721" spans="1:11" ht="30" x14ac:dyDescent="0.25">
      <c r="A721" s="187">
        <v>6401</v>
      </c>
      <c r="B721" s="187">
        <v>540</v>
      </c>
      <c r="C721" s="184" t="str">
        <f t="shared" si="22"/>
        <v>540-6401</v>
      </c>
      <c r="D721" s="244" t="s">
        <v>402</v>
      </c>
      <c r="E721" s="244" t="s">
        <v>74</v>
      </c>
      <c r="F721" s="244" t="s">
        <v>85</v>
      </c>
      <c r="G721" s="244" t="s">
        <v>86</v>
      </c>
      <c r="H721" s="187" t="s">
        <v>10</v>
      </c>
      <c r="I721" s="188">
        <v>64</v>
      </c>
      <c r="J721" s="188">
        <f>VLOOKUP(A721,CENIK!$A$2:$F$201,6,FALSE)</f>
        <v>0</v>
      </c>
      <c r="K721" s="188">
        <f t="shared" si="23"/>
        <v>0</v>
      </c>
    </row>
    <row r="722" spans="1:11" ht="30" x14ac:dyDescent="0.25">
      <c r="A722" s="187">
        <v>6402</v>
      </c>
      <c r="B722" s="187">
        <v>540</v>
      </c>
      <c r="C722" s="184" t="str">
        <f t="shared" si="22"/>
        <v>540-6402</v>
      </c>
      <c r="D722" s="244" t="s">
        <v>402</v>
      </c>
      <c r="E722" s="244" t="s">
        <v>74</v>
      </c>
      <c r="F722" s="244" t="s">
        <v>85</v>
      </c>
      <c r="G722" s="244" t="s">
        <v>122</v>
      </c>
      <c r="H722" s="187" t="s">
        <v>10</v>
      </c>
      <c r="I722" s="188">
        <v>64</v>
      </c>
      <c r="J722" s="188">
        <f>VLOOKUP(A722,CENIK!$A$2:$F$201,6,FALSE)</f>
        <v>0</v>
      </c>
      <c r="K722" s="188">
        <f t="shared" si="23"/>
        <v>0</v>
      </c>
    </row>
    <row r="723" spans="1:11" ht="45" x14ac:dyDescent="0.25">
      <c r="A723" s="187">
        <v>6503</v>
      </c>
      <c r="B723" s="187">
        <v>540</v>
      </c>
      <c r="C723" s="184" t="str">
        <f t="shared" si="22"/>
        <v>540-6503</v>
      </c>
      <c r="D723" s="244" t="s">
        <v>402</v>
      </c>
      <c r="E723" s="244" t="s">
        <v>74</v>
      </c>
      <c r="F723" s="244" t="s">
        <v>88</v>
      </c>
      <c r="G723" s="244" t="s">
        <v>273</v>
      </c>
      <c r="H723" s="187" t="s">
        <v>6</v>
      </c>
      <c r="I723" s="188">
        <v>1</v>
      </c>
      <c r="J723" s="188">
        <f>VLOOKUP(A723,CENIK!$A$2:$F$201,6,FALSE)</f>
        <v>0</v>
      </c>
      <c r="K723" s="188">
        <f t="shared" si="23"/>
        <v>0</v>
      </c>
    </row>
    <row r="724" spans="1:11" ht="45" x14ac:dyDescent="0.25">
      <c r="A724" s="187">
        <v>6504</v>
      </c>
      <c r="B724" s="187">
        <v>540</v>
      </c>
      <c r="C724" s="184" t="str">
        <f t="shared" si="22"/>
        <v>540-6504</v>
      </c>
      <c r="D724" s="244" t="s">
        <v>402</v>
      </c>
      <c r="E724" s="244" t="s">
        <v>74</v>
      </c>
      <c r="F724" s="244" t="s">
        <v>88</v>
      </c>
      <c r="G724" s="244" t="s">
        <v>274</v>
      </c>
      <c r="H724" s="187" t="s">
        <v>6</v>
      </c>
      <c r="I724" s="188">
        <v>1</v>
      </c>
      <c r="J724" s="188">
        <f>VLOOKUP(A724,CENIK!$A$2:$F$201,6,FALSE)</f>
        <v>0</v>
      </c>
      <c r="K724" s="188">
        <f t="shared" si="23"/>
        <v>0</v>
      </c>
    </row>
    <row r="725" spans="1:11" ht="60" x14ac:dyDescent="0.25">
      <c r="A725" s="187">
        <v>1201</v>
      </c>
      <c r="B725" s="187">
        <v>554</v>
      </c>
      <c r="C725" s="184" t="str">
        <f t="shared" si="22"/>
        <v>554-1201</v>
      </c>
      <c r="D725" s="244" t="s">
        <v>576</v>
      </c>
      <c r="E725" s="244" t="s">
        <v>7</v>
      </c>
      <c r="F725" s="244" t="s">
        <v>8</v>
      </c>
      <c r="G725" s="244" t="s">
        <v>9</v>
      </c>
      <c r="H725" s="187" t="s">
        <v>10</v>
      </c>
      <c r="I725" s="188">
        <v>461</v>
      </c>
      <c r="J725" s="188">
        <f>VLOOKUP(A725,CENIK!$A$2:$F$201,6,FALSE)</f>
        <v>0</v>
      </c>
      <c r="K725" s="188">
        <f t="shared" si="23"/>
        <v>0</v>
      </c>
    </row>
    <row r="726" spans="1:11" ht="45" x14ac:dyDescent="0.25">
      <c r="A726" s="187">
        <v>1202</v>
      </c>
      <c r="B726" s="187">
        <v>554</v>
      </c>
      <c r="C726" s="184" t="str">
        <f t="shared" si="22"/>
        <v>554-1202</v>
      </c>
      <c r="D726" s="244" t="s">
        <v>576</v>
      </c>
      <c r="E726" s="244" t="s">
        <v>7</v>
      </c>
      <c r="F726" s="244" t="s">
        <v>8</v>
      </c>
      <c r="G726" s="244" t="s">
        <v>11</v>
      </c>
      <c r="H726" s="187" t="s">
        <v>12</v>
      </c>
      <c r="I726" s="188">
        <v>21</v>
      </c>
      <c r="J726" s="188">
        <f>VLOOKUP(A726,CENIK!$A$2:$F$201,6,FALSE)</f>
        <v>0</v>
      </c>
      <c r="K726" s="188">
        <f t="shared" si="23"/>
        <v>0</v>
      </c>
    </row>
    <row r="727" spans="1:11" ht="60" x14ac:dyDescent="0.25">
      <c r="A727" s="187">
        <v>1203</v>
      </c>
      <c r="B727" s="187">
        <v>554</v>
      </c>
      <c r="C727" s="184" t="str">
        <f t="shared" si="22"/>
        <v>554-1203</v>
      </c>
      <c r="D727" s="244" t="s">
        <v>576</v>
      </c>
      <c r="E727" s="244" t="s">
        <v>7</v>
      </c>
      <c r="F727" s="244" t="s">
        <v>8</v>
      </c>
      <c r="G727" s="244" t="s">
        <v>236</v>
      </c>
      <c r="H727" s="187" t="s">
        <v>10</v>
      </c>
      <c r="I727" s="188">
        <v>461</v>
      </c>
      <c r="J727" s="188">
        <f>VLOOKUP(A727,CENIK!$A$2:$F$201,6,FALSE)</f>
        <v>0</v>
      </c>
      <c r="K727" s="188">
        <f t="shared" si="23"/>
        <v>0</v>
      </c>
    </row>
    <row r="728" spans="1:11" ht="60" x14ac:dyDescent="0.25">
      <c r="A728" s="187">
        <v>1205</v>
      </c>
      <c r="B728" s="187">
        <v>554</v>
      </c>
      <c r="C728" s="184" t="str">
        <f t="shared" si="22"/>
        <v>554-1205</v>
      </c>
      <c r="D728" s="244" t="s">
        <v>576</v>
      </c>
      <c r="E728" s="244" t="s">
        <v>7</v>
      </c>
      <c r="F728" s="244" t="s">
        <v>8</v>
      </c>
      <c r="G728" s="244" t="s">
        <v>237</v>
      </c>
      <c r="H728" s="187" t="s">
        <v>14</v>
      </c>
      <c r="I728" s="188">
        <v>1</v>
      </c>
      <c r="J728" s="188">
        <f>VLOOKUP(A728,CENIK!$A$2:$F$201,6,FALSE)</f>
        <v>0</v>
      </c>
      <c r="K728" s="188">
        <f t="shared" si="23"/>
        <v>0</v>
      </c>
    </row>
    <row r="729" spans="1:11" ht="60" x14ac:dyDescent="0.25">
      <c r="A729" s="187">
        <v>1206</v>
      </c>
      <c r="B729" s="187">
        <v>554</v>
      </c>
      <c r="C729" s="184" t="str">
        <f t="shared" si="22"/>
        <v>554-1206</v>
      </c>
      <c r="D729" s="244" t="s">
        <v>576</v>
      </c>
      <c r="E729" s="244" t="s">
        <v>7</v>
      </c>
      <c r="F729" s="244" t="s">
        <v>8</v>
      </c>
      <c r="G729" s="244" t="s">
        <v>238</v>
      </c>
      <c r="H729" s="187" t="s">
        <v>14</v>
      </c>
      <c r="I729" s="188">
        <v>1</v>
      </c>
      <c r="J729" s="188">
        <f>VLOOKUP(A729,CENIK!$A$2:$F$201,6,FALSE)</f>
        <v>0</v>
      </c>
      <c r="K729" s="188">
        <f t="shared" si="23"/>
        <v>0</v>
      </c>
    </row>
    <row r="730" spans="1:11" ht="75" x14ac:dyDescent="0.25">
      <c r="A730" s="187">
        <v>1207</v>
      </c>
      <c r="B730" s="187">
        <v>554</v>
      </c>
      <c r="C730" s="184" t="str">
        <f t="shared" si="22"/>
        <v>554-1207</v>
      </c>
      <c r="D730" s="244" t="s">
        <v>576</v>
      </c>
      <c r="E730" s="244" t="s">
        <v>7</v>
      </c>
      <c r="F730" s="244" t="s">
        <v>8</v>
      </c>
      <c r="G730" s="244" t="s">
        <v>239</v>
      </c>
      <c r="H730" s="187" t="s">
        <v>14</v>
      </c>
      <c r="I730" s="188">
        <v>1</v>
      </c>
      <c r="J730" s="188">
        <f>VLOOKUP(A730,CENIK!$A$2:$F$201,6,FALSE)</f>
        <v>0</v>
      </c>
      <c r="K730" s="188">
        <f t="shared" si="23"/>
        <v>0</v>
      </c>
    </row>
    <row r="731" spans="1:11" ht="75" x14ac:dyDescent="0.25">
      <c r="A731" s="187">
        <v>1208</v>
      </c>
      <c r="B731" s="187">
        <v>554</v>
      </c>
      <c r="C731" s="184" t="str">
        <f t="shared" si="22"/>
        <v>554-1208</v>
      </c>
      <c r="D731" s="244" t="s">
        <v>576</v>
      </c>
      <c r="E731" s="244" t="s">
        <v>7</v>
      </c>
      <c r="F731" s="244" t="s">
        <v>8</v>
      </c>
      <c r="G731" s="244" t="s">
        <v>240</v>
      </c>
      <c r="H731" s="187" t="s">
        <v>14</v>
      </c>
      <c r="I731" s="188">
        <v>1</v>
      </c>
      <c r="J731" s="188">
        <f>VLOOKUP(A731,CENIK!$A$2:$F$201,6,FALSE)</f>
        <v>0</v>
      </c>
      <c r="K731" s="188">
        <f t="shared" si="23"/>
        <v>0</v>
      </c>
    </row>
    <row r="732" spans="1:11" ht="60" x14ac:dyDescent="0.25">
      <c r="A732" s="187">
        <v>1212</v>
      </c>
      <c r="B732" s="187">
        <v>554</v>
      </c>
      <c r="C732" s="184" t="str">
        <f t="shared" si="22"/>
        <v>554-1212</v>
      </c>
      <c r="D732" s="244" t="s">
        <v>576</v>
      </c>
      <c r="E732" s="244" t="s">
        <v>7</v>
      </c>
      <c r="F732" s="244" t="s">
        <v>8</v>
      </c>
      <c r="G732" s="244" t="s">
        <v>243</v>
      </c>
      <c r="H732" s="187" t="s">
        <v>14</v>
      </c>
      <c r="I732" s="188">
        <v>1</v>
      </c>
      <c r="J732" s="188">
        <f>VLOOKUP(A732,CENIK!$A$2:$F$201,6,FALSE)</f>
        <v>0</v>
      </c>
      <c r="K732" s="188">
        <f t="shared" si="23"/>
        <v>0</v>
      </c>
    </row>
    <row r="733" spans="1:11" ht="60" x14ac:dyDescent="0.25">
      <c r="A733" s="187">
        <v>1213</v>
      </c>
      <c r="B733" s="187">
        <v>554</v>
      </c>
      <c r="C733" s="184" t="str">
        <f t="shared" si="22"/>
        <v>554-1213</v>
      </c>
      <c r="D733" s="244" t="s">
        <v>576</v>
      </c>
      <c r="E733" s="244" t="s">
        <v>7</v>
      </c>
      <c r="F733" s="244" t="s">
        <v>8</v>
      </c>
      <c r="G733" s="244" t="s">
        <v>244</v>
      </c>
      <c r="H733" s="187" t="s">
        <v>14</v>
      </c>
      <c r="I733" s="188">
        <v>1</v>
      </c>
      <c r="J733" s="188">
        <f>VLOOKUP(A733,CENIK!$A$2:$F$201,6,FALSE)</f>
        <v>0</v>
      </c>
      <c r="K733" s="188">
        <f t="shared" si="23"/>
        <v>0</v>
      </c>
    </row>
    <row r="734" spans="1:11" ht="45" x14ac:dyDescent="0.25">
      <c r="A734" s="187">
        <v>1301</v>
      </c>
      <c r="B734" s="187">
        <v>554</v>
      </c>
      <c r="C734" s="184" t="str">
        <f t="shared" si="22"/>
        <v>554-1301</v>
      </c>
      <c r="D734" s="244" t="s">
        <v>576</v>
      </c>
      <c r="E734" s="244" t="s">
        <v>7</v>
      </c>
      <c r="F734" s="244" t="s">
        <v>15</v>
      </c>
      <c r="G734" s="244" t="s">
        <v>16</v>
      </c>
      <c r="H734" s="187" t="s">
        <v>10</v>
      </c>
      <c r="I734" s="188">
        <v>461</v>
      </c>
      <c r="J734" s="188">
        <f>VLOOKUP(A734,CENIK!$A$2:$F$201,6,FALSE)</f>
        <v>0</v>
      </c>
      <c r="K734" s="188">
        <f t="shared" si="23"/>
        <v>0</v>
      </c>
    </row>
    <row r="735" spans="1:11" ht="150" x14ac:dyDescent="0.25">
      <c r="A735" s="187">
        <v>1302</v>
      </c>
      <c r="B735" s="187">
        <v>554</v>
      </c>
      <c r="C735" s="184" t="str">
        <f t="shared" si="22"/>
        <v>554-1302</v>
      </c>
      <c r="D735" s="244" t="s">
        <v>576</v>
      </c>
      <c r="E735" s="244" t="s">
        <v>7</v>
      </c>
      <c r="F735" s="244" t="s">
        <v>15</v>
      </c>
      <c r="G735" s="244" t="s">
        <v>3254</v>
      </c>
      <c r="H735" s="187" t="s">
        <v>10</v>
      </c>
      <c r="I735" s="188">
        <v>461</v>
      </c>
      <c r="J735" s="188">
        <f>VLOOKUP(A735,CENIK!$A$2:$F$201,6,FALSE)</f>
        <v>0</v>
      </c>
      <c r="K735" s="188">
        <f t="shared" si="23"/>
        <v>0</v>
      </c>
    </row>
    <row r="736" spans="1:11" ht="165" x14ac:dyDescent="0.25">
      <c r="A736" s="187">
        <v>1304</v>
      </c>
      <c r="B736" s="187">
        <v>554</v>
      </c>
      <c r="C736" s="184" t="str">
        <f t="shared" si="22"/>
        <v>554-1304</v>
      </c>
      <c r="D736" s="244" t="s">
        <v>576</v>
      </c>
      <c r="E736" s="244" t="s">
        <v>7</v>
      </c>
      <c r="F736" s="244" t="s">
        <v>15</v>
      </c>
      <c r="G736" s="244" t="s">
        <v>3253</v>
      </c>
      <c r="H736" s="187" t="s">
        <v>6</v>
      </c>
      <c r="I736" s="188">
        <v>1</v>
      </c>
      <c r="J736" s="188">
        <f>VLOOKUP(A736,CENIK!$A$2:$F$201,6,FALSE)</f>
        <v>0</v>
      </c>
      <c r="K736" s="188">
        <f t="shared" si="23"/>
        <v>0</v>
      </c>
    </row>
    <row r="737" spans="1:11" ht="60" x14ac:dyDescent="0.25">
      <c r="A737" s="187">
        <v>1307</v>
      </c>
      <c r="B737" s="187">
        <v>554</v>
      </c>
      <c r="C737" s="184" t="str">
        <f t="shared" si="22"/>
        <v>554-1307</v>
      </c>
      <c r="D737" s="244" t="s">
        <v>576</v>
      </c>
      <c r="E737" s="244" t="s">
        <v>7</v>
      </c>
      <c r="F737" s="244" t="s">
        <v>15</v>
      </c>
      <c r="G737" s="244" t="s">
        <v>18</v>
      </c>
      <c r="H737" s="187" t="s">
        <v>6</v>
      </c>
      <c r="I737" s="188">
        <v>21</v>
      </c>
      <c r="J737" s="188">
        <f>VLOOKUP(A737,CENIK!$A$2:$F$201,6,FALSE)</f>
        <v>0</v>
      </c>
      <c r="K737" s="188">
        <f t="shared" si="23"/>
        <v>0</v>
      </c>
    </row>
    <row r="738" spans="1:11" ht="60" x14ac:dyDescent="0.25">
      <c r="A738" s="187">
        <v>1310</v>
      </c>
      <c r="B738" s="187">
        <v>554</v>
      </c>
      <c r="C738" s="184" t="str">
        <f t="shared" si="22"/>
        <v>554-1310</v>
      </c>
      <c r="D738" s="244" t="s">
        <v>576</v>
      </c>
      <c r="E738" s="244" t="s">
        <v>7</v>
      </c>
      <c r="F738" s="244" t="s">
        <v>15</v>
      </c>
      <c r="G738" s="244" t="s">
        <v>21</v>
      </c>
      <c r="H738" s="187" t="s">
        <v>22</v>
      </c>
      <c r="I738" s="188">
        <v>339</v>
      </c>
      <c r="J738" s="188">
        <f>VLOOKUP(A738,CENIK!$A$2:$F$201,6,FALSE)</f>
        <v>0</v>
      </c>
      <c r="K738" s="188">
        <f t="shared" si="23"/>
        <v>0</v>
      </c>
    </row>
    <row r="739" spans="1:11" ht="45" x14ac:dyDescent="0.25">
      <c r="A739" s="187">
        <v>1401</v>
      </c>
      <c r="B739" s="187">
        <v>554</v>
      </c>
      <c r="C739" s="184" t="str">
        <f t="shared" si="22"/>
        <v>554-1401</v>
      </c>
      <c r="D739" s="244" t="s">
        <v>576</v>
      </c>
      <c r="E739" s="244" t="s">
        <v>7</v>
      </c>
      <c r="F739" s="244" t="s">
        <v>25</v>
      </c>
      <c r="G739" s="244" t="s">
        <v>247</v>
      </c>
      <c r="H739" s="187" t="s">
        <v>20</v>
      </c>
      <c r="I739" s="188">
        <v>9.2200000000000006</v>
      </c>
      <c r="J739" s="188">
        <f>VLOOKUP(A739,CENIK!$A$2:$F$201,6,FALSE)</f>
        <v>0</v>
      </c>
      <c r="K739" s="188">
        <f t="shared" si="23"/>
        <v>0</v>
      </c>
    </row>
    <row r="740" spans="1:11" ht="45" x14ac:dyDescent="0.25">
      <c r="A740" s="187">
        <v>1402</v>
      </c>
      <c r="B740" s="187">
        <v>554</v>
      </c>
      <c r="C740" s="184" t="str">
        <f t="shared" si="22"/>
        <v>554-1402</v>
      </c>
      <c r="D740" s="244" t="s">
        <v>576</v>
      </c>
      <c r="E740" s="244" t="s">
        <v>7</v>
      </c>
      <c r="F740" s="244" t="s">
        <v>25</v>
      </c>
      <c r="G740" s="244" t="s">
        <v>248</v>
      </c>
      <c r="H740" s="187" t="s">
        <v>20</v>
      </c>
      <c r="I740" s="188">
        <v>10.5</v>
      </c>
      <c r="J740" s="188">
        <f>VLOOKUP(A740,CENIK!$A$2:$F$201,6,FALSE)</f>
        <v>0</v>
      </c>
      <c r="K740" s="188">
        <f t="shared" si="23"/>
        <v>0</v>
      </c>
    </row>
    <row r="741" spans="1:11" ht="45" x14ac:dyDescent="0.25">
      <c r="A741" s="187">
        <v>1403</v>
      </c>
      <c r="B741" s="187">
        <v>554</v>
      </c>
      <c r="C741" s="184" t="str">
        <f t="shared" si="22"/>
        <v>554-1403</v>
      </c>
      <c r="D741" s="244" t="s">
        <v>576</v>
      </c>
      <c r="E741" s="244" t="s">
        <v>7</v>
      </c>
      <c r="F741" s="244" t="s">
        <v>25</v>
      </c>
      <c r="G741" s="244" t="s">
        <v>249</v>
      </c>
      <c r="H741" s="187" t="s">
        <v>20</v>
      </c>
      <c r="I741" s="188">
        <v>5.25</v>
      </c>
      <c r="J741" s="188">
        <f>VLOOKUP(A741,CENIK!$A$2:$F$201,6,FALSE)</f>
        <v>0</v>
      </c>
      <c r="K741" s="188">
        <f t="shared" si="23"/>
        <v>0</v>
      </c>
    </row>
    <row r="742" spans="1:11" ht="45" x14ac:dyDescent="0.25">
      <c r="A742" s="187">
        <v>12309</v>
      </c>
      <c r="B742" s="187">
        <v>554</v>
      </c>
      <c r="C742" s="184" t="str">
        <f t="shared" si="22"/>
        <v>554-12309</v>
      </c>
      <c r="D742" s="244" t="s">
        <v>576</v>
      </c>
      <c r="E742" s="244" t="s">
        <v>26</v>
      </c>
      <c r="F742" s="244" t="s">
        <v>27</v>
      </c>
      <c r="G742" s="244" t="s">
        <v>30</v>
      </c>
      <c r="H742" s="187" t="s">
        <v>29</v>
      </c>
      <c r="I742" s="188">
        <v>565</v>
      </c>
      <c r="J742" s="188">
        <f>VLOOKUP(A742,CENIK!$A$2:$F$201,6,FALSE)</f>
        <v>0</v>
      </c>
      <c r="K742" s="188">
        <f t="shared" si="23"/>
        <v>0</v>
      </c>
    </row>
    <row r="743" spans="1:11" ht="45" x14ac:dyDescent="0.25">
      <c r="A743" s="187">
        <v>12328</v>
      </c>
      <c r="B743" s="187">
        <v>554</v>
      </c>
      <c r="C743" s="184" t="str">
        <f t="shared" si="22"/>
        <v>554-12328</v>
      </c>
      <c r="D743" s="244" t="s">
        <v>576</v>
      </c>
      <c r="E743" s="244" t="s">
        <v>26</v>
      </c>
      <c r="F743" s="244" t="s">
        <v>27</v>
      </c>
      <c r="G743" s="244" t="s">
        <v>32</v>
      </c>
      <c r="H743" s="187" t="s">
        <v>10</v>
      </c>
      <c r="I743" s="188">
        <v>952</v>
      </c>
      <c r="J743" s="188">
        <f>VLOOKUP(A743,CENIK!$A$2:$F$201,6,FALSE)</f>
        <v>0</v>
      </c>
      <c r="K743" s="188">
        <f t="shared" si="23"/>
        <v>0</v>
      </c>
    </row>
    <row r="744" spans="1:11" ht="45" x14ac:dyDescent="0.25">
      <c r="A744" s="187">
        <v>22102</v>
      </c>
      <c r="B744" s="187">
        <v>554</v>
      </c>
      <c r="C744" s="184" t="str">
        <f t="shared" si="22"/>
        <v>554-22102</v>
      </c>
      <c r="D744" s="244" t="s">
        <v>576</v>
      </c>
      <c r="E744" s="244" t="s">
        <v>26</v>
      </c>
      <c r="F744" s="244" t="s">
        <v>27</v>
      </c>
      <c r="G744" s="244" t="s">
        <v>35</v>
      </c>
      <c r="H744" s="187" t="s">
        <v>29</v>
      </c>
      <c r="I744" s="188">
        <v>565</v>
      </c>
      <c r="J744" s="188">
        <f>VLOOKUP(A744,CENIK!$A$2:$F$201,6,FALSE)</f>
        <v>0</v>
      </c>
      <c r="K744" s="188">
        <f t="shared" si="23"/>
        <v>0</v>
      </c>
    </row>
    <row r="745" spans="1:11" ht="45" x14ac:dyDescent="0.25">
      <c r="A745" s="187">
        <v>24405</v>
      </c>
      <c r="B745" s="187">
        <v>554</v>
      </c>
      <c r="C745" s="184" t="str">
        <f t="shared" si="22"/>
        <v>554-24405</v>
      </c>
      <c r="D745" s="244" t="s">
        <v>576</v>
      </c>
      <c r="E745" s="244" t="s">
        <v>26</v>
      </c>
      <c r="F745" s="244" t="s">
        <v>36</v>
      </c>
      <c r="G745" s="244" t="s">
        <v>252</v>
      </c>
      <c r="H745" s="187" t="s">
        <v>22</v>
      </c>
      <c r="I745" s="188">
        <v>226</v>
      </c>
      <c r="J745" s="188">
        <f>VLOOKUP(A745,CENIK!$A$2:$F$201,6,FALSE)</f>
        <v>0</v>
      </c>
      <c r="K745" s="188">
        <f t="shared" si="23"/>
        <v>0</v>
      </c>
    </row>
    <row r="746" spans="1:11" ht="45" x14ac:dyDescent="0.25">
      <c r="A746" s="187">
        <v>31302</v>
      </c>
      <c r="B746" s="187">
        <v>554</v>
      </c>
      <c r="C746" s="184" t="str">
        <f t="shared" ref="C746:C809" si="24">CONCATENATE(B746,$A$39,A746)</f>
        <v>554-31302</v>
      </c>
      <c r="D746" s="244" t="s">
        <v>576</v>
      </c>
      <c r="E746" s="244" t="s">
        <v>26</v>
      </c>
      <c r="F746" s="244" t="s">
        <v>36</v>
      </c>
      <c r="G746" s="244" t="s">
        <v>639</v>
      </c>
      <c r="H746" s="187" t="s">
        <v>22</v>
      </c>
      <c r="I746" s="188">
        <v>113</v>
      </c>
      <c r="J746" s="188">
        <f>VLOOKUP(A746,CENIK!$A$2:$F$201,6,FALSE)</f>
        <v>0</v>
      </c>
      <c r="K746" s="188">
        <f t="shared" ref="K746:K809" si="25">ROUND(I746*J746,2)</f>
        <v>0</v>
      </c>
    </row>
    <row r="747" spans="1:11" ht="45" x14ac:dyDescent="0.25">
      <c r="A747" s="187">
        <v>22103</v>
      </c>
      <c r="B747" s="187">
        <v>554</v>
      </c>
      <c r="C747" s="184" t="str">
        <f t="shared" si="24"/>
        <v>554-22103</v>
      </c>
      <c r="D747" s="244" t="s">
        <v>576</v>
      </c>
      <c r="E747" s="244" t="s">
        <v>26</v>
      </c>
      <c r="F747" s="244" t="s">
        <v>36</v>
      </c>
      <c r="G747" s="244" t="s">
        <v>40</v>
      </c>
      <c r="H747" s="187" t="s">
        <v>29</v>
      </c>
      <c r="I747" s="188">
        <v>565</v>
      </c>
      <c r="J747" s="188">
        <f>VLOOKUP(A747,CENIK!$A$2:$F$201,6,FALSE)</f>
        <v>0</v>
      </c>
      <c r="K747" s="188">
        <f t="shared" si="25"/>
        <v>0</v>
      </c>
    </row>
    <row r="748" spans="1:11" ht="75" x14ac:dyDescent="0.25">
      <c r="A748" s="187">
        <v>31602</v>
      </c>
      <c r="B748" s="187">
        <v>554</v>
      </c>
      <c r="C748" s="184" t="str">
        <f t="shared" si="24"/>
        <v>554-31602</v>
      </c>
      <c r="D748" s="244" t="s">
        <v>576</v>
      </c>
      <c r="E748" s="244" t="s">
        <v>26</v>
      </c>
      <c r="F748" s="244" t="s">
        <v>36</v>
      </c>
      <c r="G748" s="244" t="s">
        <v>640</v>
      </c>
      <c r="H748" s="187" t="s">
        <v>29</v>
      </c>
      <c r="I748" s="188">
        <v>565</v>
      </c>
      <c r="J748" s="188">
        <f>VLOOKUP(A748,CENIK!$A$2:$F$201,6,FALSE)</f>
        <v>0</v>
      </c>
      <c r="K748" s="188">
        <f t="shared" si="25"/>
        <v>0</v>
      </c>
    </row>
    <row r="749" spans="1:11" ht="45" x14ac:dyDescent="0.25">
      <c r="A749" s="187">
        <v>32311</v>
      </c>
      <c r="B749" s="187">
        <v>554</v>
      </c>
      <c r="C749" s="184" t="str">
        <f t="shared" si="24"/>
        <v>554-32311</v>
      </c>
      <c r="D749" s="244" t="s">
        <v>576</v>
      </c>
      <c r="E749" s="244" t="s">
        <v>26</v>
      </c>
      <c r="F749" s="244" t="s">
        <v>36</v>
      </c>
      <c r="G749" s="244" t="s">
        <v>255</v>
      </c>
      <c r="H749" s="187" t="s">
        <v>29</v>
      </c>
      <c r="I749" s="188">
        <v>565</v>
      </c>
      <c r="J749" s="188">
        <f>VLOOKUP(A749,CENIK!$A$2:$F$201,6,FALSE)</f>
        <v>0</v>
      </c>
      <c r="K749" s="188">
        <f t="shared" si="25"/>
        <v>0</v>
      </c>
    </row>
    <row r="750" spans="1:11" ht="45" x14ac:dyDescent="0.25">
      <c r="A750" s="187">
        <v>2208</v>
      </c>
      <c r="B750" s="187">
        <v>554</v>
      </c>
      <c r="C750" s="184" t="str">
        <f t="shared" si="24"/>
        <v>554-2208</v>
      </c>
      <c r="D750" s="244" t="s">
        <v>576</v>
      </c>
      <c r="E750" s="244" t="s">
        <v>26</v>
      </c>
      <c r="F750" s="244" t="s">
        <v>36</v>
      </c>
      <c r="G750" s="244" t="s">
        <v>37</v>
      </c>
      <c r="H750" s="187" t="s">
        <v>29</v>
      </c>
      <c r="I750" s="188">
        <v>565</v>
      </c>
      <c r="J750" s="188">
        <f>VLOOKUP(A750,CENIK!$A$2:$F$201,6,FALSE)</f>
        <v>0</v>
      </c>
      <c r="K750" s="188">
        <f t="shared" si="25"/>
        <v>0</v>
      </c>
    </row>
    <row r="751" spans="1:11" ht="45" x14ac:dyDescent="0.25">
      <c r="A751" s="187">
        <v>4124</v>
      </c>
      <c r="B751" s="187">
        <v>554</v>
      </c>
      <c r="C751" s="184" t="str">
        <f t="shared" si="24"/>
        <v>554-4124</v>
      </c>
      <c r="D751" s="244" t="s">
        <v>576</v>
      </c>
      <c r="E751" s="244" t="s">
        <v>49</v>
      </c>
      <c r="F751" s="244" t="s">
        <v>50</v>
      </c>
      <c r="G751" s="244" t="s">
        <v>55</v>
      </c>
      <c r="H751" s="187" t="s">
        <v>20</v>
      </c>
      <c r="I751" s="188">
        <v>23.05</v>
      </c>
      <c r="J751" s="188">
        <f>VLOOKUP(A751,CENIK!$A$2:$F$201,6,FALSE)</f>
        <v>0</v>
      </c>
      <c r="K751" s="188">
        <f t="shared" si="25"/>
        <v>0</v>
      </c>
    </row>
    <row r="752" spans="1:11" ht="60" x14ac:dyDescent="0.25">
      <c r="A752" s="187">
        <v>4101</v>
      </c>
      <c r="B752" s="187">
        <v>554</v>
      </c>
      <c r="C752" s="184" t="str">
        <f t="shared" si="24"/>
        <v>554-4101</v>
      </c>
      <c r="D752" s="244" t="s">
        <v>576</v>
      </c>
      <c r="E752" s="244" t="s">
        <v>49</v>
      </c>
      <c r="F752" s="244" t="s">
        <v>50</v>
      </c>
      <c r="G752" s="244" t="s">
        <v>641</v>
      </c>
      <c r="H752" s="187" t="s">
        <v>29</v>
      </c>
      <c r="I752" s="188">
        <v>2771.6209523809498</v>
      </c>
      <c r="J752" s="188">
        <f>VLOOKUP(A752,CENIK!$A$2:$F$201,6,FALSE)</f>
        <v>0</v>
      </c>
      <c r="K752" s="188">
        <f t="shared" si="25"/>
        <v>0</v>
      </c>
    </row>
    <row r="753" spans="1:11" ht="60" x14ac:dyDescent="0.25">
      <c r="A753" s="187">
        <v>4105</v>
      </c>
      <c r="B753" s="187">
        <v>554</v>
      </c>
      <c r="C753" s="184" t="str">
        <f t="shared" si="24"/>
        <v>554-4105</v>
      </c>
      <c r="D753" s="244" t="s">
        <v>576</v>
      </c>
      <c r="E753" s="244" t="s">
        <v>49</v>
      </c>
      <c r="F753" s="244" t="s">
        <v>50</v>
      </c>
      <c r="G753" s="244" t="s">
        <v>257</v>
      </c>
      <c r="H753" s="187" t="s">
        <v>22</v>
      </c>
      <c r="I753" s="188">
        <v>866.13154761904798</v>
      </c>
      <c r="J753" s="188">
        <f>VLOOKUP(A753,CENIK!$A$2:$F$201,6,FALSE)</f>
        <v>0</v>
      </c>
      <c r="K753" s="188">
        <f t="shared" si="25"/>
        <v>0</v>
      </c>
    </row>
    <row r="754" spans="1:11" ht="45" x14ac:dyDescent="0.25">
      <c r="A754" s="187">
        <v>4106</v>
      </c>
      <c r="B754" s="187">
        <v>554</v>
      </c>
      <c r="C754" s="184" t="str">
        <f t="shared" si="24"/>
        <v>554-4106</v>
      </c>
      <c r="D754" s="244" t="s">
        <v>576</v>
      </c>
      <c r="E754" s="244" t="s">
        <v>49</v>
      </c>
      <c r="F754" s="244" t="s">
        <v>50</v>
      </c>
      <c r="G754" s="244" t="s">
        <v>642</v>
      </c>
      <c r="H754" s="187" t="s">
        <v>22</v>
      </c>
      <c r="I754" s="188">
        <v>519.67892857142897</v>
      </c>
      <c r="J754" s="188">
        <f>VLOOKUP(A754,CENIK!$A$2:$F$201,6,FALSE)</f>
        <v>0</v>
      </c>
      <c r="K754" s="188">
        <f t="shared" si="25"/>
        <v>0</v>
      </c>
    </row>
    <row r="755" spans="1:11" ht="60" x14ac:dyDescent="0.25">
      <c r="A755" s="187">
        <v>4107</v>
      </c>
      <c r="B755" s="187">
        <v>554</v>
      </c>
      <c r="C755" s="184" t="str">
        <f t="shared" si="24"/>
        <v>554-4107</v>
      </c>
      <c r="D755" s="244" t="s">
        <v>576</v>
      </c>
      <c r="E755" s="244" t="s">
        <v>49</v>
      </c>
      <c r="F755" s="244" t="s">
        <v>50</v>
      </c>
      <c r="G755" s="244" t="s">
        <v>258</v>
      </c>
      <c r="H755" s="187" t="s">
        <v>22</v>
      </c>
      <c r="I755" s="188">
        <v>600</v>
      </c>
      <c r="J755" s="188">
        <f>VLOOKUP(A755,CENIK!$A$2:$F$201,6,FALSE)</f>
        <v>0</v>
      </c>
      <c r="K755" s="188">
        <f t="shared" si="25"/>
        <v>0</v>
      </c>
    </row>
    <row r="756" spans="1:11" ht="45" x14ac:dyDescent="0.25">
      <c r="A756" s="187">
        <v>4113</v>
      </c>
      <c r="B756" s="187">
        <v>554</v>
      </c>
      <c r="C756" s="184" t="str">
        <f t="shared" si="24"/>
        <v>554-4113</v>
      </c>
      <c r="D756" s="244" t="s">
        <v>576</v>
      </c>
      <c r="E756" s="244" t="s">
        <v>49</v>
      </c>
      <c r="F756" s="244" t="s">
        <v>50</v>
      </c>
      <c r="G756" s="244" t="s">
        <v>557</v>
      </c>
      <c r="H756" s="187" t="s">
        <v>22</v>
      </c>
      <c r="I756" s="188">
        <v>138.58104761904801</v>
      </c>
      <c r="J756" s="188">
        <f>VLOOKUP(A756,CENIK!$A$2:$F$201,6,FALSE)</f>
        <v>0</v>
      </c>
      <c r="K756" s="188">
        <f t="shared" si="25"/>
        <v>0</v>
      </c>
    </row>
    <row r="757" spans="1:11" ht="45" x14ac:dyDescent="0.25">
      <c r="A757" s="187">
        <v>4121</v>
      </c>
      <c r="B757" s="187">
        <v>554</v>
      </c>
      <c r="C757" s="184" t="str">
        <f t="shared" si="24"/>
        <v>554-4121</v>
      </c>
      <c r="D757" s="244" t="s">
        <v>576</v>
      </c>
      <c r="E757" s="244" t="s">
        <v>49</v>
      </c>
      <c r="F757" s="244" t="s">
        <v>50</v>
      </c>
      <c r="G757" s="244" t="s">
        <v>260</v>
      </c>
      <c r="H757" s="187" t="s">
        <v>22</v>
      </c>
      <c r="I757" s="188">
        <v>173.22630952380999</v>
      </c>
      <c r="J757" s="188">
        <f>VLOOKUP(A757,CENIK!$A$2:$F$201,6,FALSE)</f>
        <v>0</v>
      </c>
      <c r="K757" s="188">
        <f t="shared" si="25"/>
        <v>0</v>
      </c>
    </row>
    <row r="758" spans="1:11" ht="45" x14ac:dyDescent="0.25">
      <c r="A758" s="187">
        <v>4201</v>
      </c>
      <c r="B758" s="187">
        <v>554</v>
      </c>
      <c r="C758" s="184" t="str">
        <f t="shared" si="24"/>
        <v>554-4201</v>
      </c>
      <c r="D758" s="244" t="s">
        <v>576</v>
      </c>
      <c r="E758" s="244" t="s">
        <v>49</v>
      </c>
      <c r="F758" s="244" t="s">
        <v>56</v>
      </c>
      <c r="G758" s="244" t="s">
        <v>57</v>
      </c>
      <c r="H758" s="187" t="s">
        <v>29</v>
      </c>
      <c r="I758" s="188">
        <v>576.25</v>
      </c>
      <c r="J758" s="188">
        <f>VLOOKUP(A758,CENIK!$A$2:$F$201,6,FALSE)</f>
        <v>0</v>
      </c>
      <c r="K758" s="188">
        <f t="shared" si="25"/>
        <v>0</v>
      </c>
    </row>
    <row r="759" spans="1:11" ht="45" x14ac:dyDescent="0.25">
      <c r="A759" s="187">
        <v>4202</v>
      </c>
      <c r="B759" s="187">
        <v>554</v>
      </c>
      <c r="C759" s="184" t="str">
        <f t="shared" si="24"/>
        <v>554-4202</v>
      </c>
      <c r="D759" s="244" t="s">
        <v>576</v>
      </c>
      <c r="E759" s="244" t="s">
        <v>49</v>
      </c>
      <c r="F759" s="244" t="s">
        <v>56</v>
      </c>
      <c r="G759" s="244" t="s">
        <v>58</v>
      </c>
      <c r="H759" s="187" t="s">
        <v>29</v>
      </c>
      <c r="I759" s="188">
        <v>576.25</v>
      </c>
      <c r="J759" s="188">
        <f>VLOOKUP(A759,CENIK!$A$2:$F$201,6,FALSE)</f>
        <v>0</v>
      </c>
      <c r="K759" s="188">
        <f t="shared" si="25"/>
        <v>0</v>
      </c>
    </row>
    <row r="760" spans="1:11" ht="75" x14ac:dyDescent="0.25">
      <c r="A760" s="187">
        <v>4203</v>
      </c>
      <c r="B760" s="187">
        <v>554</v>
      </c>
      <c r="C760" s="184" t="str">
        <f t="shared" si="24"/>
        <v>554-4203</v>
      </c>
      <c r="D760" s="244" t="s">
        <v>576</v>
      </c>
      <c r="E760" s="244" t="s">
        <v>49</v>
      </c>
      <c r="F760" s="244" t="s">
        <v>56</v>
      </c>
      <c r="G760" s="244" t="s">
        <v>59</v>
      </c>
      <c r="H760" s="187" t="s">
        <v>22</v>
      </c>
      <c r="I760" s="188">
        <v>58.76</v>
      </c>
      <c r="J760" s="188">
        <f>VLOOKUP(A760,CENIK!$A$2:$F$201,6,FALSE)</f>
        <v>0</v>
      </c>
      <c r="K760" s="188">
        <f t="shared" si="25"/>
        <v>0</v>
      </c>
    </row>
    <row r="761" spans="1:11" ht="60" x14ac:dyDescent="0.25">
      <c r="A761" s="187">
        <v>4204</v>
      </c>
      <c r="B761" s="187">
        <v>554</v>
      </c>
      <c r="C761" s="184" t="str">
        <f t="shared" si="24"/>
        <v>554-4204</v>
      </c>
      <c r="D761" s="244" t="s">
        <v>576</v>
      </c>
      <c r="E761" s="244" t="s">
        <v>49</v>
      </c>
      <c r="F761" s="244" t="s">
        <v>56</v>
      </c>
      <c r="G761" s="244" t="s">
        <v>60</v>
      </c>
      <c r="H761" s="187" t="s">
        <v>22</v>
      </c>
      <c r="I761" s="188">
        <v>288.56</v>
      </c>
      <c r="J761" s="188">
        <f>VLOOKUP(A761,CENIK!$A$2:$F$201,6,FALSE)</f>
        <v>0</v>
      </c>
      <c r="K761" s="188">
        <f t="shared" si="25"/>
        <v>0</v>
      </c>
    </row>
    <row r="762" spans="1:11" ht="60" x14ac:dyDescent="0.25">
      <c r="A762" s="187">
        <v>4205</v>
      </c>
      <c r="B762" s="187">
        <v>554</v>
      </c>
      <c r="C762" s="184" t="str">
        <f t="shared" si="24"/>
        <v>554-4205</v>
      </c>
      <c r="D762" s="244" t="s">
        <v>576</v>
      </c>
      <c r="E762" s="244" t="s">
        <v>49</v>
      </c>
      <c r="F762" s="244" t="s">
        <v>56</v>
      </c>
      <c r="G762" s="244" t="s">
        <v>61</v>
      </c>
      <c r="H762" s="187" t="s">
        <v>29</v>
      </c>
      <c r="I762" s="188">
        <v>1627.2</v>
      </c>
      <c r="J762" s="188">
        <f>VLOOKUP(A762,CENIK!$A$2:$F$201,6,FALSE)</f>
        <v>0</v>
      </c>
      <c r="K762" s="188">
        <f t="shared" si="25"/>
        <v>0</v>
      </c>
    </row>
    <row r="763" spans="1:11" ht="60" x14ac:dyDescent="0.25">
      <c r="A763" s="187">
        <v>4206</v>
      </c>
      <c r="B763" s="187">
        <v>554</v>
      </c>
      <c r="C763" s="184" t="str">
        <f t="shared" si="24"/>
        <v>554-4206</v>
      </c>
      <c r="D763" s="244" t="s">
        <v>576</v>
      </c>
      <c r="E763" s="244" t="s">
        <v>49</v>
      </c>
      <c r="F763" s="244" t="s">
        <v>56</v>
      </c>
      <c r="G763" s="244" t="s">
        <v>62</v>
      </c>
      <c r="H763" s="187" t="s">
        <v>22</v>
      </c>
      <c r="I763" s="188">
        <v>866.13154761904798</v>
      </c>
      <c r="J763" s="188">
        <f>VLOOKUP(A763,CENIK!$A$2:$F$201,6,FALSE)</f>
        <v>0</v>
      </c>
      <c r="K763" s="188">
        <f t="shared" si="25"/>
        <v>0</v>
      </c>
    </row>
    <row r="764" spans="1:11" ht="60" x14ac:dyDescent="0.25">
      <c r="A764" s="187">
        <v>4207</v>
      </c>
      <c r="B764" s="187">
        <v>554</v>
      </c>
      <c r="C764" s="184" t="str">
        <f t="shared" si="24"/>
        <v>554-4207</v>
      </c>
      <c r="D764" s="244" t="s">
        <v>576</v>
      </c>
      <c r="E764" s="244" t="s">
        <v>49</v>
      </c>
      <c r="F764" s="244" t="s">
        <v>56</v>
      </c>
      <c r="G764" s="244" t="s">
        <v>262</v>
      </c>
      <c r="H764" s="187" t="s">
        <v>22</v>
      </c>
      <c r="I764" s="188">
        <v>10</v>
      </c>
      <c r="J764" s="188">
        <f>VLOOKUP(A764,CENIK!$A$2:$F$201,6,FALSE)</f>
        <v>0</v>
      </c>
      <c r="K764" s="188">
        <f t="shared" si="25"/>
        <v>0</v>
      </c>
    </row>
    <row r="765" spans="1:11" ht="60" x14ac:dyDescent="0.25">
      <c r="A765" s="187">
        <v>5201</v>
      </c>
      <c r="B765" s="187">
        <v>554</v>
      </c>
      <c r="C765" s="184" t="str">
        <f t="shared" si="24"/>
        <v>554-5201</v>
      </c>
      <c r="D765" s="244" t="s">
        <v>576</v>
      </c>
      <c r="E765" s="244" t="s">
        <v>63</v>
      </c>
      <c r="F765" s="244" t="s">
        <v>71</v>
      </c>
      <c r="G765" s="244" t="s">
        <v>540</v>
      </c>
      <c r="H765" s="187" t="s">
        <v>14</v>
      </c>
      <c r="I765" s="188">
        <v>1</v>
      </c>
      <c r="J765" s="188">
        <f>VLOOKUP(A765,CENIK!$A$2:$F$201,6,FALSE)</f>
        <v>0</v>
      </c>
      <c r="K765" s="188">
        <f t="shared" si="25"/>
        <v>0</v>
      </c>
    </row>
    <row r="766" spans="1:11" ht="165" x14ac:dyDescent="0.25">
      <c r="A766" s="187">
        <v>6101</v>
      </c>
      <c r="B766" s="187">
        <v>554</v>
      </c>
      <c r="C766" s="184" t="str">
        <f t="shared" si="24"/>
        <v>554-6101</v>
      </c>
      <c r="D766" s="244" t="s">
        <v>576</v>
      </c>
      <c r="E766" s="244" t="s">
        <v>74</v>
      </c>
      <c r="F766" s="244" t="s">
        <v>75</v>
      </c>
      <c r="G766" s="244" t="s">
        <v>76</v>
      </c>
      <c r="H766" s="187" t="s">
        <v>10</v>
      </c>
      <c r="I766" s="188">
        <v>461</v>
      </c>
      <c r="J766" s="188">
        <f>VLOOKUP(A766,CENIK!$A$2:$F$201,6,FALSE)</f>
        <v>0</v>
      </c>
      <c r="K766" s="188">
        <f t="shared" si="25"/>
        <v>0</v>
      </c>
    </row>
    <row r="767" spans="1:11" ht="120" x14ac:dyDescent="0.25">
      <c r="A767" s="187">
        <v>6202</v>
      </c>
      <c r="B767" s="187">
        <v>554</v>
      </c>
      <c r="C767" s="184" t="str">
        <f t="shared" si="24"/>
        <v>554-6202</v>
      </c>
      <c r="D767" s="244" t="s">
        <v>576</v>
      </c>
      <c r="E767" s="244" t="s">
        <v>74</v>
      </c>
      <c r="F767" s="244" t="s">
        <v>77</v>
      </c>
      <c r="G767" s="244" t="s">
        <v>263</v>
      </c>
      <c r="H767" s="187" t="s">
        <v>6</v>
      </c>
      <c r="I767" s="188">
        <v>3</v>
      </c>
      <c r="J767" s="188">
        <f>VLOOKUP(A767,CENIK!$A$2:$F$201,6,FALSE)</f>
        <v>0</v>
      </c>
      <c r="K767" s="188">
        <f t="shared" si="25"/>
        <v>0</v>
      </c>
    </row>
    <row r="768" spans="1:11" ht="120" x14ac:dyDescent="0.25">
      <c r="A768" s="187">
        <v>6204</v>
      </c>
      <c r="B768" s="187">
        <v>554</v>
      </c>
      <c r="C768" s="184" t="str">
        <f t="shared" si="24"/>
        <v>554-6204</v>
      </c>
      <c r="D768" s="244" t="s">
        <v>576</v>
      </c>
      <c r="E768" s="244" t="s">
        <v>74</v>
      </c>
      <c r="F768" s="244" t="s">
        <v>77</v>
      </c>
      <c r="G768" s="244" t="s">
        <v>265</v>
      </c>
      <c r="H768" s="187" t="s">
        <v>6</v>
      </c>
      <c r="I768" s="188">
        <v>12</v>
      </c>
      <c r="J768" s="188">
        <f>VLOOKUP(A768,CENIK!$A$2:$F$201,6,FALSE)</f>
        <v>0</v>
      </c>
      <c r="K768" s="188">
        <f t="shared" si="25"/>
        <v>0</v>
      </c>
    </row>
    <row r="769" spans="1:11" ht="135" x14ac:dyDescent="0.25">
      <c r="A769" s="187">
        <v>6207</v>
      </c>
      <c r="B769" s="187">
        <v>554</v>
      </c>
      <c r="C769" s="184" t="str">
        <f t="shared" si="24"/>
        <v>554-6207</v>
      </c>
      <c r="D769" s="244" t="s">
        <v>576</v>
      </c>
      <c r="E769" s="244" t="s">
        <v>74</v>
      </c>
      <c r="F769" s="244" t="s">
        <v>77</v>
      </c>
      <c r="G769" s="244" t="s">
        <v>566</v>
      </c>
      <c r="H769" s="187" t="s">
        <v>6</v>
      </c>
      <c r="I769" s="188">
        <v>1</v>
      </c>
      <c r="J769" s="188">
        <f>VLOOKUP(A769,CENIK!$A$2:$F$201,6,FALSE)</f>
        <v>0</v>
      </c>
      <c r="K769" s="188">
        <f t="shared" si="25"/>
        <v>0</v>
      </c>
    </row>
    <row r="770" spans="1:11" ht="135" x14ac:dyDescent="0.25">
      <c r="A770" s="187">
        <v>6209</v>
      </c>
      <c r="B770" s="187">
        <v>554</v>
      </c>
      <c r="C770" s="184" t="str">
        <f t="shared" si="24"/>
        <v>554-6209</v>
      </c>
      <c r="D770" s="244" t="s">
        <v>576</v>
      </c>
      <c r="E770" s="244" t="s">
        <v>74</v>
      </c>
      <c r="F770" s="244" t="s">
        <v>77</v>
      </c>
      <c r="G770" s="244" t="s">
        <v>568</v>
      </c>
      <c r="H770" s="187" t="s">
        <v>6</v>
      </c>
      <c r="I770" s="188">
        <v>5</v>
      </c>
      <c r="J770" s="188">
        <f>VLOOKUP(A770,CENIK!$A$2:$F$201,6,FALSE)</f>
        <v>0</v>
      </c>
      <c r="K770" s="188">
        <f t="shared" si="25"/>
        <v>0</v>
      </c>
    </row>
    <row r="771" spans="1:11" ht="45" x14ac:dyDescent="0.25">
      <c r="A771" s="187">
        <v>6257</v>
      </c>
      <c r="B771" s="187">
        <v>554</v>
      </c>
      <c r="C771" s="184" t="str">
        <f t="shared" si="24"/>
        <v>554-6257</v>
      </c>
      <c r="D771" s="244" t="s">
        <v>576</v>
      </c>
      <c r="E771" s="244" t="s">
        <v>74</v>
      </c>
      <c r="F771" s="244" t="s">
        <v>77</v>
      </c>
      <c r="G771" s="244" t="s">
        <v>79</v>
      </c>
      <c r="H771" s="187" t="s">
        <v>6</v>
      </c>
      <c r="I771" s="188">
        <v>21</v>
      </c>
      <c r="J771" s="188">
        <f>VLOOKUP(A771,CENIK!$A$2:$F$201,6,FALSE)</f>
        <v>0</v>
      </c>
      <c r="K771" s="188">
        <f t="shared" si="25"/>
        <v>0</v>
      </c>
    </row>
    <row r="772" spans="1:11" ht="120" x14ac:dyDescent="0.25">
      <c r="A772" s="187">
        <v>6253</v>
      </c>
      <c r="B772" s="187">
        <v>554</v>
      </c>
      <c r="C772" s="184" t="str">
        <f t="shared" si="24"/>
        <v>554-6253</v>
      </c>
      <c r="D772" s="244" t="s">
        <v>576</v>
      </c>
      <c r="E772" s="244" t="s">
        <v>74</v>
      </c>
      <c r="F772" s="244" t="s">
        <v>77</v>
      </c>
      <c r="G772" s="244" t="s">
        <v>269</v>
      </c>
      <c r="H772" s="187" t="s">
        <v>6</v>
      </c>
      <c r="I772" s="188">
        <v>21</v>
      </c>
      <c r="J772" s="188">
        <f>VLOOKUP(A772,CENIK!$A$2:$F$201,6,FALSE)</f>
        <v>0</v>
      </c>
      <c r="K772" s="188">
        <f t="shared" si="25"/>
        <v>0</v>
      </c>
    </row>
    <row r="773" spans="1:11" ht="120" x14ac:dyDescent="0.25">
      <c r="A773" s="187">
        <v>6302</v>
      </c>
      <c r="B773" s="187">
        <v>554</v>
      </c>
      <c r="C773" s="184" t="str">
        <f t="shared" si="24"/>
        <v>554-6302</v>
      </c>
      <c r="D773" s="244" t="s">
        <v>576</v>
      </c>
      <c r="E773" s="244" t="s">
        <v>74</v>
      </c>
      <c r="F773" s="244" t="s">
        <v>81</v>
      </c>
      <c r="G773" s="244" t="s">
        <v>82</v>
      </c>
      <c r="H773" s="187" t="s">
        <v>6</v>
      </c>
      <c r="I773" s="188">
        <v>21</v>
      </c>
      <c r="J773" s="188">
        <f>VLOOKUP(A773,CENIK!$A$2:$F$201,6,FALSE)</f>
        <v>0</v>
      </c>
      <c r="K773" s="188">
        <f t="shared" si="25"/>
        <v>0</v>
      </c>
    </row>
    <row r="774" spans="1:11" ht="345" x14ac:dyDescent="0.25">
      <c r="A774" s="187">
        <v>6301</v>
      </c>
      <c r="B774" s="187">
        <v>554</v>
      </c>
      <c r="C774" s="184" t="str">
        <f t="shared" si="24"/>
        <v>554-6301</v>
      </c>
      <c r="D774" s="244" t="s">
        <v>576</v>
      </c>
      <c r="E774" s="244" t="s">
        <v>74</v>
      </c>
      <c r="F774" s="244" t="s">
        <v>81</v>
      </c>
      <c r="G774" s="244" t="s">
        <v>270</v>
      </c>
      <c r="H774" s="187" t="s">
        <v>6</v>
      </c>
      <c r="I774" s="188">
        <v>21</v>
      </c>
      <c r="J774" s="188">
        <f>VLOOKUP(A774,CENIK!$A$2:$F$201,6,FALSE)</f>
        <v>0</v>
      </c>
      <c r="K774" s="188">
        <f t="shared" si="25"/>
        <v>0</v>
      </c>
    </row>
    <row r="775" spans="1:11" ht="60" x14ac:dyDescent="0.25">
      <c r="A775" s="187">
        <v>6405</v>
      </c>
      <c r="B775" s="187">
        <v>554</v>
      </c>
      <c r="C775" s="184" t="str">
        <f t="shared" si="24"/>
        <v>554-6405</v>
      </c>
      <c r="D775" s="244" t="s">
        <v>576</v>
      </c>
      <c r="E775" s="244" t="s">
        <v>74</v>
      </c>
      <c r="F775" s="244" t="s">
        <v>85</v>
      </c>
      <c r="G775" s="244" t="s">
        <v>87</v>
      </c>
      <c r="H775" s="187" t="s">
        <v>10</v>
      </c>
      <c r="I775" s="188">
        <v>461</v>
      </c>
      <c r="J775" s="188">
        <f>VLOOKUP(A775,CENIK!$A$2:$F$201,6,FALSE)</f>
        <v>0</v>
      </c>
      <c r="K775" s="188">
        <f t="shared" si="25"/>
        <v>0</v>
      </c>
    </row>
    <row r="776" spans="1:11" ht="45" x14ac:dyDescent="0.25">
      <c r="A776" s="187">
        <v>6401</v>
      </c>
      <c r="B776" s="187">
        <v>554</v>
      </c>
      <c r="C776" s="184" t="str">
        <f t="shared" si="24"/>
        <v>554-6401</v>
      </c>
      <c r="D776" s="244" t="s">
        <v>576</v>
      </c>
      <c r="E776" s="244" t="s">
        <v>74</v>
      </c>
      <c r="F776" s="244" t="s">
        <v>85</v>
      </c>
      <c r="G776" s="244" t="s">
        <v>86</v>
      </c>
      <c r="H776" s="187" t="s">
        <v>10</v>
      </c>
      <c r="I776" s="188">
        <v>461</v>
      </c>
      <c r="J776" s="188">
        <f>VLOOKUP(A776,CENIK!$A$2:$F$201,6,FALSE)</f>
        <v>0</v>
      </c>
      <c r="K776" s="188">
        <f t="shared" si="25"/>
        <v>0</v>
      </c>
    </row>
    <row r="777" spans="1:11" ht="45" x14ac:dyDescent="0.25">
      <c r="A777" s="187">
        <v>6402</v>
      </c>
      <c r="B777" s="187">
        <v>554</v>
      </c>
      <c r="C777" s="184" t="str">
        <f t="shared" si="24"/>
        <v>554-6402</v>
      </c>
      <c r="D777" s="244" t="s">
        <v>576</v>
      </c>
      <c r="E777" s="244" t="s">
        <v>74</v>
      </c>
      <c r="F777" s="244" t="s">
        <v>85</v>
      </c>
      <c r="G777" s="244" t="s">
        <v>122</v>
      </c>
      <c r="H777" s="187" t="s">
        <v>10</v>
      </c>
      <c r="I777" s="188">
        <v>461</v>
      </c>
      <c r="J777" s="188">
        <f>VLOOKUP(A777,CENIK!$A$2:$F$201,6,FALSE)</f>
        <v>0</v>
      </c>
      <c r="K777" s="188">
        <f t="shared" si="25"/>
        <v>0</v>
      </c>
    </row>
    <row r="778" spans="1:11" ht="45" x14ac:dyDescent="0.25">
      <c r="A778" s="187">
        <v>6503</v>
      </c>
      <c r="B778" s="187">
        <v>554</v>
      </c>
      <c r="C778" s="184" t="str">
        <f t="shared" si="24"/>
        <v>554-6503</v>
      </c>
      <c r="D778" s="244" t="s">
        <v>576</v>
      </c>
      <c r="E778" s="244" t="s">
        <v>74</v>
      </c>
      <c r="F778" s="244" t="s">
        <v>88</v>
      </c>
      <c r="G778" s="244" t="s">
        <v>273</v>
      </c>
      <c r="H778" s="187" t="s">
        <v>6</v>
      </c>
      <c r="I778" s="188">
        <v>12</v>
      </c>
      <c r="J778" s="188">
        <f>VLOOKUP(A778,CENIK!$A$2:$F$201,6,FALSE)</f>
        <v>0</v>
      </c>
      <c r="K778" s="188">
        <f t="shared" si="25"/>
        <v>0</v>
      </c>
    </row>
    <row r="779" spans="1:11" ht="45" x14ac:dyDescent="0.25">
      <c r="A779" s="187">
        <v>6504</v>
      </c>
      <c r="B779" s="187">
        <v>554</v>
      </c>
      <c r="C779" s="184" t="str">
        <f t="shared" si="24"/>
        <v>554-6504</v>
      </c>
      <c r="D779" s="244" t="s">
        <v>576</v>
      </c>
      <c r="E779" s="244" t="s">
        <v>74</v>
      </c>
      <c r="F779" s="244" t="s">
        <v>88</v>
      </c>
      <c r="G779" s="244" t="s">
        <v>274</v>
      </c>
      <c r="H779" s="187" t="s">
        <v>6</v>
      </c>
      <c r="I779" s="188">
        <v>6</v>
      </c>
      <c r="J779" s="188">
        <f>VLOOKUP(A779,CENIK!$A$2:$F$201,6,FALSE)</f>
        <v>0</v>
      </c>
      <c r="K779" s="188">
        <f t="shared" si="25"/>
        <v>0</v>
      </c>
    </row>
    <row r="780" spans="1:11" ht="60" x14ac:dyDescent="0.25">
      <c r="A780" s="187">
        <v>1201</v>
      </c>
      <c r="B780" s="187">
        <v>86</v>
      </c>
      <c r="C780" s="184" t="str">
        <f t="shared" si="24"/>
        <v>86-1201</v>
      </c>
      <c r="D780" s="244" t="s">
        <v>396</v>
      </c>
      <c r="E780" s="244" t="s">
        <v>7</v>
      </c>
      <c r="F780" s="244" t="s">
        <v>8</v>
      </c>
      <c r="G780" s="244" t="s">
        <v>9</v>
      </c>
      <c r="H780" s="187" t="s">
        <v>10</v>
      </c>
      <c r="I780" s="188">
        <v>194</v>
      </c>
      <c r="J780" s="188">
        <f>VLOOKUP(A780,CENIK!$A$2:$F$201,6,FALSE)</f>
        <v>0</v>
      </c>
      <c r="K780" s="188">
        <f t="shared" si="25"/>
        <v>0</v>
      </c>
    </row>
    <row r="781" spans="1:11" ht="45" x14ac:dyDescent="0.25">
      <c r="A781" s="187">
        <v>1202</v>
      </c>
      <c r="B781" s="187">
        <v>86</v>
      </c>
      <c r="C781" s="184" t="str">
        <f t="shared" si="24"/>
        <v>86-1202</v>
      </c>
      <c r="D781" s="244" t="s">
        <v>396</v>
      </c>
      <c r="E781" s="244" t="s">
        <v>7</v>
      </c>
      <c r="F781" s="244" t="s">
        <v>8</v>
      </c>
      <c r="G781" s="244" t="s">
        <v>11</v>
      </c>
      <c r="H781" s="187" t="s">
        <v>12</v>
      </c>
      <c r="I781" s="188">
        <v>10</v>
      </c>
      <c r="J781" s="188">
        <f>VLOOKUP(A781,CENIK!$A$2:$F$201,6,FALSE)</f>
        <v>0</v>
      </c>
      <c r="K781" s="188">
        <f t="shared" si="25"/>
        <v>0</v>
      </c>
    </row>
    <row r="782" spans="1:11" ht="60" x14ac:dyDescent="0.25">
      <c r="A782" s="187">
        <v>1203</v>
      </c>
      <c r="B782" s="187">
        <v>86</v>
      </c>
      <c r="C782" s="184" t="str">
        <f t="shared" si="24"/>
        <v>86-1203</v>
      </c>
      <c r="D782" s="244" t="s">
        <v>396</v>
      </c>
      <c r="E782" s="244" t="s">
        <v>7</v>
      </c>
      <c r="F782" s="244" t="s">
        <v>8</v>
      </c>
      <c r="G782" s="244" t="s">
        <v>236</v>
      </c>
      <c r="H782" s="187" t="s">
        <v>10</v>
      </c>
      <c r="I782" s="188">
        <v>194</v>
      </c>
      <c r="J782" s="188">
        <f>VLOOKUP(A782,CENIK!$A$2:$F$201,6,FALSE)</f>
        <v>0</v>
      </c>
      <c r="K782" s="188">
        <f t="shared" si="25"/>
        <v>0</v>
      </c>
    </row>
    <row r="783" spans="1:11" ht="60" x14ac:dyDescent="0.25">
      <c r="A783" s="187">
        <v>1205</v>
      </c>
      <c r="B783" s="187">
        <v>86</v>
      </c>
      <c r="C783" s="184" t="str">
        <f t="shared" si="24"/>
        <v>86-1205</v>
      </c>
      <c r="D783" s="244" t="s">
        <v>396</v>
      </c>
      <c r="E783" s="244" t="s">
        <v>7</v>
      </c>
      <c r="F783" s="244" t="s">
        <v>8</v>
      </c>
      <c r="G783" s="244" t="s">
        <v>237</v>
      </c>
      <c r="H783" s="187" t="s">
        <v>14</v>
      </c>
      <c r="I783" s="188">
        <v>2</v>
      </c>
      <c r="J783" s="188">
        <f>VLOOKUP(A783,CENIK!$A$2:$F$201,6,FALSE)</f>
        <v>0</v>
      </c>
      <c r="K783" s="188">
        <f t="shared" si="25"/>
        <v>0</v>
      </c>
    </row>
    <row r="784" spans="1:11" ht="60" x14ac:dyDescent="0.25">
      <c r="A784" s="187">
        <v>1206</v>
      </c>
      <c r="B784" s="187">
        <v>86</v>
      </c>
      <c r="C784" s="184" t="str">
        <f t="shared" si="24"/>
        <v>86-1206</v>
      </c>
      <c r="D784" s="244" t="s">
        <v>396</v>
      </c>
      <c r="E784" s="244" t="s">
        <v>7</v>
      </c>
      <c r="F784" s="244" t="s">
        <v>8</v>
      </c>
      <c r="G784" s="244" t="s">
        <v>238</v>
      </c>
      <c r="H784" s="187" t="s">
        <v>14</v>
      </c>
      <c r="I784" s="188">
        <v>2</v>
      </c>
      <c r="J784" s="188">
        <f>VLOOKUP(A784,CENIK!$A$2:$F$201,6,FALSE)</f>
        <v>0</v>
      </c>
      <c r="K784" s="188">
        <f t="shared" si="25"/>
        <v>0</v>
      </c>
    </row>
    <row r="785" spans="1:11" ht="75" x14ac:dyDescent="0.25">
      <c r="A785" s="187">
        <v>1207</v>
      </c>
      <c r="B785" s="187">
        <v>86</v>
      </c>
      <c r="C785" s="184" t="str">
        <f t="shared" si="24"/>
        <v>86-1207</v>
      </c>
      <c r="D785" s="244" t="s">
        <v>396</v>
      </c>
      <c r="E785" s="244" t="s">
        <v>7</v>
      </c>
      <c r="F785" s="244" t="s">
        <v>8</v>
      </c>
      <c r="G785" s="244" t="s">
        <v>239</v>
      </c>
      <c r="H785" s="187" t="s">
        <v>14</v>
      </c>
      <c r="I785" s="188">
        <v>2</v>
      </c>
      <c r="J785" s="188">
        <f>VLOOKUP(A785,CENIK!$A$2:$F$201,6,FALSE)</f>
        <v>0</v>
      </c>
      <c r="K785" s="188">
        <f t="shared" si="25"/>
        <v>0</v>
      </c>
    </row>
    <row r="786" spans="1:11" ht="75" x14ac:dyDescent="0.25">
      <c r="A786" s="187">
        <v>1208</v>
      </c>
      <c r="B786" s="187">
        <v>86</v>
      </c>
      <c r="C786" s="184" t="str">
        <f t="shared" si="24"/>
        <v>86-1208</v>
      </c>
      <c r="D786" s="244" t="s">
        <v>396</v>
      </c>
      <c r="E786" s="244" t="s">
        <v>7</v>
      </c>
      <c r="F786" s="244" t="s">
        <v>8</v>
      </c>
      <c r="G786" s="244" t="s">
        <v>240</v>
      </c>
      <c r="H786" s="187" t="s">
        <v>14</v>
      </c>
      <c r="I786" s="188">
        <v>2</v>
      </c>
      <c r="J786" s="188">
        <f>VLOOKUP(A786,CENIK!$A$2:$F$201,6,FALSE)</f>
        <v>0</v>
      </c>
      <c r="K786" s="188">
        <f t="shared" si="25"/>
        <v>0</v>
      </c>
    </row>
    <row r="787" spans="1:11" ht="60" x14ac:dyDescent="0.25">
      <c r="A787" s="187">
        <v>1212</v>
      </c>
      <c r="B787" s="187">
        <v>86</v>
      </c>
      <c r="C787" s="184" t="str">
        <f t="shared" si="24"/>
        <v>86-1212</v>
      </c>
      <c r="D787" s="244" t="s">
        <v>396</v>
      </c>
      <c r="E787" s="244" t="s">
        <v>7</v>
      </c>
      <c r="F787" s="244" t="s">
        <v>8</v>
      </c>
      <c r="G787" s="244" t="s">
        <v>243</v>
      </c>
      <c r="H787" s="187" t="s">
        <v>14</v>
      </c>
      <c r="I787" s="188">
        <v>2</v>
      </c>
      <c r="J787" s="188">
        <f>VLOOKUP(A787,CENIK!$A$2:$F$201,6,FALSE)</f>
        <v>0</v>
      </c>
      <c r="K787" s="188">
        <f t="shared" si="25"/>
        <v>0</v>
      </c>
    </row>
    <row r="788" spans="1:11" ht="60" x14ac:dyDescent="0.25">
      <c r="A788" s="187">
        <v>1213</v>
      </c>
      <c r="B788" s="187">
        <v>86</v>
      </c>
      <c r="C788" s="184" t="str">
        <f t="shared" si="24"/>
        <v>86-1213</v>
      </c>
      <c r="D788" s="244" t="s">
        <v>396</v>
      </c>
      <c r="E788" s="244" t="s">
        <v>7</v>
      </c>
      <c r="F788" s="244" t="s">
        <v>8</v>
      </c>
      <c r="G788" s="244" t="s">
        <v>244</v>
      </c>
      <c r="H788" s="187" t="s">
        <v>14</v>
      </c>
      <c r="I788" s="188">
        <v>2</v>
      </c>
      <c r="J788" s="188">
        <f>VLOOKUP(A788,CENIK!$A$2:$F$201,6,FALSE)</f>
        <v>0</v>
      </c>
      <c r="K788" s="188">
        <f t="shared" si="25"/>
        <v>0</v>
      </c>
    </row>
    <row r="789" spans="1:11" ht="45" x14ac:dyDescent="0.25">
      <c r="A789" s="187">
        <v>1301</v>
      </c>
      <c r="B789" s="187">
        <v>86</v>
      </c>
      <c r="C789" s="184" t="str">
        <f t="shared" si="24"/>
        <v>86-1301</v>
      </c>
      <c r="D789" s="244" t="s">
        <v>396</v>
      </c>
      <c r="E789" s="244" t="s">
        <v>7</v>
      </c>
      <c r="F789" s="244" t="s">
        <v>15</v>
      </c>
      <c r="G789" s="244" t="s">
        <v>16</v>
      </c>
      <c r="H789" s="187" t="s">
        <v>10</v>
      </c>
      <c r="I789" s="188">
        <v>194</v>
      </c>
      <c r="J789" s="188">
        <f>VLOOKUP(A789,CENIK!$A$2:$F$201,6,FALSE)</f>
        <v>0</v>
      </c>
      <c r="K789" s="188">
        <f t="shared" si="25"/>
        <v>0</v>
      </c>
    </row>
    <row r="790" spans="1:11" ht="150" x14ac:dyDescent="0.25">
      <c r="A790" s="187">
        <v>1302</v>
      </c>
      <c r="B790" s="187">
        <v>86</v>
      </c>
      <c r="C790" s="184" t="str">
        <f t="shared" si="24"/>
        <v>86-1302</v>
      </c>
      <c r="D790" s="244" t="s">
        <v>396</v>
      </c>
      <c r="E790" s="244" t="s">
        <v>7</v>
      </c>
      <c r="F790" s="244" t="s">
        <v>15</v>
      </c>
      <c r="G790" s="244" t="s">
        <v>3254</v>
      </c>
      <c r="H790" s="187" t="s">
        <v>10</v>
      </c>
      <c r="I790" s="188">
        <v>194</v>
      </c>
      <c r="J790" s="188">
        <f>VLOOKUP(A790,CENIK!$A$2:$F$201,6,FALSE)</f>
        <v>0</v>
      </c>
      <c r="K790" s="188">
        <f t="shared" si="25"/>
        <v>0</v>
      </c>
    </row>
    <row r="791" spans="1:11" ht="165" x14ac:dyDescent="0.25">
      <c r="A791" s="187">
        <v>1304</v>
      </c>
      <c r="B791" s="187">
        <v>86</v>
      </c>
      <c r="C791" s="184" t="str">
        <f t="shared" si="24"/>
        <v>86-1304</v>
      </c>
      <c r="D791" s="244" t="s">
        <v>396</v>
      </c>
      <c r="E791" s="244" t="s">
        <v>7</v>
      </c>
      <c r="F791" s="244" t="s">
        <v>15</v>
      </c>
      <c r="G791" s="244" t="s">
        <v>3253</v>
      </c>
      <c r="H791" s="187" t="s">
        <v>6</v>
      </c>
      <c r="I791" s="188">
        <v>2</v>
      </c>
      <c r="J791" s="188">
        <f>VLOOKUP(A791,CENIK!$A$2:$F$201,6,FALSE)</f>
        <v>0</v>
      </c>
      <c r="K791" s="188">
        <f t="shared" si="25"/>
        <v>0</v>
      </c>
    </row>
    <row r="792" spans="1:11" ht="60" x14ac:dyDescent="0.25">
      <c r="A792" s="187">
        <v>1307</v>
      </c>
      <c r="B792" s="187">
        <v>86</v>
      </c>
      <c r="C792" s="184" t="str">
        <f t="shared" si="24"/>
        <v>86-1307</v>
      </c>
      <c r="D792" s="244" t="s">
        <v>396</v>
      </c>
      <c r="E792" s="244" t="s">
        <v>7</v>
      </c>
      <c r="F792" s="244" t="s">
        <v>15</v>
      </c>
      <c r="G792" s="244" t="s">
        <v>18</v>
      </c>
      <c r="H792" s="187" t="s">
        <v>6</v>
      </c>
      <c r="I792" s="188">
        <v>13</v>
      </c>
      <c r="J792" s="188">
        <f>VLOOKUP(A792,CENIK!$A$2:$F$201,6,FALSE)</f>
        <v>0</v>
      </c>
      <c r="K792" s="188">
        <f t="shared" si="25"/>
        <v>0</v>
      </c>
    </row>
    <row r="793" spans="1:11" ht="60" x14ac:dyDescent="0.25">
      <c r="A793" s="187">
        <v>1310</v>
      </c>
      <c r="B793" s="187">
        <v>86</v>
      </c>
      <c r="C793" s="184" t="str">
        <f t="shared" si="24"/>
        <v>86-1310</v>
      </c>
      <c r="D793" s="244" t="s">
        <v>396</v>
      </c>
      <c r="E793" s="244" t="s">
        <v>7</v>
      </c>
      <c r="F793" s="244" t="s">
        <v>15</v>
      </c>
      <c r="G793" s="244" t="s">
        <v>21</v>
      </c>
      <c r="H793" s="187" t="s">
        <v>22</v>
      </c>
      <c r="I793" s="188">
        <v>145.5</v>
      </c>
      <c r="J793" s="188">
        <f>VLOOKUP(A793,CENIK!$A$2:$F$201,6,FALSE)</f>
        <v>0</v>
      </c>
      <c r="K793" s="188">
        <f t="shared" si="25"/>
        <v>0</v>
      </c>
    </row>
    <row r="794" spans="1:11" ht="30" x14ac:dyDescent="0.25">
      <c r="A794" s="187">
        <v>1401</v>
      </c>
      <c r="B794" s="187">
        <v>86</v>
      </c>
      <c r="C794" s="184" t="str">
        <f t="shared" si="24"/>
        <v>86-1401</v>
      </c>
      <c r="D794" s="244" t="s">
        <v>396</v>
      </c>
      <c r="E794" s="244" t="s">
        <v>7</v>
      </c>
      <c r="F794" s="244" t="s">
        <v>25</v>
      </c>
      <c r="G794" s="244" t="s">
        <v>247</v>
      </c>
      <c r="H794" s="187" t="s">
        <v>20</v>
      </c>
      <c r="I794" s="188">
        <v>3.88</v>
      </c>
      <c r="J794" s="188">
        <f>VLOOKUP(A794,CENIK!$A$2:$F$201,6,FALSE)</f>
        <v>0</v>
      </c>
      <c r="K794" s="188">
        <f t="shared" si="25"/>
        <v>0</v>
      </c>
    </row>
    <row r="795" spans="1:11" ht="30" x14ac:dyDescent="0.25">
      <c r="A795" s="187">
        <v>1402</v>
      </c>
      <c r="B795" s="187">
        <v>86</v>
      </c>
      <c r="C795" s="184" t="str">
        <f t="shared" si="24"/>
        <v>86-1402</v>
      </c>
      <c r="D795" s="244" t="s">
        <v>396</v>
      </c>
      <c r="E795" s="244" t="s">
        <v>7</v>
      </c>
      <c r="F795" s="244" t="s">
        <v>25</v>
      </c>
      <c r="G795" s="244" t="s">
        <v>248</v>
      </c>
      <c r="H795" s="187" t="s">
        <v>20</v>
      </c>
      <c r="I795" s="188">
        <v>5</v>
      </c>
      <c r="J795" s="188">
        <f>VLOOKUP(A795,CENIK!$A$2:$F$201,6,FALSE)</f>
        <v>0</v>
      </c>
      <c r="K795" s="188">
        <f t="shared" si="25"/>
        <v>0</v>
      </c>
    </row>
    <row r="796" spans="1:11" ht="30" x14ac:dyDescent="0.25">
      <c r="A796" s="187">
        <v>1403</v>
      </c>
      <c r="B796" s="187">
        <v>86</v>
      </c>
      <c r="C796" s="184" t="str">
        <f t="shared" si="24"/>
        <v>86-1403</v>
      </c>
      <c r="D796" s="244" t="s">
        <v>396</v>
      </c>
      <c r="E796" s="244" t="s">
        <v>7</v>
      </c>
      <c r="F796" s="244" t="s">
        <v>25</v>
      </c>
      <c r="G796" s="244" t="s">
        <v>249</v>
      </c>
      <c r="H796" s="187" t="s">
        <v>20</v>
      </c>
      <c r="I796" s="188">
        <v>2.5</v>
      </c>
      <c r="J796" s="188">
        <f>VLOOKUP(A796,CENIK!$A$2:$F$201,6,FALSE)</f>
        <v>0</v>
      </c>
      <c r="K796" s="188">
        <f t="shared" si="25"/>
        <v>0</v>
      </c>
    </row>
    <row r="797" spans="1:11" ht="45" x14ac:dyDescent="0.25">
      <c r="A797" s="187">
        <v>12309</v>
      </c>
      <c r="B797" s="187">
        <v>86</v>
      </c>
      <c r="C797" s="184" t="str">
        <f t="shared" si="24"/>
        <v>86-12309</v>
      </c>
      <c r="D797" s="244" t="s">
        <v>396</v>
      </c>
      <c r="E797" s="244" t="s">
        <v>26</v>
      </c>
      <c r="F797" s="244" t="s">
        <v>27</v>
      </c>
      <c r="G797" s="244" t="s">
        <v>30</v>
      </c>
      <c r="H797" s="187" t="s">
        <v>29</v>
      </c>
      <c r="I797" s="188">
        <v>242.5</v>
      </c>
      <c r="J797" s="188">
        <f>VLOOKUP(A797,CENIK!$A$2:$F$201,6,FALSE)</f>
        <v>0</v>
      </c>
      <c r="K797" s="188">
        <f t="shared" si="25"/>
        <v>0</v>
      </c>
    </row>
    <row r="798" spans="1:11" ht="30" x14ac:dyDescent="0.25">
      <c r="A798" s="187">
        <v>12328</v>
      </c>
      <c r="B798" s="187">
        <v>86</v>
      </c>
      <c r="C798" s="184" t="str">
        <f t="shared" si="24"/>
        <v>86-12328</v>
      </c>
      <c r="D798" s="244" t="s">
        <v>396</v>
      </c>
      <c r="E798" s="244" t="s">
        <v>26</v>
      </c>
      <c r="F798" s="244" t="s">
        <v>27</v>
      </c>
      <c r="G798" s="244" t="s">
        <v>32</v>
      </c>
      <c r="H798" s="187" t="s">
        <v>10</v>
      </c>
      <c r="I798" s="188">
        <v>448</v>
      </c>
      <c r="J798" s="188">
        <f>VLOOKUP(A798,CENIK!$A$2:$F$201,6,FALSE)</f>
        <v>0</v>
      </c>
      <c r="K798" s="188">
        <f t="shared" si="25"/>
        <v>0</v>
      </c>
    </row>
    <row r="799" spans="1:11" ht="30" x14ac:dyDescent="0.25">
      <c r="A799" s="187">
        <v>22102</v>
      </c>
      <c r="B799" s="187">
        <v>86</v>
      </c>
      <c r="C799" s="184" t="str">
        <f t="shared" si="24"/>
        <v>86-22102</v>
      </c>
      <c r="D799" s="244" t="s">
        <v>396</v>
      </c>
      <c r="E799" s="244" t="s">
        <v>26</v>
      </c>
      <c r="F799" s="244" t="s">
        <v>27</v>
      </c>
      <c r="G799" s="244" t="s">
        <v>35</v>
      </c>
      <c r="H799" s="187" t="s">
        <v>29</v>
      </c>
      <c r="I799" s="188">
        <v>242.5</v>
      </c>
      <c r="J799" s="188">
        <f>VLOOKUP(A799,CENIK!$A$2:$F$201,6,FALSE)</f>
        <v>0</v>
      </c>
      <c r="K799" s="188">
        <f t="shared" si="25"/>
        <v>0</v>
      </c>
    </row>
    <row r="800" spans="1:11" ht="30" x14ac:dyDescent="0.25">
      <c r="A800" s="187">
        <v>24405</v>
      </c>
      <c r="B800" s="187">
        <v>86</v>
      </c>
      <c r="C800" s="184" t="str">
        <f t="shared" si="24"/>
        <v>86-24405</v>
      </c>
      <c r="D800" s="244" t="s">
        <v>396</v>
      </c>
      <c r="E800" s="244" t="s">
        <v>26</v>
      </c>
      <c r="F800" s="244" t="s">
        <v>36</v>
      </c>
      <c r="G800" s="244" t="s">
        <v>252</v>
      </c>
      <c r="H800" s="187" t="s">
        <v>22</v>
      </c>
      <c r="I800" s="188">
        <v>97</v>
      </c>
      <c r="J800" s="188">
        <f>VLOOKUP(A800,CENIK!$A$2:$F$201,6,FALSE)</f>
        <v>0</v>
      </c>
      <c r="K800" s="188">
        <f t="shared" si="25"/>
        <v>0</v>
      </c>
    </row>
    <row r="801" spans="1:11" ht="45" x14ac:dyDescent="0.25">
      <c r="A801" s="187">
        <v>31302</v>
      </c>
      <c r="B801" s="187">
        <v>86</v>
      </c>
      <c r="C801" s="184" t="str">
        <f t="shared" si="24"/>
        <v>86-31302</v>
      </c>
      <c r="D801" s="244" t="s">
        <v>396</v>
      </c>
      <c r="E801" s="244" t="s">
        <v>26</v>
      </c>
      <c r="F801" s="244" t="s">
        <v>36</v>
      </c>
      <c r="G801" s="244" t="s">
        <v>639</v>
      </c>
      <c r="H801" s="187" t="s">
        <v>22</v>
      </c>
      <c r="I801" s="188">
        <v>48.5</v>
      </c>
      <c r="J801" s="188">
        <f>VLOOKUP(A801,CENIK!$A$2:$F$201,6,FALSE)</f>
        <v>0</v>
      </c>
      <c r="K801" s="188">
        <f t="shared" si="25"/>
        <v>0</v>
      </c>
    </row>
    <row r="802" spans="1:11" ht="30" x14ac:dyDescent="0.25">
      <c r="A802" s="187">
        <v>22103</v>
      </c>
      <c r="B802" s="187">
        <v>86</v>
      </c>
      <c r="C802" s="184" t="str">
        <f t="shared" si="24"/>
        <v>86-22103</v>
      </c>
      <c r="D802" s="244" t="s">
        <v>396</v>
      </c>
      <c r="E802" s="244" t="s">
        <v>26</v>
      </c>
      <c r="F802" s="244" t="s">
        <v>36</v>
      </c>
      <c r="G802" s="244" t="s">
        <v>40</v>
      </c>
      <c r="H802" s="187" t="s">
        <v>29</v>
      </c>
      <c r="I802" s="188">
        <v>242.5</v>
      </c>
      <c r="J802" s="188">
        <f>VLOOKUP(A802,CENIK!$A$2:$F$201,6,FALSE)</f>
        <v>0</v>
      </c>
      <c r="K802" s="188">
        <f t="shared" si="25"/>
        <v>0</v>
      </c>
    </row>
    <row r="803" spans="1:11" ht="75" x14ac:dyDescent="0.25">
      <c r="A803" s="187">
        <v>31602</v>
      </c>
      <c r="B803" s="187">
        <v>86</v>
      </c>
      <c r="C803" s="184" t="str">
        <f t="shared" si="24"/>
        <v>86-31602</v>
      </c>
      <c r="D803" s="244" t="s">
        <v>396</v>
      </c>
      <c r="E803" s="244" t="s">
        <v>26</v>
      </c>
      <c r="F803" s="244" t="s">
        <v>36</v>
      </c>
      <c r="G803" s="244" t="s">
        <v>640</v>
      </c>
      <c r="H803" s="187" t="s">
        <v>29</v>
      </c>
      <c r="I803" s="188">
        <v>242.5</v>
      </c>
      <c r="J803" s="188">
        <f>VLOOKUP(A803,CENIK!$A$2:$F$201,6,FALSE)</f>
        <v>0</v>
      </c>
      <c r="K803" s="188">
        <f t="shared" si="25"/>
        <v>0</v>
      </c>
    </row>
    <row r="804" spans="1:11" ht="45" x14ac:dyDescent="0.25">
      <c r="A804" s="187">
        <v>32311</v>
      </c>
      <c r="B804" s="187">
        <v>86</v>
      </c>
      <c r="C804" s="184" t="str">
        <f t="shared" si="24"/>
        <v>86-32311</v>
      </c>
      <c r="D804" s="244" t="s">
        <v>396</v>
      </c>
      <c r="E804" s="244" t="s">
        <v>26</v>
      </c>
      <c r="F804" s="244" t="s">
        <v>36</v>
      </c>
      <c r="G804" s="244" t="s">
        <v>255</v>
      </c>
      <c r="H804" s="187" t="s">
        <v>29</v>
      </c>
      <c r="I804" s="188">
        <v>242.5</v>
      </c>
      <c r="J804" s="188">
        <f>VLOOKUP(A804,CENIK!$A$2:$F$201,6,FALSE)</f>
        <v>0</v>
      </c>
      <c r="K804" s="188">
        <f t="shared" si="25"/>
        <v>0</v>
      </c>
    </row>
    <row r="805" spans="1:11" ht="30" x14ac:dyDescent="0.25">
      <c r="A805" s="187">
        <v>2208</v>
      </c>
      <c r="B805" s="187">
        <v>86</v>
      </c>
      <c r="C805" s="184" t="str">
        <f t="shared" si="24"/>
        <v>86-2208</v>
      </c>
      <c r="D805" s="244" t="s">
        <v>396</v>
      </c>
      <c r="E805" s="244" t="s">
        <v>26</v>
      </c>
      <c r="F805" s="244" t="s">
        <v>36</v>
      </c>
      <c r="G805" s="244" t="s">
        <v>37</v>
      </c>
      <c r="H805" s="187" t="s">
        <v>29</v>
      </c>
      <c r="I805" s="188">
        <v>242.5</v>
      </c>
      <c r="J805" s="188">
        <f>VLOOKUP(A805,CENIK!$A$2:$F$201,6,FALSE)</f>
        <v>0</v>
      </c>
      <c r="K805" s="188">
        <f t="shared" si="25"/>
        <v>0</v>
      </c>
    </row>
    <row r="806" spans="1:11" ht="30" x14ac:dyDescent="0.25">
      <c r="A806" s="187">
        <v>4124</v>
      </c>
      <c r="B806" s="187">
        <v>86</v>
      </c>
      <c r="C806" s="184" t="str">
        <f t="shared" si="24"/>
        <v>86-4124</v>
      </c>
      <c r="D806" s="244" t="s">
        <v>396</v>
      </c>
      <c r="E806" s="244" t="s">
        <v>49</v>
      </c>
      <c r="F806" s="244" t="s">
        <v>50</v>
      </c>
      <c r="G806" s="244" t="s">
        <v>55</v>
      </c>
      <c r="H806" s="187" t="s">
        <v>20</v>
      </c>
      <c r="I806" s="188">
        <v>9.6999999999999993</v>
      </c>
      <c r="J806" s="188">
        <f>VLOOKUP(A806,CENIK!$A$2:$F$201,6,FALSE)</f>
        <v>0</v>
      </c>
      <c r="K806" s="188">
        <f t="shared" si="25"/>
        <v>0</v>
      </c>
    </row>
    <row r="807" spans="1:11" ht="60" x14ac:dyDescent="0.25">
      <c r="A807" s="187">
        <v>4101</v>
      </c>
      <c r="B807" s="187">
        <v>86</v>
      </c>
      <c r="C807" s="184" t="str">
        <f t="shared" si="24"/>
        <v>86-4101</v>
      </c>
      <c r="D807" s="244" t="s">
        <v>396</v>
      </c>
      <c r="E807" s="244" t="s">
        <v>49</v>
      </c>
      <c r="F807" s="244" t="s">
        <v>50</v>
      </c>
      <c r="G807" s="244" t="s">
        <v>641</v>
      </c>
      <c r="H807" s="187" t="s">
        <v>29</v>
      </c>
      <c r="I807" s="188">
        <v>821.55792857142796</v>
      </c>
      <c r="J807" s="188">
        <f>VLOOKUP(A807,CENIK!$A$2:$F$201,6,FALSE)</f>
        <v>0</v>
      </c>
      <c r="K807" s="188">
        <f t="shared" si="25"/>
        <v>0</v>
      </c>
    </row>
    <row r="808" spans="1:11" ht="60" x14ac:dyDescent="0.25">
      <c r="A808" s="187">
        <v>4105</v>
      </c>
      <c r="B808" s="187">
        <v>86</v>
      </c>
      <c r="C808" s="184" t="str">
        <f t="shared" si="24"/>
        <v>86-4105</v>
      </c>
      <c r="D808" s="244" t="s">
        <v>396</v>
      </c>
      <c r="E808" s="244" t="s">
        <v>49</v>
      </c>
      <c r="F808" s="244" t="s">
        <v>50</v>
      </c>
      <c r="G808" s="244" t="s">
        <v>257</v>
      </c>
      <c r="H808" s="187" t="s">
        <v>22</v>
      </c>
      <c r="I808" s="188">
        <v>186.09870535714299</v>
      </c>
      <c r="J808" s="188">
        <f>VLOOKUP(A808,CENIK!$A$2:$F$201,6,FALSE)</f>
        <v>0</v>
      </c>
      <c r="K808" s="188">
        <f t="shared" si="25"/>
        <v>0</v>
      </c>
    </row>
    <row r="809" spans="1:11" ht="45" x14ac:dyDescent="0.25">
      <c r="A809" s="187">
        <v>4106</v>
      </c>
      <c r="B809" s="187">
        <v>86</v>
      </c>
      <c r="C809" s="184" t="str">
        <f t="shared" si="24"/>
        <v>86-4106</v>
      </c>
      <c r="D809" s="244" t="s">
        <v>396</v>
      </c>
      <c r="E809" s="244" t="s">
        <v>49</v>
      </c>
      <c r="F809" s="244" t="s">
        <v>50</v>
      </c>
      <c r="G809" s="244" t="s">
        <v>642</v>
      </c>
      <c r="H809" s="187" t="s">
        <v>22</v>
      </c>
      <c r="I809" s="188">
        <v>224.68025892857199</v>
      </c>
      <c r="J809" s="188">
        <f>VLOOKUP(A809,CENIK!$A$2:$F$201,6,FALSE)</f>
        <v>0</v>
      </c>
      <c r="K809" s="188">
        <f t="shared" si="25"/>
        <v>0</v>
      </c>
    </row>
    <row r="810" spans="1:11" ht="45" x14ac:dyDescent="0.25">
      <c r="A810" s="187">
        <v>4113</v>
      </c>
      <c r="B810" s="187">
        <v>86</v>
      </c>
      <c r="C810" s="184" t="str">
        <f t="shared" ref="C810:C831" si="26">CONCATENATE(B810,$A$39,A810)</f>
        <v>86-4113</v>
      </c>
      <c r="D810" s="244" t="s">
        <v>396</v>
      </c>
      <c r="E810" s="244" t="s">
        <v>49</v>
      </c>
      <c r="F810" s="244" t="s">
        <v>50</v>
      </c>
      <c r="G810" s="244" t="s">
        <v>557</v>
      </c>
      <c r="H810" s="187" t="s">
        <v>22</v>
      </c>
      <c r="I810" s="188">
        <v>41.0778964285714</v>
      </c>
      <c r="J810" s="188">
        <f>VLOOKUP(A810,CENIK!$A$2:$F$201,6,FALSE)</f>
        <v>0</v>
      </c>
      <c r="K810" s="188">
        <f t="shared" ref="K810:K831" si="27">ROUND(I810*J810,2)</f>
        <v>0</v>
      </c>
    </row>
    <row r="811" spans="1:11" ht="45" x14ac:dyDescent="0.25">
      <c r="A811" s="187">
        <v>4121</v>
      </c>
      <c r="B811" s="187">
        <v>86</v>
      </c>
      <c r="C811" s="184" t="str">
        <f t="shared" si="26"/>
        <v>86-4121</v>
      </c>
      <c r="D811" s="244" t="s">
        <v>396</v>
      </c>
      <c r="E811" s="244" t="s">
        <v>49</v>
      </c>
      <c r="F811" s="244" t="s">
        <v>50</v>
      </c>
      <c r="G811" s="244" t="s">
        <v>260</v>
      </c>
      <c r="H811" s="187" t="s">
        <v>22</v>
      </c>
      <c r="I811" s="188">
        <v>51.347370535714298</v>
      </c>
      <c r="J811" s="188">
        <f>VLOOKUP(A811,CENIK!$A$2:$F$201,6,FALSE)</f>
        <v>0</v>
      </c>
      <c r="K811" s="188">
        <f t="shared" si="27"/>
        <v>0</v>
      </c>
    </row>
    <row r="812" spans="1:11" ht="45" x14ac:dyDescent="0.25">
      <c r="A812" s="187">
        <v>4201</v>
      </c>
      <c r="B812" s="187">
        <v>86</v>
      </c>
      <c r="C812" s="184" t="str">
        <f t="shared" si="26"/>
        <v>86-4201</v>
      </c>
      <c r="D812" s="244" t="s">
        <v>396</v>
      </c>
      <c r="E812" s="244" t="s">
        <v>49</v>
      </c>
      <c r="F812" s="244" t="s">
        <v>56</v>
      </c>
      <c r="G812" s="244" t="s">
        <v>57</v>
      </c>
      <c r="H812" s="187" t="s">
        <v>29</v>
      </c>
      <c r="I812" s="188">
        <v>242.5</v>
      </c>
      <c r="J812" s="188">
        <f>VLOOKUP(A812,CENIK!$A$2:$F$201,6,FALSE)</f>
        <v>0</v>
      </c>
      <c r="K812" s="188">
        <f t="shared" si="27"/>
        <v>0</v>
      </c>
    </row>
    <row r="813" spans="1:11" ht="30" x14ac:dyDescent="0.25">
      <c r="A813" s="187">
        <v>4202</v>
      </c>
      <c r="B813" s="187">
        <v>86</v>
      </c>
      <c r="C813" s="184" t="str">
        <f t="shared" si="26"/>
        <v>86-4202</v>
      </c>
      <c r="D813" s="244" t="s">
        <v>396</v>
      </c>
      <c r="E813" s="244" t="s">
        <v>49</v>
      </c>
      <c r="F813" s="244" t="s">
        <v>56</v>
      </c>
      <c r="G813" s="244" t="s">
        <v>58</v>
      </c>
      <c r="H813" s="187" t="s">
        <v>29</v>
      </c>
      <c r="I813" s="188">
        <v>242.5</v>
      </c>
      <c r="J813" s="188">
        <f>VLOOKUP(A813,CENIK!$A$2:$F$201,6,FALSE)</f>
        <v>0</v>
      </c>
      <c r="K813" s="188">
        <f t="shared" si="27"/>
        <v>0</v>
      </c>
    </row>
    <row r="814" spans="1:11" ht="75" x14ac:dyDescent="0.25">
      <c r="A814" s="187">
        <v>4203</v>
      </c>
      <c r="B814" s="187">
        <v>86</v>
      </c>
      <c r="C814" s="184" t="str">
        <f t="shared" si="26"/>
        <v>86-4203</v>
      </c>
      <c r="D814" s="244" t="s">
        <v>396</v>
      </c>
      <c r="E814" s="244" t="s">
        <v>49</v>
      </c>
      <c r="F814" s="244" t="s">
        <v>56</v>
      </c>
      <c r="G814" s="244" t="s">
        <v>59</v>
      </c>
      <c r="H814" s="187" t="s">
        <v>22</v>
      </c>
      <c r="I814" s="188">
        <v>25.22</v>
      </c>
      <c r="J814" s="188">
        <f>VLOOKUP(A814,CENIK!$A$2:$F$201,6,FALSE)</f>
        <v>0</v>
      </c>
      <c r="K814" s="188">
        <f t="shared" si="27"/>
        <v>0</v>
      </c>
    </row>
    <row r="815" spans="1:11" ht="60" x14ac:dyDescent="0.25">
      <c r="A815" s="187">
        <v>4204</v>
      </c>
      <c r="B815" s="187">
        <v>86</v>
      </c>
      <c r="C815" s="184" t="str">
        <f t="shared" si="26"/>
        <v>86-4204</v>
      </c>
      <c r="D815" s="244" t="s">
        <v>396</v>
      </c>
      <c r="E815" s="244" t="s">
        <v>49</v>
      </c>
      <c r="F815" s="244" t="s">
        <v>56</v>
      </c>
      <c r="G815" s="244" t="s">
        <v>60</v>
      </c>
      <c r="H815" s="187" t="s">
        <v>22</v>
      </c>
      <c r="I815" s="188">
        <v>123.855</v>
      </c>
      <c r="J815" s="188">
        <f>VLOOKUP(A815,CENIK!$A$2:$F$201,6,FALSE)</f>
        <v>0</v>
      </c>
      <c r="K815" s="188">
        <f t="shared" si="27"/>
        <v>0</v>
      </c>
    </row>
    <row r="816" spans="1:11" ht="60" x14ac:dyDescent="0.25">
      <c r="A816" s="187">
        <v>4205</v>
      </c>
      <c r="B816" s="187">
        <v>86</v>
      </c>
      <c r="C816" s="184" t="str">
        <f t="shared" si="26"/>
        <v>86-4205</v>
      </c>
      <c r="D816" s="244" t="s">
        <v>396</v>
      </c>
      <c r="E816" s="244" t="s">
        <v>49</v>
      </c>
      <c r="F816" s="244" t="s">
        <v>56</v>
      </c>
      <c r="G816" s="244" t="s">
        <v>61</v>
      </c>
      <c r="H816" s="187" t="s">
        <v>29</v>
      </c>
      <c r="I816" s="188">
        <v>698.4</v>
      </c>
      <c r="J816" s="188">
        <f>VLOOKUP(A816,CENIK!$A$2:$F$201,6,FALSE)</f>
        <v>0</v>
      </c>
      <c r="K816" s="188">
        <f t="shared" si="27"/>
        <v>0</v>
      </c>
    </row>
    <row r="817" spans="1:11" ht="60" x14ac:dyDescent="0.25">
      <c r="A817" s="187">
        <v>4206</v>
      </c>
      <c r="B817" s="187">
        <v>86</v>
      </c>
      <c r="C817" s="184" t="str">
        <f t="shared" si="26"/>
        <v>86-4206</v>
      </c>
      <c r="D817" s="244" t="s">
        <v>396</v>
      </c>
      <c r="E817" s="244" t="s">
        <v>49</v>
      </c>
      <c r="F817" s="244" t="s">
        <v>56</v>
      </c>
      <c r="G817" s="244" t="s">
        <v>62</v>
      </c>
      <c r="H817" s="187" t="s">
        <v>22</v>
      </c>
      <c r="I817" s="188">
        <v>186.09870535714299</v>
      </c>
      <c r="J817" s="188">
        <f>VLOOKUP(A817,CENIK!$A$2:$F$201,6,FALSE)</f>
        <v>0</v>
      </c>
      <c r="K817" s="188">
        <f t="shared" si="27"/>
        <v>0</v>
      </c>
    </row>
    <row r="818" spans="1:11" ht="60" x14ac:dyDescent="0.25">
      <c r="A818" s="187">
        <v>4207</v>
      </c>
      <c r="B818" s="187">
        <v>86</v>
      </c>
      <c r="C818" s="184" t="str">
        <f t="shared" si="26"/>
        <v>86-4207</v>
      </c>
      <c r="D818" s="244" t="s">
        <v>396</v>
      </c>
      <c r="E818" s="244" t="s">
        <v>49</v>
      </c>
      <c r="F818" s="244" t="s">
        <v>56</v>
      </c>
      <c r="G818" s="244" t="s">
        <v>262</v>
      </c>
      <c r="H818" s="187" t="s">
        <v>22</v>
      </c>
      <c r="I818" s="188">
        <v>20</v>
      </c>
      <c r="J818" s="188">
        <f>VLOOKUP(A818,CENIK!$A$2:$F$201,6,FALSE)</f>
        <v>0</v>
      </c>
      <c r="K818" s="188">
        <f t="shared" si="27"/>
        <v>0</v>
      </c>
    </row>
    <row r="819" spans="1:11" ht="165" x14ac:dyDescent="0.25">
      <c r="A819" s="187">
        <v>6101</v>
      </c>
      <c r="B819" s="187">
        <v>86</v>
      </c>
      <c r="C819" s="184" t="str">
        <f t="shared" si="26"/>
        <v>86-6101</v>
      </c>
      <c r="D819" s="244" t="s">
        <v>396</v>
      </c>
      <c r="E819" s="244" t="s">
        <v>74</v>
      </c>
      <c r="F819" s="244" t="s">
        <v>75</v>
      </c>
      <c r="G819" s="244" t="s">
        <v>76</v>
      </c>
      <c r="H819" s="187" t="s">
        <v>10</v>
      </c>
      <c r="I819" s="188">
        <v>194</v>
      </c>
      <c r="J819" s="188">
        <f>VLOOKUP(A819,CENIK!$A$2:$F$201,6,FALSE)</f>
        <v>0</v>
      </c>
      <c r="K819" s="188">
        <f t="shared" si="27"/>
        <v>0</v>
      </c>
    </row>
    <row r="820" spans="1:11" ht="120" x14ac:dyDescent="0.25">
      <c r="A820" s="187">
        <v>6202</v>
      </c>
      <c r="B820" s="187">
        <v>86</v>
      </c>
      <c r="C820" s="184" t="str">
        <f t="shared" si="26"/>
        <v>86-6202</v>
      </c>
      <c r="D820" s="244" t="s">
        <v>396</v>
      </c>
      <c r="E820" s="244" t="s">
        <v>74</v>
      </c>
      <c r="F820" s="244" t="s">
        <v>77</v>
      </c>
      <c r="G820" s="244" t="s">
        <v>263</v>
      </c>
      <c r="H820" s="187" t="s">
        <v>6</v>
      </c>
      <c r="I820" s="188">
        <v>5</v>
      </c>
      <c r="J820" s="188">
        <f>VLOOKUP(A820,CENIK!$A$2:$F$201,6,FALSE)</f>
        <v>0</v>
      </c>
      <c r="K820" s="188">
        <f t="shared" si="27"/>
        <v>0</v>
      </c>
    </row>
    <row r="821" spans="1:11" ht="120" x14ac:dyDescent="0.25">
      <c r="A821" s="187">
        <v>6204</v>
      </c>
      <c r="B821" s="187">
        <v>86</v>
      </c>
      <c r="C821" s="184" t="str">
        <f t="shared" si="26"/>
        <v>86-6204</v>
      </c>
      <c r="D821" s="244" t="s">
        <v>396</v>
      </c>
      <c r="E821" s="244" t="s">
        <v>74</v>
      </c>
      <c r="F821" s="244" t="s">
        <v>77</v>
      </c>
      <c r="G821" s="244" t="s">
        <v>265</v>
      </c>
      <c r="H821" s="187" t="s">
        <v>6</v>
      </c>
      <c r="I821" s="188">
        <v>5</v>
      </c>
      <c r="J821" s="188">
        <f>VLOOKUP(A821,CENIK!$A$2:$F$201,6,FALSE)</f>
        <v>0</v>
      </c>
      <c r="K821" s="188">
        <f t="shared" si="27"/>
        <v>0</v>
      </c>
    </row>
    <row r="822" spans="1:11" ht="45" x14ac:dyDescent="0.25">
      <c r="A822" s="187">
        <v>6257</v>
      </c>
      <c r="B822" s="187">
        <v>86</v>
      </c>
      <c r="C822" s="184" t="str">
        <f t="shared" si="26"/>
        <v>86-6257</v>
      </c>
      <c r="D822" s="244" t="s">
        <v>396</v>
      </c>
      <c r="E822" s="244" t="s">
        <v>74</v>
      </c>
      <c r="F822" s="244" t="s">
        <v>77</v>
      </c>
      <c r="G822" s="244" t="s">
        <v>79</v>
      </c>
      <c r="H822" s="187" t="s">
        <v>6</v>
      </c>
      <c r="I822" s="188">
        <v>10</v>
      </c>
      <c r="J822" s="188">
        <f>VLOOKUP(A822,CENIK!$A$2:$F$201,6,FALSE)</f>
        <v>0</v>
      </c>
      <c r="K822" s="188">
        <f t="shared" si="27"/>
        <v>0</v>
      </c>
    </row>
    <row r="823" spans="1:11" ht="120" x14ac:dyDescent="0.25">
      <c r="A823" s="187">
        <v>6253</v>
      </c>
      <c r="B823" s="187">
        <v>86</v>
      </c>
      <c r="C823" s="184" t="str">
        <f t="shared" si="26"/>
        <v>86-6253</v>
      </c>
      <c r="D823" s="244" t="s">
        <v>396</v>
      </c>
      <c r="E823" s="244" t="s">
        <v>74</v>
      </c>
      <c r="F823" s="244" t="s">
        <v>77</v>
      </c>
      <c r="G823" s="244" t="s">
        <v>269</v>
      </c>
      <c r="H823" s="187" t="s">
        <v>6</v>
      </c>
      <c r="I823" s="188">
        <v>10</v>
      </c>
      <c r="J823" s="188">
        <f>VLOOKUP(A823,CENIK!$A$2:$F$201,6,FALSE)</f>
        <v>0</v>
      </c>
      <c r="K823" s="188">
        <f t="shared" si="27"/>
        <v>0</v>
      </c>
    </row>
    <row r="824" spans="1:11" ht="120" x14ac:dyDescent="0.25">
      <c r="A824" s="187">
        <v>6302</v>
      </c>
      <c r="B824" s="187">
        <v>86</v>
      </c>
      <c r="C824" s="184" t="str">
        <f t="shared" si="26"/>
        <v>86-6302</v>
      </c>
      <c r="D824" s="244" t="s">
        <v>396</v>
      </c>
      <c r="E824" s="244" t="s">
        <v>74</v>
      </c>
      <c r="F824" s="244" t="s">
        <v>81</v>
      </c>
      <c r="G824" s="244" t="s">
        <v>82</v>
      </c>
      <c r="H824" s="187" t="s">
        <v>6</v>
      </c>
      <c r="I824" s="188">
        <v>10</v>
      </c>
      <c r="J824" s="188">
        <f>VLOOKUP(A824,CENIK!$A$2:$F$201,6,FALSE)</f>
        <v>0</v>
      </c>
      <c r="K824" s="188">
        <f t="shared" si="27"/>
        <v>0</v>
      </c>
    </row>
    <row r="825" spans="1:11" ht="345" x14ac:dyDescent="0.25">
      <c r="A825" s="187">
        <v>6301</v>
      </c>
      <c r="B825" s="187">
        <v>86</v>
      </c>
      <c r="C825" s="184" t="str">
        <f t="shared" si="26"/>
        <v>86-6301</v>
      </c>
      <c r="D825" s="244" t="s">
        <v>396</v>
      </c>
      <c r="E825" s="244" t="s">
        <v>74</v>
      </c>
      <c r="F825" s="244" t="s">
        <v>81</v>
      </c>
      <c r="G825" s="244" t="s">
        <v>270</v>
      </c>
      <c r="H825" s="187" t="s">
        <v>6</v>
      </c>
      <c r="I825" s="188">
        <v>10</v>
      </c>
      <c r="J825" s="188">
        <f>VLOOKUP(A825,CENIK!$A$2:$F$201,6,FALSE)</f>
        <v>0</v>
      </c>
      <c r="K825" s="188">
        <f t="shared" si="27"/>
        <v>0</v>
      </c>
    </row>
    <row r="826" spans="1:11" ht="60" x14ac:dyDescent="0.25">
      <c r="A826" s="187">
        <v>6405</v>
      </c>
      <c r="B826" s="187">
        <v>86</v>
      </c>
      <c r="C826" s="184" t="str">
        <f t="shared" si="26"/>
        <v>86-6405</v>
      </c>
      <c r="D826" s="244" t="s">
        <v>396</v>
      </c>
      <c r="E826" s="244" t="s">
        <v>74</v>
      </c>
      <c r="F826" s="244" t="s">
        <v>85</v>
      </c>
      <c r="G826" s="244" t="s">
        <v>87</v>
      </c>
      <c r="H826" s="187" t="s">
        <v>10</v>
      </c>
      <c r="I826" s="188">
        <v>194</v>
      </c>
      <c r="J826" s="188">
        <f>VLOOKUP(A826,CENIK!$A$2:$F$201,6,FALSE)</f>
        <v>0</v>
      </c>
      <c r="K826" s="188">
        <f t="shared" si="27"/>
        <v>0</v>
      </c>
    </row>
    <row r="827" spans="1:11" ht="30" x14ac:dyDescent="0.25">
      <c r="A827" s="187">
        <v>6401</v>
      </c>
      <c r="B827" s="187">
        <v>86</v>
      </c>
      <c r="C827" s="184" t="str">
        <f t="shared" si="26"/>
        <v>86-6401</v>
      </c>
      <c r="D827" s="244" t="s">
        <v>396</v>
      </c>
      <c r="E827" s="244" t="s">
        <v>74</v>
      </c>
      <c r="F827" s="244" t="s">
        <v>85</v>
      </c>
      <c r="G827" s="244" t="s">
        <v>86</v>
      </c>
      <c r="H827" s="187" t="s">
        <v>10</v>
      </c>
      <c r="I827" s="188">
        <v>194</v>
      </c>
      <c r="J827" s="188">
        <f>VLOOKUP(A827,CENIK!$A$2:$F$201,6,FALSE)</f>
        <v>0</v>
      </c>
      <c r="K827" s="188">
        <f t="shared" si="27"/>
        <v>0</v>
      </c>
    </row>
    <row r="828" spans="1:11" ht="30" x14ac:dyDescent="0.25">
      <c r="A828" s="187">
        <v>6402</v>
      </c>
      <c r="B828" s="187">
        <v>86</v>
      </c>
      <c r="C828" s="184" t="str">
        <f t="shared" si="26"/>
        <v>86-6402</v>
      </c>
      <c r="D828" s="244" t="s">
        <v>396</v>
      </c>
      <c r="E828" s="244" t="s">
        <v>74</v>
      </c>
      <c r="F828" s="244" t="s">
        <v>85</v>
      </c>
      <c r="G828" s="244" t="s">
        <v>122</v>
      </c>
      <c r="H828" s="187" t="s">
        <v>10</v>
      </c>
      <c r="I828" s="188">
        <v>194</v>
      </c>
      <c r="J828" s="188">
        <f>VLOOKUP(A828,CENIK!$A$2:$F$201,6,FALSE)</f>
        <v>0</v>
      </c>
      <c r="K828" s="188">
        <f t="shared" si="27"/>
        <v>0</v>
      </c>
    </row>
    <row r="829" spans="1:11" ht="30" x14ac:dyDescent="0.25">
      <c r="A829" s="187">
        <v>6502</v>
      </c>
      <c r="B829" s="187">
        <v>86</v>
      </c>
      <c r="C829" s="184" t="str">
        <f t="shared" si="26"/>
        <v>86-6502</v>
      </c>
      <c r="D829" s="244" t="s">
        <v>396</v>
      </c>
      <c r="E829" s="244" t="s">
        <v>74</v>
      </c>
      <c r="F829" s="244" t="s">
        <v>88</v>
      </c>
      <c r="G829" s="244" t="s">
        <v>272</v>
      </c>
      <c r="H829" s="187" t="s">
        <v>6</v>
      </c>
      <c r="I829" s="188">
        <v>3</v>
      </c>
      <c r="J829" s="188">
        <f>VLOOKUP(A829,CENIK!$A$2:$F$201,6,FALSE)</f>
        <v>0</v>
      </c>
      <c r="K829" s="188">
        <f t="shared" si="27"/>
        <v>0</v>
      </c>
    </row>
    <row r="830" spans="1:11" ht="45" x14ac:dyDescent="0.25">
      <c r="A830" s="187">
        <v>6503</v>
      </c>
      <c r="B830" s="187">
        <v>86</v>
      </c>
      <c r="C830" s="184" t="str">
        <f t="shared" si="26"/>
        <v>86-6503</v>
      </c>
      <c r="D830" s="244" t="s">
        <v>396</v>
      </c>
      <c r="E830" s="244" t="s">
        <v>74</v>
      </c>
      <c r="F830" s="244" t="s">
        <v>88</v>
      </c>
      <c r="G830" s="244" t="s">
        <v>273</v>
      </c>
      <c r="H830" s="187" t="s">
        <v>6</v>
      </c>
      <c r="I830" s="188">
        <v>4</v>
      </c>
      <c r="J830" s="188">
        <f>VLOOKUP(A830,CENIK!$A$2:$F$201,6,FALSE)</f>
        <v>0</v>
      </c>
      <c r="K830" s="188">
        <f t="shared" si="27"/>
        <v>0</v>
      </c>
    </row>
    <row r="831" spans="1:11" ht="45" x14ac:dyDescent="0.25">
      <c r="A831" s="187">
        <v>6504</v>
      </c>
      <c r="B831" s="187">
        <v>86</v>
      </c>
      <c r="C831" s="184" t="str">
        <f t="shared" si="26"/>
        <v>86-6504</v>
      </c>
      <c r="D831" s="244" t="s">
        <v>396</v>
      </c>
      <c r="E831" s="244" t="s">
        <v>74</v>
      </c>
      <c r="F831" s="244" t="s">
        <v>88</v>
      </c>
      <c r="G831" s="244" t="s">
        <v>274</v>
      </c>
      <c r="H831" s="187" t="s">
        <v>6</v>
      </c>
      <c r="I831" s="188">
        <v>6</v>
      </c>
      <c r="J831" s="188">
        <f>VLOOKUP(A831,CENIK!$A$2:$F$201,6,FALSE)</f>
        <v>0</v>
      </c>
      <c r="K831" s="188">
        <f t="shared" si="27"/>
        <v>0</v>
      </c>
    </row>
    <row r="832" spans="1:11" x14ac:dyDescent="0.25">
      <c r="B832"/>
      <c r="C832"/>
      <c r="D832"/>
      <c r="E832"/>
      <c r="F832"/>
      <c r="G832"/>
      <c r="I832"/>
    </row>
    <row r="833" spans="2:9" x14ac:dyDescent="0.25">
      <c r="B833"/>
      <c r="C833"/>
      <c r="D833"/>
      <c r="E833"/>
      <c r="F833"/>
      <c r="G833"/>
      <c r="I833"/>
    </row>
    <row r="834" spans="2:9" x14ac:dyDescent="0.25">
      <c r="B834"/>
      <c r="C834"/>
      <c r="D834"/>
      <c r="E834"/>
      <c r="F834"/>
      <c r="G834"/>
      <c r="I834"/>
    </row>
    <row r="835" spans="2:9" x14ac:dyDescent="0.25">
      <c r="B835"/>
      <c r="C835"/>
      <c r="D835"/>
      <c r="E835"/>
      <c r="F835"/>
      <c r="G835"/>
      <c r="I835"/>
    </row>
    <row r="836" spans="2:9" x14ac:dyDescent="0.25">
      <c r="B836"/>
      <c r="C836"/>
      <c r="D836"/>
      <c r="E836"/>
      <c r="F836"/>
      <c r="G836"/>
      <c r="I836"/>
    </row>
    <row r="837" spans="2:9" x14ac:dyDescent="0.25">
      <c r="B837"/>
      <c r="C837"/>
      <c r="D837"/>
      <c r="E837"/>
      <c r="F837"/>
      <c r="G837"/>
      <c r="I837"/>
    </row>
    <row r="838" spans="2:9" x14ac:dyDescent="0.25">
      <c r="B838"/>
      <c r="C838"/>
      <c r="D838"/>
      <c r="E838"/>
      <c r="F838"/>
      <c r="G838"/>
      <c r="I838"/>
    </row>
    <row r="839" spans="2:9" x14ac:dyDescent="0.25">
      <c r="B839"/>
      <c r="C839"/>
      <c r="D839"/>
      <c r="E839"/>
      <c r="F839"/>
      <c r="G839"/>
      <c r="I839"/>
    </row>
    <row r="840" spans="2:9" x14ac:dyDescent="0.25">
      <c r="B840"/>
      <c r="C840"/>
      <c r="D840"/>
      <c r="E840"/>
      <c r="F840"/>
      <c r="G840"/>
      <c r="I840"/>
    </row>
    <row r="841" spans="2:9" x14ac:dyDescent="0.25">
      <c r="B841"/>
      <c r="C841"/>
      <c r="D841"/>
      <c r="E841"/>
      <c r="F841"/>
      <c r="G841"/>
      <c r="I841"/>
    </row>
    <row r="842" spans="2:9" x14ac:dyDescent="0.25">
      <c r="B842"/>
      <c r="C842"/>
      <c r="D842"/>
      <c r="E842"/>
      <c r="F842"/>
      <c r="G842"/>
      <c r="I842"/>
    </row>
    <row r="843" spans="2:9" x14ac:dyDescent="0.25">
      <c r="B843"/>
      <c r="C843"/>
      <c r="D843"/>
      <c r="E843"/>
      <c r="F843"/>
      <c r="G843"/>
      <c r="I843"/>
    </row>
    <row r="844" spans="2:9" x14ac:dyDescent="0.25">
      <c r="B844"/>
      <c r="C844"/>
      <c r="D844"/>
      <c r="E844"/>
      <c r="F844"/>
      <c r="G844"/>
      <c r="I844"/>
    </row>
    <row r="845" spans="2:9" x14ac:dyDescent="0.25">
      <c r="B845"/>
      <c r="C845"/>
      <c r="D845"/>
      <c r="E845"/>
      <c r="F845"/>
      <c r="G845"/>
      <c r="I845"/>
    </row>
    <row r="846" spans="2:9" x14ac:dyDescent="0.25">
      <c r="B846"/>
      <c r="C846"/>
      <c r="D846"/>
      <c r="E846"/>
      <c r="F846"/>
      <c r="G846"/>
      <c r="I846"/>
    </row>
    <row r="847" spans="2:9" x14ac:dyDescent="0.25">
      <c r="B847"/>
      <c r="C847"/>
      <c r="D847"/>
      <c r="E847"/>
      <c r="F847"/>
      <c r="G847"/>
      <c r="I847"/>
    </row>
    <row r="848" spans="2:9" x14ac:dyDescent="0.25">
      <c r="B848"/>
      <c r="C848"/>
      <c r="D848"/>
      <c r="E848"/>
      <c r="F848"/>
      <c r="G848"/>
      <c r="I848"/>
    </row>
    <row r="849" spans="2:9" x14ac:dyDescent="0.25">
      <c r="B849"/>
      <c r="C849"/>
      <c r="D849"/>
      <c r="E849"/>
      <c r="F849"/>
      <c r="G849"/>
      <c r="I849"/>
    </row>
    <row r="850" spans="2:9" x14ac:dyDescent="0.25">
      <c r="B850"/>
      <c r="C850"/>
      <c r="D850"/>
      <c r="E850"/>
      <c r="F850"/>
      <c r="G850"/>
      <c r="I850"/>
    </row>
    <row r="851" spans="2:9" x14ac:dyDescent="0.25">
      <c r="B851"/>
      <c r="C851"/>
      <c r="D851"/>
      <c r="E851"/>
      <c r="F851"/>
      <c r="G851"/>
      <c r="I851"/>
    </row>
    <row r="852" spans="2:9" x14ac:dyDescent="0.25">
      <c r="B852"/>
      <c r="C852"/>
      <c r="D852"/>
      <c r="E852"/>
      <c r="F852"/>
      <c r="G852"/>
      <c r="I852"/>
    </row>
    <row r="853" spans="2:9" x14ac:dyDescent="0.25">
      <c r="B853"/>
      <c r="C853"/>
      <c r="D853"/>
      <c r="E853"/>
      <c r="F853"/>
      <c r="G853"/>
      <c r="I853"/>
    </row>
    <row r="854" spans="2:9" x14ac:dyDescent="0.25">
      <c r="B854"/>
      <c r="C854"/>
      <c r="D854"/>
      <c r="E854"/>
      <c r="F854"/>
      <c r="G854"/>
      <c r="I854"/>
    </row>
    <row r="855" spans="2:9" x14ac:dyDescent="0.25">
      <c r="B855"/>
      <c r="C855"/>
      <c r="D855"/>
      <c r="E855"/>
      <c r="F855"/>
      <c r="G855"/>
      <c r="I855"/>
    </row>
    <row r="856" spans="2:9" x14ac:dyDescent="0.25">
      <c r="B856"/>
      <c r="C856"/>
      <c r="D856"/>
      <c r="E856"/>
      <c r="F856"/>
      <c r="G856"/>
      <c r="I856"/>
    </row>
    <row r="857" spans="2:9" x14ac:dyDescent="0.25">
      <c r="B857"/>
      <c r="C857"/>
      <c r="D857"/>
      <c r="E857"/>
      <c r="F857"/>
      <c r="G857"/>
      <c r="I857"/>
    </row>
    <row r="858" spans="2:9" x14ac:dyDescent="0.25">
      <c r="B858"/>
      <c r="C858"/>
      <c r="D858"/>
      <c r="E858"/>
      <c r="F858"/>
      <c r="G858"/>
      <c r="I858"/>
    </row>
    <row r="859" spans="2:9" x14ac:dyDescent="0.25">
      <c r="B859"/>
      <c r="C859"/>
      <c r="D859"/>
      <c r="E859"/>
      <c r="F859"/>
      <c r="G859"/>
      <c r="I859"/>
    </row>
    <row r="860" spans="2:9" x14ac:dyDescent="0.25">
      <c r="B860"/>
      <c r="C860"/>
      <c r="D860"/>
      <c r="E860"/>
      <c r="F860"/>
      <c r="G860"/>
      <c r="I860"/>
    </row>
    <row r="861" spans="2:9" x14ac:dyDescent="0.25">
      <c r="B861"/>
      <c r="C861"/>
      <c r="D861"/>
      <c r="E861"/>
      <c r="F861"/>
      <c r="G861"/>
      <c r="I861"/>
    </row>
    <row r="862" spans="2:9" x14ac:dyDescent="0.25">
      <c r="B862"/>
      <c r="C862"/>
      <c r="D862"/>
      <c r="E862"/>
      <c r="F862"/>
      <c r="G862"/>
      <c r="I862"/>
    </row>
  </sheetData>
  <mergeCells count="4">
    <mergeCell ref="D29:E29"/>
    <mergeCell ref="D30:E36"/>
    <mergeCell ref="F30:F35"/>
    <mergeCell ref="F6:F7"/>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L407"/>
  <sheetViews>
    <sheetView topLeftCell="E380" zoomScale="85" zoomScaleNormal="85" workbookViewId="0">
      <selection activeCell="L389" sqref="L389"/>
    </sheetView>
  </sheetViews>
  <sheetFormatPr defaultRowHeight="15" x14ac:dyDescent="0.25"/>
  <cols>
    <col min="1" max="1" width="9.140625" style="528" hidden="1" customWidth="1"/>
    <col min="2" max="2" width="7.28515625" style="528" hidden="1" customWidth="1"/>
    <col min="3" max="3" width="10.7109375" style="528" hidden="1" customWidth="1"/>
    <col min="4" max="4" width="1.5703125" style="655" hidden="1" customWidth="1"/>
    <col min="5" max="5" width="1" style="656" customWidth="1"/>
    <col min="6" max="6" width="7.42578125" style="657" customWidth="1"/>
    <col min="7" max="7" width="60.85546875" style="658" customWidth="1"/>
    <col min="8" max="8" width="16" style="431" customWidth="1"/>
    <col min="9" max="11" width="16" style="654" customWidth="1"/>
    <col min="12" max="12" width="14.140625" style="431" customWidth="1"/>
    <col min="13" max="13" width="9.140625" style="431" customWidth="1"/>
    <col min="14" max="16384" width="9.140625" style="431"/>
  </cols>
  <sheetData>
    <row r="1" spans="4:11" x14ac:dyDescent="0.25">
      <c r="D1" s="423"/>
      <c r="E1" s="424"/>
      <c r="F1" s="425"/>
      <c r="G1" s="426"/>
      <c r="H1" s="427"/>
      <c r="I1" s="428"/>
      <c r="J1" s="429"/>
      <c r="K1" s="430"/>
    </row>
    <row r="2" spans="4:11" x14ac:dyDescent="0.25">
      <c r="D2" s="423"/>
      <c r="E2" s="424"/>
      <c r="F2" s="432"/>
      <c r="G2" s="270" t="s">
        <v>2026</v>
      </c>
      <c r="H2" s="433"/>
      <c r="I2" s="434"/>
      <c r="J2" s="435"/>
      <c r="K2" s="436"/>
    </row>
    <row r="3" spans="4:11" x14ac:dyDescent="0.25">
      <c r="D3" s="423"/>
      <c r="E3" s="424"/>
      <c r="F3" s="425"/>
      <c r="G3" s="426"/>
      <c r="H3" s="427"/>
      <c r="I3" s="428"/>
      <c r="J3" s="429"/>
      <c r="K3" s="846" t="s">
        <v>91</v>
      </c>
    </row>
    <row r="4" spans="4:11" x14ac:dyDescent="0.25">
      <c r="D4" s="423"/>
      <c r="E4" s="424"/>
      <c r="F4" s="425"/>
      <c r="G4" s="426" t="s">
        <v>2027</v>
      </c>
      <c r="H4" s="427"/>
      <c r="I4" s="428"/>
      <c r="J4" s="429"/>
      <c r="K4" s="480">
        <f>K25</f>
        <v>0</v>
      </c>
    </row>
    <row r="5" spans="4:11" x14ac:dyDescent="0.25">
      <c r="D5" s="423"/>
      <c r="E5" s="424"/>
      <c r="F5" s="425"/>
      <c r="G5" s="426" t="s">
        <v>2028</v>
      </c>
      <c r="H5" s="427"/>
      <c r="I5" s="428"/>
      <c r="J5" s="429"/>
      <c r="K5" s="480">
        <f>K38</f>
        <v>0</v>
      </c>
    </row>
    <row r="6" spans="4:11" x14ac:dyDescent="0.25">
      <c r="D6" s="423"/>
      <c r="E6" s="424"/>
      <c r="F6" s="425"/>
      <c r="G6" s="426" t="s">
        <v>2029</v>
      </c>
      <c r="H6" s="427"/>
      <c r="I6" s="428"/>
      <c r="J6" s="429"/>
      <c r="K6" s="480">
        <f>K49</f>
        <v>0</v>
      </c>
    </row>
    <row r="7" spans="4:11" x14ac:dyDescent="0.25">
      <c r="D7" s="423"/>
      <c r="E7" s="424"/>
      <c r="F7" s="425"/>
      <c r="G7" s="426" t="s">
        <v>2030</v>
      </c>
      <c r="H7" s="427"/>
      <c r="I7" s="428"/>
      <c r="J7" s="429"/>
      <c r="K7" s="480">
        <f>K56</f>
        <v>0</v>
      </c>
    </row>
    <row r="8" spans="4:11" x14ac:dyDescent="0.25">
      <c r="D8" s="423"/>
      <c r="E8" s="437"/>
      <c r="F8" s="425"/>
      <c r="G8" s="426" t="s">
        <v>2031</v>
      </c>
      <c r="H8" s="427"/>
      <c r="I8" s="428"/>
      <c r="J8" s="429"/>
      <c r="K8" s="480">
        <f>K129</f>
        <v>0</v>
      </c>
    </row>
    <row r="9" spans="4:11" x14ac:dyDescent="0.25">
      <c r="D9" s="423"/>
      <c r="E9" s="424"/>
      <c r="F9" s="425"/>
      <c r="G9" s="426" t="s">
        <v>2032</v>
      </c>
      <c r="H9" s="427"/>
      <c r="I9" s="428"/>
      <c r="J9" s="429"/>
      <c r="K9" s="480">
        <f>K137</f>
        <v>0</v>
      </c>
    </row>
    <row r="10" spans="4:11" x14ac:dyDescent="0.25">
      <c r="D10" s="423"/>
      <c r="E10" s="424"/>
      <c r="F10" s="425"/>
      <c r="G10" s="426" t="s">
        <v>2033</v>
      </c>
      <c r="H10" s="427"/>
      <c r="I10" s="428"/>
      <c r="J10" s="429"/>
      <c r="K10" s="480">
        <f>K146</f>
        <v>0</v>
      </c>
    </row>
    <row r="11" spans="4:11" x14ac:dyDescent="0.25">
      <c r="D11" s="423"/>
      <c r="E11" s="437"/>
      <c r="F11" s="425"/>
      <c r="G11" s="426" t="s">
        <v>2034</v>
      </c>
      <c r="H11" s="427"/>
      <c r="I11" s="428"/>
      <c r="J11" s="429"/>
      <c r="K11" s="480">
        <f>J276307</f>
        <v>0</v>
      </c>
    </row>
    <row r="12" spans="4:11" x14ac:dyDescent="0.25">
      <c r="D12" s="423"/>
      <c r="E12" s="437"/>
      <c r="F12" s="425"/>
      <c r="G12" s="426" t="s">
        <v>2035</v>
      </c>
      <c r="H12" s="427"/>
      <c r="I12" s="428"/>
      <c r="J12" s="429"/>
      <c r="K12" s="480">
        <f>K377</f>
        <v>0</v>
      </c>
    </row>
    <row r="13" spans="4:11" x14ac:dyDescent="0.25">
      <c r="D13" s="423"/>
      <c r="E13" s="437"/>
      <c r="F13" s="425"/>
      <c r="G13" s="426" t="s">
        <v>2036</v>
      </c>
      <c r="H13" s="427"/>
      <c r="I13" s="428"/>
      <c r="J13" s="429"/>
      <c r="K13" s="480">
        <f>K406</f>
        <v>0</v>
      </c>
    </row>
    <row r="14" spans="4:11" x14ac:dyDescent="0.25">
      <c r="D14" s="423"/>
      <c r="E14" s="424"/>
      <c r="F14" s="425"/>
      <c r="G14" s="426"/>
      <c r="H14" s="427"/>
      <c r="I14" s="428"/>
      <c r="J14" s="429"/>
      <c r="K14" s="480"/>
    </row>
    <row r="15" spans="4:11" x14ac:dyDescent="0.25">
      <c r="D15" s="423"/>
      <c r="E15" s="424"/>
      <c r="F15" s="952" t="s">
        <v>572</v>
      </c>
      <c r="G15" s="779" t="s">
        <v>2598</v>
      </c>
      <c r="H15" s="953"/>
      <c r="I15" s="673"/>
      <c r="J15" s="674"/>
      <c r="K15" s="1457">
        <f>SUM(K4:K13)</f>
        <v>0</v>
      </c>
    </row>
    <row r="16" spans="4:11" x14ac:dyDescent="0.25">
      <c r="D16" s="423"/>
      <c r="E16" s="424"/>
      <c r="F16" s="425"/>
      <c r="G16" s="426"/>
      <c r="H16" s="427"/>
      <c r="I16" s="428"/>
      <c r="J16" s="429"/>
      <c r="K16" s="430"/>
    </row>
    <row r="17" spans="4:11" x14ac:dyDescent="0.25">
      <c r="D17" s="423"/>
      <c r="E17" s="424"/>
      <c r="F17" s="425"/>
      <c r="G17" s="426"/>
      <c r="H17" s="427"/>
      <c r="I17" s="428"/>
      <c r="J17" s="429"/>
      <c r="K17" s="430"/>
    </row>
    <row r="18" spans="4:11" ht="18" x14ac:dyDescent="0.25">
      <c r="D18" s="423"/>
      <c r="E18" s="438"/>
      <c r="F18" s="439" t="s">
        <v>2027</v>
      </c>
      <c r="G18" s="440"/>
      <c r="H18" s="427"/>
      <c r="I18" s="428"/>
      <c r="J18" s="429"/>
      <c r="K18" s="430"/>
    </row>
    <row r="19" spans="4:11" ht="15.75" x14ac:dyDescent="0.25">
      <c r="D19" s="423"/>
      <c r="E19" s="441"/>
      <c r="F19" s="439"/>
      <c r="G19" s="426"/>
      <c r="H19" s="427"/>
      <c r="I19" s="428"/>
      <c r="J19" s="429"/>
      <c r="K19" s="430"/>
    </row>
    <row r="20" spans="4:11" x14ac:dyDescent="0.25">
      <c r="D20" s="423"/>
      <c r="E20" s="442"/>
      <c r="F20" s="442"/>
      <c r="G20" s="443" t="s">
        <v>712</v>
      </c>
      <c r="H20" s="444" t="s">
        <v>714</v>
      </c>
      <c r="I20" s="444" t="s">
        <v>126</v>
      </c>
      <c r="J20" s="445" t="s">
        <v>2037</v>
      </c>
      <c r="K20" s="445" t="s">
        <v>2038</v>
      </c>
    </row>
    <row r="21" spans="4:11" x14ac:dyDescent="0.25">
      <c r="D21" s="423"/>
      <c r="E21" s="442"/>
      <c r="F21" s="446"/>
      <c r="G21" s="447"/>
      <c r="H21" s="448"/>
      <c r="I21" s="448"/>
      <c r="J21" s="446"/>
      <c r="K21" s="446"/>
    </row>
    <row r="22" spans="4:11" ht="39" x14ac:dyDescent="0.25">
      <c r="D22" s="423"/>
      <c r="E22" s="442"/>
      <c r="F22" s="425" t="s">
        <v>2039</v>
      </c>
      <c r="G22" s="449" t="s">
        <v>2040</v>
      </c>
      <c r="H22" s="427" t="s">
        <v>14</v>
      </c>
      <c r="I22" s="450">
        <v>1</v>
      </c>
      <c r="J22" s="451"/>
      <c r="K22" s="452">
        <f>ROUND(I22*J22,2)</f>
        <v>0</v>
      </c>
    </row>
    <row r="23" spans="4:11" ht="39" x14ac:dyDescent="0.25">
      <c r="D23" s="423"/>
      <c r="E23" s="442"/>
      <c r="F23" s="425" t="s">
        <v>2041</v>
      </c>
      <c r="G23" s="453" t="s">
        <v>2042</v>
      </c>
      <c r="H23" s="427" t="s">
        <v>14</v>
      </c>
      <c r="I23" s="450">
        <v>1</v>
      </c>
      <c r="J23" s="451"/>
      <c r="K23" s="452">
        <f>ROUND(I23*J23,2)</f>
        <v>0</v>
      </c>
    </row>
    <row r="24" spans="4:11" ht="26.25" x14ac:dyDescent="0.25">
      <c r="D24" s="423"/>
      <c r="E24" s="442"/>
      <c r="F24" s="425" t="s">
        <v>2043</v>
      </c>
      <c r="G24" s="453" t="s">
        <v>2044</v>
      </c>
      <c r="H24" s="454" t="s">
        <v>1227</v>
      </c>
      <c r="I24" s="450">
        <v>2</v>
      </c>
      <c r="J24" s="455"/>
      <c r="K24" s="452">
        <f>ROUND(I24*J24,2)</f>
        <v>0</v>
      </c>
    </row>
    <row r="25" spans="4:11" ht="15.75" thickBot="1" x14ac:dyDescent="0.3">
      <c r="D25" s="423"/>
      <c r="E25" s="456"/>
      <c r="F25" s="457"/>
      <c r="G25" s="458" t="s">
        <v>2045</v>
      </c>
      <c r="H25" s="459"/>
      <c r="I25" s="460"/>
      <c r="J25" s="461"/>
      <c r="K25" s="462">
        <f>SUM(K22:K24)</f>
        <v>0</v>
      </c>
    </row>
    <row r="26" spans="4:11" ht="18.75" thickTop="1" x14ac:dyDescent="0.25">
      <c r="D26" s="423"/>
      <c r="E26" s="442"/>
      <c r="F26" s="439" t="s">
        <v>2046</v>
      </c>
      <c r="G26" s="463" t="s">
        <v>2047</v>
      </c>
      <c r="H26" s="427"/>
      <c r="I26" s="464"/>
      <c r="J26" s="465"/>
      <c r="K26" s="465"/>
    </row>
    <row r="27" spans="4:11" x14ac:dyDescent="0.25">
      <c r="D27" s="423"/>
      <c r="E27" s="442"/>
      <c r="F27" s="442"/>
      <c r="G27" s="443" t="s">
        <v>712</v>
      </c>
      <c r="H27" s="444" t="s">
        <v>714</v>
      </c>
      <c r="I27" s="444" t="s">
        <v>126</v>
      </c>
      <c r="J27" s="445" t="s">
        <v>2037</v>
      </c>
      <c r="K27" s="445" t="s">
        <v>2038</v>
      </c>
    </row>
    <row r="28" spans="4:11" ht="26.25" x14ac:dyDescent="0.25">
      <c r="D28" s="423"/>
      <c r="E28" s="466"/>
      <c r="F28" s="467" t="s">
        <v>2048</v>
      </c>
      <c r="G28" s="468" t="s">
        <v>2049</v>
      </c>
      <c r="H28" s="427" t="s">
        <v>29</v>
      </c>
      <c r="I28" s="450">
        <v>131</v>
      </c>
      <c r="J28" s="469"/>
      <c r="K28" s="452">
        <f t="shared" ref="K28:K37" si="0">ROUND(I28*J28,2)</f>
        <v>0</v>
      </c>
    </row>
    <row r="29" spans="4:11" ht="41.25" customHeight="1" x14ac:dyDescent="0.25">
      <c r="D29" s="423"/>
      <c r="E29" s="442"/>
      <c r="F29" s="425" t="s">
        <v>2050</v>
      </c>
      <c r="G29" s="470" t="s">
        <v>2051</v>
      </c>
      <c r="H29" s="471" t="s">
        <v>22</v>
      </c>
      <c r="I29" s="450">
        <v>390</v>
      </c>
      <c r="J29" s="469"/>
      <c r="K29" s="452">
        <f t="shared" si="0"/>
        <v>0</v>
      </c>
    </row>
    <row r="30" spans="4:11" ht="39" x14ac:dyDescent="0.25">
      <c r="D30" s="423"/>
      <c r="E30" s="442"/>
      <c r="F30" s="425" t="s">
        <v>2052</v>
      </c>
      <c r="G30" s="468" t="s">
        <v>2053</v>
      </c>
      <c r="H30" s="427" t="s">
        <v>22</v>
      </c>
      <c r="I30" s="450">
        <v>190</v>
      </c>
      <c r="J30" s="451"/>
      <c r="K30" s="452">
        <f t="shared" si="0"/>
        <v>0</v>
      </c>
    </row>
    <row r="31" spans="4:11" ht="39" x14ac:dyDescent="0.25">
      <c r="D31" s="423"/>
      <c r="E31" s="442"/>
      <c r="F31" s="425" t="s">
        <v>2054</v>
      </c>
      <c r="G31" s="468" t="s">
        <v>2055</v>
      </c>
      <c r="H31" s="427" t="s">
        <v>22</v>
      </c>
      <c r="I31" s="450">
        <v>66</v>
      </c>
      <c r="J31" s="451"/>
      <c r="K31" s="452">
        <f t="shared" si="0"/>
        <v>0</v>
      </c>
    </row>
    <row r="32" spans="4:11" ht="39" x14ac:dyDescent="0.25">
      <c r="D32" s="423"/>
      <c r="E32" s="472"/>
      <c r="F32" s="473" t="s">
        <v>2056</v>
      </c>
      <c r="G32" s="474" t="s">
        <v>2057</v>
      </c>
      <c r="H32" s="454" t="s">
        <v>10</v>
      </c>
      <c r="I32" s="450">
        <v>34</v>
      </c>
      <c r="J32" s="455"/>
      <c r="K32" s="452">
        <f t="shared" si="0"/>
        <v>0</v>
      </c>
    </row>
    <row r="33" spans="4:11" ht="26.25" x14ac:dyDescent="0.25">
      <c r="D33" s="423"/>
      <c r="E33" s="475"/>
      <c r="F33" s="476" t="s">
        <v>2058</v>
      </c>
      <c r="G33" s="468" t="s">
        <v>2059</v>
      </c>
      <c r="H33" s="454" t="s">
        <v>29</v>
      </c>
      <c r="I33" s="477">
        <v>15</v>
      </c>
      <c r="J33" s="455"/>
      <c r="K33" s="452">
        <f t="shared" si="0"/>
        <v>0</v>
      </c>
    </row>
    <row r="34" spans="4:11" ht="26.25" x14ac:dyDescent="0.25">
      <c r="D34" s="423"/>
      <c r="E34" s="475"/>
      <c r="F34" s="476" t="s">
        <v>2060</v>
      </c>
      <c r="G34" s="478" t="s">
        <v>2061</v>
      </c>
      <c r="H34" s="427" t="s">
        <v>29</v>
      </c>
      <c r="I34" s="450">
        <v>40</v>
      </c>
      <c r="J34" s="451"/>
      <c r="K34" s="452">
        <f t="shared" si="0"/>
        <v>0</v>
      </c>
    </row>
    <row r="35" spans="4:11" ht="39" x14ac:dyDescent="0.25">
      <c r="D35" s="423"/>
      <c r="E35" s="475"/>
      <c r="F35" s="476" t="s">
        <v>2062</v>
      </c>
      <c r="G35" s="468" t="s">
        <v>2063</v>
      </c>
      <c r="H35" s="454" t="s">
        <v>22</v>
      </c>
      <c r="I35" s="450">
        <v>400</v>
      </c>
      <c r="J35" s="455"/>
      <c r="K35" s="452">
        <f t="shared" si="0"/>
        <v>0</v>
      </c>
    </row>
    <row r="36" spans="4:11" ht="26.25" x14ac:dyDescent="0.25">
      <c r="D36" s="423"/>
      <c r="E36" s="442"/>
      <c r="F36" s="425" t="s">
        <v>2064</v>
      </c>
      <c r="G36" s="479" t="s">
        <v>2065</v>
      </c>
      <c r="H36" s="454" t="s">
        <v>22</v>
      </c>
      <c r="I36" s="450">
        <v>20</v>
      </c>
      <c r="J36" s="455"/>
      <c r="K36" s="452">
        <f t="shared" si="0"/>
        <v>0</v>
      </c>
    </row>
    <row r="37" spans="4:11" x14ac:dyDescent="0.25">
      <c r="D37" s="423"/>
      <c r="E37" s="442"/>
      <c r="F37" s="425" t="s">
        <v>2066</v>
      </c>
      <c r="G37" s="478" t="s">
        <v>2067</v>
      </c>
      <c r="H37" s="427" t="s">
        <v>20</v>
      </c>
      <c r="I37" s="450">
        <v>40</v>
      </c>
      <c r="J37" s="451"/>
      <c r="K37" s="452">
        <f t="shared" si="0"/>
        <v>0</v>
      </c>
    </row>
    <row r="38" spans="4:11" ht="15.75" thickBot="1" x14ac:dyDescent="0.3">
      <c r="D38" s="423"/>
      <c r="E38" s="456"/>
      <c r="F38" s="457"/>
      <c r="G38" s="458" t="s">
        <v>2068</v>
      </c>
      <c r="H38" s="459"/>
      <c r="I38" s="460"/>
      <c r="J38" s="461"/>
      <c r="K38" s="462">
        <f>SUM(K28:K37)</f>
        <v>0</v>
      </c>
    </row>
    <row r="39" spans="4:11" ht="18.75" thickTop="1" x14ac:dyDescent="0.25">
      <c r="D39" s="423"/>
      <c r="E39" s="442"/>
      <c r="F39" s="439" t="s">
        <v>2069</v>
      </c>
      <c r="G39" s="463" t="s">
        <v>1031</v>
      </c>
      <c r="H39" s="427"/>
      <c r="I39" s="480"/>
      <c r="J39" s="481"/>
      <c r="K39" s="481"/>
    </row>
    <row r="40" spans="4:11" x14ac:dyDescent="0.25">
      <c r="D40" s="423"/>
      <c r="E40" s="442"/>
      <c r="F40" s="442"/>
      <c r="G40" s="443" t="s">
        <v>712</v>
      </c>
      <c r="H40" s="444" t="s">
        <v>714</v>
      </c>
      <c r="I40" s="444" t="s">
        <v>126</v>
      </c>
      <c r="J40" s="445" t="s">
        <v>2037</v>
      </c>
      <c r="K40" s="445" t="s">
        <v>2038</v>
      </c>
    </row>
    <row r="41" spans="4:11" x14ac:dyDescent="0.25">
      <c r="D41" s="423"/>
      <c r="E41" s="475"/>
      <c r="F41" s="482" t="s">
        <v>2070</v>
      </c>
      <c r="G41" s="468" t="s">
        <v>2071</v>
      </c>
      <c r="H41" s="454" t="s">
        <v>22</v>
      </c>
      <c r="I41" s="483">
        <v>3</v>
      </c>
      <c r="J41" s="455"/>
      <c r="K41" s="452">
        <f t="shared" ref="K41:K48" si="1">ROUND(I41*J41,2)</f>
        <v>0</v>
      </c>
    </row>
    <row r="42" spans="4:11" ht="26.25" x14ac:dyDescent="0.25">
      <c r="D42" s="423"/>
      <c r="E42" s="475"/>
      <c r="F42" s="476" t="s">
        <v>2072</v>
      </c>
      <c r="G42" s="468" t="s">
        <v>2073</v>
      </c>
      <c r="H42" s="454" t="s">
        <v>22</v>
      </c>
      <c r="I42" s="483">
        <v>5</v>
      </c>
      <c r="J42" s="455"/>
      <c r="K42" s="452">
        <f t="shared" si="1"/>
        <v>0</v>
      </c>
    </row>
    <row r="43" spans="4:11" ht="26.25" x14ac:dyDescent="0.25">
      <c r="D43" s="423"/>
      <c r="E43" s="475"/>
      <c r="F43" s="476" t="s">
        <v>2074</v>
      </c>
      <c r="G43" s="468" t="s">
        <v>2075</v>
      </c>
      <c r="H43" s="454" t="s">
        <v>22</v>
      </c>
      <c r="I43" s="483">
        <v>2</v>
      </c>
      <c r="J43" s="455"/>
      <c r="K43" s="452">
        <f t="shared" si="1"/>
        <v>0</v>
      </c>
    </row>
    <row r="44" spans="4:11" ht="37.5" customHeight="1" x14ac:dyDescent="0.25">
      <c r="D44" s="423"/>
      <c r="E44" s="475"/>
      <c r="F44" s="476" t="s">
        <v>2076</v>
      </c>
      <c r="G44" s="474" t="s">
        <v>2077</v>
      </c>
      <c r="H44" s="454" t="s">
        <v>14</v>
      </c>
      <c r="I44" s="477">
        <v>2</v>
      </c>
      <c r="J44" s="455"/>
      <c r="K44" s="452">
        <f t="shared" si="1"/>
        <v>0</v>
      </c>
    </row>
    <row r="45" spans="4:11" x14ac:dyDescent="0.25">
      <c r="D45" s="423"/>
      <c r="E45" s="475"/>
      <c r="F45" s="476" t="s">
        <v>2078</v>
      </c>
      <c r="G45" s="470" t="s">
        <v>2079</v>
      </c>
      <c r="H45" s="454" t="s">
        <v>22</v>
      </c>
      <c r="I45" s="483">
        <v>2</v>
      </c>
      <c r="J45" s="455"/>
      <c r="K45" s="452">
        <f t="shared" si="1"/>
        <v>0</v>
      </c>
    </row>
    <row r="46" spans="4:11" ht="26.25" x14ac:dyDescent="0.25">
      <c r="D46" s="423"/>
      <c r="E46" s="475"/>
      <c r="F46" s="476" t="s">
        <v>2080</v>
      </c>
      <c r="G46" s="468" t="s">
        <v>2081</v>
      </c>
      <c r="H46" s="454" t="s">
        <v>22</v>
      </c>
      <c r="I46" s="483">
        <v>3</v>
      </c>
      <c r="J46" s="455"/>
      <c r="K46" s="452">
        <f t="shared" si="1"/>
        <v>0</v>
      </c>
    </row>
    <row r="47" spans="4:11" ht="26.25" x14ac:dyDescent="0.25">
      <c r="D47" s="423"/>
      <c r="E47" s="475"/>
      <c r="F47" s="476" t="s">
        <v>2082</v>
      </c>
      <c r="G47" s="468" t="s">
        <v>2083</v>
      </c>
      <c r="H47" s="454" t="s">
        <v>6</v>
      </c>
      <c r="I47" s="477">
        <v>1</v>
      </c>
      <c r="J47" s="455"/>
      <c r="K47" s="452">
        <f t="shared" si="1"/>
        <v>0</v>
      </c>
    </row>
    <row r="48" spans="4:11" ht="51.75" x14ac:dyDescent="0.25">
      <c r="D48" s="423"/>
      <c r="E48" s="475"/>
      <c r="F48" s="476" t="s">
        <v>2084</v>
      </c>
      <c r="G48" s="468" t="s">
        <v>2085</v>
      </c>
      <c r="H48" s="454" t="s">
        <v>69</v>
      </c>
      <c r="I48" s="477">
        <v>6</v>
      </c>
      <c r="J48" s="455"/>
      <c r="K48" s="452">
        <f t="shared" si="1"/>
        <v>0</v>
      </c>
    </row>
    <row r="49" spans="4:11" ht="15.75" thickBot="1" x14ac:dyDescent="0.3">
      <c r="D49" s="423"/>
      <c r="E49" s="456"/>
      <c r="F49" s="457"/>
      <c r="G49" s="458" t="s">
        <v>2086</v>
      </c>
      <c r="H49" s="459"/>
      <c r="I49" s="460"/>
      <c r="J49" s="461"/>
      <c r="K49" s="462">
        <f>SUM(K41:K48)</f>
        <v>0</v>
      </c>
    </row>
    <row r="50" spans="4:11" ht="18.75" thickTop="1" x14ac:dyDescent="0.25">
      <c r="D50" s="423"/>
      <c r="E50" s="442"/>
      <c r="F50" s="439" t="s">
        <v>2087</v>
      </c>
      <c r="G50" s="463" t="s">
        <v>2088</v>
      </c>
      <c r="H50" s="427"/>
      <c r="I50" s="480"/>
      <c r="J50" s="481"/>
      <c r="K50" s="481"/>
    </row>
    <row r="51" spans="4:11" x14ac:dyDescent="0.25">
      <c r="D51" s="423"/>
      <c r="E51" s="484"/>
      <c r="F51" s="442"/>
      <c r="G51" s="443" t="s">
        <v>712</v>
      </c>
      <c r="H51" s="444" t="s">
        <v>714</v>
      </c>
      <c r="I51" s="444" t="s">
        <v>126</v>
      </c>
      <c r="J51" s="445" t="s">
        <v>2037</v>
      </c>
      <c r="K51" s="445" t="s">
        <v>2038</v>
      </c>
    </row>
    <row r="52" spans="4:11" ht="38.25" x14ac:dyDescent="0.25">
      <c r="D52" s="423"/>
      <c r="E52" s="475"/>
      <c r="F52" s="476" t="s">
        <v>2089</v>
      </c>
      <c r="G52" s="485" t="s">
        <v>2090</v>
      </c>
      <c r="H52" s="454" t="s">
        <v>29</v>
      </c>
      <c r="I52" s="483">
        <f>5.6*2</f>
        <v>11.2</v>
      </c>
      <c r="J52" s="455"/>
      <c r="K52" s="452">
        <f>ROUND(I52*J52,2)</f>
        <v>0</v>
      </c>
    </row>
    <row r="53" spans="4:11" x14ac:dyDescent="0.25">
      <c r="D53" s="423"/>
      <c r="E53" s="475"/>
      <c r="F53" s="476" t="s">
        <v>2091</v>
      </c>
      <c r="G53" s="468" t="s">
        <v>2092</v>
      </c>
      <c r="H53" s="454" t="s">
        <v>6</v>
      </c>
      <c r="I53" s="483">
        <v>1</v>
      </c>
      <c r="J53" s="455"/>
      <c r="K53" s="452">
        <f>ROUND(I53*J53,2)</f>
        <v>0</v>
      </c>
    </row>
    <row r="54" spans="4:11" x14ac:dyDescent="0.25">
      <c r="D54" s="423"/>
      <c r="E54" s="475"/>
      <c r="F54" s="476" t="s">
        <v>2093</v>
      </c>
      <c r="G54" s="468" t="s">
        <v>2094</v>
      </c>
      <c r="H54" s="454" t="s">
        <v>6</v>
      </c>
      <c r="I54" s="483">
        <v>4</v>
      </c>
      <c r="J54" s="455"/>
      <c r="K54" s="452">
        <f>ROUND(I54*J54,2)</f>
        <v>0</v>
      </c>
    </row>
    <row r="55" spans="4:11" x14ac:dyDescent="0.25">
      <c r="D55" s="423"/>
      <c r="E55" s="475"/>
      <c r="F55" s="476" t="s">
        <v>2095</v>
      </c>
      <c r="G55" s="474" t="s">
        <v>2096</v>
      </c>
      <c r="H55" s="454" t="s">
        <v>6</v>
      </c>
      <c r="I55" s="477">
        <v>4</v>
      </c>
      <c r="J55" s="455"/>
      <c r="K55" s="452">
        <f>ROUND(I55*J55,2)</f>
        <v>0</v>
      </c>
    </row>
    <row r="56" spans="4:11" ht="15.75" thickBot="1" x14ac:dyDescent="0.3">
      <c r="D56" s="423"/>
      <c r="E56" s="456"/>
      <c r="F56" s="457"/>
      <c r="G56" s="458" t="s">
        <v>2097</v>
      </c>
      <c r="H56" s="459"/>
      <c r="I56" s="460"/>
      <c r="J56" s="461"/>
      <c r="K56" s="462">
        <f>SUM(K52:K55)</f>
        <v>0</v>
      </c>
    </row>
    <row r="57" spans="4:11" ht="18.75" thickTop="1" x14ac:dyDescent="0.25">
      <c r="D57" s="423"/>
      <c r="E57" s="442"/>
      <c r="F57" s="439" t="s">
        <v>2098</v>
      </c>
      <c r="G57" s="463" t="s">
        <v>2099</v>
      </c>
      <c r="H57" s="427"/>
      <c r="I57" s="480"/>
      <c r="J57" s="481"/>
      <c r="K57" s="481"/>
    </row>
    <row r="58" spans="4:11" x14ac:dyDescent="0.25">
      <c r="D58" s="423"/>
      <c r="E58" s="486"/>
      <c r="F58" s="442"/>
      <c r="G58" s="443" t="s">
        <v>712</v>
      </c>
      <c r="H58" s="444" t="s">
        <v>714</v>
      </c>
      <c r="I58" s="444" t="s">
        <v>126</v>
      </c>
      <c r="J58" s="445" t="s">
        <v>2037</v>
      </c>
      <c r="K58" s="445" t="s">
        <v>2038</v>
      </c>
    </row>
    <row r="59" spans="4:11" ht="15.75" x14ac:dyDescent="0.25">
      <c r="D59" s="423"/>
      <c r="E59" s="487"/>
      <c r="F59" s="488" t="s">
        <v>2100</v>
      </c>
      <c r="G59" s="489" t="s">
        <v>2101</v>
      </c>
      <c r="H59" s="490"/>
      <c r="I59" s="491"/>
      <c r="J59" s="492"/>
      <c r="K59" s="492" t="str">
        <f>IF(E59="S3",H59*J59,"")</f>
        <v/>
      </c>
    </row>
    <row r="60" spans="4:11" ht="63.75" x14ac:dyDescent="0.25">
      <c r="D60" s="423"/>
      <c r="E60" s="486"/>
      <c r="F60" s="493" t="s">
        <v>2102</v>
      </c>
      <c r="G60" s="494" t="s">
        <v>2103</v>
      </c>
      <c r="H60" s="490"/>
      <c r="I60" s="491"/>
      <c r="J60" s="492"/>
      <c r="K60" s="492" t="str">
        <f>IF(E60="S3",H60*J60,"")</f>
        <v/>
      </c>
    </row>
    <row r="61" spans="4:11" x14ac:dyDescent="0.25">
      <c r="D61" s="423"/>
      <c r="E61" s="486"/>
      <c r="F61" s="493"/>
      <c r="G61" s="495" t="s">
        <v>2104</v>
      </c>
      <c r="H61" s="496">
        <v>22</v>
      </c>
      <c r="I61" s="497" t="s">
        <v>6</v>
      </c>
      <c r="J61" s="498"/>
      <c r="K61" s="499">
        <f>ROUND(H61*J61,2)</f>
        <v>0</v>
      </c>
    </row>
    <row r="62" spans="4:11" x14ac:dyDescent="0.25">
      <c r="D62" s="423"/>
      <c r="E62" s="486"/>
      <c r="F62" s="493"/>
      <c r="G62" s="495" t="s">
        <v>2105</v>
      </c>
      <c r="H62" s="496">
        <v>13</v>
      </c>
      <c r="I62" s="497" t="s">
        <v>6</v>
      </c>
      <c r="J62" s="498"/>
      <c r="K62" s="499">
        <f>ROUND(H62*J62,2)</f>
        <v>0</v>
      </c>
    </row>
    <row r="63" spans="4:11" ht="15.75" x14ac:dyDescent="0.25">
      <c r="D63" s="423"/>
      <c r="E63" s="487"/>
      <c r="F63" s="488" t="s">
        <v>2106</v>
      </c>
      <c r="G63" s="489" t="s">
        <v>2107</v>
      </c>
      <c r="H63" s="490"/>
      <c r="I63" s="500"/>
      <c r="J63" s="492"/>
      <c r="K63" s="492"/>
    </row>
    <row r="64" spans="4:11" ht="71.25" x14ac:dyDescent="0.25">
      <c r="D64" s="423"/>
      <c r="E64" s="486"/>
      <c r="F64" s="493" t="s">
        <v>2108</v>
      </c>
      <c r="G64" s="501" t="s">
        <v>2109</v>
      </c>
      <c r="H64" s="490"/>
      <c r="I64" s="491"/>
      <c r="J64" s="492"/>
      <c r="K64" s="492"/>
    </row>
    <row r="65" spans="4:11" x14ac:dyDescent="0.25">
      <c r="D65" s="423"/>
      <c r="E65" s="486"/>
      <c r="F65" s="493"/>
      <c r="G65" s="501" t="s">
        <v>2110</v>
      </c>
      <c r="H65" s="502">
        <v>1</v>
      </c>
      <c r="I65" s="497" t="s">
        <v>6</v>
      </c>
      <c r="J65" s="498"/>
      <c r="K65" s="499">
        <f>ROUND(H65*J65,2)</f>
        <v>0</v>
      </c>
    </row>
    <row r="66" spans="4:11" ht="15.75" x14ac:dyDescent="0.25">
      <c r="D66" s="423"/>
      <c r="E66" s="487"/>
      <c r="F66" s="488" t="s">
        <v>2111</v>
      </c>
      <c r="G66" s="489" t="s">
        <v>2112</v>
      </c>
      <c r="H66" s="502"/>
      <c r="I66" s="491"/>
      <c r="J66" s="492"/>
      <c r="K66" s="492"/>
    </row>
    <row r="67" spans="4:11" ht="283.5" customHeight="1" x14ac:dyDescent="0.25">
      <c r="D67" s="423"/>
      <c r="E67" s="486"/>
      <c r="F67" s="493" t="s">
        <v>2113</v>
      </c>
      <c r="G67" s="503" t="s">
        <v>2114</v>
      </c>
      <c r="H67" s="490"/>
      <c r="I67" s="491"/>
      <c r="J67" s="492"/>
      <c r="K67" s="492"/>
    </row>
    <row r="68" spans="4:11" x14ac:dyDescent="0.25">
      <c r="D68" s="423"/>
      <c r="E68" s="486"/>
      <c r="F68" s="493"/>
      <c r="G68" s="501" t="s">
        <v>2110</v>
      </c>
      <c r="H68" s="502">
        <v>1</v>
      </c>
      <c r="I68" s="497" t="s">
        <v>6</v>
      </c>
      <c r="J68" s="498"/>
      <c r="K68" s="499">
        <f>ROUND(H68*J68,2)</f>
        <v>0</v>
      </c>
    </row>
    <row r="69" spans="4:11" ht="15.75" x14ac:dyDescent="0.25">
      <c r="D69" s="423"/>
      <c r="E69" s="487"/>
      <c r="F69" s="488" t="s">
        <v>2115</v>
      </c>
      <c r="G69" s="489" t="s">
        <v>2116</v>
      </c>
      <c r="H69" s="490"/>
      <c r="I69" s="491"/>
      <c r="J69" s="492"/>
      <c r="K69" s="492"/>
    </row>
    <row r="70" spans="4:11" ht="153" x14ac:dyDescent="0.25">
      <c r="D70" s="423"/>
      <c r="E70" s="486"/>
      <c r="F70" s="493" t="s">
        <v>1536</v>
      </c>
      <c r="G70" s="494" t="s">
        <v>2117</v>
      </c>
      <c r="H70" s="490"/>
      <c r="I70" s="491"/>
      <c r="J70" s="492"/>
      <c r="K70" s="492"/>
    </row>
    <row r="71" spans="4:11" x14ac:dyDescent="0.25">
      <c r="D71" s="423"/>
      <c r="E71" s="486"/>
      <c r="F71" s="493"/>
      <c r="G71" s="504" t="s">
        <v>2110</v>
      </c>
      <c r="H71" s="502">
        <v>1</v>
      </c>
      <c r="I71" s="505" t="s">
        <v>6</v>
      </c>
      <c r="J71" s="498"/>
      <c r="K71" s="499">
        <f>ROUND(H71*J71,2)</f>
        <v>0</v>
      </c>
    </row>
    <row r="72" spans="4:11" x14ac:dyDescent="0.25">
      <c r="D72" s="423"/>
      <c r="E72" s="486"/>
      <c r="F72" s="493"/>
      <c r="G72" s="504" t="s">
        <v>2118</v>
      </c>
      <c r="H72" s="502">
        <v>14.4</v>
      </c>
      <c r="I72" s="506" t="s">
        <v>1662</v>
      </c>
      <c r="J72" s="492"/>
      <c r="K72" s="492"/>
    </row>
    <row r="73" spans="4:11" x14ac:dyDescent="0.25">
      <c r="D73" s="423"/>
      <c r="E73" s="486"/>
      <c r="F73" s="493"/>
      <c r="G73" s="504" t="s">
        <v>2119</v>
      </c>
      <c r="H73" s="502">
        <v>794</v>
      </c>
      <c r="I73" s="506" t="s">
        <v>2120</v>
      </c>
      <c r="J73" s="492"/>
      <c r="K73" s="492"/>
    </row>
    <row r="74" spans="4:11" x14ac:dyDescent="0.25">
      <c r="D74" s="423"/>
      <c r="E74" s="486"/>
      <c r="F74" s="493"/>
      <c r="G74" s="504" t="s">
        <v>2121</v>
      </c>
      <c r="H74" s="502">
        <v>250</v>
      </c>
      <c r="I74" s="506" t="s">
        <v>2122</v>
      </c>
      <c r="J74" s="492"/>
      <c r="K74" s="492"/>
    </row>
    <row r="75" spans="4:11" x14ac:dyDescent="0.25">
      <c r="D75" s="423"/>
      <c r="E75" s="486"/>
      <c r="F75" s="493"/>
      <c r="G75" s="504" t="s">
        <v>2123</v>
      </c>
      <c r="H75" s="502">
        <v>80</v>
      </c>
      <c r="I75" s="506" t="s">
        <v>2122</v>
      </c>
      <c r="J75" s="492"/>
      <c r="K75" s="492"/>
    </row>
    <row r="76" spans="4:11" x14ac:dyDescent="0.25">
      <c r="D76" s="423"/>
      <c r="E76" s="486"/>
      <c r="F76" s="493"/>
      <c r="G76" s="495" t="s">
        <v>2124</v>
      </c>
      <c r="H76" s="502" t="s">
        <v>2125</v>
      </c>
      <c r="I76" s="506" t="s">
        <v>2126</v>
      </c>
      <c r="J76" s="492"/>
      <c r="K76" s="492"/>
    </row>
    <row r="77" spans="4:11" ht="15.75" x14ac:dyDescent="0.25">
      <c r="D77" s="423"/>
      <c r="E77" s="487"/>
      <c r="F77" s="488" t="s">
        <v>1315</v>
      </c>
      <c r="G77" s="489" t="s">
        <v>2127</v>
      </c>
      <c r="H77" s="504"/>
      <c r="I77" s="505"/>
      <c r="J77" s="492"/>
      <c r="K77" s="492"/>
    </row>
    <row r="78" spans="4:11" ht="200.25" customHeight="1" x14ac:dyDescent="0.25">
      <c r="D78" s="423"/>
      <c r="E78" s="486"/>
      <c r="F78" s="493" t="s">
        <v>2128</v>
      </c>
      <c r="G78" s="507" t="s">
        <v>2129</v>
      </c>
      <c r="H78" s="490"/>
      <c r="I78" s="491"/>
      <c r="J78" s="492"/>
      <c r="K78" s="492"/>
    </row>
    <row r="79" spans="4:11" x14ac:dyDescent="0.25">
      <c r="D79" s="423"/>
      <c r="E79" s="486"/>
      <c r="F79" s="493"/>
      <c r="G79" s="508" t="s">
        <v>2130</v>
      </c>
      <c r="H79" s="509">
        <v>2</v>
      </c>
      <c r="I79" s="510" t="s">
        <v>6</v>
      </c>
      <c r="J79" s="511"/>
      <c r="K79" s="512">
        <f t="shared" ref="K79:K88" si="2">ROUND(H79*J79,2)</f>
        <v>0</v>
      </c>
    </row>
    <row r="80" spans="4:11" x14ac:dyDescent="0.25">
      <c r="D80" s="423"/>
      <c r="E80" s="486"/>
      <c r="F80" s="493"/>
      <c r="G80" s="508" t="s">
        <v>2131</v>
      </c>
      <c r="H80" s="509">
        <v>2</v>
      </c>
      <c r="I80" s="510" t="s">
        <v>6</v>
      </c>
      <c r="J80" s="511"/>
      <c r="K80" s="512">
        <f t="shared" si="2"/>
        <v>0</v>
      </c>
    </row>
    <row r="81" spans="4:11" x14ac:dyDescent="0.25">
      <c r="D81" s="423"/>
      <c r="E81" s="486"/>
      <c r="F81" s="493"/>
      <c r="G81" s="508" t="s">
        <v>2132</v>
      </c>
      <c r="H81" s="509">
        <v>2</v>
      </c>
      <c r="I81" s="510" t="s">
        <v>6</v>
      </c>
      <c r="J81" s="511"/>
      <c r="K81" s="512">
        <f t="shared" si="2"/>
        <v>0</v>
      </c>
    </row>
    <row r="82" spans="4:11" x14ac:dyDescent="0.25">
      <c r="D82" s="423"/>
      <c r="E82" s="486"/>
      <c r="F82" s="493"/>
      <c r="G82" s="508" t="s">
        <v>2133</v>
      </c>
      <c r="H82" s="509">
        <v>2</v>
      </c>
      <c r="I82" s="510" t="s">
        <v>6</v>
      </c>
      <c r="J82" s="511"/>
      <c r="K82" s="512">
        <f t="shared" si="2"/>
        <v>0</v>
      </c>
    </row>
    <row r="83" spans="4:11" x14ac:dyDescent="0.25">
      <c r="D83" s="423"/>
      <c r="E83" s="486"/>
      <c r="F83" s="493"/>
      <c r="G83" s="508" t="s">
        <v>2134</v>
      </c>
      <c r="H83" s="509">
        <v>2</v>
      </c>
      <c r="I83" s="510" t="s">
        <v>6</v>
      </c>
      <c r="J83" s="511"/>
      <c r="K83" s="512">
        <f t="shared" si="2"/>
        <v>0</v>
      </c>
    </row>
    <row r="84" spans="4:11" x14ac:dyDescent="0.25">
      <c r="D84" s="423"/>
      <c r="E84" s="486"/>
      <c r="F84" s="493"/>
      <c r="G84" s="508" t="s">
        <v>2135</v>
      </c>
      <c r="H84" s="509">
        <v>2</v>
      </c>
      <c r="I84" s="510" t="s">
        <v>6</v>
      </c>
      <c r="J84" s="511"/>
      <c r="K84" s="512">
        <f t="shared" si="2"/>
        <v>0</v>
      </c>
    </row>
    <row r="85" spans="4:11" x14ac:dyDescent="0.25">
      <c r="D85" s="423"/>
      <c r="E85" s="486"/>
      <c r="F85" s="493"/>
      <c r="G85" s="508" t="s">
        <v>2136</v>
      </c>
      <c r="H85" s="509">
        <v>2</v>
      </c>
      <c r="I85" s="510" t="s">
        <v>6</v>
      </c>
      <c r="J85" s="511"/>
      <c r="K85" s="512">
        <f t="shared" si="2"/>
        <v>0</v>
      </c>
    </row>
    <row r="86" spans="4:11" x14ac:dyDescent="0.25">
      <c r="D86" s="423"/>
      <c r="E86" s="486"/>
      <c r="F86" s="493"/>
      <c r="G86" s="508" t="s">
        <v>2137</v>
      </c>
      <c r="H86" s="509">
        <v>2</v>
      </c>
      <c r="I86" s="510" t="s">
        <v>6</v>
      </c>
      <c r="J86" s="511"/>
      <c r="K86" s="512">
        <f t="shared" si="2"/>
        <v>0</v>
      </c>
    </row>
    <row r="87" spans="4:11" x14ac:dyDescent="0.25">
      <c r="D87" s="423"/>
      <c r="E87" s="486"/>
      <c r="F87" s="493"/>
      <c r="G87" s="508" t="s">
        <v>2138</v>
      </c>
      <c r="H87" s="509">
        <v>2</v>
      </c>
      <c r="I87" s="510" t="s">
        <v>6</v>
      </c>
      <c r="J87" s="511"/>
      <c r="K87" s="512">
        <f t="shared" si="2"/>
        <v>0</v>
      </c>
    </row>
    <row r="88" spans="4:11" x14ac:dyDescent="0.25">
      <c r="D88" s="423"/>
      <c r="E88" s="486"/>
      <c r="F88" s="493"/>
      <c r="G88" s="508" t="s">
        <v>2139</v>
      </c>
      <c r="H88" s="509">
        <v>2</v>
      </c>
      <c r="I88" s="510" t="s">
        <v>6</v>
      </c>
      <c r="J88" s="511"/>
      <c r="K88" s="512">
        <f t="shared" si="2"/>
        <v>0</v>
      </c>
    </row>
    <row r="89" spans="4:11" x14ac:dyDescent="0.25">
      <c r="D89" s="423"/>
      <c r="E89" s="486"/>
      <c r="F89" s="493"/>
      <c r="G89" s="508" t="s">
        <v>2140</v>
      </c>
      <c r="H89" s="509">
        <v>4</v>
      </c>
      <c r="I89" s="513" t="s">
        <v>2141</v>
      </c>
      <c r="J89" s="514"/>
      <c r="K89" s="514"/>
    </row>
    <row r="90" spans="4:11" x14ac:dyDescent="0.25">
      <c r="D90" s="423"/>
      <c r="E90" s="486"/>
      <c r="F90" s="493"/>
      <c r="G90" s="508" t="s">
        <v>2142</v>
      </c>
      <c r="H90" s="509">
        <v>7.5</v>
      </c>
      <c r="I90" s="510" t="s">
        <v>69</v>
      </c>
      <c r="J90" s="514"/>
      <c r="K90" s="514"/>
    </row>
    <row r="91" spans="4:11" x14ac:dyDescent="0.25">
      <c r="D91" s="423"/>
      <c r="E91" s="486"/>
      <c r="F91" s="493"/>
      <c r="G91" s="508" t="s">
        <v>2143</v>
      </c>
      <c r="H91" s="509">
        <v>15.07</v>
      </c>
      <c r="I91" s="510" t="s">
        <v>69</v>
      </c>
      <c r="J91" s="514"/>
      <c r="K91" s="514"/>
    </row>
    <row r="92" spans="4:11" x14ac:dyDescent="0.25">
      <c r="D92" s="423"/>
      <c r="E92" s="486"/>
      <c r="F92" s="493"/>
      <c r="G92" s="508" t="s">
        <v>2144</v>
      </c>
      <c r="H92" s="509">
        <v>2.2000000000000002</v>
      </c>
      <c r="I92" s="515" t="s">
        <v>1577</v>
      </c>
      <c r="J92" s="514"/>
      <c r="K92" s="514"/>
    </row>
    <row r="93" spans="4:11" x14ac:dyDescent="0.25">
      <c r="D93" s="423"/>
      <c r="E93" s="486"/>
      <c r="F93" s="493"/>
      <c r="G93" s="508" t="s">
        <v>2145</v>
      </c>
      <c r="H93" s="509">
        <v>4.5</v>
      </c>
      <c r="I93" s="515" t="s">
        <v>1577</v>
      </c>
      <c r="J93" s="514"/>
      <c r="K93" s="514"/>
    </row>
    <row r="94" spans="4:11" x14ac:dyDescent="0.25">
      <c r="D94" s="423"/>
      <c r="E94" s="486"/>
      <c r="F94" s="493"/>
      <c r="G94" s="508" t="s">
        <v>2146</v>
      </c>
      <c r="H94" s="509">
        <v>3.8</v>
      </c>
      <c r="I94" s="515" t="s">
        <v>1583</v>
      </c>
      <c r="J94" s="514"/>
      <c r="K94" s="514"/>
    </row>
    <row r="95" spans="4:11" x14ac:dyDescent="0.25">
      <c r="D95" s="423"/>
      <c r="E95" s="486"/>
      <c r="F95" s="493"/>
      <c r="G95" s="508" t="s">
        <v>2147</v>
      </c>
      <c r="H95" s="516" t="s">
        <v>2148</v>
      </c>
      <c r="I95" s="515" t="s">
        <v>1666</v>
      </c>
      <c r="J95" s="514"/>
      <c r="K95" s="514"/>
    </row>
    <row r="96" spans="4:11" x14ac:dyDescent="0.25">
      <c r="D96" s="423"/>
      <c r="E96" s="486"/>
      <c r="F96" s="493"/>
      <c r="G96" s="508" t="s">
        <v>2149</v>
      </c>
      <c r="H96" s="516">
        <v>400</v>
      </c>
      <c r="I96" s="515" t="s">
        <v>1581</v>
      </c>
      <c r="J96" s="514"/>
      <c r="K96" s="514"/>
    </row>
    <row r="97" spans="4:11" x14ac:dyDescent="0.25">
      <c r="D97" s="423"/>
      <c r="E97" s="486"/>
      <c r="F97" s="493"/>
      <c r="G97" s="508" t="s">
        <v>2150</v>
      </c>
      <c r="H97" s="516">
        <v>50</v>
      </c>
      <c r="I97" s="510" t="s">
        <v>1602</v>
      </c>
      <c r="J97" s="514"/>
      <c r="K97" s="514"/>
    </row>
    <row r="98" spans="4:11" x14ac:dyDescent="0.25">
      <c r="D98" s="423"/>
      <c r="E98" s="486"/>
      <c r="F98" s="493"/>
      <c r="G98" s="508" t="s">
        <v>2151</v>
      </c>
      <c r="H98" s="516">
        <v>68</v>
      </c>
      <c r="I98" s="515" t="s">
        <v>2152</v>
      </c>
      <c r="J98" s="514"/>
      <c r="K98" s="514"/>
    </row>
    <row r="99" spans="4:11" x14ac:dyDescent="0.25">
      <c r="D99" s="423"/>
      <c r="E99" s="486"/>
      <c r="F99" s="493"/>
      <c r="G99" s="508" t="s">
        <v>2153</v>
      </c>
      <c r="H99" s="516">
        <v>10</v>
      </c>
      <c r="I99" s="515" t="s">
        <v>69</v>
      </c>
      <c r="J99" s="514"/>
      <c r="K99" s="514"/>
    </row>
    <row r="100" spans="4:11" x14ac:dyDescent="0.25">
      <c r="D100" s="423"/>
      <c r="E100" s="486"/>
      <c r="F100" s="493"/>
      <c r="G100" s="517" t="s">
        <v>2154</v>
      </c>
      <c r="H100" s="516">
        <v>250</v>
      </c>
      <c r="I100" s="515" t="s">
        <v>2122</v>
      </c>
      <c r="J100" s="514"/>
      <c r="K100" s="514"/>
    </row>
    <row r="101" spans="4:11" x14ac:dyDescent="0.25">
      <c r="D101" s="423"/>
      <c r="E101" s="486"/>
      <c r="F101" s="493"/>
      <c r="G101" s="508" t="s">
        <v>2155</v>
      </c>
      <c r="H101" s="509">
        <v>80</v>
      </c>
      <c r="I101" s="515" t="s">
        <v>2122</v>
      </c>
      <c r="J101" s="514"/>
      <c r="K101" s="514"/>
    </row>
    <row r="102" spans="4:11" ht="15.75" x14ac:dyDescent="0.25">
      <c r="D102" s="423"/>
      <c r="E102" s="487"/>
      <c r="F102" s="488" t="s">
        <v>2156</v>
      </c>
      <c r="G102" s="489" t="s">
        <v>2157</v>
      </c>
      <c r="H102" s="490"/>
      <c r="I102" s="491"/>
      <c r="J102" s="492"/>
      <c r="K102" s="492"/>
    </row>
    <row r="103" spans="4:11" ht="173.25" customHeight="1" x14ac:dyDescent="0.25">
      <c r="D103" s="423"/>
      <c r="E103" s="486"/>
      <c r="F103" s="493" t="s">
        <v>2158</v>
      </c>
      <c r="G103" s="494" t="s">
        <v>2159</v>
      </c>
      <c r="H103" s="490"/>
      <c r="I103" s="491"/>
      <c r="J103" s="492"/>
      <c r="K103" s="492"/>
    </row>
    <row r="104" spans="4:11" x14ac:dyDescent="0.25">
      <c r="D104" s="423"/>
      <c r="E104" s="486"/>
      <c r="F104" s="493"/>
      <c r="G104" s="518" t="s">
        <v>2160</v>
      </c>
      <c r="H104" s="502">
        <v>80</v>
      </c>
      <c r="I104" s="505" t="s">
        <v>2122</v>
      </c>
      <c r="J104" s="492"/>
      <c r="K104" s="492"/>
    </row>
    <row r="105" spans="4:11" x14ac:dyDescent="0.25">
      <c r="D105" s="423"/>
      <c r="E105" s="486"/>
      <c r="F105" s="493"/>
      <c r="G105" s="518" t="s">
        <v>2161</v>
      </c>
      <c r="H105" s="502">
        <v>3.4</v>
      </c>
      <c r="I105" s="505" t="s">
        <v>69</v>
      </c>
      <c r="J105" s="498"/>
      <c r="K105" s="499">
        <f t="shared" ref="K105:K110" si="3">ROUND(H105*J105,2)</f>
        <v>0</v>
      </c>
    </row>
    <row r="106" spans="4:11" x14ac:dyDescent="0.25">
      <c r="D106" s="423"/>
      <c r="E106" s="486"/>
      <c r="F106" s="493"/>
      <c r="G106" s="518" t="s">
        <v>2162</v>
      </c>
      <c r="H106" s="502">
        <v>1</v>
      </c>
      <c r="I106" s="505" t="s">
        <v>6</v>
      </c>
      <c r="J106" s="498"/>
      <c r="K106" s="499">
        <f t="shared" si="3"/>
        <v>0</v>
      </c>
    </row>
    <row r="107" spans="4:11" x14ac:dyDescent="0.25">
      <c r="D107" s="423"/>
      <c r="E107" s="486"/>
      <c r="F107" s="493"/>
      <c r="G107" s="518" t="s">
        <v>2163</v>
      </c>
      <c r="H107" s="502">
        <v>3.4</v>
      </c>
      <c r="I107" s="505" t="s">
        <v>69</v>
      </c>
      <c r="J107" s="498"/>
      <c r="K107" s="499">
        <f t="shared" si="3"/>
        <v>0</v>
      </c>
    </row>
    <row r="108" spans="4:11" x14ac:dyDescent="0.25">
      <c r="D108" s="423"/>
      <c r="E108" s="486"/>
      <c r="F108" s="493"/>
      <c r="G108" s="518" t="s">
        <v>2164</v>
      </c>
      <c r="H108" s="502">
        <v>2</v>
      </c>
      <c r="I108" s="505" t="s">
        <v>6</v>
      </c>
      <c r="J108" s="498"/>
      <c r="K108" s="499">
        <f t="shared" si="3"/>
        <v>0</v>
      </c>
    </row>
    <row r="109" spans="4:11" x14ac:dyDescent="0.25">
      <c r="D109" s="423"/>
      <c r="E109" s="486"/>
      <c r="F109" s="493"/>
      <c r="G109" s="518" t="s">
        <v>2165</v>
      </c>
      <c r="H109" s="502">
        <v>2</v>
      </c>
      <c r="I109" s="505" t="s">
        <v>6</v>
      </c>
      <c r="J109" s="498"/>
      <c r="K109" s="499">
        <f t="shared" si="3"/>
        <v>0</v>
      </c>
    </row>
    <row r="110" spans="4:11" x14ac:dyDescent="0.25">
      <c r="D110" s="423"/>
      <c r="E110" s="486"/>
      <c r="F110" s="493"/>
      <c r="G110" s="518" t="s">
        <v>2166</v>
      </c>
      <c r="H110" s="502">
        <v>3</v>
      </c>
      <c r="I110" s="505" t="s">
        <v>6</v>
      </c>
      <c r="J110" s="498"/>
      <c r="K110" s="499">
        <f t="shared" si="3"/>
        <v>0</v>
      </c>
    </row>
    <row r="111" spans="4:11" ht="63.75" x14ac:dyDescent="0.25">
      <c r="D111" s="423"/>
      <c r="E111" s="486"/>
      <c r="F111" s="493"/>
      <c r="G111" s="519" t="s">
        <v>2167</v>
      </c>
      <c r="H111" s="509"/>
      <c r="I111" s="510"/>
      <c r="J111" s="514"/>
      <c r="K111" s="514"/>
    </row>
    <row r="112" spans="4:11" x14ac:dyDescent="0.25">
      <c r="D112" s="423"/>
      <c r="E112" s="486"/>
      <c r="F112" s="493"/>
      <c r="G112" s="508" t="s">
        <v>2160</v>
      </c>
      <c r="H112" s="509">
        <v>80</v>
      </c>
      <c r="I112" s="510" t="s">
        <v>2122</v>
      </c>
      <c r="J112" s="514"/>
      <c r="K112" s="514"/>
    </row>
    <row r="113" spans="4:11" x14ac:dyDescent="0.25">
      <c r="D113" s="423"/>
      <c r="E113" s="486"/>
      <c r="F113" s="493"/>
      <c r="G113" s="508" t="s">
        <v>2168</v>
      </c>
      <c r="H113" s="509">
        <v>0</v>
      </c>
      <c r="I113" s="510" t="s">
        <v>69</v>
      </c>
      <c r="J113" s="514"/>
      <c r="K113" s="512"/>
    </row>
    <row r="114" spans="4:11" x14ac:dyDescent="0.25">
      <c r="D114" s="423"/>
      <c r="E114" s="486"/>
      <c r="F114" s="493"/>
      <c r="G114" s="517" t="s">
        <v>2169</v>
      </c>
      <c r="H114" s="509">
        <v>1</v>
      </c>
      <c r="I114" s="510" t="s">
        <v>6</v>
      </c>
      <c r="J114" s="511"/>
      <c r="K114" s="512">
        <f>ROUND(H114*J114,2)</f>
        <v>0</v>
      </c>
    </row>
    <row r="115" spans="4:11" ht="15.75" x14ac:dyDescent="0.25">
      <c r="D115" s="423"/>
      <c r="E115" s="487"/>
      <c r="F115" s="488" t="s">
        <v>2170</v>
      </c>
      <c r="G115" s="520" t="s">
        <v>2171</v>
      </c>
      <c r="H115" s="502"/>
      <c r="I115" s="505"/>
      <c r="J115" s="492"/>
      <c r="K115" s="492"/>
    </row>
    <row r="116" spans="4:11" ht="38.25" x14ac:dyDescent="0.25">
      <c r="D116" s="423"/>
      <c r="E116" s="486"/>
      <c r="F116" s="493" t="s">
        <v>2172</v>
      </c>
      <c r="G116" s="519" t="s">
        <v>2173</v>
      </c>
      <c r="H116" s="521"/>
      <c r="I116" s="522"/>
      <c r="J116" s="523"/>
      <c r="K116" s="523"/>
    </row>
    <row r="117" spans="4:11" x14ac:dyDescent="0.25">
      <c r="D117" s="423"/>
      <c r="E117" s="486"/>
      <c r="F117" s="493"/>
      <c r="G117" s="508" t="s">
        <v>2174</v>
      </c>
      <c r="H117" s="524">
        <v>1</v>
      </c>
      <c r="I117" s="510" t="s">
        <v>6</v>
      </c>
      <c r="J117" s="511"/>
      <c r="K117" s="512">
        <f>ROUND(H117*J117,2)</f>
        <v>0</v>
      </c>
    </row>
    <row r="118" spans="4:11" x14ac:dyDescent="0.25">
      <c r="D118" s="423"/>
      <c r="E118" s="486"/>
      <c r="F118" s="493"/>
      <c r="G118" s="508" t="s">
        <v>2175</v>
      </c>
      <c r="H118" s="524">
        <v>2</v>
      </c>
      <c r="I118" s="510" t="s">
        <v>6</v>
      </c>
      <c r="J118" s="511"/>
      <c r="K118" s="512">
        <f>ROUND(H118*J118,2)</f>
        <v>0</v>
      </c>
    </row>
    <row r="119" spans="4:11" ht="15.75" x14ac:dyDescent="0.25">
      <c r="D119" s="423"/>
      <c r="E119" s="487"/>
      <c r="F119" s="488" t="s">
        <v>2176</v>
      </c>
      <c r="G119" s="525" t="s">
        <v>2177</v>
      </c>
      <c r="H119" s="502"/>
      <c r="I119" s="505"/>
      <c r="J119" s="492"/>
      <c r="K119" s="492"/>
    </row>
    <row r="120" spans="4:11" ht="76.5" x14ac:dyDescent="0.25">
      <c r="D120" s="423"/>
      <c r="E120" s="486"/>
      <c r="F120" s="493" t="s">
        <v>2178</v>
      </c>
      <c r="G120" s="519" t="s">
        <v>2179</v>
      </c>
      <c r="H120" s="521"/>
      <c r="I120" s="522"/>
      <c r="J120" s="523"/>
      <c r="K120" s="523"/>
    </row>
    <row r="121" spans="4:11" x14ac:dyDescent="0.25">
      <c r="D121" s="423"/>
      <c r="E121" s="486"/>
      <c r="F121" s="493"/>
      <c r="G121" s="508" t="s">
        <v>2180</v>
      </c>
      <c r="H121" s="509">
        <v>5</v>
      </c>
      <c r="I121" s="510" t="s">
        <v>69</v>
      </c>
      <c r="J121" s="511"/>
      <c r="K121" s="512">
        <f>ROUND(H121*J121,2)</f>
        <v>0</v>
      </c>
    </row>
    <row r="122" spans="4:11" x14ac:dyDescent="0.25">
      <c r="D122" s="423"/>
      <c r="E122" s="486"/>
      <c r="F122" s="493"/>
      <c r="G122" s="508" t="s">
        <v>2181</v>
      </c>
      <c r="H122" s="509">
        <v>2</v>
      </c>
      <c r="I122" s="510" t="s">
        <v>6</v>
      </c>
      <c r="J122" s="511"/>
      <c r="K122" s="512">
        <f>ROUND(H122*J122,2)</f>
        <v>0</v>
      </c>
    </row>
    <row r="123" spans="4:11" ht="89.25" x14ac:dyDescent="0.25">
      <c r="D123" s="423"/>
      <c r="E123" s="486"/>
      <c r="F123" s="493" t="s">
        <v>2182</v>
      </c>
      <c r="G123" s="519" t="s">
        <v>2183</v>
      </c>
      <c r="H123" s="509"/>
      <c r="I123" s="510"/>
      <c r="J123" s="514"/>
      <c r="K123" s="514"/>
    </row>
    <row r="124" spans="4:11" x14ac:dyDescent="0.25">
      <c r="D124" s="423"/>
      <c r="E124" s="486"/>
      <c r="F124" s="493"/>
      <c r="G124" s="508" t="s">
        <v>2180</v>
      </c>
      <c r="H124" s="509">
        <v>5</v>
      </c>
      <c r="I124" s="510" t="s">
        <v>69</v>
      </c>
      <c r="J124" s="511"/>
      <c r="K124" s="512">
        <f>ROUND(H124*J124,2)</f>
        <v>0</v>
      </c>
    </row>
    <row r="125" spans="4:11" x14ac:dyDescent="0.25">
      <c r="D125" s="423"/>
      <c r="E125" s="486"/>
      <c r="F125" s="493"/>
      <c r="G125" s="508" t="s">
        <v>2181</v>
      </c>
      <c r="H125" s="509">
        <v>2</v>
      </c>
      <c r="I125" s="510" t="s">
        <v>6</v>
      </c>
      <c r="J125" s="511"/>
      <c r="K125" s="512">
        <f>ROUND(H125*J125,2)</f>
        <v>0</v>
      </c>
    </row>
    <row r="126" spans="4:11" ht="15.75" x14ac:dyDescent="0.25">
      <c r="D126" s="423"/>
      <c r="E126" s="487"/>
      <c r="F126" s="488" t="s">
        <v>2184</v>
      </c>
      <c r="G126" s="526" t="s">
        <v>1758</v>
      </c>
      <c r="H126" s="521"/>
      <c r="I126" s="522"/>
      <c r="J126" s="523"/>
      <c r="K126" s="523"/>
    </row>
    <row r="127" spans="4:11" ht="15" customHeight="1" x14ac:dyDescent="0.25">
      <c r="D127" s="423"/>
      <c r="E127" s="486"/>
      <c r="F127" s="493" t="s">
        <v>2185</v>
      </c>
      <c r="G127" s="519" t="s">
        <v>2186</v>
      </c>
      <c r="H127" s="521">
        <v>1</v>
      </c>
      <c r="I127" s="522" t="s">
        <v>6</v>
      </c>
      <c r="J127" s="527"/>
      <c r="K127" s="499">
        <f>ROUND(H127*J127,2)</f>
        <v>0</v>
      </c>
    </row>
    <row r="128" spans="4:11" ht="255" x14ac:dyDescent="0.25">
      <c r="D128" s="423"/>
      <c r="E128" s="486"/>
      <c r="F128" s="493" t="s">
        <v>2185</v>
      </c>
      <c r="G128" s="519" t="s">
        <v>2187</v>
      </c>
      <c r="H128" s="521">
        <v>10</v>
      </c>
      <c r="I128" s="522" t="s">
        <v>69</v>
      </c>
      <c r="J128" s="527"/>
      <c r="K128" s="499">
        <f>ROUND(H128*J128,2)</f>
        <v>0</v>
      </c>
    </row>
    <row r="129" spans="1:11" ht="15.75" thickBot="1" x14ac:dyDescent="0.3">
      <c r="D129" s="423"/>
      <c r="E129" s="456"/>
      <c r="F129" s="457"/>
      <c r="G129" s="458" t="s">
        <v>2188</v>
      </c>
      <c r="H129" s="459"/>
      <c r="I129" s="460"/>
      <c r="J129" s="461"/>
      <c r="K129" s="462">
        <f>SUM(K59:K128)</f>
        <v>0</v>
      </c>
    </row>
    <row r="130" spans="1:11" ht="18.75" thickTop="1" x14ac:dyDescent="0.25">
      <c r="D130" s="423"/>
      <c r="E130" s="442"/>
      <c r="F130" s="439" t="s">
        <v>2189</v>
      </c>
      <c r="G130" s="463" t="s">
        <v>2190</v>
      </c>
      <c r="H130" s="427"/>
      <c r="I130" s="480"/>
      <c r="J130" s="481"/>
      <c r="K130" s="481"/>
    </row>
    <row r="131" spans="1:11" ht="15.75" x14ac:dyDescent="0.25">
      <c r="D131" s="423"/>
      <c r="E131" s="442"/>
      <c r="F131" s="439"/>
      <c r="G131" s="443" t="s">
        <v>712</v>
      </c>
      <c r="H131" s="445" t="s">
        <v>2191</v>
      </c>
      <c r="I131" s="529" t="s">
        <v>2110</v>
      </c>
      <c r="J131" s="444" t="s">
        <v>2192</v>
      </c>
      <c r="K131" s="444" t="s">
        <v>2193</v>
      </c>
    </row>
    <row r="132" spans="1:11" ht="25.5" x14ac:dyDescent="0.25">
      <c r="D132" s="423"/>
      <c r="E132" s="475"/>
      <c r="F132" s="476" t="s">
        <v>2194</v>
      </c>
      <c r="G132" s="485" t="s">
        <v>2195</v>
      </c>
      <c r="H132" s="454" t="s">
        <v>22</v>
      </c>
      <c r="I132" s="483">
        <f>40*0.55*1.1</f>
        <v>24.200000000000003</v>
      </c>
      <c r="J132" s="455"/>
      <c r="K132" s="452">
        <f>ROUND(I132*J132,2)</f>
        <v>0</v>
      </c>
    </row>
    <row r="133" spans="1:11" ht="38.25" x14ac:dyDescent="0.25">
      <c r="D133" s="423"/>
      <c r="E133" s="475"/>
      <c r="F133" s="476" t="s">
        <v>2196</v>
      </c>
      <c r="G133" s="485" t="s">
        <v>2197</v>
      </c>
      <c r="H133" s="454" t="s">
        <v>22</v>
      </c>
      <c r="I133" s="483">
        <f>40*0.12</f>
        <v>4.8</v>
      </c>
      <c r="J133" s="455"/>
      <c r="K133" s="452">
        <f>ROUND(I133*J133,2)</f>
        <v>0</v>
      </c>
    </row>
    <row r="134" spans="1:11" x14ac:dyDescent="0.25">
      <c r="D134" s="423"/>
      <c r="E134" s="475"/>
      <c r="F134" s="476" t="s">
        <v>2198</v>
      </c>
      <c r="G134" s="474" t="s">
        <v>2199</v>
      </c>
      <c r="H134" s="454" t="s">
        <v>29</v>
      </c>
      <c r="I134" s="477">
        <v>26</v>
      </c>
      <c r="J134" s="455"/>
      <c r="K134" s="452">
        <f>ROUND(I134*J134,2)</f>
        <v>0</v>
      </c>
    </row>
    <row r="135" spans="1:11" ht="26.25" x14ac:dyDescent="0.25">
      <c r="D135" s="423"/>
      <c r="E135" s="475"/>
      <c r="F135" s="476" t="s">
        <v>2200</v>
      </c>
      <c r="G135" s="474" t="s">
        <v>2201</v>
      </c>
      <c r="H135" s="454" t="s">
        <v>6</v>
      </c>
      <c r="I135" s="477">
        <v>1</v>
      </c>
      <c r="J135" s="455"/>
      <c r="K135" s="452">
        <f>ROUND(I135*J135,2)</f>
        <v>0</v>
      </c>
    </row>
    <row r="136" spans="1:11" ht="26.25" x14ac:dyDescent="0.25">
      <c r="D136" s="423"/>
      <c r="E136" s="475"/>
      <c r="F136" s="476" t="s">
        <v>2202</v>
      </c>
      <c r="G136" s="474" t="s">
        <v>2203</v>
      </c>
      <c r="H136" s="454" t="s">
        <v>6</v>
      </c>
      <c r="I136" s="477">
        <v>1</v>
      </c>
      <c r="J136" s="455"/>
      <c r="K136" s="452">
        <f>ROUND(I136*J136,2)</f>
        <v>0</v>
      </c>
    </row>
    <row r="137" spans="1:11" ht="15.75" thickBot="1" x14ac:dyDescent="0.3">
      <c r="D137" s="423"/>
      <c r="E137" s="456"/>
      <c r="F137" s="457"/>
      <c r="G137" s="458" t="s">
        <v>2204</v>
      </c>
      <c r="H137" s="459"/>
      <c r="I137" s="460"/>
      <c r="J137" s="461"/>
      <c r="K137" s="462">
        <f>SUM(K132:K136)</f>
        <v>0</v>
      </c>
    </row>
    <row r="138" spans="1:11" ht="18.75" thickTop="1" x14ac:dyDescent="0.25">
      <c r="D138" s="423"/>
      <c r="E138" s="442"/>
      <c r="F138" s="439" t="s">
        <v>2205</v>
      </c>
      <c r="G138" s="463" t="s">
        <v>2206</v>
      </c>
      <c r="H138" s="427"/>
      <c r="I138" s="480"/>
      <c r="J138" s="481"/>
      <c r="K138" s="481"/>
    </row>
    <row r="139" spans="1:11" x14ac:dyDescent="0.25">
      <c r="D139" s="423"/>
      <c r="E139" s="466"/>
      <c r="F139" s="467"/>
      <c r="G139" s="443" t="s">
        <v>712</v>
      </c>
      <c r="H139" s="445" t="s">
        <v>2191</v>
      </c>
      <c r="I139" s="529" t="s">
        <v>2110</v>
      </c>
      <c r="J139" s="444" t="s">
        <v>2192</v>
      </c>
      <c r="K139" s="444" t="s">
        <v>2193</v>
      </c>
    </row>
    <row r="140" spans="1:11" x14ac:dyDescent="0.25">
      <c r="D140" s="423"/>
      <c r="E140" s="442"/>
      <c r="F140" s="425" t="s">
        <v>2207</v>
      </c>
      <c r="G140" s="530" t="s">
        <v>2208</v>
      </c>
      <c r="H140" s="427" t="s">
        <v>29</v>
      </c>
      <c r="I140" s="450">
        <v>133</v>
      </c>
      <c r="J140" s="451"/>
      <c r="K140" s="452">
        <f>ROUND(I140*J140,2)</f>
        <v>0</v>
      </c>
    </row>
    <row r="141" spans="1:11" s="537" customFormat="1" ht="15" customHeight="1" x14ac:dyDescent="0.25">
      <c r="A141" s="528"/>
      <c r="B141" s="528"/>
      <c r="C141" s="528"/>
      <c r="D141" s="531"/>
      <c r="E141" s="442"/>
      <c r="F141" s="425" t="s">
        <v>2209</v>
      </c>
      <c r="G141" s="532" t="s">
        <v>2210</v>
      </c>
      <c r="H141" s="533" t="s">
        <v>14</v>
      </c>
      <c r="I141" s="534">
        <v>1</v>
      </c>
      <c r="J141" s="535"/>
      <c r="K141" s="536">
        <f>ROUND(I141*J141,2)</f>
        <v>0</v>
      </c>
    </row>
    <row r="142" spans="1:11" ht="26.25" x14ac:dyDescent="0.25">
      <c r="D142" s="423"/>
      <c r="E142" s="442"/>
      <c r="F142" s="425" t="s">
        <v>2211</v>
      </c>
      <c r="G142" s="453" t="s">
        <v>2212</v>
      </c>
      <c r="H142" s="454" t="s">
        <v>14</v>
      </c>
      <c r="I142" s="450">
        <v>1</v>
      </c>
      <c r="J142" s="455"/>
      <c r="K142" s="452">
        <f>ROUND(I142*J142,2)</f>
        <v>0</v>
      </c>
    </row>
    <row r="143" spans="1:11" ht="39" x14ac:dyDescent="0.25">
      <c r="D143" s="423"/>
      <c r="E143" s="442"/>
      <c r="F143" s="425" t="s">
        <v>2213</v>
      </c>
      <c r="G143" s="449" t="s">
        <v>2214</v>
      </c>
      <c r="H143" s="454" t="s">
        <v>1227</v>
      </c>
      <c r="I143" s="450">
        <v>3</v>
      </c>
      <c r="J143" s="455"/>
      <c r="K143" s="452">
        <f>ROUND(I143*J143,2)</f>
        <v>0</v>
      </c>
    </row>
    <row r="144" spans="1:11" ht="39" x14ac:dyDescent="0.25">
      <c r="D144" s="423"/>
      <c r="E144" s="472"/>
      <c r="F144" s="425" t="s">
        <v>2215</v>
      </c>
      <c r="G144" s="538" t="s">
        <v>2216</v>
      </c>
      <c r="H144" s="454" t="s">
        <v>14</v>
      </c>
      <c r="I144" s="450">
        <v>1</v>
      </c>
      <c r="J144" s="455"/>
      <c r="K144" s="452">
        <f>ROUND(I144*J144,2)</f>
        <v>0</v>
      </c>
    </row>
    <row r="145" spans="4:11" ht="39" x14ac:dyDescent="0.25">
      <c r="D145" s="423"/>
      <c r="E145" s="442"/>
      <c r="F145" s="425" t="s">
        <v>2217</v>
      </c>
      <c r="G145" s="478" t="s">
        <v>2218</v>
      </c>
      <c r="H145" s="427"/>
      <c r="I145" s="480"/>
      <c r="J145" s="481"/>
      <c r="K145" s="539">
        <f>SUM(K140:K144)*0.1</f>
        <v>0</v>
      </c>
    </row>
    <row r="146" spans="4:11" ht="15.75" thickBot="1" x14ac:dyDescent="0.3">
      <c r="D146" s="423"/>
      <c r="E146" s="456"/>
      <c r="F146" s="540"/>
      <c r="G146" s="458" t="s">
        <v>2219</v>
      </c>
      <c r="H146" s="541"/>
      <c r="I146" s="542"/>
      <c r="J146" s="543"/>
      <c r="K146" s="462">
        <f>SUM(K140:K145)</f>
        <v>0</v>
      </c>
    </row>
    <row r="147" spans="4:11" ht="18.75" thickTop="1" x14ac:dyDescent="0.25">
      <c r="D147" s="423"/>
      <c r="E147" s="442"/>
      <c r="F147" s="439" t="s">
        <v>2220</v>
      </c>
      <c r="G147" s="544" t="s">
        <v>2221</v>
      </c>
      <c r="H147" s="545"/>
      <c r="I147" s="546"/>
      <c r="J147" s="547"/>
      <c r="K147" s="547"/>
    </row>
    <row r="148" spans="4:11" x14ac:dyDescent="0.25">
      <c r="D148" s="423"/>
      <c r="E148" s="548"/>
      <c r="F148" s="549"/>
      <c r="G148" s="443" t="s">
        <v>712</v>
      </c>
      <c r="H148" s="445" t="s">
        <v>2191</v>
      </c>
      <c r="I148" s="529" t="s">
        <v>2110</v>
      </c>
      <c r="J148" s="444" t="s">
        <v>2192</v>
      </c>
      <c r="K148" s="444" t="s">
        <v>2193</v>
      </c>
    </row>
    <row r="149" spans="4:11" ht="48.75" x14ac:dyDescent="0.25">
      <c r="D149" s="423"/>
      <c r="E149" s="548"/>
      <c r="F149" s="549"/>
      <c r="G149" s="550" t="s">
        <v>2222</v>
      </c>
      <c r="H149" s="545"/>
      <c r="I149" s="546"/>
      <c r="J149" s="547"/>
      <c r="K149" s="547"/>
    </row>
    <row r="150" spans="4:11" ht="15.75" x14ac:dyDescent="0.25">
      <c r="D150" s="423"/>
      <c r="E150" s="442"/>
      <c r="F150" s="551" t="s">
        <v>2223</v>
      </c>
      <c r="G150" s="552" t="s">
        <v>1031</v>
      </c>
      <c r="H150" s="553"/>
      <c r="I150" s="554"/>
      <c r="J150" s="555"/>
      <c r="K150" s="555"/>
    </row>
    <row r="151" spans="4:11" ht="64.5" x14ac:dyDescent="0.25">
      <c r="D151" s="423"/>
      <c r="E151" s="548"/>
      <c r="F151" s="556" t="s">
        <v>2224</v>
      </c>
      <c r="G151" s="557" t="s">
        <v>2225</v>
      </c>
      <c r="H151" s="558" t="s">
        <v>69</v>
      </c>
      <c r="I151" s="559">
        <v>20</v>
      </c>
      <c r="J151" s="560"/>
      <c r="K151" s="561">
        <f t="shared" ref="K151:K158" si="4">ROUND(I151*J151,2)</f>
        <v>0</v>
      </c>
    </row>
    <row r="152" spans="4:11" x14ac:dyDescent="0.25">
      <c r="D152" s="423"/>
      <c r="E152" s="548"/>
      <c r="F152" s="556" t="s">
        <v>2226</v>
      </c>
      <c r="G152" s="557" t="s">
        <v>2227</v>
      </c>
      <c r="H152" s="558" t="s">
        <v>69</v>
      </c>
      <c r="I152" s="559">
        <v>18</v>
      </c>
      <c r="J152" s="560"/>
      <c r="K152" s="561">
        <f t="shared" si="4"/>
        <v>0</v>
      </c>
    </row>
    <row r="153" spans="4:11" x14ac:dyDescent="0.25">
      <c r="D153" s="423"/>
      <c r="E153" s="548"/>
      <c r="F153" s="556" t="s">
        <v>2228</v>
      </c>
      <c r="G153" s="557" t="s">
        <v>2229</v>
      </c>
      <c r="H153" s="558" t="s">
        <v>69</v>
      </c>
      <c r="I153" s="559">
        <v>20</v>
      </c>
      <c r="J153" s="560"/>
      <c r="K153" s="561">
        <f t="shared" si="4"/>
        <v>0</v>
      </c>
    </row>
    <row r="154" spans="4:11" x14ac:dyDescent="0.25">
      <c r="D154" s="423"/>
      <c r="E154" s="548"/>
      <c r="F154" s="556" t="s">
        <v>2230</v>
      </c>
      <c r="G154" s="557" t="s">
        <v>2231</v>
      </c>
      <c r="H154" s="558" t="s">
        <v>69</v>
      </c>
      <c r="I154" s="559">
        <v>15</v>
      </c>
      <c r="J154" s="560"/>
      <c r="K154" s="561">
        <f t="shared" si="4"/>
        <v>0</v>
      </c>
    </row>
    <row r="155" spans="4:11" ht="26.25" x14ac:dyDescent="0.25">
      <c r="D155" s="423"/>
      <c r="E155" s="548"/>
      <c r="F155" s="556" t="s">
        <v>2232</v>
      </c>
      <c r="G155" s="557" t="s">
        <v>2233</v>
      </c>
      <c r="H155" s="558" t="s">
        <v>69</v>
      </c>
      <c r="I155" s="559">
        <v>5</v>
      </c>
      <c r="J155" s="560"/>
      <c r="K155" s="561">
        <f t="shared" si="4"/>
        <v>0</v>
      </c>
    </row>
    <row r="156" spans="4:11" ht="26.25" x14ac:dyDescent="0.25">
      <c r="D156" s="423"/>
      <c r="E156" s="548"/>
      <c r="F156" s="556" t="s">
        <v>2234</v>
      </c>
      <c r="G156" s="557" t="s">
        <v>2235</v>
      </c>
      <c r="H156" s="558" t="s">
        <v>69</v>
      </c>
      <c r="I156" s="559">
        <v>10</v>
      </c>
      <c r="J156" s="560"/>
      <c r="K156" s="561">
        <f t="shared" si="4"/>
        <v>0</v>
      </c>
    </row>
    <row r="157" spans="4:11" ht="92.25" customHeight="1" x14ac:dyDescent="0.25">
      <c r="D157" s="423"/>
      <c r="E157" s="548"/>
      <c r="F157" s="556" t="s">
        <v>2236</v>
      </c>
      <c r="G157" s="557" t="s">
        <v>2237</v>
      </c>
      <c r="H157" s="558" t="s">
        <v>14</v>
      </c>
      <c r="I157" s="559">
        <v>1</v>
      </c>
      <c r="J157" s="560"/>
      <c r="K157" s="561">
        <f t="shared" si="4"/>
        <v>0</v>
      </c>
    </row>
    <row r="158" spans="4:11" ht="26.25" x14ac:dyDescent="0.25">
      <c r="D158" s="423"/>
      <c r="E158" s="548"/>
      <c r="F158" s="556" t="s">
        <v>2238</v>
      </c>
      <c r="G158" s="557" t="s">
        <v>2239</v>
      </c>
      <c r="H158" s="558" t="s">
        <v>14</v>
      </c>
      <c r="I158" s="559">
        <v>1</v>
      </c>
      <c r="J158" s="560"/>
      <c r="K158" s="561">
        <f t="shared" si="4"/>
        <v>0</v>
      </c>
    </row>
    <row r="159" spans="4:11" x14ac:dyDescent="0.25">
      <c r="D159" s="423"/>
      <c r="E159" s="562"/>
      <c r="F159" s="563"/>
      <c r="G159" s="564" t="s">
        <v>2240</v>
      </c>
      <c r="H159" s="565"/>
      <c r="I159" s="566"/>
      <c r="J159" s="567"/>
      <c r="K159" s="568">
        <f>SUM(K151:K158)</f>
        <v>0</v>
      </c>
    </row>
    <row r="160" spans="4:11" ht="15.75" x14ac:dyDescent="0.25">
      <c r="D160" s="423"/>
      <c r="E160" s="442" t="e">
        <f>CONCATENATE(#REF!,#REF!,F160)</f>
        <v>#REF!</v>
      </c>
      <c r="F160" s="551" t="s">
        <v>2241</v>
      </c>
      <c r="G160" s="569" t="s">
        <v>2242</v>
      </c>
      <c r="H160" s="570"/>
      <c r="I160" s="571"/>
      <c r="J160" s="572"/>
      <c r="K160" s="561"/>
    </row>
    <row r="161" spans="4:11" x14ac:dyDescent="0.25">
      <c r="D161" s="423"/>
      <c r="E161" s="548"/>
      <c r="F161" s="549"/>
      <c r="G161" s="443" t="s">
        <v>712</v>
      </c>
      <c r="H161" s="445" t="s">
        <v>2191</v>
      </c>
      <c r="I161" s="529" t="s">
        <v>2110</v>
      </c>
      <c r="J161" s="444" t="s">
        <v>2192</v>
      </c>
      <c r="K161" s="444" t="s">
        <v>2193</v>
      </c>
    </row>
    <row r="162" spans="4:11" x14ac:dyDescent="0.25">
      <c r="D162" s="423"/>
      <c r="E162" s="548"/>
      <c r="F162" s="573" t="s">
        <v>2243</v>
      </c>
      <c r="G162" s="574" t="s">
        <v>2244</v>
      </c>
      <c r="H162" s="570"/>
      <c r="I162" s="575"/>
      <c r="J162" s="572"/>
      <c r="K162" s="561"/>
    </row>
    <row r="163" spans="4:11" x14ac:dyDescent="0.25">
      <c r="D163" s="423"/>
      <c r="E163" s="548"/>
      <c r="F163" s="549"/>
      <c r="G163" s="576" t="s">
        <v>2245</v>
      </c>
      <c r="H163" s="577"/>
      <c r="I163" s="575"/>
      <c r="J163" s="572"/>
      <c r="K163" s="561"/>
    </row>
    <row r="164" spans="4:11" x14ac:dyDescent="0.25">
      <c r="D164" s="423"/>
      <c r="E164" s="548"/>
      <c r="F164" s="549"/>
      <c r="G164" s="557" t="s">
        <v>2246</v>
      </c>
      <c r="H164" s="578"/>
      <c r="I164" s="575"/>
      <c r="J164" s="572"/>
      <c r="K164" s="561"/>
    </row>
    <row r="165" spans="4:11" x14ac:dyDescent="0.25">
      <c r="D165" s="423"/>
      <c r="E165" s="548"/>
      <c r="F165" s="549"/>
      <c r="G165" s="574" t="s">
        <v>2247</v>
      </c>
      <c r="H165" s="570"/>
      <c r="I165" s="575"/>
      <c r="J165" s="572"/>
      <c r="K165" s="561"/>
    </row>
    <row r="166" spans="4:11" x14ac:dyDescent="0.25">
      <c r="D166" s="423"/>
      <c r="E166" s="548"/>
      <c r="F166" s="549"/>
      <c r="G166" s="574" t="s">
        <v>2248</v>
      </c>
      <c r="H166" s="570"/>
      <c r="I166" s="575"/>
      <c r="J166" s="572"/>
      <c r="K166" s="561"/>
    </row>
    <row r="167" spans="4:11" x14ac:dyDescent="0.25">
      <c r="D167" s="423"/>
      <c r="E167" s="548"/>
      <c r="F167" s="549"/>
      <c r="G167" s="574" t="s">
        <v>2249</v>
      </c>
      <c r="H167" s="570"/>
      <c r="I167" s="575"/>
      <c r="J167" s="572"/>
      <c r="K167" s="561"/>
    </row>
    <row r="168" spans="4:11" x14ac:dyDescent="0.25">
      <c r="D168" s="423"/>
      <c r="E168" s="548"/>
      <c r="F168" s="549"/>
      <c r="G168" s="574" t="s">
        <v>2250</v>
      </c>
      <c r="H168" s="570"/>
      <c r="I168" s="575"/>
      <c r="J168" s="572"/>
      <c r="K168" s="561"/>
    </row>
    <row r="169" spans="4:11" x14ac:dyDescent="0.25">
      <c r="D169" s="423"/>
      <c r="E169" s="548"/>
      <c r="F169" s="549"/>
      <c r="G169" s="574" t="s">
        <v>2251</v>
      </c>
      <c r="H169" s="570"/>
      <c r="I169" s="575"/>
      <c r="J169" s="572"/>
      <c r="K169" s="561"/>
    </row>
    <row r="170" spans="4:11" x14ac:dyDescent="0.25">
      <c r="D170" s="423"/>
      <c r="E170" s="548"/>
      <c r="F170" s="549"/>
      <c r="G170" s="574" t="s">
        <v>2252</v>
      </c>
      <c r="H170" s="570"/>
      <c r="I170" s="575"/>
      <c r="J170" s="572"/>
      <c r="K170" s="561"/>
    </row>
    <row r="171" spans="4:11" x14ac:dyDescent="0.25">
      <c r="D171" s="423"/>
      <c r="E171" s="548"/>
      <c r="F171" s="549"/>
      <c r="G171" s="574" t="s">
        <v>2253</v>
      </c>
      <c r="H171" s="570"/>
      <c r="I171" s="575"/>
      <c r="J171" s="572"/>
      <c r="K171" s="561"/>
    </row>
    <row r="172" spans="4:11" x14ac:dyDescent="0.25">
      <c r="D172" s="423"/>
      <c r="E172" s="548"/>
      <c r="F172" s="549"/>
      <c r="G172" s="574" t="s">
        <v>2254</v>
      </c>
      <c r="H172" s="570"/>
      <c r="I172" s="575"/>
      <c r="J172" s="572"/>
      <c r="K172" s="561"/>
    </row>
    <row r="173" spans="4:11" x14ac:dyDescent="0.25">
      <c r="D173" s="423"/>
      <c r="E173" s="548"/>
      <c r="F173" s="549"/>
      <c r="G173" s="574" t="s">
        <v>2255</v>
      </c>
      <c r="H173" s="570"/>
      <c r="I173" s="575"/>
      <c r="J173" s="572"/>
      <c r="K173" s="561"/>
    </row>
    <row r="174" spans="4:11" x14ac:dyDescent="0.25">
      <c r="D174" s="423"/>
      <c r="E174" s="548"/>
      <c r="F174" s="549"/>
      <c r="G174" s="574" t="s">
        <v>2256</v>
      </c>
      <c r="H174" s="570"/>
      <c r="I174" s="575"/>
      <c r="J174" s="572"/>
      <c r="K174" s="561"/>
    </row>
    <row r="175" spans="4:11" x14ac:dyDescent="0.25">
      <c r="D175" s="423"/>
      <c r="E175" s="548"/>
      <c r="F175" s="549"/>
      <c r="G175" s="574" t="s">
        <v>2257</v>
      </c>
      <c r="H175" s="570"/>
      <c r="I175" s="575"/>
      <c r="J175" s="572"/>
      <c r="K175" s="561"/>
    </row>
    <row r="176" spans="4:11" x14ac:dyDescent="0.25">
      <c r="D176" s="423"/>
      <c r="E176" s="548"/>
      <c r="F176" s="549"/>
      <c r="G176" s="574" t="s">
        <v>2258</v>
      </c>
      <c r="H176" s="570"/>
      <c r="I176" s="575"/>
      <c r="J176" s="572"/>
      <c r="K176" s="561"/>
    </row>
    <row r="177" spans="4:11" x14ac:dyDescent="0.25">
      <c r="D177" s="423"/>
      <c r="E177" s="548"/>
      <c r="F177" s="549"/>
      <c r="G177" s="574" t="s">
        <v>2259</v>
      </c>
      <c r="H177" s="570"/>
      <c r="I177" s="575"/>
      <c r="J177" s="572"/>
      <c r="K177" s="561"/>
    </row>
    <row r="178" spans="4:11" x14ac:dyDescent="0.25">
      <c r="D178" s="423"/>
      <c r="E178" s="548"/>
      <c r="F178" s="549"/>
      <c r="G178" s="574"/>
      <c r="H178" s="558" t="s">
        <v>14</v>
      </c>
      <c r="I178" s="559">
        <v>1</v>
      </c>
      <c r="J178" s="560"/>
      <c r="K178" s="561">
        <f t="shared" ref="K178:K201" si="5">ROUND(I178*J178,2)</f>
        <v>0</v>
      </c>
    </row>
    <row r="179" spans="4:11" x14ac:dyDescent="0.25">
      <c r="D179" s="423"/>
      <c r="E179" s="548"/>
      <c r="F179" s="573" t="s">
        <v>2260</v>
      </c>
      <c r="G179" s="579" t="s">
        <v>2261</v>
      </c>
      <c r="H179" s="558" t="s">
        <v>69</v>
      </c>
      <c r="I179" s="559">
        <v>2</v>
      </c>
      <c r="J179" s="560"/>
      <c r="K179" s="561">
        <f t="shared" si="5"/>
        <v>0</v>
      </c>
    </row>
    <row r="180" spans="4:11" ht="15" customHeight="1" x14ac:dyDescent="0.25">
      <c r="D180" s="423"/>
      <c r="E180" s="548"/>
      <c r="F180" s="573" t="s">
        <v>2262</v>
      </c>
      <c r="G180" s="579" t="s">
        <v>2263</v>
      </c>
      <c r="H180" s="558" t="s">
        <v>6</v>
      </c>
      <c r="I180" s="559">
        <v>1</v>
      </c>
      <c r="J180" s="560"/>
      <c r="K180" s="561">
        <f t="shared" si="5"/>
        <v>0</v>
      </c>
    </row>
    <row r="181" spans="4:11" ht="26.25" x14ac:dyDescent="0.25">
      <c r="D181" s="423"/>
      <c r="E181" s="548"/>
      <c r="F181" s="573" t="s">
        <v>2264</v>
      </c>
      <c r="G181" s="557" t="s">
        <v>2265</v>
      </c>
      <c r="H181" s="558" t="s">
        <v>6</v>
      </c>
      <c r="I181" s="559">
        <v>1</v>
      </c>
      <c r="J181" s="560"/>
      <c r="K181" s="561">
        <f t="shared" si="5"/>
        <v>0</v>
      </c>
    </row>
    <row r="182" spans="4:11" ht="26.25" x14ac:dyDescent="0.25">
      <c r="D182" s="423"/>
      <c r="E182" s="548"/>
      <c r="F182" s="573" t="s">
        <v>2266</v>
      </c>
      <c r="G182" s="557" t="s">
        <v>2267</v>
      </c>
      <c r="H182" s="558" t="s">
        <v>6</v>
      </c>
      <c r="I182" s="559">
        <v>1</v>
      </c>
      <c r="J182" s="560"/>
      <c r="K182" s="561">
        <f t="shared" si="5"/>
        <v>0</v>
      </c>
    </row>
    <row r="183" spans="4:11" ht="28.5" customHeight="1" x14ac:dyDescent="0.25">
      <c r="D183" s="423"/>
      <c r="E183" s="548"/>
      <c r="F183" s="573" t="s">
        <v>2268</v>
      </c>
      <c r="G183" s="574" t="s">
        <v>2269</v>
      </c>
      <c r="H183" s="558" t="s">
        <v>6</v>
      </c>
      <c r="I183" s="559">
        <v>1</v>
      </c>
      <c r="J183" s="560"/>
      <c r="K183" s="561">
        <f t="shared" si="5"/>
        <v>0</v>
      </c>
    </row>
    <row r="184" spans="4:11" x14ac:dyDescent="0.25">
      <c r="D184" s="423"/>
      <c r="E184" s="548"/>
      <c r="F184" s="573" t="s">
        <v>2270</v>
      </c>
      <c r="G184" s="574" t="s">
        <v>2271</v>
      </c>
      <c r="H184" s="558" t="s">
        <v>6</v>
      </c>
      <c r="I184" s="559">
        <v>1</v>
      </c>
      <c r="J184" s="560"/>
      <c r="K184" s="561">
        <f t="shared" si="5"/>
        <v>0</v>
      </c>
    </row>
    <row r="185" spans="4:11" x14ac:dyDescent="0.25">
      <c r="D185" s="423"/>
      <c r="E185" s="548"/>
      <c r="F185" s="573" t="s">
        <v>2272</v>
      </c>
      <c r="G185" s="574" t="s">
        <v>2273</v>
      </c>
      <c r="H185" s="558" t="s">
        <v>6</v>
      </c>
      <c r="I185" s="559">
        <v>1</v>
      </c>
      <c r="J185" s="560"/>
      <c r="K185" s="561">
        <f t="shared" si="5"/>
        <v>0</v>
      </c>
    </row>
    <row r="186" spans="4:11" ht="26.25" x14ac:dyDescent="0.25">
      <c r="D186" s="423"/>
      <c r="E186" s="548"/>
      <c r="F186" s="573" t="s">
        <v>2274</v>
      </c>
      <c r="G186" s="580" t="s">
        <v>2275</v>
      </c>
      <c r="H186" s="558" t="s">
        <v>6</v>
      </c>
      <c r="I186" s="581">
        <v>1</v>
      </c>
      <c r="J186" s="560"/>
      <c r="K186" s="561">
        <f t="shared" si="5"/>
        <v>0</v>
      </c>
    </row>
    <row r="187" spans="4:11" ht="39" x14ac:dyDescent="0.25">
      <c r="D187" s="423"/>
      <c r="E187" s="548"/>
      <c r="F187" s="573" t="s">
        <v>2276</v>
      </c>
      <c r="G187" s="579" t="s">
        <v>2277</v>
      </c>
      <c r="H187" s="558" t="s">
        <v>6</v>
      </c>
      <c r="I187" s="559">
        <v>1</v>
      </c>
      <c r="J187" s="560"/>
      <c r="K187" s="561">
        <f t="shared" si="5"/>
        <v>0</v>
      </c>
    </row>
    <row r="188" spans="4:11" ht="15" customHeight="1" x14ac:dyDescent="0.25">
      <c r="D188" s="423"/>
      <c r="E188" s="548"/>
      <c r="F188" s="573" t="s">
        <v>2278</v>
      </c>
      <c r="G188" s="579" t="s">
        <v>2279</v>
      </c>
      <c r="H188" s="558" t="s">
        <v>6</v>
      </c>
      <c r="I188" s="559">
        <v>6</v>
      </c>
      <c r="J188" s="560"/>
      <c r="K188" s="561">
        <f t="shared" si="5"/>
        <v>0</v>
      </c>
    </row>
    <row r="189" spans="4:11" ht="15" customHeight="1" x14ac:dyDescent="0.25">
      <c r="D189" s="423"/>
      <c r="E189" s="548"/>
      <c r="F189" s="573" t="s">
        <v>2280</v>
      </c>
      <c r="G189" s="579" t="s">
        <v>2281</v>
      </c>
      <c r="H189" s="558" t="s">
        <v>6</v>
      </c>
      <c r="I189" s="559">
        <v>3</v>
      </c>
      <c r="J189" s="560"/>
      <c r="K189" s="561">
        <f t="shared" si="5"/>
        <v>0</v>
      </c>
    </row>
    <row r="190" spans="4:11" ht="15" customHeight="1" x14ac:dyDescent="0.25">
      <c r="D190" s="423"/>
      <c r="E190" s="548"/>
      <c r="F190" s="573" t="s">
        <v>2282</v>
      </c>
      <c r="G190" s="557" t="s">
        <v>2283</v>
      </c>
      <c r="H190" s="558" t="s">
        <v>6</v>
      </c>
      <c r="I190" s="559">
        <v>1</v>
      </c>
      <c r="J190" s="560"/>
      <c r="K190" s="561">
        <f t="shared" si="5"/>
        <v>0</v>
      </c>
    </row>
    <row r="191" spans="4:11" ht="15" customHeight="1" x14ac:dyDescent="0.25">
      <c r="D191" s="423"/>
      <c r="E191" s="548"/>
      <c r="F191" s="573" t="s">
        <v>2284</v>
      </c>
      <c r="G191" s="574" t="s">
        <v>2285</v>
      </c>
      <c r="H191" s="558" t="s">
        <v>6</v>
      </c>
      <c r="I191" s="559">
        <v>2</v>
      </c>
      <c r="J191" s="560"/>
      <c r="K191" s="561">
        <f t="shared" si="5"/>
        <v>0</v>
      </c>
    </row>
    <row r="192" spans="4:11" ht="15" customHeight="1" x14ac:dyDescent="0.25">
      <c r="D192" s="423"/>
      <c r="E192" s="548"/>
      <c r="F192" s="573" t="s">
        <v>2286</v>
      </c>
      <c r="G192" s="574" t="s">
        <v>2287</v>
      </c>
      <c r="H192" s="558" t="s">
        <v>6</v>
      </c>
      <c r="I192" s="559">
        <v>2</v>
      </c>
      <c r="J192" s="560"/>
      <c r="K192" s="561">
        <f t="shared" si="5"/>
        <v>0</v>
      </c>
    </row>
    <row r="193" spans="4:11" ht="26.25" x14ac:dyDescent="0.25">
      <c r="D193" s="423"/>
      <c r="E193" s="548"/>
      <c r="F193" s="573" t="s">
        <v>2288</v>
      </c>
      <c r="G193" s="574" t="s">
        <v>2289</v>
      </c>
      <c r="H193" s="558" t="s">
        <v>6</v>
      </c>
      <c r="I193" s="559">
        <v>1</v>
      </c>
      <c r="J193" s="560"/>
      <c r="K193" s="561">
        <f t="shared" si="5"/>
        <v>0</v>
      </c>
    </row>
    <row r="194" spans="4:11" x14ac:dyDescent="0.25">
      <c r="D194" s="423"/>
      <c r="E194" s="548"/>
      <c r="F194" s="573" t="s">
        <v>2290</v>
      </c>
      <c r="G194" s="580" t="s">
        <v>2291</v>
      </c>
      <c r="H194" s="558" t="s">
        <v>6</v>
      </c>
      <c r="I194" s="581">
        <v>1</v>
      </c>
      <c r="J194" s="560"/>
      <c r="K194" s="561">
        <f t="shared" si="5"/>
        <v>0</v>
      </c>
    </row>
    <row r="195" spans="4:11" x14ac:dyDescent="0.25">
      <c r="D195" s="423"/>
      <c r="E195" s="548"/>
      <c r="F195" s="573" t="s">
        <v>2292</v>
      </c>
      <c r="G195" s="579" t="s">
        <v>2293</v>
      </c>
      <c r="H195" s="558" t="s">
        <v>69</v>
      </c>
      <c r="I195" s="559">
        <v>1</v>
      </c>
      <c r="J195" s="560"/>
      <c r="K195" s="561">
        <f t="shared" si="5"/>
        <v>0</v>
      </c>
    </row>
    <row r="196" spans="4:11" ht="30" customHeight="1" x14ac:dyDescent="0.25">
      <c r="D196" s="423"/>
      <c r="E196" s="548"/>
      <c r="F196" s="573" t="s">
        <v>2294</v>
      </c>
      <c r="G196" s="582" t="s">
        <v>2295</v>
      </c>
      <c r="H196" s="558" t="s">
        <v>6</v>
      </c>
      <c r="I196" s="559">
        <v>2</v>
      </c>
      <c r="J196" s="560"/>
      <c r="K196" s="561">
        <f t="shared" si="5"/>
        <v>0</v>
      </c>
    </row>
    <row r="197" spans="4:11" ht="26.25" x14ac:dyDescent="0.25">
      <c r="D197" s="423"/>
      <c r="E197" s="548"/>
      <c r="F197" s="573" t="s">
        <v>2296</v>
      </c>
      <c r="G197" s="557" t="s">
        <v>2297</v>
      </c>
      <c r="H197" s="558" t="s">
        <v>6</v>
      </c>
      <c r="I197" s="559">
        <v>2</v>
      </c>
      <c r="J197" s="560"/>
      <c r="K197" s="561">
        <f t="shared" si="5"/>
        <v>0</v>
      </c>
    </row>
    <row r="198" spans="4:11" ht="39" x14ac:dyDescent="0.25">
      <c r="D198" s="423"/>
      <c r="E198" s="548"/>
      <c r="F198" s="573" t="s">
        <v>2298</v>
      </c>
      <c r="G198" s="574" t="s">
        <v>2299</v>
      </c>
      <c r="H198" s="558" t="s">
        <v>6</v>
      </c>
      <c r="I198" s="559">
        <v>2</v>
      </c>
      <c r="J198" s="560"/>
      <c r="K198" s="561">
        <f t="shared" si="5"/>
        <v>0</v>
      </c>
    </row>
    <row r="199" spans="4:11" ht="26.25" x14ac:dyDescent="0.25">
      <c r="D199" s="423"/>
      <c r="E199" s="548"/>
      <c r="F199" s="573" t="s">
        <v>2300</v>
      </c>
      <c r="G199" s="574" t="s">
        <v>2301</v>
      </c>
      <c r="H199" s="558" t="s">
        <v>6</v>
      </c>
      <c r="I199" s="559">
        <v>2</v>
      </c>
      <c r="J199" s="560"/>
      <c r="K199" s="561">
        <f t="shared" si="5"/>
        <v>0</v>
      </c>
    </row>
    <row r="200" spans="4:11" ht="26.25" x14ac:dyDescent="0.25">
      <c r="D200" s="423"/>
      <c r="E200" s="548"/>
      <c r="F200" s="573" t="s">
        <v>2302</v>
      </c>
      <c r="G200" s="574" t="s">
        <v>2303</v>
      </c>
      <c r="H200" s="558" t="s">
        <v>6</v>
      </c>
      <c r="I200" s="559">
        <v>2</v>
      </c>
      <c r="J200" s="560"/>
      <c r="K200" s="561">
        <f t="shared" si="5"/>
        <v>0</v>
      </c>
    </row>
    <row r="201" spans="4:11" ht="51.75" x14ac:dyDescent="0.25">
      <c r="D201" s="423"/>
      <c r="E201" s="548"/>
      <c r="F201" s="573" t="s">
        <v>2304</v>
      </c>
      <c r="G201" s="574" t="s">
        <v>2305</v>
      </c>
      <c r="H201" s="558" t="s">
        <v>6</v>
      </c>
      <c r="I201" s="559">
        <v>2</v>
      </c>
      <c r="J201" s="560"/>
      <c r="K201" s="561">
        <f t="shared" si="5"/>
        <v>0</v>
      </c>
    </row>
    <row r="202" spans="4:11" ht="51.75" x14ac:dyDescent="0.25">
      <c r="D202" s="423"/>
      <c r="E202" s="548"/>
      <c r="F202" s="573" t="s">
        <v>2306</v>
      </c>
      <c r="G202" s="574" t="s">
        <v>2307</v>
      </c>
      <c r="H202" s="558" t="s">
        <v>6</v>
      </c>
      <c r="I202" s="559">
        <v>2</v>
      </c>
      <c r="J202" s="560"/>
      <c r="K202" s="561">
        <f>ROUND(I202*J202,2)</f>
        <v>0</v>
      </c>
    </row>
    <row r="203" spans="4:11" x14ac:dyDescent="0.25">
      <c r="D203" s="423"/>
      <c r="E203" s="548"/>
      <c r="F203" s="573" t="s">
        <v>2308</v>
      </c>
      <c r="G203" s="574" t="s">
        <v>2309</v>
      </c>
      <c r="H203" s="558" t="s">
        <v>6</v>
      </c>
      <c r="I203" s="559">
        <v>2</v>
      </c>
      <c r="J203" s="560"/>
      <c r="K203" s="561">
        <f>ROUND(I203*J203,2)</f>
        <v>0</v>
      </c>
    </row>
    <row r="204" spans="4:11" ht="15" customHeight="1" x14ac:dyDescent="0.25">
      <c r="D204" s="423"/>
      <c r="E204" s="548"/>
      <c r="F204" s="573" t="s">
        <v>2310</v>
      </c>
      <c r="G204" s="580" t="s">
        <v>2311</v>
      </c>
      <c r="H204" s="558" t="s">
        <v>6</v>
      </c>
      <c r="I204" s="581">
        <v>1</v>
      </c>
      <c r="J204" s="560"/>
      <c r="K204" s="561">
        <f>ROUND(I204*J204,2)</f>
        <v>0</v>
      </c>
    </row>
    <row r="205" spans="4:11" x14ac:dyDescent="0.25">
      <c r="D205" s="423"/>
      <c r="E205" s="562"/>
      <c r="F205" s="563"/>
      <c r="G205" s="564" t="s">
        <v>2312</v>
      </c>
      <c r="H205" s="565"/>
      <c r="I205" s="566"/>
      <c r="J205" s="567"/>
      <c r="K205" s="568">
        <f>SUM(K178:K204)</f>
        <v>0</v>
      </c>
    </row>
    <row r="206" spans="4:11" ht="15.75" x14ac:dyDescent="0.25">
      <c r="D206" s="423"/>
      <c r="E206" s="442" t="e">
        <f>CONCATENATE(#REF!,#REF!,F206)</f>
        <v>#REF!</v>
      </c>
      <c r="F206" s="551" t="s">
        <v>2313</v>
      </c>
      <c r="G206" s="552" t="s">
        <v>2314</v>
      </c>
      <c r="H206" s="553"/>
      <c r="I206" s="554"/>
      <c r="J206" s="561"/>
      <c r="K206" s="561"/>
    </row>
    <row r="207" spans="4:11" ht="15.75" x14ac:dyDescent="0.25">
      <c r="D207" s="423"/>
      <c r="E207" s="442"/>
      <c r="F207" s="551"/>
      <c r="G207" s="552"/>
      <c r="H207" s="553"/>
      <c r="I207" s="554"/>
      <c r="J207" s="561"/>
      <c r="K207" s="561"/>
    </row>
    <row r="208" spans="4:11" x14ac:dyDescent="0.25">
      <c r="D208" s="423"/>
      <c r="E208" s="548"/>
      <c r="F208" s="549"/>
      <c r="G208" s="443" t="s">
        <v>712</v>
      </c>
      <c r="H208" s="445" t="s">
        <v>2191</v>
      </c>
      <c r="I208" s="529" t="s">
        <v>2110</v>
      </c>
      <c r="J208" s="444" t="s">
        <v>2192</v>
      </c>
      <c r="K208" s="444" t="s">
        <v>2193</v>
      </c>
    </row>
    <row r="209" spans="4:11" x14ac:dyDescent="0.25">
      <c r="D209" s="423"/>
      <c r="E209" s="548"/>
      <c r="F209" s="573" t="s">
        <v>2315</v>
      </c>
      <c r="G209" s="583" t="s">
        <v>2316</v>
      </c>
      <c r="H209" s="584"/>
      <c r="I209" s="585"/>
      <c r="J209" s="572"/>
      <c r="K209" s="572"/>
    </row>
    <row r="210" spans="4:11" x14ac:dyDescent="0.25">
      <c r="D210" s="423"/>
      <c r="E210" s="548"/>
      <c r="F210" s="549"/>
      <c r="G210" s="583" t="s">
        <v>2317</v>
      </c>
      <c r="H210" s="584"/>
      <c r="I210" s="585"/>
      <c r="J210" s="572"/>
      <c r="K210" s="572"/>
    </row>
    <row r="211" spans="4:11" x14ac:dyDescent="0.25">
      <c r="D211" s="423"/>
      <c r="E211" s="548"/>
      <c r="F211" s="549"/>
      <c r="G211" s="583" t="s">
        <v>2318</v>
      </c>
      <c r="H211" s="584"/>
      <c r="I211" s="585"/>
      <c r="J211" s="572"/>
      <c r="K211" s="572"/>
    </row>
    <row r="212" spans="4:11" x14ac:dyDescent="0.25">
      <c r="D212" s="423"/>
      <c r="E212" s="548"/>
      <c r="F212" s="549"/>
      <c r="G212" s="583" t="s">
        <v>2319</v>
      </c>
      <c r="H212" s="584"/>
      <c r="I212" s="585"/>
      <c r="J212" s="572"/>
      <c r="K212" s="572"/>
    </row>
    <row r="213" spans="4:11" x14ac:dyDescent="0.25">
      <c r="D213" s="423"/>
      <c r="E213" s="548"/>
      <c r="F213" s="549"/>
      <c r="G213" s="583" t="s">
        <v>2320</v>
      </c>
      <c r="H213" s="584"/>
      <c r="I213" s="585"/>
      <c r="J213" s="572"/>
      <c r="K213" s="572"/>
    </row>
    <row r="214" spans="4:11" x14ac:dyDescent="0.25">
      <c r="D214" s="423"/>
      <c r="E214" s="548"/>
      <c r="F214" s="549"/>
      <c r="G214" s="583" t="s">
        <v>2321</v>
      </c>
      <c r="H214" s="584"/>
      <c r="I214" s="585"/>
      <c r="J214" s="572"/>
      <c r="K214" s="572"/>
    </row>
    <row r="215" spans="4:11" x14ac:dyDescent="0.25">
      <c r="D215" s="423"/>
      <c r="E215" s="548"/>
      <c r="F215" s="549"/>
      <c r="G215" s="583" t="s">
        <v>2322</v>
      </c>
      <c r="H215" s="584"/>
      <c r="I215" s="585"/>
      <c r="J215" s="572"/>
      <c r="K215" s="572"/>
    </row>
    <row r="216" spans="4:11" x14ac:dyDescent="0.25">
      <c r="D216" s="423"/>
      <c r="E216" s="548"/>
      <c r="F216" s="549"/>
      <c r="G216" s="583" t="s">
        <v>2323</v>
      </c>
      <c r="H216" s="584"/>
      <c r="I216" s="585"/>
      <c r="J216" s="572"/>
      <c r="K216" s="572"/>
    </row>
    <row r="217" spans="4:11" x14ac:dyDescent="0.25">
      <c r="D217" s="423"/>
      <c r="E217" s="548"/>
      <c r="F217" s="549"/>
      <c r="G217" s="583" t="s">
        <v>2253</v>
      </c>
      <c r="H217" s="584"/>
      <c r="I217" s="585"/>
      <c r="J217" s="572"/>
      <c r="K217" s="572"/>
    </row>
    <row r="218" spans="4:11" x14ac:dyDescent="0.25">
      <c r="D218" s="423"/>
      <c r="E218" s="548"/>
      <c r="F218" s="549"/>
      <c r="G218" s="583" t="s">
        <v>2324</v>
      </c>
      <c r="H218" s="584"/>
      <c r="I218" s="585"/>
      <c r="J218" s="572"/>
      <c r="K218" s="572"/>
    </row>
    <row r="219" spans="4:11" x14ac:dyDescent="0.25">
      <c r="D219" s="423"/>
      <c r="E219" s="548"/>
      <c r="F219" s="549"/>
      <c r="G219" s="583" t="s">
        <v>2325</v>
      </c>
      <c r="H219" s="584"/>
      <c r="I219" s="585"/>
      <c r="J219" s="572"/>
      <c r="K219" s="572"/>
    </row>
    <row r="220" spans="4:11" x14ac:dyDescent="0.25">
      <c r="D220" s="423"/>
      <c r="E220" s="548"/>
      <c r="F220" s="549"/>
      <c r="G220" s="583" t="s">
        <v>2255</v>
      </c>
      <c r="H220" s="584"/>
      <c r="I220" s="585"/>
      <c r="J220" s="572"/>
      <c r="K220" s="572"/>
    </row>
    <row r="221" spans="4:11" x14ac:dyDescent="0.25">
      <c r="D221" s="423"/>
      <c r="E221" s="548"/>
      <c r="F221" s="549"/>
      <c r="G221" s="583" t="s">
        <v>2326</v>
      </c>
      <c r="H221" s="584"/>
      <c r="I221" s="585"/>
      <c r="J221" s="572"/>
      <c r="K221" s="572"/>
    </row>
    <row r="222" spans="4:11" x14ac:dyDescent="0.25">
      <c r="D222" s="423"/>
      <c r="E222" s="548"/>
      <c r="F222" s="549"/>
      <c r="G222" s="583" t="s">
        <v>2327</v>
      </c>
      <c r="H222" s="584"/>
      <c r="I222" s="585"/>
      <c r="J222" s="572"/>
      <c r="K222" s="572"/>
    </row>
    <row r="223" spans="4:11" x14ac:dyDescent="0.25">
      <c r="D223" s="423"/>
      <c r="E223" s="548"/>
      <c r="F223" s="549"/>
      <c r="G223" s="583" t="s">
        <v>2258</v>
      </c>
      <c r="H223" s="570"/>
      <c r="I223" s="585"/>
      <c r="J223" s="572"/>
      <c r="K223" s="572"/>
    </row>
    <row r="224" spans="4:11" x14ac:dyDescent="0.25">
      <c r="D224" s="423"/>
      <c r="E224" s="548"/>
      <c r="F224" s="549"/>
      <c r="G224" s="583" t="s">
        <v>2259</v>
      </c>
      <c r="H224" s="570"/>
      <c r="I224" s="585"/>
      <c r="J224" s="572"/>
      <c r="K224" s="572"/>
    </row>
    <row r="225" spans="4:11" x14ac:dyDescent="0.25">
      <c r="D225" s="423"/>
      <c r="E225" s="548"/>
      <c r="F225" s="549"/>
      <c r="G225" s="583"/>
      <c r="H225" s="558" t="s">
        <v>14</v>
      </c>
      <c r="I225" s="586">
        <v>1</v>
      </c>
      <c r="J225" s="587"/>
      <c r="K225" s="561">
        <f>ROUND(I225*J225,2)</f>
        <v>0</v>
      </c>
    </row>
    <row r="226" spans="4:11" x14ac:dyDescent="0.25">
      <c r="D226" s="423"/>
      <c r="E226" s="548"/>
      <c r="F226" s="573" t="s">
        <v>2328</v>
      </c>
      <c r="G226" s="583" t="s">
        <v>2329</v>
      </c>
      <c r="H226" s="558"/>
      <c r="I226" s="586"/>
      <c r="J226" s="572"/>
      <c r="K226" s="561"/>
    </row>
    <row r="227" spans="4:11" x14ac:dyDescent="0.25">
      <c r="D227" s="423"/>
      <c r="E227" s="548"/>
      <c r="F227" s="549"/>
      <c r="G227" s="583" t="s">
        <v>2330</v>
      </c>
      <c r="H227" s="558"/>
      <c r="I227" s="586"/>
      <c r="J227" s="588"/>
      <c r="K227" s="572"/>
    </row>
    <row r="228" spans="4:11" x14ac:dyDescent="0.25">
      <c r="D228" s="423"/>
      <c r="E228" s="548"/>
      <c r="F228" s="549"/>
      <c r="G228" s="583" t="s">
        <v>2331</v>
      </c>
      <c r="H228" s="558"/>
      <c r="I228" s="586"/>
      <c r="J228" s="588"/>
      <c r="K228" s="572"/>
    </row>
    <row r="229" spans="4:11" x14ac:dyDescent="0.25">
      <c r="D229" s="423"/>
      <c r="E229" s="548"/>
      <c r="F229" s="549"/>
      <c r="G229" s="583" t="s">
        <v>2332</v>
      </c>
      <c r="H229" s="558"/>
      <c r="I229" s="586"/>
      <c r="J229" s="588"/>
      <c r="K229" s="572"/>
    </row>
    <row r="230" spans="4:11" x14ac:dyDescent="0.25">
      <c r="D230" s="423"/>
      <c r="E230" s="548"/>
      <c r="F230" s="549"/>
      <c r="G230" s="583" t="s">
        <v>2333</v>
      </c>
      <c r="H230" s="558"/>
      <c r="I230" s="586"/>
      <c r="J230" s="588"/>
      <c r="K230" s="572"/>
    </row>
    <row r="231" spans="4:11" x14ac:dyDescent="0.25">
      <c r="D231" s="423"/>
      <c r="E231" s="548"/>
      <c r="F231" s="549"/>
      <c r="G231" s="583" t="s">
        <v>2334</v>
      </c>
      <c r="H231" s="558"/>
      <c r="I231" s="586"/>
      <c r="J231" s="588"/>
      <c r="K231" s="572"/>
    </row>
    <row r="232" spans="4:11" x14ac:dyDescent="0.25">
      <c r="D232" s="423"/>
      <c r="E232" s="548"/>
      <c r="F232" s="549"/>
      <c r="G232" s="583" t="s">
        <v>2335</v>
      </c>
      <c r="H232" s="558"/>
      <c r="I232" s="586"/>
      <c r="J232" s="588"/>
      <c r="K232" s="572"/>
    </row>
    <row r="233" spans="4:11" x14ac:dyDescent="0.25">
      <c r="D233" s="423"/>
      <c r="E233" s="548"/>
      <c r="F233" s="549"/>
      <c r="G233" s="583" t="s">
        <v>2336</v>
      </c>
      <c r="H233" s="558"/>
      <c r="I233" s="586"/>
      <c r="J233" s="586"/>
      <c r="K233" s="572"/>
    </row>
    <row r="234" spans="4:11" x14ac:dyDescent="0.25">
      <c r="D234" s="423"/>
      <c r="E234" s="548"/>
      <c r="F234" s="549"/>
      <c r="G234" s="583" t="s">
        <v>2337</v>
      </c>
      <c r="H234" s="558"/>
      <c r="I234" s="586"/>
      <c r="J234" s="586"/>
      <c r="K234" s="572"/>
    </row>
    <row r="235" spans="4:11" x14ac:dyDescent="0.25">
      <c r="D235" s="423"/>
      <c r="E235" s="548"/>
      <c r="F235" s="549"/>
      <c r="G235" s="583" t="s">
        <v>2338</v>
      </c>
      <c r="H235" s="558"/>
      <c r="I235" s="586"/>
      <c r="J235" s="586"/>
      <c r="K235" s="561"/>
    </row>
    <row r="236" spans="4:11" x14ac:dyDescent="0.25">
      <c r="D236" s="423"/>
      <c r="E236" s="548"/>
      <c r="F236" s="549"/>
      <c r="G236" s="583"/>
      <c r="H236" s="558" t="s">
        <v>14</v>
      </c>
      <c r="I236" s="586">
        <v>1</v>
      </c>
      <c r="J236" s="587"/>
      <c r="K236" s="561">
        <f>ROUND(I236*J236,2)</f>
        <v>0</v>
      </c>
    </row>
    <row r="237" spans="4:11" x14ac:dyDescent="0.25">
      <c r="D237" s="423"/>
      <c r="E237" s="548"/>
      <c r="F237" s="573" t="s">
        <v>2339</v>
      </c>
      <c r="G237" s="583" t="s">
        <v>2340</v>
      </c>
      <c r="H237" s="558"/>
      <c r="I237" s="586"/>
      <c r="J237" s="572"/>
      <c r="K237" s="572"/>
    </row>
    <row r="238" spans="4:11" x14ac:dyDescent="0.25">
      <c r="D238" s="423"/>
      <c r="E238" s="548"/>
      <c r="F238" s="549"/>
      <c r="G238" s="583" t="s">
        <v>2341</v>
      </c>
      <c r="H238" s="558"/>
      <c r="I238" s="586"/>
      <c r="J238" s="572"/>
      <c r="K238" s="572"/>
    </row>
    <row r="239" spans="4:11" x14ac:dyDescent="0.25">
      <c r="D239" s="423"/>
      <c r="E239" s="548"/>
      <c r="F239" s="549"/>
      <c r="G239" s="583" t="s">
        <v>2342</v>
      </c>
      <c r="H239" s="558"/>
      <c r="I239" s="586"/>
      <c r="J239" s="572"/>
      <c r="K239" s="572"/>
    </row>
    <row r="240" spans="4:11" x14ac:dyDescent="0.25">
      <c r="D240" s="423"/>
      <c r="E240" s="548"/>
      <c r="F240" s="549"/>
      <c r="G240" s="583" t="s">
        <v>2343</v>
      </c>
      <c r="H240" s="558"/>
      <c r="I240" s="586"/>
      <c r="J240" s="586"/>
      <c r="K240" s="561"/>
    </row>
    <row r="241" spans="4:11" x14ac:dyDescent="0.25">
      <c r="D241" s="423"/>
      <c r="E241" s="548"/>
      <c r="F241" s="549"/>
      <c r="G241" s="583"/>
      <c r="H241" s="558" t="s">
        <v>14</v>
      </c>
      <c r="I241" s="586">
        <v>1</v>
      </c>
      <c r="J241" s="587"/>
      <c r="K241" s="561">
        <f>ROUND(I241*J241,2)</f>
        <v>0</v>
      </c>
    </row>
    <row r="242" spans="4:11" x14ac:dyDescent="0.25">
      <c r="D242" s="423"/>
      <c r="E242" s="548"/>
      <c r="F242" s="573" t="s">
        <v>2344</v>
      </c>
      <c r="G242" s="583" t="s">
        <v>2345</v>
      </c>
      <c r="H242" s="558"/>
      <c r="I242" s="586"/>
      <c r="J242" s="572"/>
      <c r="K242" s="572"/>
    </row>
    <row r="243" spans="4:11" x14ac:dyDescent="0.25">
      <c r="D243" s="423"/>
      <c r="E243" s="548"/>
      <c r="F243" s="549"/>
      <c r="G243" s="583" t="s">
        <v>2346</v>
      </c>
      <c r="H243" s="558"/>
      <c r="I243" s="586"/>
      <c r="J243" s="572"/>
      <c r="K243" s="572"/>
    </row>
    <row r="244" spans="4:11" x14ac:dyDescent="0.25">
      <c r="D244" s="423"/>
      <c r="E244" s="548"/>
      <c r="F244" s="549"/>
      <c r="G244" s="583" t="s">
        <v>2347</v>
      </c>
      <c r="H244" s="558"/>
      <c r="I244" s="586"/>
      <c r="J244" s="586"/>
      <c r="K244" s="561"/>
    </row>
    <row r="245" spans="4:11" x14ac:dyDescent="0.25">
      <c r="D245" s="423"/>
      <c r="E245" s="548"/>
      <c r="F245" s="549"/>
      <c r="G245" s="589"/>
      <c r="H245" s="558" t="s">
        <v>14</v>
      </c>
      <c r="I245" s="586">
        <v>1</v>
      </c>
      <c r="J245" s="587"/>
      <c r="K245" s="561">
        <f>ROUND(I245*J245,2)</f>
        <v>0</v>
      </c>
    </row>
    <row r="246" spans="4:11" x14ac:dyDescent="0.25">
      <c r="D246" s="423"/>
      <c r="E246" s="548"/>
      <c r="F246" s="590" t="s">
        <v>2348</v>
      </c>
      <c r="G246" s="589" t="s">
        <v>2349</v>
      </c>
      <c r="H246" s="558" t="s">
        <v>6</v>
      </c>
      <c r="I246" s="586">
        <v>1</v>
      </c>
      <c r="J246" s="587"/>
      <c r="K246" s="561">
        <f t="shared" ref="K246:K255" si="6">ROUND(I246*J246,2)</f>
        <v>0</v>
      </c>
    </row>
    <row r="247" spans="4:11" ht="40.5" customHeight="1" x14ac:dyDescent="0.25">
      <c r="D247" s="423"/>
      <c r="E247" s="548"/>
      <c r="F247" s="573" t="s">
        <v>2350</v>
      </c>
      <c r="G247" s="589" t="s">
        <v>2351</v>
      </c>
      <c r="H247" s="558" t="s">
        <v>6</v>
      </c>
      <c r="I247" s="586">
        <v>1</v>
      </c>
      <c r="J247" s="587"/>
      <c r="K247" s="561">
        <f t="shared" si="6"/>
        <v>0</v>
      </c>
    </row>
    <row r="248" spans="4:11" ht="25.5" x14ac:dyDescent="0.25">
      <c r="D248" s="423"/>
      <c r="E248" s="548"/>
      <c r="F248" s="590" t="s">
        <v>2352</v>
      </c>
      <c r="G248" s="589" t="s">
        <v>2353</v>
      </c>
      <c r="H248" s="558" t="s">
        <v>6</v>
      </c>
      <c r="I248" s="586">
        <v>1</v>
      </c>
      <c r="J248" s="587"/>
      <c r="K248" s="561">
        <f t="shared" si="6"/>
        <v>0</v>
      </c>
    </row>
    <row r="249" spans="4:11" x14ac:dyDescent="0.25">
      <c r="D249" s="423"/>
      <c r="E249" s="548"/>
      <c r="F249" s="573" t="s">
        <v>2354</v>
      </c>
      <c r="G249" s="589" t="s">
        <v>2355</v>
      </c>
      <c r="H249" s="558" t="s">
        <v>6</v>
      </c>
      <c r="I249" s="586">
        <v>8</v>
      </c>
      <c r="J249" s="587"/>
      <c r="K249" s="561">
        <f t="shared" si="6"/>
        <v>0</v>
      </c>
    </row>
    <row r="250" spans="4:11" x14ac:dyDescent="0.25">
      <c r="D250" s="423"/>
      <c r="E250" s="548"/>
      <c r="F250" s="590" t="s">
        <v>2356</v>
      </c>
      <c r="G250" s="591" t="s">
        <v>2357</v>
      </c>
      <c r="H250" s="558" t="s">
        <v>14</v>
      </c>
      <c r="I250" s="586">
        <v>5</v>
      </c>
      <c r="J250" s="587"/>
      <c r="K250" s="561">
        <f t="shared" si="6"/>
        <v>0</v>
      </c>
    </row>
    <row r="251" spans="4:11" x14ac:dyDescent="0.25">
      <c r="D251" s="423"/>
      <c r="E251" s="548"/>
      <c r="F251" s="573" t="s">
        <v>2358</v>
      </c>
      <c r="G251" s="591" t="s">
        <v>2359</v>
      </c>
      <c r="H251" s="558"/>
      <c r="I251" s="586"/>
      <c r="J251" s="587"/>
      <c r="K251" s="561"/>
    </row>
    <row r="252" spans="4:11" x14ac:dyDescent="0.25">
      <c r="D252" s="423"/>
      <c r="E252" s="548"/>
      <c r="F252" s="573"/>
      <c r="G252" s="591" t="s">
        <v>2360</v>
      </c>
      <c r="H252" s="558" t="s">
        <v>14</v>
      </c>
      <c r="I252" s="586">
        <v>4</v>
      </c>
      <c r="J252" s="587"/>
      <c r="K252" s="561">
        <f>ROUND(I252*J252,2)</f>
        <v>0</v>
      </c>
    </row>
    <row r="253" spans="4:11" ht="25.5" x14ac:dyDescent="0.25">
      <c r="D253" s="423"/>
      <c r="E253" s="548"/>
      <c r="F253" s="573" t="s">
        <v>2361</v>
      </c>
      <c r="G253" s="589" t="s">
        <v>2362</v>
      </c>
      <c r="H253" s="558" t="s">
        <v>6</v>
      </c>
      <c r="I253" s="586">
        <v>1</v>
      </c>
      <c r="J253" s="587"/>
      <c r="K253" s="561">
        <f t="shared" si="6"/>
        <v>0</v>
      </c>
    </row>
    <row r="254" spans="4:11" x14ac:dyDescent="0.25">
      <c r="D254" s="423"/>
      <c r="E254" s="548"/>
      <c r="F254" s="590" t="s">
        <v>2363</v>
      </c>
      <c r="G254" s="592" t="s">
        <v>2364</v>
      </c>
      <c r="H254" s="558" t="s">
        <v>6</v>
      </c>
      <c r="I254" s="586">
        <v>1</v>
      </c>
      <c r="J254" s="587"/>
      <c r="K254" s="561">
        <f t="shared" si="6"/>
        <v>0</v>
      </c>
    </row>
    <row r="255" spans="4:11" x14ac:dyDescent="0.25">
      <c r="D255" s="423"/>
      <c r="E255" s="548"/>
      <c r="F255" s="573" t="s">
        <v>2365</v>
      </c>
      <c r="G255" s="592" t="s">
        <v>2311</v>
      </c>
      <c r="H255" s="558" t="s">
        <v>14</v>
      </c>
      <c r="I255" s="586">
        <v>1</v>
      </c>
      <c r="J255" s="587"/>
      <c r="K255" s="561">
        <f t="shared" si="6"/>
        <v>0</v>
      </c>
    </row>
    <row r="256" spans="4:11" x14ac:dyDescent="0.25">
      <c r="D256" s="423"/>
      <c r="E256" s="562"/>
      <c r="F256" s="563"/>
      <c r="G256" s="564" t="s">
        <v>2366</v>
      </c>
      <c r="H256" s="565"/>
      <c r="I256" s="566"/>
      <c r="J256" s="593"/>
      <c r="K256" s="568">
        <f>SUM(K225:K255)</f>
        <v>0</v>
      </c>
    </row>
    <row r="257" spans="4:11" ht="15.75" x14ac:dyDescent="0.25">
      <c r="D257" s="423"/>
      <c r="E257" s="442"/>
      <c r="F257" s="439" t="s">
        <v>2367</v>
      </c>
      <c r="G257" s="594" t="s">
        <v>1113</v>
      </c>
      <c r="H257" s="595"/>
      <c r="I257" s="596"/>
      <c r="J257" s="597"/>
      <c r="K257" s="598"/>
    </row>
    <row r="258" spans="4:11" x14ac:dyDescent="0.25">
      <c r="D258" s="423"/>
      <c r="E258" s="599"/>
      <c r="F258" s="600"/>
      <c r="G258" s="443" t="s">
        <v>712</v>
      </c>
      <c r="H258" s="445" t="s">
        <v>2191</v>
      </c>
      <c r="I258" s="529" t="s">
        <v>2110</v>
      </c>
      <c r="J258" s="444" t="s">
        <v>2192</v>
      </c>
      <c r="K258" s="444" t="s">
        <v>2193</v>
      </c>
    </row>
    <row r="259" spans="4:11" x14ac:dyDescent="0.25">
      <c r="D259" s="423"/>
      <c r="E259" s="599"/>
      <c r="F259" s="601" t="s">
        <v>2368</v>
      </c>
      <c r="G259" s="602" t="s">
        <v>2369</v>
      </c>
      <c r="H259" s="595"/>
      <c r="I259" s="596"/>
      <c r="J259" s="597"/>
      <c r="K259" s="598"/>
    </row>
    <row r="260" spans="4:11" x14ac:dyDescent="0.25">
      <c r="D260" s="423"/>
      <c r="E260" s="599"/>
      <c r="F260" s="603"/>
      <c r="G260" s="604" t="s">
        <v>2370</v>
      </c>
      <c r="H260" s="595"/>
      <c r="I260" s="596"/>
      <c r="J260" s="597"/>
      <c r="K260" s="598"/>
    </row>
    <row r="261" spans="4:11" x14ac:dyDescent="0.25">
      <c r="D261" s="423"/>
      <c r="E261" s="599"/>
      <c r="F261" s="603"/>
      <c r="G261" s="605" t="s">
        <v>2371</v>
      </c>
      <c r="H261" s="595"/>
      <c r="I261" s="596"/>
      <c r="J261" s="597"/>
      <c r="K261" s="598"/>
    </row>
    <row r="262" spans="4:11" x14ac:dyDescent="0.25">
      <c r="D262" s="423"/>
      <c r="E262" s="599"/>
      <c r="F262" s="603"/>
      <c r="G262" s="606" t="s">
        <v>2372</v>
      </c>
      <c r="H262" s="558" t="s">
        <v>69</v>
      </c>
      <c r="I262" s="586">
        <v>1</v>
      </c>
      <c r="J262" s="587"/>
      <c r="K262" s="561">
        <f t="shared" ref="K262:K274" si="7">ROUND(I262*J262,2)</f>
        <v>0</v>
      </c>
    </row>
    <row r="263" spans="4:11" x14ac:dyDescent="0.25">
      <c r="D263" s="423"/>
      <c r="E263" s="599"/>
      <c r="F263" s="603"/>
      <c r="G263" s="606" t="s">
        <v>2373</v>
      </c>
      <c r="H263" s="558" t="s">
        <v>69</v>
      </c>
      <c r="I263" s="586">
        <v>1</v>
      </c>
      <c r="J263" s="587"/>
      <c r="K263" s="561">
        <f t="shared" si="7"/>
        <v>0</v>
      </c>
    </row>
    <row r="264" spans="4:11" x14ac:dyDescent="0.25">
      <c r="D264" s="423"/>
      <c r="E264" s="599"/>
      <c r="F264" s="603"/>
      <c r="G264" s="605" t="s">
        <v>2374</v>
      </c>
      <c r="H264" s="558" t="s">
        <v>69</v>
      </c>
      <c r="I264" s="586">
        <v>1</v>
      </c>
      <c r="J264" s="587"/>
      <c r="K264" s="561">
        <f t="shared" si="7"/>
        <v>0</v>
      </c>
    </row>
    <row r="265" spans="4:11" x14ac:dyDescent="0.25">
      <c r="D265" s="423"/>
      <c r="E265" s="599"/>
      <c r="F265" s="603"/>
      <c r="G265" s="606" t="s">
        <v>2375</v>
      </c>
      <c r="H265" s="558" t="s">
        <v>69</v>
      </c>
      <c r="I265" s="586">
        <v>1</v>
      </c>
      <c r="J265" s="587"/>
      <c r="K265" s="561">
        <f t="shared" si="7"/>
        <v>0</v>
      </c>
    </row>
    <row r="266" spans="4:11" x14ac:dyDescent="0.25">
      <c r="D266" s="423"/>
      <c r="E266" s="599"/>
      <c r="F266" s="603"/>
      <c r="G266" s="606" t="s">
        <v>2376</v>
      </c>
      <c r="H266" s="558" t="s">
        <v>69</v>
      </c>
      <c r="I266" s="586">
        <v>1</v>
      </c>
      <c r="J266" s="587"/>
      <c r="K266" s="561">
        <f t="shared" si="7"/>
        <v>0</v>
      </c>
    </row>
    <row r="267" spans="4:11" x14ac:dyDescent="0.25">
      <c r="D267" s="423"/>
      <c r="E267" s="599"/>
      <c r="F267" s="603"/>
      <c r="G267" s="606" t="s">
        <v>2377</v>
      </c>
      <c r="H267" s="558" t="s">
        <v>69</v>
      </c>
      <c r="I267" s="586">
        <v>1</v>
      </c>
      <c r="J267" s="587"/>
      <c r="K267" s="561">
        <f t="shared" si="7"/>
        <v>0</v>
      </c>
    </row>
    <row r="268" spans="4:11" x14ac:dyDescent="0.25">
      <c r="D268" s="423"/>
      <c r="E268" s="599"/>
      <c r="F268" s="603"/>
      <c r="G268" s="607" t="s">
        <v>2378</v>
      </c>
      <c r="H268" s="558" t="s">
        <v>69</v>
      </c>
      <c r="I268" s="586">
        <v>1</v>
      </c>
      <c r="J268" s="587"/>
      <c r="K268" s="561">
        <f t="shared" si="7"/>
        <v>0</v>
      </c>
    </row>
    <row r="269" spans="4:11" x14ac:dyDescent="0.25">
      <c r="D269" s="423"/>
      <c r="E269" s="599"/>
      <c r="F269" s="603"/>
      <c r="G269" s="608" t="s">
        <v>2379</v>
      </c>
      <c r="H269" s="558" t="s">
        <v>69</v>
      </c>
      <c r="I269" s="586">
        <v>1</v>
      </c>
      <c r="J269" s="587"/>
      <c r="K269" s="561">
        <f t="shared" si="7"/>
        <v>0</v>
      </c>
    </row>
    <row r="270" spans="4:11" x14ac:dyDescent="0.25">
      <c r="D270" s="423"/>
      <c r="E270" s="599"/>
      <c r="F270" s="603"/>
      <c r="G270" s="607" t="s">
        <v>2380</v>
      </c>
      <c r="H270" s="558" t="s">
        <v>69</v>
      </c>
      <c r="I270" s="586">
        <v>1</v>
      </c>
      <c r="J270" s="587"/>
      <c r="K270" s="561">
        <f t="shared" si="7"/>
        <v>0</v>
      </c>
    </row>
    <row r="271" spans="4:11" x14ac:dyDescent="0.25">
      <c r="D271" s="423"/>
      <c r="E271" s="599"/>
      <c r="F271" s="603"/>
      <c r="G271" s="607" t="s">
        <v>2381</v>
      </c>
      <c r="H271" s="558" t="s">
        <v>69</v>
      </c>
      <c r="I271" s="586">
        <v>1</v>
      </c>
      <c r="J271" s="587"/>
      <c r="K271" s="561">
        <f t="shared" si="7"/>
        <v>0</v>
      </c>
    </row>
    <row r="272" spans="4:11" x14ac:dyDescent="0.25">
      <c r="D272" s="423"/>
      <c r="E272" s="599"/>
      <c r="F272" s="603"/>
      <c r="G272" s="607" t="s">
        <v>2382</v>
      </c>
      <c r="H272" s="558" t="s">
        <v>69</v>
      </c>
      <c r="I272" s="586">
        <v>1</v>
      </c>
      <c r="J272" s="587"/>
      <c r="K272" s="561">
        <f t="shared" si="7"/>
        <v>0</v>
      </c>
    </row>
    <row r="273" spans="4:11" x14ac:dyDescent="0.25">
      <c r="D273" s="423"/>
      <c r="E273" s="599"/>
      <c r="F273" s="603"/>
      <c r="G273" s="607" t="s">
        <v>2383</v>
      </c>
      <c r="H273" s="558" t="s">
        <v>69</v>
      </c>
      <c r="I273" s="586">
        <v>1</v>
      </c>
      <c r="J273" s="587"/>
      <c r="K273" s="561">
        <f t="shared" si="7"/>
        <v>0</v>
      </c>
    </row>
    <row r="274" spans="4:11" x14ac:dyDescent="0.25">
      <c r="D274" s="423"/>
      <c r="E274" s="599"/>
      <c r="F274" s="600"/>
      <c r="G274" s="609" t="s">
        <v>2384</v>
      </c>
      <c r="H274" s="558" t="s">
        <v>14</v>
      </c>
      <c r="I274" s="586">
        <v>1</v>
      </c>
      <c r="J274" s="587"/>
      <c r="K274" s="561">
        <f t="shared" si="7"/>
        <v>0</v>
      </c>
    </row>
    <row r="275" spans="4:11" ht="25.5" x14ac:dyDescent="0.25">
      <c r="D275" s="423"/>
      <c r="E275" s="599"/>
      <c r="F275" s="610" t="s">
        <v>2385</v>
      </c>
      <c r="G275" s="592" t="s">
        <v>2386</v>
      </c>
      <c r="H275" s="611" t="s">
        <v>14</v>
      </c>
      <c r="I275" s="612">
        <v>2</v>
      </c>
      <c r="J275" s="613"/>
      <c r="K275" s="598">
        <f>ROUND(I275*J275,2)</f>
        <v>0</v>
      </c>
    </row>
    <row r="276" spans="4:11" x14ac:dyDescent="0.25">
      <c r="D276" s="423"/>
      <c r="E276" s="599"/>
      <c r="F276" s="610" t="s">
        <v>2387</v>
      </c>
      <c r="G276" s="592" t="s">
        <v>2388</v>
      </c>
      <c r="H276" s="611" t="s">
        <v>6</v>
      </c>
      <c r="I276" s="612">
        <v>1</v>
      </c>
      <c r="J276" s="613"/>
      <c r="K276" s="598">
        <f t="shared" ref="K276:K293" si="8">ROUND(I276*J276,2)</f>
        <v>0</v>
      </c>
    </row>
    <row r="277" spans="4:11" ht="25.5" x14ac:dyDescent="0.25">
      <c r="D277" s="423"/>
      <c r="E277" s="599"/>
      <c r="F277" s="610" t="s">
        <v>2389</v>
      </c>
      <c r="G277" s="592" t="s">
        <v>2390</v>
      </c>
      <c r="H277" s="611" t="s">
        <v>6</v>
      </c>
      <c r="I277" s="612">
        <v>1</v>
      </c>
      <c r="J277" s="613"/>
      <c r="K277" s="598">
        <f t="shared" si="8"/>
        <v>0</v>
      </c>
    </row>
    <row r="278" spans="4:11" ht="25.5" x14ac:dyDescent="0.25">
      <c r="D278" s="423"/>
      <c r="E278" s="599"/>
      <c r="F278" s="610" t="s">
        <v>2391</v>
      </c>
      <c r="G278" s="592" t="s">
        <v>2392</v>
      </c>
      <c r="H278" s="611" t="s">
        <v>6</v>
      </c>
      <c r="I278" s="612">
        <v>1</v>
      </c>
      <c r="J278" s="613"/>
      <c r="K278" s="598">
        <f t="shared" si="8"/>
        <v>0</v>
      </c>
    </row>
    <row r="279" spans="4:11" x14ac:dyDescent="0.25">
      <c r="D279" s="423"/>
      <c r="E279" s="599"/>
      <c r="F279" s="610" t="s">
        <v>2393</v>
      </c>
      <c r="G279" s="592" t="s">
        <v>2394</v>
      </c>
      <c r="H279" s="611" t="s">
        <v>6</v>
      </c>
      <c r="I279" s="612">
        <v>2</v>
      </c>
      <c r="J279" s="613"/>
      <c r="K279" s="598">
        <f t="shared" si="8"/>
        <v>0</v>
      </c>
    </row>
    <row r="280" spans="4:11" ht="15" customHeight="1" x14ac:dyDescent="0.25">
      <c r="D280" s="423"/>
      <c r="E280" s="599"/>
      <c r="F280" s="610" t="s">
        <v>2395</v>
      </c>
      <c r="G280" s="592" t="s">
        <v>2396</v>
      </c>
      <c r="H280" s="611" t="s">
        <v>6</v>
      </c>
      <c r="I280" s="612">
        <v>1</v>
      </c>
      <c r="J280" s="613"/>
      <c r="K280" s="598">
        <f t="shared" si="8"/>
        <v>0</v>
      </c>
    </row>
    <row r="281" spans="4:11" x14ac:dyDescent="0.25">
      <c r="D281" s="423"/>
      <c r="E281" s="599"/>
      <c r="F281" s="610" t="s">
        <v>2397</v>
      </c>
      <c r="G281" s="592" t="s">
        <v>2398</v>
      </c>
      <c r="H281" s="611" t="s">
        <v>6</v>
      </c>
      <c r="I281" s="612">
        <v>1</v>
      </c>
      <c r="J281" s="613"/>
      <c r="K281" s="598">
        <f t="shared" si="8"/>
        <v>0</v>
      </c>
    </row>
    <row r="282" spans="4:11" ht="25.5" x14ac:dyDescent="0.25">
      <c r="D282" s="423"/>
      <c r="E282" s="599"/>
      <c r="F282" s="610" t="s">
        <v>2399</v>
      </c>
      <c r="G282" s="592" t="s">
        <v>2400</v>
      </c>
      <c r="H282" s="611" t="s">
        <v>6</v>
      </c>
      <c r="I282" s="612">
        <v>1</v>
      </c>
      <c r="J282" s="613"/>
      <c r="K282" s="598">
        <f>ROUND(I282*J282,2)</f>
        <v>0</v>
      </c>
    </row>
    <row r="283" spans="4:11" x14ac:dyDescent="0.25">
      <c r="D283" s="423"/>
      <c r="E283" s="599"/>
      <c r="F283" s="610" t="s">
        <v>2401</v>
      </c>
      <c r="G283" s="592" t="s">
        <v>2402</v>
      </c>
      <c r="H283" s="611" t="s">
        <v>6</v>
      </c>
      <c r="I283" s="612">
        <v>1</v>
      </c>
      <c r="J283" s="613"/>
      <c r="K283" s="598">
        <f t="shared" ref="K283:K289" si="9">ROUND(I283*J283,2)</f>
        <v>0</v>
      </c>
    </row>
    <row r="284" spans="4:11" x14ac:dyDescent="0.25">
      <c r="D284" s="423"/>
      <c r="E284" s="599"/>
      <c r="F284" s="610" t="s">
        <v>2403</v>
      </c>
      <c r="G284" s="592" t="s">
        <v>2404</v>
      </c>
      <c r="H284" s="611" t="s">
        <v>6</v>
      </c>
      <c r="I284" s="612">
        <v>3</v>
      </c>
      <c r="J284" s="613"/>
      <c r="K284" s="598">
        <f t="shared" si="9"/>
        <v>0</v>
      </c>
    </row>
    <row r="285" spans="4:11" x14ac:dyDescent="0.25">
      <c r="D285" s="423"/>
      <c r="E285" s="599"/>
      <c r="F285" s="610" t="s">
        <v>2405</v>
      </c>
      <c r="G285" s="592" t="s">
        <v>2406</v>
      </c>
      <c r="H285" s="611" t="s">
        <v>6</v>
      </c>
      <c r="I285" s="612">
        <v>1</v>
      </c>
      <c r="J285" s="613"/>
      <c r="K285" s="598">
        <f t="shared" si="9"/>
        <v>0</v>
      </c>
    </row>
    <row r="286" spans="4:11" ht="63.75" x14ac:dyDescent="0.25">
      <c r="D286" s="423"/>
      <c r="E286" s="599"/>
      <c r="F286" s="610" t="s">
        <v>2407</v>
      </c>
      <c r="G286" s="592" t="s">
        <v>2408</v>
      </c>
      <c r="H286" s="611" t="s">
        <v>6</v>
      </c>
      <c r="I286" s="612">
        <v>1</v>
      </c>
      <c r="J286" s="613"/>
      <c r="K286" s="598">
        <f t="shared" si="9"/>
        <v>0</v>
      </c>
    </row>
    <row r="287" spans="4:11" ht="38.25" x14ac:dyDescent="0.25">
      <c r="D287" s="423"/>
      <c r="E287" s="599"/>
      <c r="F287" s="610" t="s">
        <v>2409</v>
      </c>
      <c r="G287" s="592" t="s">
        <v>2410</v>
      </c>
      <c r="H287" s="611" t="s">
        <v>69</v>
      </c>
      <c r="I287" s="612">
        <v>50</v>
      </c>
      <c r="J287" s="613"/>
      <c r="K287" s="598">
        <f t="shared" si="9"/>
        <v>0</v>
      </c>
    </row>
    <row r="288" spans="4:11" ht="38.25" x14ac:dyDescent="0.25">
      <c r="D288" s="423"/>
      <c r="E288" s="599"/>
      <c r="F288" s="610" t="s">
        <v>2411</v>
      </c>
      <c r="G288" s="592" t="s">
        <v>2412</v>
      </c>
      <c r="H288" s="611" t="s">
        <v>69</v>
      </c>
      <c r="I288" s="612">
        <v>45</v>
      </c>
      <c r="J288" s="613"/>
      <c r="K288" s="598">
        <f t="shared" si="9"/>
        <v>0</v>
      </c>
    </row>
    <row r="289" spans="4:11" ht="25.5" x14ac:dyDescent="0.25">
      <c r="D289" s="423"/>
      <c r="E289" s="599"/>
      <c r="F289" s="610" t="s">
        <v>2413</v>
      </c>
      <c r="G289" s="592" t="s">
        <v>2414</v>
      </c>
      <c r="H289" s="611" t="s">
        <v>69</v>
      </c>
      <c r="I289" s="612">
        <v>16</v>
      </c>
      <c r="J289" s="613"/>
      <c r="K289" s="598">
        <f t="shared" si="9"/>
        <v>0</v>
      </c>
    </row>
    <row r="290" spans="4:11" x14ac:dyDescent="0.25">
      <c r="D290" s="423"/>
      <c r="E290" s="599"/>
      <c r="F290" s="610" t="s">
        <v>2415</v>
      </c>
      <c r="G290" s="592" t="s">
        <v>2416</v>
      </c>
      <c r="H290" s="611" t="s">
        <v>6</v>
      </c>
      <c r="I290" s="612">
        <v>30</v>
      </c>
      <c r="J290" s="613"/>
      <c r="K290" s="598">
        <f t="shared" si="8"/>
        <v>0</v>
      </c>
    </row>
    <row r="291" spans="4:11" x14ac:dyDescent="0.25">
      <c r="D291" s="423"/>
      <c r="E291" s="599"/>
      <c r="F291" s="610" t="s">
        <v>2417</v>
      </c>
      <c r="G291" s="592" t="s">
        <v>2418</v>
      </c>
      <c r="H291" s="611" t="s">
        <v>6</v>
      </c>
      <c r="I291" s="612">
        <v>2</v>
      </c>
      <c r="J291" s="613"/>
      <c r="K291" s="598">
        <f t="shared" si="8"/>
        <v>0</v>
      </c>
    </row>
    <row r="292" spans="4:11" ht="15" customHeight="1" x14ac:dyDescent="0.25">
      <c r="D292" s="423"/>
      <c r="E292" s="599"/>
      <c r="F292" s="610" t="s">
        <v>2419</v>
      </c>
      <c r="G292" s="592" t="s">
        <v>2420</v>
      </c>
      <c r="H292" s="611" t="s">
        <v>6</v>
      </c>
      <c r="I292" s="612">
        <v>4</v>
      </c>
      <c r="J292" s="613"/>
      <c r="K292" s="598">
        <f t="shared" si="8"/>
        <v>0</v>
      </c>
    </row>
    <row r="293" spans="4:11" x14ac:dyDescent="0.25">
      <c r="D293" s="423"/>
      <c r="E293" s="599"/>
      <c r="F293" s="610" t="s">
        <v>2421</v>
      </c>
      <c r="G293" s="592" t="s">
        <v>2422</v>
      </c>
      <c r="H293" s="611" t="s">
        <v>6</v>
      </c>
      <c r="I293" s="612">
        <v>20</v>
      </c>
      <c r="J293" s="613"/>
      <c r="K293" s="598">
        <f t="shared" si="8"/>
        <v>0</v>
      </c>
    </row>
    <row r="294" spans="4:11" ht="38.25" x14ac:dyDescent="0.25">
      <c r="D294" s="423"/>
      <c r="E294" s="599"/>
      <c r="F294" s="610" t="s">
        <v>2423</v>
      </c>
      <c r="G294" s="592" t="s">
        <v>2424</v>
      </c>
      <c r="H294" s="611" t="s">
        <v>6</v>
      </c>
      <c r="I294" s="612">
        <v>27</v>
      </c>
      <c r="J294" s="613"/>
      <c r="K294" s="598">
        <f t="shared" ref="K294:K299" si="10">ROUND(I294*J294,2)</f>
        <v>0</v>
      </c>
    </row>
    <row r="295" spans="4:11" ht="15" customHeight="1" x14ac:dyDescent="0.25">
      <c r="D295" s="423"/>
      <c r="E295" s="599"/>
      <c r="F295" s="610" t="s">
        <v>2425</v>
      </c>
      <c r="G295" s="592" t="s">
        <v>2426</v>
      </c>
      <c r="H295" s="611" t="s">
        <v>6</v>
      </c>
      <c r="I295" s="612">
        <v>10</v>
      </c>
      <c r="J295" s="613"/>
      <c r="K295" s="598">
        <f t="shared" si="10"/>
        <v>0</v>
      </c>
    </row>
    <row r="296" spans="4:11" x14ac:dyDescent="0.25">
      <c r="D296" s="423"/>
      <c r="E296" s="599"/>
      <c r="F296" s="610" t="s">
        <v>2427</v>
      </c>
      <c r="G296" s="592" t="s">
        <v>2428</v>
      </c>
      <c r="H296" s="611" t="s">
        <v>69</v>
      </c>
      <c r="I296" s="612">
        <v>70</v>
      </c>
      <c r="J296" s="613"/>
      <c r="K296" s="598">
        <f t="shared" si="10"/>
        <v>0</v>
      </c>
    </row>
    <row r="297" spans="4:11" x14ac:dyDescent="0.25">
      <c r="D297" s="423"/>
      <c r="E297" s="599"/>
      <c r="F297" s="610" t="s">
        <v>2429</v>
      </c>
      <c r="G297" s="592" t="s">
        <v>2430</v>
      </c>
      <c r="H297" s="611" t="s">
        <v>69</v>
      </c>
      <c r="I297" s="612">
        <v>20</v>
      </c>
      <c r="J297" s="613"/>
      <c r="K297" s="598">
        <f t="shared" si="10"/>
        <v>0</v>
      </c>
    </row>
    <row r="298" spans="4:11" ht="38.25" x14ac:dyDescent="0.25">
      <c r="D298" s="423"/>
      <c r="E298" s="599"/>
      <c r="F298" s="610" t="s">
        <v>2431</v>
      </c>
      <c r="G298" s="592" t="s">
        <v>2432</v>
      </c>
      <c r="H298" s="611" t="s">
        <v>14</v>
      </c>
      <c r="I298" s="612">
        <v>1</v>
      </c>
      <c r="J298" s="613"/>
      <c r="K298" s="598">
        <f t="shared" si="10"/>
        <v>0</v>
      </c>
    </row>
    <row r="299" spans="4:11" ht="15" customHeight="1" x14ac:dyDescent="0.25">
      <c r="D299" s="423"/>
      <c r="E299" s="599"/>
      <c r="F299" s="610" t="s">
        <v>2433</v>
      </c>
      <c r="G299" s="592" t="s">
        <v>2434</v>
      </c>
      <c r="H299" s="611" t="s">
        <v>14</v>
      </c>
      <c r="I299" s="612">
        <v>1</v>
      </c>
      <c r="J299" s="613"/>
      <c r="K299" s="598">
        <f t="shared" si="10"/>
        <v>0</v>
      </c>
    </row>
    <row r="300" spans="4:11" x14ac:dyDescent="0.25">
      <c r="D300" s="423"/>
      <c r="E300" s="614"/>
      <c r="F300" s="615"/>
      <c r="G300" s="616" t="s">
        <v>2435</v>
      </c>
      <c r="H300" s="617"/>
      <c r="I300" s="618"/>
      <c r="J300" s="619"/>
      <c r="K300" s="620">
        <f>SUM(K262:K299)</f>
        <v>0</v>
      </c>
    </row>
    <row r="301" spans="4:11" ht="15.75" x14ac:dyDescent="0.25">
      <c r="D301" s="423"/>
      <c r="E301" s="442"/>
      <c r="F301" s="551" t="s">
        <v>2436</v>
      </c>
      <c r="G301" s="552" t="s">
        <v>2437</v>
      </c>
      <c r="H301" s="553"/>
      <c r="I301" s="554"/>
      <c r="J301" s="561"/>
      <c r="K301" s="561"/>
    </row>
    <row r="302" spans="4:11" x14ac:dyDescent="0.25">
      <c r="D302" s="423"/>
      <c r="E302" s="548"/>
      <c r="F302" s="549"/>
      <c r="G302" s="443" t="s">
        <v>712</v>
      </c>
      <c r="H302" s="445" t="s">
        <v>2191</v>
      </c>
      <c r="I302" s="529" t="s">
        <v>2110</v>
      </c>
      <c r="J302" s="444" t="s">
        <v>2192</v>
      </c>
      <c r="K302" s="444" t="s">
        <v>2193</v>
      </c>
    </row>
    <row r="303" spans="4:11" ht="39" x14ac:dyDescent="0.25">
      <c r="D303" s="423"/>
      <c r="E303" s="548"/>
      <c r="F303" s="573" t="s">
        <v>2438</v>
      </c>
      <c r="G303" s="621" t="s">
        <v>2439</v>
      </c>
      <c r="H303" s="622" t="s">
        <v>14</v>
      </c>
      <c r="I303" s="581">
        <v>1</v>
      </c>
      <c r="J303" s="560"/>
      <c r="K303" s="561">
        <f>ROUND(I303*J303,2)</f>
        <v>0</v>
      </c>
    </row>
    <row r="304" spans="4:11" ht="26.25" x14ac:dyDescent="0.25">
      <c r="D304" s="423"/>
      <c r="E304" s="548"/>
      <c r="F304" s="573" t="s">
        <v>2440</v>
      </c>
      <c r="G304" s="557" t="s">
        <v>2441</v>
      </c>
      <c r="H304" s="622" t="s">
        <v>14</v>
      </c>
      <c r="I304" s="581">
        <v>2</v>
      </c>
      <c r="J304" s="560"/>
      <c r="K304" s="561">
        <f>ROUND(I304*J304,2)</f>
        <v>0</v>
      </c>
    </row>
    <row r="305" spans="4:11" x14ac:dyDescent="0.25">
      <c r="D305" s="423"/>
      <c r="E305" s="548"/>
      <c r="F305" s="573" t="s">
        <v>2442</v>
      </c>
      <c r="G305" s="574" t="s">
        <v>2443</v>
      </c>
      <c r="H305" s="558" t="s">
        <v>6</v>
      </c>
      <c r="I305" s="559">
        <v>1</v>
      </c>
      <c r="J305" s="560"/>
      <c r="K305" s="561">
        <f>ROUND(I305*J305,2)</f>
        <v>0</v>
      </c>
    </row>
    <row r="306" spans="4:11" ht="26.25" x14ac:dyDescent="0.25">
      <c r="D306" s="423"/>
      <c r="E306" s="548"/>
      <c r="F306" s="573" t="s">
        <v>2444</v>
      </c>
      <c r="G306" s="574" t="s">
        <v>2445</v>
      </c>
      <c r="H306" s="558" t="s">
        <v>14</v>
      </c>
      <c r="I306" s="559">
        <v>1</v>
      </c>
      <c r="J306" s="560"/>
      <c r="K306" s="561">
        <f>ROUND(I306*J306,2)</f>
        <v>0</v>
      </c>
    </row>
    <row r="307" spans="4:11" x14ac:dyDescent="0.25">
      <c r="D307" s="423"/>
      <c r="E307" s="562"/>
      <c r="F307" s="563"/>
      <c r="G307" s="564" t="s">
        <v>2446</v>
      </c>
      <c r="H307" s="565"/>
      <c r="I307" s="566"/>
      <c r="J307" s="567"/>
      <c r="K307" s="568">
        <f>SUM(K302:K306)</f>
        <v>0</v>
      </c>
    </row>
    <row r="308" spans="4:11" ht="15.75" x14ac:dyDescent="0.25">
      <c r="D308" s="423"/>
      <c r="E308" s="548"/>
      <c r="F308" s="439" t="s">
        <v>2447</v>
      </c>
      <c r="G308" s="552" t="s">
        <v>2448</v>
      </c>
      <c r="H308" s="553"/>
      <c r="I308" s="554"/>
      <c r="J308" s="561"/>
      <c r="K308" s="623"/>
    </row>
    <row r="309" spans="4:11" x14ac:dyDescent="0.25">
      <c r="D309" s="423"/>
      <c r="E309" s="548"/>
      <c r="F309" s="549"/>
      <c r="G309" s="443" t="s">
        <v>712</v>
      </c>
      <c r="H309" s="445" t="s">
        <v>2191</v>
      </c>
      <c r="I309" s="529" t="s">
        <v>2110</v>
      </c>
      <c r="J309" s="444" t="s">
        <v>2192</v>
      </c>
      <c r="K309" s="444" t="s">
        <v>2193</v>
      </c>
    </row>
    <row r="310" spans="4:11" ht="26.25" x14ac:dyDescent="0.25">
      <c r="D310" s="423"/>
      <c r="E310" s="548"/>
      <c r="F310" s="573" t="s">
        <v>2449</v>
      </c>
      <c r="G310" s="621" t="s">
        <v>2450</v>
      </c>
      <c r="H310" s="622" t="s">
        <v>14</v>
      </c>
      <c r="I310" s="581">
        <v>1</v>
      </c>
      <c r="J310" s="560"/>
      <c r="K310" s="561">
        <f t="shared" ref="K310:K319" si="11">ROUND(I310*J310,2)</f>
        <v>0</v>
      </c>
    </row>
    <row r="311" spans="4:11" ht="39" x14ac:dyDescent="0.25">
      <c r="D311" s="423"/>
      <c r="E311" s="548"/>
      <c r="F311" s="573" t="s">
        <v>2451</v>
      </c>
      <c r="G311" s="557" t="s">
        <v>2452</v>
      </c>
      <c r="H311" s="622" t="s">
        <v>14</v>
      </c>
      <c r="I311" s="581">
        <v>1</v>
      </c>
      <c r="J311" s="560"/>
      <c r="K311" s="561">
        <f t="shared" si="11"/>
        <v>0</v>
      </c>
    </row>
    <row r="312" spans="4:11" x14ac:dyDescent="0.25">
      <c r="D312" s="423"/>
      <c r="E312" s="548"/>
      <c r="F312" s="573" t="s">
        <v>2453</v>
      </c>
      <c r="G312" s="574" t="s">
        <v>2454</v>
      </c>
      <c r="H312" s="558" t="s">
        <v>14</v>
      </c>
      <c r="I312" s="559">
        <v>1</v>
      </c>
      <c r="J312" s="560"/>
      <c r="K312" s="561">
        <f t="shared" si="11"/>
        <v>0</v>
      </c>
    </row>
    <row r="313" spans="4:11" ht="15" customHeight="1" x14ac:dyDescent="0.25">
      <c r="D313" s="423"/>
      <c r="E313" s="548"/>
      <c r="F313" s="573" t="s">
        <v>2455</v>
      </c>
      <c r="G313" s="574" t="s">
        <v>2456</v>
      </c>
      <c r="H313" s="558" t="s">
        <v>14</v>
      </c>
      <c r="I313" s="559">
        <v>1</v>
      </c>
      <c r="J313" s="560"/>
      <c r="K313" s="561">
        <f t="shared" si="11"/>
        <v>0</v>
      </c>
    </row>
    <row r="314" spans="4:11" x14ac:dyDescent="0.25">
      <c r="D314" s="423"/>
      <c r="E314" s="548"/>
      <c r="F314" s="573" t="s">
        <v>2457</v>
      </c>
      <c r="G314" s="621" t="s">
        <v>2458</v>
      </c>
      <c r="H314" s="622" t="s">
        <v>14</v>
      </c>
      <c r="I314" s="581">
        <v>1</v>
      </c>
      <c r="J314" s="560"/>
      <c r="K314" s="561">
        <f t="shared" si="11"/>
        <v>0</v>
      </c>
    </row>
    <row r="315" spans="4:11" x14ac:dyDescent="0.25">
      <c r="D315" s="423"/>
      <c r="E315" s="548"/>
      <c r="F315" s="573" t="s">
        <v>2459</v>
      </c>
      <c r="G315" s="557" t="s">
        <v>2460</v>
      </c>
      <c r="H315" s="622" t="s">
        <v>14</v>
      </c>
      <c r="I315" s="581">
        <v>1</v>
      </c>
      <c r="J315" s="560"/>
      <c r="K315" s="561">
        <f t="shared" si="11"/>
        <v>0</v>
      </c>
    </row>
    <row r="316" spans="4:11" x14ac:dyDescent="0.25">
      <c r="D316" s="423"/>
      <c r="E316" s="548"/>
      <c r="F316" s="573" t="s">
        <v>2461</v>
      </c>
      <c r="G316" s="574" t="s">
        <v>2462</v>
      </c>
      <c r="H316" s="558" t="s">
        <v>14</v>
      </c>
      <c r="I316" s="559">
        <v>1</v>
      </c>
      <c r="J316" s="560"/>
      <c r="K316" s="561">
        <f t="shared" si="11"/>
        <v>0</v>
      </c>
    </row>
    <row r="317" spans="4:11" x14ac:dyDescent="0.25">
      <c r="D317" s="423"/>
      <c r="E317" s="548"/>
      <c r="F317" s="573" t="s">
        <v>2463</v>
      </c>
      <c r="G317" s="574" t="s">
        <v>2464</v>
      </c>
      <c r="H317" s="558" t="s">
        <v>14</v>
      </c>
      <c r="I317" s="559">
        <v>1</v>
      </c>
      <c r="J317" s="560"/>
      <c r="K317" s="561">
        <f t="shared" si="11"/>
        <v>0</v>
      </c>
    </row>
    <row r="318" spans="4:11" x14ac:dyDescent="0.25">
      <c r="D318" s="423"/>
      <c r="E318" s="548"/>
      <c r="F318" s="573" t="s">
        <v>2465</v>
      </c>
      <c r="G318" s="624" t="s">
        <v>2466</v>
      </c>
      <c r="H318" s="558" t="s">
        <v>14</v>
      </c>
      <c r="I318" s="559">
        <v>1</v>
      </c>
      <c r="J318" s="560"/>
      <c r="K318" s="561">
        <f t="shared" si="11"/>
        <v>0</v>
      </c>
    </row>
    <row r="319" spans="4:11" x14ac:dyDescent="0.25">
      <c r="D319" s="423"/>
      <c r="E319" s="548"/>
      <c r="F319" s="573" t="s">
        <v>2467</v>
      </c>
      <c r="G319" s="624" t="s">
        <v>2468</v>
      </c>
      <c r="H319" s="558" t="s">
        <v>14</v>
      </c>
      <c r="I319" s="559">
        <v>1</v>
      </c>
      <c r="J319" s="560"/>
      <c r="K319" s="561">
        <f t="shared" si="11"/>
        <v>0</v>
      </c>
    </row>
    <row r="320" spans="4:11" x14ac:dyDescent="0.25">
      <c r="D320" s="423"/>
      <c r="E320" s="562"/>
      <c r="F320" s="563"/>
      <c r="G320" s="564" t="s">
        <v>2469</v>
      </c>
      <c r="H320" s="565"/>
      <c r="I320" s="566"/>
      <c r="J320" s="567"/>
      <c r="K320" s="568">
        <f>SUM(K310:K319)</f>
        <v>0</v>
      </c>
    </row>
    <row r="321" spans="1:11" ht="15.75" x14ac:dyDescent="0.25">
      <c r="D321" s="423"/>
      <c r="E321" s="548"/>
      <c r="F321" s="625" t="s">
        <v>2470</v>
      </c>
      <c r="G321" s="552" t="s">
        <v>2471</v>
      </c>
      <c r="H321" s="553"/>
      <c r="I321" s="554"/>
      <c r="J321" s="561"/>
      <c r="K321" s="623"/>
    </row>
    <row r="322" spans="1:11" ht="26.25" x14ac:dyDescent="0.25">
      <c r="D322" s="423"/>
      <c r="E322" s="548"/>
      <c r="F322" s="573" t="s">
        <v>2472</v>
      </c>
      <c r="G322" s="621" t="s">
        <v>2473</v>
      </c>
      <c r="H322" s="622"/>
      <c r="I322" s="581"/>
      <c r="J322" s="561"/>
      <c r="K322" s="561">
        <f>0.05*(K320+K307+K300+K256+K205+K159)</f>
        <v>0</v>
      </c>
    </row>
    <row r="323" spans="1:11" x14ac:dyDescent="0.25">
      <c r="A323" s="626"/>
      <c r="B323" s="626"/>
      <c r="C323" s="626"/>
      <c r="D323" s="627"/>
      <c r="E323" s="562"/>
      <c r="F323" s="563"/>
      <c r="G323" s="564" t="s">
        <v>2474</v>
      </c>
      <c r="H323" s="565"/>
      <c r="I323" s="566"/>
      <c r="J323" s="567"/>
      <c r="K323" s="568">
        <f>SUM(K322)</f>
        <v>0</v>
      </c>
    </row>
    <row r="324" spans="1:11" ht="15.75" thickBot="1" x14ac:dyDescent="0.3">
      <c r="D324" s="423"/>
      <c r="E324" s="456"/>
      <c r="F324" s="540"/>
      <c r="G324" s="458" t="s">
        <v>2475</v>
      </c>
      <c r="H324" s="541"/>
      <c r="I324" s="628"/>
      <c r="J324" s="543"/>
      <c r="K324" s="462">
        <f>K323+K320+K307+K300+K256+K205+K159</f>
        <v>0</v>
      </c>
    </row>
    <row r="325" spans="1:11" ht="18.75" thickTop="1" x14ac:dyDescent="0.25">
      <c r="D325" s="423"/>
      <c r="E325" s="442"/>
      <c r="F325" s="629" t="s">
        <v>2476</v>
      </c>
      <c r="G325" s="544" t="s">
        <v>2477</v>
      </c>
      <c r="H325" s="545"/>
      <c r="I325" s="546"/>
      <c r="J325" s="547"/>
      <c r="K325" s="547"/>
    </row>
    <row r="326" spans="1:11" ht="15.75" x14ac:dyDescent="0.25">
      <c r="D326" s="423"/>
      <c r="E326" s="630"/>
      <c r="F326" s="631" t="s">
        <v>782</v>
      </c>
      <c r="G326" s="632" t="s">
        <v>2478</v>
      </c>
      <c r="H326" s="633"/>
      <c r="I326" s="634"/>
      <c r="J326" s="635"/>
      <c r="K326" s="636"/>
    </row>
    <row r="327" spans="1:11" x14ac:dyDescent="0.25">
      <c r="D327" s="423"/>
      <c r="E327" s="637"/>
      <c r="F327" s="638" t="s">
        <v>2479</v>
      </c>
      <c r="G327" s="443" t="s">
        <v>712</v>
      </c>
      <c r="H327" s="445" t="s">
        <v>2191</v>
      </c>
      <c r="I327" s="529" t="s">
        <v>2110</v>
      </c>
      <c r="J327" s="444" t="s">
        <v>2192</v>
      </c>
      <c r="K327" s="444" t="s">
        <v>2193</v>
      </c>
    </row>
    <row r="328" spans="1:11" x14ac:dyDescent="0.25">
      <c r="D328" s="423"/>
      <c r="E328" s="639"/>
      <c r="F328" s="639"/>
      <c r="G328" s="639" t="s">
        <v>694</v>
      </c>
      <c r="H328" s="640"/>
      <c r="I328" s="640"/>
      <c r="J328" s="641"/>
      <c r="K328" s="641"/>
    </row>
    <row r="329" spans="1:11" ht="51" x14ac:dyDescent="0.25">
      <c r="D329" s="423"/>
      <c r="E329" s="639"/>
      <c r="F329" s="639" t="s">
        <v>2480</v>
      </c>
      <c r="G329" s="639" t="s">
        <v>2481</v>
      </c>
      <c r="H329" s="640" t="s">
        <v>6</v>
      </c>
      <c r="I329" s="640">
        <v>1</v>
      </c>
      <c r="J329" s="560"/>
      <c r="K329" s="640">
        <f t="shared" ref="K329:K334" si="12">ROUND(I329*J329,2)</f>
        <v>0</v>
      </c>
    </row>
    <row r="330" spans="1:11" ht="51" x14ac:dyDescent="0.25">
      <c r="D330" s="423"/>
      <c r="E330" s="639"/>
      <c r="F330" s="639" t="s">
        <v>2482</v>
      </c>
      <c r="G330" s="639" t="s">
        <v>2483</v>
      </c>
      <c r="H330" s="640" t="s">
        <v>6</v>
      </c>
      <c r="I330" s="640">
        <v>1</v>
      </c>
      <c r="J330" s="560"/>
      <c r="K330" s="640">
        <f t="shared" si="12"/>
        <v>0</v>
      </c>
    </row>
    <row r="331" spans="1:11" ht="76.5" x14ac:dyDescent="0.25">
      <c r="D331" s="423"/>
      <c r="E331" s="639"/>
      <c r="F331" s="639" t="s">
        <v>2484</v>
      </c>
      <c r="G331" s="639" t="s">
        <v>2485</v>
      </c>
      <c r="H331" s="640" t="s">
        <v>69</v>
      </c>
      <c r="I331" s="640">
        <v>2</v>
      </c>
      <c r="J331" s="560"/>
      <c r="K331" s="640">
        <f t="shared" si="12"/>
        <v>0</v>
      </c>
    </row>
    <row r="332" spans="1:11" ht="25.5" x14ac:dyDescent="0.25">
      <c r="D332" s="423"/>
      <c r="E332" s="639"/>
      <c r="F332" s="639" t="s">
        <v>2486</v>
      </c>
      <c r="G332" s="639" t="s">
        <v>2487</v>
      </c>
      <c r="H332" s="640" t="s">
        <v>22</v>
      </c>
      <c r="I332" s="640">
        <v>8</v>
      </c>
      <c r="J332" s="560"/>
      <c r="K332" s="640">
        <f t="shared" si="12"/>
        <v>0</v>
      </c>
    </row>
    <row r="333" spans="1:11" x14ac:dyDescent="0.25">
      <c r="D333" s="423"/>
      <c r="E333" s="639"/>
      <c r="F333" s="639" t="s">
        <v>2488</v>
      </c>
      <c r="G333" s="639" t="s">
        <v>2489</v>
      </c>
      <c r="H333" s="640" t="s">
        <v>29</v>
      </c>
      <c r="I333" s="640">
        <v>30</v>
      </c>
      <c r="J333" s="560"/>
      <c r="K333" s="640">
        <f t="shared" si="12"/>
        <v>0</v>
      </c>
    </row>
    <row r="334" spans="1:11" ht="25.5" x14ac:dyDescent="0.25">
      <c r="D334" s="423"/>
      <c r="E334" s="639"/>
      <c r="F334" s="639" t="s">
        <v>2490</v>
      </c>
      <c r="G334" s="639" t="s">
        <v>2491</v>
      </c>
      <c r="H334" s="640" t="s">
        <v>14</v>
      </c>
      <c r="I334" s="640">
        <v>1</v>
      </c>
      <c r="J334" s="560"/>
      <c r="K334" s="640">
        <f t="shared" si="12"/>
        <v>0</v>
      </c>
    </row>
    <row r="335" spans="1:11" ht="15.75" x14ac:dyDescent="0.25">
      <c r="D335" s="423"/>
      <c r="E335" s="630"/>
      <c r="F335" s="631" t="s">
        <v>784</v>
      </c>
      <c r="G335" s="632" t="s">
        <v>2492</v>
      </c>
      <c r="H335" s="633"/>
      <c r="I335" s="633"/>
      <c r="J335" s="635"/>
      <c r="K335" s="636"/>
    </row>
    <row r="336" spans="1:11" x14ac:dyDescent="0.25">
      <c r="D336" s="423"/>
      <c r="E336" s="637"/>
      <c r="F336" s="638" t="s">
        <v>2479</v>
      </c>
      <c r="G336" s="443" t="s">
        <v>712</v>
      </c>
      <c r="H336" s="445" t="s">
        <v>2191</v>
      </c>
      <c r="I336" s="529" t="s">
        <v>2110</v>
      </c>
      <c r="J336" s="444" t="s">
        <v>2192</v>
      </c>
      <c r="K336" s="444" t="s">
        <v>2193</v>
      </c>
    </row>
    <row r="337" spans="4:11" ht="15" customHeight="1" x14ac:dyDescent="0.25">
      <c r="D337" s="423"/>
      <c r="E337" s="639"/>
      <c r="F337" s="639" t="s">
        <v>2493</v>
      </c>
      <c r="G337" s="639" t="s">
        <v>2494</v>
      </c>
      <c r="H337" s="640" t="s">
        <v>69</v>
      </c>
      <c r="I337" s="640">
        <v>45</v>
      </c>
      <c r="J337" s="560"/>
      <c r="K337" s="640">
        <f t="shared" ref="K337:K346" si="13">ROUND(I337*J337,2)</f>
        <v>0</v>
      </c>
    </row>
    <row r="338" spans="4:11" x14ac:dyDescent="0.25">
      <c r="D338" s="423"/>
      <c r="E338" s="639"/>
      <c r="F338" s="639" t="s">
        <v>2495</v>
      </c>
      <c r="G338" s="639" t="s">
        <v>2496</v>
      </c>
      <c r="H338" s="640" t="s">
        <v>69</v>
      </c>
      <c r="I338" s="640">
        <v>12</v>
      </c>
      <c r="J338" s="560"/>
      <c r="K338" s="640">
        <f t="shared" si="13"/>
        <v>0</v>
      </c>
    </row>
    <row r="339" spans="4:11" ht="27" x14ac:dyDescent="0.25">
      <c r="D339" s="423"/>
      <c r="E339" s="639"/>
      <c r="F339" s="639" t="s">
        <v>2497</v>
      </c>
      <c r="G339" s="639" t="s">
        <v>2498</v>
      </c>
      <c r="H339" s="640" t="s">
        <v>6</v>
      </c>
      <c r="I339" s="640">
        <v>1</v>
      </c>
      <c r="J339" s="560"/>
      <c r="K339" s="640">
        <f t="shared" si="13"/>
        <v>0</v>
      </c>
    </row>
    <row r="340" spans="4:11" x14ac:dyDescent="0.25">
      <c r="D340" s="423"/>
      <c r="E340" s="639"/>
      <c r="F340" s="639" t="s">
        <v>2499</v>
      </c>
      <c r="G340" s="639" t="s">
        <v>2500</v>
      </c>
      <c r="H340" s="640" t="s">
        <v>6</v>
      </c>
      <c r="I340" s="640">
        <v>4</v>
      </c>
      <c r="J340" s="560"/>
      <c r="K340" s="640">
        <f t="shared" si="13"/>
        <v>0</v>
      </c>
    </row>
    <row r="341" spans="4:11" ht="27" x14ac:dyDescent="0.25">
      <c r="D341" s="423"/>
      <c r="E341" s="639"/>
      <c r="F341" s="639" t="s">
        <v>2501</v>
      </c>
      <c r="G341" s="639" t="s">
        <v>2502</v>
      </c>
      <c r="H341" s="640" t="s">
        <v>14</v>
      </c>
      <c r="I341" s="640">
        <v>1</v>
      </c>
      <c r="J341" s="560"/>
      <c r="K341" s="640">
        <f t="shared" si="13"/>
        <v>0</v>
      </c>
    </row>
    <row r="342" spans="4:11" ht="51" x14ac:dyDescent="0.25">
      <c r="D342" s="423"/>
      <c r="E342" s="639"/>
      <c r="F342" s="639" t="s">
        <v>2503</v>
      </c>
      <c r="G342" s="639" t="s">
        <v>2504</v>
      </c>
      <c r="H342" s="640" t="s">
        <v>14</v>
      </c>
      <c r="I342" s="640">
        <v>1</v>
      </c>
      <c r="J342" s="560"/>
      <c r="K342" s="640">
        <f t="shared" si="13"/>
        <v>0</v>
      </c>
    </row>
    <row r="343" spans="4:11" ht="25.5" x14ac:dyDescent="0.25">
      <c r="D343" s="423"/>
      <c r="E343" s="639"/>
      <c r="F343" s="639" t="s">
        <v>2505</v>
      </c>
      <c r="G343" s="639" t="s">
        <v>2506</v>
      </c>
      <c r="H343" s="640" t="s">
        <v>6</v>
      </c>
      <c r="I343" s="640">
        <v>1</v>
      </c>
      <c r="J343" s="560"/>
      <c r="K343" s="640">
        <f t="shared" si="13"/>
        <v>0</v>
      </c>
    </row>
    <row r="344" spans="4:11" ht="63.75" x14ac:dyDescent="0.25">
      <c r="D344" s="423"/>
      <c r="E344" s="639"/>
      <c r="F344" s="639" t="s">
        <v>2507</v>
      </c>
      <c r="G344" s="639" t="s">
        <v>2508</v>
      </c>
      <c r="H344" s="640" t="s">
        <v>14</v>
      </c>
      <c r="I344" s="640">
        <v>1</v>
      </c>
      <c r="J344" s="560"/>
      <c r="K344" s="640">
        <f t="shared" si="13"/>
        <v>0</v>
      </c>
    </row>
    <row r="345" spans="4:11" ht="63.75" x14ac:dyDescent="0.25">
      <c r="D345" s="423"/>
      <c r="E345" s="639"/>
      <c r="F345" s="639" t="s">
        <v>2509</v>
      </c>
      <c r="G345" s="639" t="s">
        <v>2510</v>
      </c>
      <c r="H345" s="640" t="s">
        <v>14</v>
      </c>
      <c r="I345" s="640">
        <v>2</v>
      </c>
      <c r="J345" s="560"/>
      <c r="K345" s="640">
        <f t="shared" si="13"/>
        <v>0</v>
      </c>
    </row>
    <row r="346" spans="4:11" x14ac:dyDescent="0.25">
      <c r="D346" s="423"/>
      <c r="E346" s="639"/>
      <c r="F346" s="639" t="s">
        <v>2511</v>
      </c>
      <c r="G346" s="639" t="s">
        <v>2512</v>
      </c>
      <c r="H346" s="640" t="s">
        <v>20</v>
      </c>
      <c r="I346" s="640">
        <v>8</v>
      </c>
      <c r="J346" s="560"/>
      <c r="K346" s="640">
        <f t="shared" si="13"/>
        <v>0</v>
      </c>
    </row>
    <row r="347" spans="4:11" ht="26.25" customHeight="1" x14ac:dyDescent="0.25">
      <c r="D347" s="423"/>
      <c r="E347" s="639"/>
      <c r="F347" s="639" t="s">
        <v>2513</v>
      </c>
      <c r="G347" s="639" t="s">
        <v>2514</v>
      </c>
      <c r="H347" s="640"/>
      <c r="I347" s="640"/>
      <c r="J347" s="639"/>
      <c r="K347" s="640"/>
    </row>
    <row r="348" spans="4:11" x14ac:dyDescent="0.25">
      <c r="D348" s="423"/>
      <c r="E348" s="639"/>
      <c r="F348" s="639"/>
      <c r="G348" s="639" t="s">
        <v>2515</v>
      </c>
      <c r="H348" s="640"/>
      <c r="I348" s="640"/>
      <c r="J348" s="639"/>
      <c r="K348" s="640"/>
    </row>
    <row r="349" spans="4:11" x14ac:dyDescent="0.25">
      <c r="D349" s="423"/>
      <c r="E349" s="639"/>
      <c r="F349" s="639"/>
      <c r="G349" s="639" t="s">
        <v>2516</v>
      </c>
      <c r="H349" s="640"/>
      <c r="I349" s="640"/>
      <c r="J349" s="639"/>
      <c r="K349" s="640"/>
    </row>
    <row r="350" spans="4:11" x14ac:dyDescent="0.25">
      <c r="D350" s="423"/>
      <c r="E350" s="639"/>
      <c r="F350" s="639"/>
      <c r="G350" s="639" t="s">
        <v>2517</v>
      </c>
      <c r="H350" s="640"/>
      <c r="I350" s="640"/>
      <c r="J350" s="639"/>
      <c r="K350" s="640"/>
    </row>
    <row r="351" spans="4:11" x14ac:dyDescent="0.25">
      <c r="D351" s="423"/>
      <c r="E351" s="639"/>
      <c r="F351" s="639"/>
      <c r="G351" s="639" t="s">
        <v>2518</v>
      </c>
      <c r="H351" s="640"/>
      <c r="I351" s="640"/>
      <c r="J351" s="639"/>
      <c r="K351" s="640"/>
    </row>
    <row r="352" spans="4:11" x14ac:dyDescent="0.25">
      <c r="D352" s="423"/>
      <c r="E352" s="639"/>
      <c r="F352" s="639"/>
      <c r="G352" s="639" t="s">
        <v>2519</v>
      </c>
      <c r="H352" s="640"/>
      <c r="I352" s="640"/>
      <c r="J352" s="639"/>
      <c r="K352" s="640"/>
    </row>
    <row r="353" spans="4:11" x14ac:dyDescent="0.25">
      <c r="D353" s="423"/>
      <c r="E353" s="639"/>
      <c r="F353" s="639"/>
      <c r="G353" s="639" t="s">
        <v>2520</v>
      </c>
      <c r="H353" s="640"/>
      <c r="I353" s="640"/>
      <c r="J353" s="639"/>
      <c r="K353" s="640"/>
    </row>
    <row r="354" spans="4:11" x14ac:dyDescent="0.25">
      <c r="D354" s="423"/>
      <c r="E354" s="639"/>
      <c r="F354" s="639"/>
      <c r="G354" s="639" t="s">
        <v>2521</v>
      </c>
      <c r="H354" s="640"/>
      <c r="I354" s="640"/>
      <c r="J354" s="639"/>
      <c r="K354" s="640"/>
    </row>
    <row r="355" spans="4:11" x14ac:dyDescent="0.25">
      <c r="D355" s="423"/>
      <c r="E355" s="639"/>
      <c r="F355" s="639"/>
      <c r="G355" s="639" t="s">
        <v>2522</v>
      </c>
      <c r="H355" s="640"/>
      <c r="I355" s="640"/>
      <c r="J355" s="639"/>
      <c r="K355" s="640"/>
    </row>
    <row r="356" spans="4:11" x14ac:dyDescent="0.25">
      <c r="D356" s="423"/>
      <c r="E356" s="639"/>
      <c r="F356" s="639"/>
      <c r="G356" s="639" t="s">
        <v>2523</v>
      </c>
      <c r="H356" s="640"/>
      <c r="I356" s="640"/>
      <c r="J356" s="639"/>
      <c r="K356" s="640"/>
    </row>
    <row r="357" spans="4:11" ht="15" customHeight="1" x14ac:dyDescent="0.25">
      <c r="D357" s="423"/>
      <c r="E357" s="639"/>
      <c r="F357" s="639"/>
      <c r="G357" s="639" t="s">
        <v>2524</v>
      </c>
      <c r="H357" s="640"/>
      <c r="I357" s="640"/>
      <c r="J357" s="639"/>
      <c r="K357" s="640"/>
    </row>
    <row r="358" spans="4:11" x14ac:dyDescent="0.25">
      <c r="D358" s="423"/>
      <c r="E358" s="639"/>
      <c r="F358" s="639"/>
      <c r="G358" s="639" t="s">
        <v>2525</v>
      </c>
      <c r="H358" s="640"/>
      <c r="I358" s="640"/>
      <c r="J358" s="639"/>
      <c r="K358" s="640"/>
    </row>
    <row r="359" spans="4:11" x14ac:dyDescent="0.25">
      <c r="D359" s="423"/>
      <c r="E359" s="639"/>
      <c r="F359" s="639"/>
      <c r="G359" s="639" t="s">
        <v>2526</v>
      </c>
      <c r="H359" s="640"/>
      <c r="I359" s="640"/>
      <c r="J359" s="639"/>
      <c r="K359" s="640"/>
    </row>
    <row r="360" spans="4:11" x14ac:dyDescent="0.25">
      <c r="D360" s="423"/>
      <c r="E360" s="639"/>
      <c r="F360" s="639"/>
      <c r="G360" s="639" t="s">
        <v>2527</v>
      </c>
      <c r="H360" s="640"/>
      <c r="I360" s="640"/>
      <c r="J360" s="639"/>
      <c r="K360" s="640"/>
    </row>
    <row r="361" spans="4:11" x14ac:dyDescent="0.25">
      <c r="D361" s="423"/>
      <c r="E361" s="639"/>
      <c r="F361" s="639"/>
      <c r="G361" s="639" t="s">
        <v>2528</v>
      </c>
      <c r="H361" s="640"/>
      <c r="I361" s="640"/>
      <c r="J361" s="639"/>
      <c r="K361" s="640"/>
    </row>
    <row r="362" spans="4:11" x14ac:dyDescent="0.25">
      <c r="D362" s="423"/>
      <c r="E362" s="639"/>
      <c r="F362" s="639"/>
      <c r="G362" s="639" t="s">
        <v>2529</v>
      </c>
      <c r="H362" s="640"/>
      <c r="I362" s="640"/>
      <c r="J362" s="639"/>
      <c r="K362" s="640"/>
    </row>
    <row r="363" spans="4:11" x14ac:dyDescent="0.25">
      <c r="D363" s="423"/>
      <c r="E363" s="639"/>
      <c r="F363" s="639"/>
      <c r="G363" s="639" t="s">
        <v>2530</v>
      </c>
      <c r="H363" s="640"/>
      <c r="I363" s="640"/>
      <c r="J363" s="639"/>
      <c r="K363" s="640"/>
    </row>
    <row r="364" spans="4:11" x14ac:dyDescent="0.25">
      <c r="D364" s="423"/>
      <c r="E364" s="639"/>
      <c r="F364" s="639"/>
      <c r="G364" s="639"/>
      <c r="H364" s="640" t="s">
        <v>14</v>
      </c>
      <c r="I364" s="640">
        <v>1</v>
      </c>
      <c r="J364" s="560"/>
      <c r="K364" s="640">
        <f t="shared" ref="K364:K369" si="14">ROUND(I364*J364,2)</f>
        <v>0</v>
      </c>
    </row>
    <row r="365" spans="4:11" ht="25.5" x14ac:dyDescent="0.25">
      <c r="D365" s="423"/>
      <c r="E365" s="639"/>
      <c r="F365" s="639" t="s">
        <v>2531</v>
      </c>
      <c r="G365" s="639" t="s">
        <v>2532</v>
      </c>
      <c r="H365" s="640" t="s">
        <v>6</v>
      </c>
      <c r="I365" s="640">
        <v>1</v>
      </c>
      <c r="J365" s="560"/>
      <c r="K365" s="640">
        <f t="shared" si="14"/>
        <v>0</v>
      </c>
    </row>
    <row r="366" spans="4:11" ht="27" x14ac:dyDescent="0.25">
      <c r="D366" s="423"/>
      <c r="E366" s="639"/>
      <c r="F366" s="639" t="s">
        <v>2533</v>
      </c>
      <c r="G366" s="639" t="s">
        <v>2534</v>
      </c>
      <c r="H366" s="640" t="s">
        <v>6</v>
      </c>
      <c r="I366" s="640">
        <v>6</v>
      </c>
      <c r="J366" s="560"/>
      <c r="K366" s="640">
        <f t="shared" si="14"/>
        <v>0</v>
      </c>
    </row>
    <row r="367" spans="4:11" x14ac:dyDescent="0.25">
      <c r="D367" s="423"/>
      <c r="E367" s="639"/>
      <c r="F367" s="639" t="s">
        <v>2535</v>
      </c>
      <c r="G367" s="639" t="s">
        <v>2536</v>
      </c>
      <c r="H367" s="640" t="s">
        <v>14</v>
      </c>
      <c r="I367" s="640">
        <v>1</v>
      </c>
      <c r="J367" s="560"/>
      <c r="K367" s="640">
        <f t="shared" si="14"/>
        <v>0</v>
      </c>
    </row>
    <row r="368" spans="4:11" x14ac:dyDescent="0.25">
      <c r="D368" s="423"/>
      <c r="E368" s="639"/>
      <c r="F368" s="639" t="s">
        <v>2537</v>
      </c>
      <c r="G368" s="639" t="s">
        <v>2538</v>
      </c>
      <c r="H368" s="640" t="s">
        <v>69</v>
      </c>
      <c r="I368" s="640">
        <v>20</v>
      </c>
      <c r="J368" s="560"/>
      <c r="K368" s="640">
        <f t="shared" si="14"/>
        <v>0</v>
      </c>
    </row>
    <row r="369" spans="4:11" ht="25.5" x14ac:dyDescent="0.25">
      <c r="D369" s="423"/>
      <c r="E369" s="639"/>
      <c r="F369" s="639" t="s">
        <v>2539</v>
      </c>
      <c r="G369" s="639" t="s">
        <v>2540</v>
      </c>
      <c r="H369" s="640" t="s">
        <v>6</v>
      </c>
      <c r="I369" s="640">
        <v>8</v>
      </c>
      <c r="J369" s="560"/>
      <c r="K369" s="640">
        <f t="shared" si="14"/>
        <v>0</v>
      </c>
    </row>
    <row r="370" spans="4:11" ht="15.75" x14ac:dyDescent="0.25">
      <c r="D370" s="423"/>
      <c r="E370" s="630"/>
      <c r="F370" s="631" t="s">
        <v>786</v>
      </c>
      <c r="G370" s="632" t="s">
        <v>2541</v>
      </c>
      <c r="H370" s="633"/>
      <c r="I370" s="633"/>
      <c r="J370" s="635"/>
      <c r="K370" s="636"/>
    </row>
    <row r="371" spans="4:11" x14ac:dyDescent="0.25">
      <c r="D371" s="423"/>
      <c r="E371" s="642"/>
      <c r="F371" s="445" t="s">
        <v>2479</v>
      </c>
      <c r="G371" s="443" t="s">
        <v>712</v>
      </c>
      <c r="H371" s="445" t="s">
        <v>2191</v>
      </c>
      <c r="I371" s="529" t="s">
        <v>2110</v>
      </c>
      <c r="J371" s="444" t="s">
        <v>2192</v>
      </c>
      <c r="K371" s="444" t="s">
        <v>2193</v>
      </c>
    </row>
    <row r="372" spans="4:11" x14ac:dyDescent="0.25">
      <c r="D372" s="423"/>
      <c r="E372" s="643"/>
      <c r="F372" s="639" t="s">
        <v>2542</v>
      </c>
      <c r="G372" s="639" t="s">
        <v>2543</v>
      </c>
      <c r="H372" s="640" t="s">
        <v>14</v>
      </c>
      <c r="I372" s="640">
        <v>1</v>
      </c>
      <c r="J372" s="560"/>
      <c r="K372" s="640">
        <f>ROUND(I372*J372,2)</f>
        <v>0</v>
      </c>
    </row>
    <row r="373" spans="4:11" x14ac:dyDescent="0.25">
      <c r="D373" s="423"/>
      <c r="E373" s="643"/>
      <c r="F373" s="639" t="s">
        <v>2544</v>
      </c>
      <c r="G373" s="639" t="s">
        <v>2545</v>
      </c>
      <c r="H373" s="640" t="s">
        <v>14</v>
      </c>
      <c r="I373" s="640">
        <v>1</v>
      </c>
      <c r="J373" s="560"/>
      <c r="K373" s="640">
        <f>ROUND(I373*J373,2)</f>
        <v>0</v>
      </c>
    </row>
    <row r="374" spans="4:11" x14ac:dyDescent="0.25">
      <c r="D374" s="423"/>
      <c r="E374" s="643"/>
      <c r="F374" s="639" t="s">
        <v>2546</v>
      </c>
      <c r="G374" s="639" t="s">
        <v>2547</v>
      </c>
      <c r="H374" s="640" t="s">
        <v>14</v>
      </c>
      <c r="I374" s="640">
        <v>1</v>
      </c>
      <c r="J374" s="560"/>
      <c r="K374" s="640">
        <f>ROUND(I374*J374,2)</f>
        <v>0</v>
      </c>
    </row>
    <row r="375" spans="4:11" ht="25.5" x14ac:dyDescent="0.25">
      <c r="D375" s="423"/>
      <c r="E375" s="643"/>
      <c r="F375" s="639" t="s">
        <v>2548</v>
      </c>
      <c r="G375" s="639" t="s">
        <v>2549</v>
      </c>
      <c r="H375" s="640" t="s">
        <v>14</v>
      </c>
      <c r="I375" s="640">
        <v>1</v>
      </c>
      <c r="J375" s="560"/>
      <c r="K375" s="640">
        <f>ROUND(I375*J375,2)</f>
        <v>0</v>
      </c>
    </row>
    <row r="376" spans="4:11" ht="38.25" x14ac:dyDescent="0.25">
      <c r="D376" s="423"/>
      <c r="E376" s="643"/>
      <c r="F376" s="639" t="s">
        <v>2550</v>
      </c>
      <c r="G376" s="639" t="s">
        <v>2551</v>
      </c>
      <c r="H376" s="640" t="s">
        <v>14</v>
      </c>
      <c r="I376" s="640">
        <v>1</v>
      </c>
      <c r="J376" s="560"/>
      <c r="K376" s="640">
        <f>ROUND(I376*J376,2)</f>
        <v>0</v>
      </c>
    </row>
    <row r="377" spans="4:11" ht="15.75" thickBot="1" x14ac:dyDescent="0.3">
      <c r="D377" s="423"/>
      <c r="E377" s="456"/>
      <c r="F377" s="540"/>
      <c r="G377" s="458" t="s">
        <v>2552</v>
      </c>
      <c r="H377" s="541" t="s">
        <v>2553</v>
      </c>
      <c r="I377" s="628"/>
      <c r="J377" s="543"/>
      <c r="K377" s="462">
        <f>SUM(K328:K376)</f>
        <v>0</v>
      </c>
    </row>
    <row r="378" spans="4:11" ht="18.75" thickTop="1" x14ac:dyDescent="0.25">
      <c r="D378" s="423"/>
      <c r="E378" s="442"/>
      <c r="F378" s="629" t="s">
        <v>801</v>
      </c>
      <c r="G378" s="544" t="s">
        <v>2554</v>
      </c>
      <c r="H378" s="644"/>
      <c r="I378" s="645"/>
      <c r="J378" s="547"/>
      <c r="K378" s="547"/>
    </row>
    <row r="379" spans="4:11" ht="15.75" x14ac:dyDescent="0.25">
      <c r="D379" s="423"/>
      <c r="E379" s="646"/>
      <c r="F379" s="647" t="s">
        <v>2555</v>
      </c>
      <c r="G379" s="632" t="s">
        <v>2478</v>
      </c>
      <c r="H379" s="633"/>
      <c r="I379" s="633"/>
      <c r="J379" s="635"/>
      <c r="K379" s="636"/>
    </row>
    <row r="380" spans="4:11" x14ac:dyDescent="0.25">
      <c r="D380" s="423"/>
      <c r="E380" s="637"/>
      <c r="F380" s="638" t="s">
        <v>2479</v>
      </c>
      <c r="G380" s="443" t="s">
        <v>712</v>
      </c>
      <c r="H380" s="445" t="s">
        <v>2191</v>
      </c>
      <c r="I380" s="529" t="s">
        <v>2110</v>
      </c>
      <c r="J380" s="444" t="s">
        <v>2192</v>
      </c>
      <c r="K380" s="444" t="s">
        <v>2193</v>
      </c>
    </row>
    <row r="381" spans="4:11" ht="25.5" x14ac:dyDescent="0.25">
      <c r="D381" s="423"/>
      <c r="E381" s="637"/>
      <c r="F381" s="639" t="s">
        <v>2556</v>
      </c>
      <c r="G381" s="639" t="s">
        <v>2557</v>
      </c>
      <c r="H381" s="640" t="s">
        <v>14</v>
      </c>
      <c r="I381" s="640">
        <v>1</v>
      </c>
      <c r="J381" s="560"/>
      <c r="K381" s="640">
        <f>ROUND(I381*J381,2)</f>
        <v>0</v>
      </c>
    </row>
    <row r="382" spans="4:11" x14ac:dyDescent="0.25">
      <c r="D382" s="423"/>
      <c r="E382" s="637"/>
      <c r="F382" s="639" t="s">
        <v>2558</v>
      </c>
      <c r="G382" s="639" t="s">
        <v>2559</v>
      </c>
      <c r="H382" s="640" t="s">
        <v>14</v>
      </c>
      <c r="I382" s="640">
        <v>1</v>
      </c>
      <c r="J382" s="560"/>
      <c r="K382" s="640">
        <f t="shared" ref="K382:K388" si="15">ROUND(I382*J382,2)</f>
        <v>0</v>
      </c>
    </row>
    <row r="383" spans="4:11" ht="25.5" x14ac:dyDescent="0.25">
      <c r="D383" s="423"/>
      <c r="E383" s="637"/>
      <c r="F383" s="639" t="s">
        <v>2560</v>
      </c>
      <c r="G383" s="639" t="s">
        <v>2561</v>
      </c>
      <c r="H383" s="640" t="s">
        <v>14</v>
      </c>
      <c r="I383" s="640">
        <v>1</v>
      </c>
      <c r="J383" s="560"/>
      <c r="K383" s="640">
        <f t="shared" si="15"/>
        <v>0</v>
      </c>
    </row>
    <row r="384" spans="4:11" ht="63.75" x14ac:dyDescent="0.25">
      <c r="D384" s="423"/>
      <c r="E384" s="637"/>
      <c r="F384" s="639" t="s">
        <v>2562</v>
      </c>
      <c r="G384" s="639" t="s">
        <v>2563</v>
      </c>
      <c r="H384" s="640" t="s">
        <v>69</v>
      </c>
      <c r="I384" s="640">
        <v>16</v>
      </c>
      <c r="J384" s="560"/>
      <c r="K384" s="640">
        <f t="shared" si="15"/>
        <v>0</v>
      </c>
    </row>
    <row r="385" spans="4:12" ht="25.5" x14ac:dyDescent="0.25">
      <c r="D385" s="423"/>
      <c r="E385" s="637"/>
      <c r="F385" s="639" t="s">
        <v>2564</v>
      </c>
      <c r="G385" s="639" t="s">
        <v>2565</v>
      </c>
      <c r="H385" s="640" t="s">
        <v>69</v>
      </c>
      <c r="I385" s="640">
        <v>12</v>
      </c>
      <c r="J385" s="560"/>
      <c r="K385" s="640">
        <f t="shared" si="15"/>
        <v>0</v>
      </c>
    </row>
    <row r="386" spans="4:12" ht="65.25" x14ac:dyDescent="0.25">
      <c r="D386" s="423"/>
      <c r="E386" s="637"/>
      <c r="F386" s="639" t="s">
        <v>2566</v>
      </c>
      <c r="G386" s="639" t="s">
        <v>2567</v>
      </c>
      <c r="H386" s="640" t="s">
        <v>6</v>
      </c>
      <c r="I386" s="640">
        <v>1</v>
      </c>
      <c r="J386" s="560"/>
      <c r="K386" s="640">
        <f t="shared" si="15"/>
        <v>0</v>
      </c>
    </row>
    <row r="387" spans="4:12" ht="25.5" x14ac:dyDescent="0.25">
      <c r="D387" s="423"/>
      <c r="E387" s="637"/>
      <c r="F387" s="639" t="s">
        <v>2568</v>
      </c>
      <c r="G387" s="639" t="s">
        <v>2569</v>
      </c>
      <c r="H387" s="640" t="s">
        <v>69</v>
      </c>
      <c r="I387" s="640">
        <v>25</v>
      </c>
      <c r="J387" s="560"/>
      <c r="K387" s="640">
        <f t="shared" si="15"/>
        <v>0</v>
      </c>
    </row>
    <row r="388" spans="4:12" ht="25.5" x14ac:dyDescent="0.25">
      <c r="D388" s="423"/>
      <c r="E388" s="637"/>
      <c r="F388" s="639" t="s">
        <v>2570</v>
      </c>
      <c r="G388" s="639" t="s">
        <v>2571</v>
      </c>
      <c r="H388" s="640" t="s">
        <v>6</v>
      </c>
      <c r="I388" s="640">
        <v>5</v>
      </c>
      <c r="J388" s="560"/>
      <c r="K388" s="640">
        <f t="shared" si="15"/>
        <v>0</v>
      </c>
    </row>
    <row r="389" spans="4:12" x14ac:dyDescent="0.25">
      <c r="D389" s="423"/>
      <c r="E389" s="637"/>
      <c r="F389" s="639" t="s">
        <v>2572</v>
      </c>
      <c r="G389" s="639" t="s">
        <v>2573</v>
      </c>
      <c r="H389" s="640" t="s">
        <v>1166</v>
      </c>
      <c r="I389" s="640">
        <v>10</v>
      </c>
      <c r="J389" s="561"/>
      <c r="K389" s="640">
        <f>SUM(K381:K388)*I389/100</f>
        <v>0</v>
      </c>
      <c r="L389" s="1497" t="s">
        <v>3283</v>
      </c>
    </row>
    <row r="390" spans="4:12" ht="15.75" x14ac:dyDescent="0.25">
      <c r="D390" s="423"/>
      <c r="E390" s="646"/>
      <c r="F390" s="647" t="s">
        <v>2574</v>
      </c>
      <c r="G390" s="632" t="s">
        <v>2492</v>
      </c>
      <c r="H390" s="633"/>
      <c r="I390" s="633"/>
      <c r="J390" s="635"/>
      <c r="K390" s="636"/>
    </row>
    <row r="391" spans="4:12" x14ac:dyDescent="0.25">
      <c r="D391" s="423"/>
      <c r="E391" s="637"/>
      <c r="F391" s="638" t="s">
        <v>2479</v>
      </c>
      <c r="G391" s="443" t="s">
        <v>712</v>
      </c>
      <c r="H391" s="445" t="s">
        <v>2191</v>
      </c>
      <c r="I391" s="529" t="s">
        <v>2110</v>
      </c>
      <c r="J391" s="444" t="s">
        <v>2192</v>
      </c>
      <c r="K391" s="444" t="s">
        <v>2193</v>
      </c>
    </row>
    <row r="392" spans="4:12" x14ac:dyDescent="0.25">
      <c r="D392" s="423"/>
      <c r="E392" s="637"/>
      <c r="F392" s="639" t="s">
        <v>2575</v>
      </c>
      <c r="G392" s="639" t="s">
        <v>2576</v>
      </c>
      <c r="H392" s="641" t="s">
        <v>69</v>
      </c>
      <c r="I392" s="641">
        <v>5</v>
      </c>
      <c r="J392" s="560"/>
      <c r="K392" s="641">
        <f>ROUND(I392*J392,2)</f>
        <v>0</v>
      </c>
    </row>
    <row r="393" spans="4:12" x14ac:dyDescent="0.25">
      <c r="D393" s="423"/>
      <c r="E393" s="637"/>
      <c r="F393" s="639" t="s">
        <v>2577</v>
      </c>
      <c r="G393" s="639" t="s">
        <v>2500</v>
      </c>
      <c r="H393" s="641" t="s">
        <v>6</v>
      </c>
      <c r="I393" s="641">
        <v>8</v>
      </c>
      <c r="J393" s="560"/>
      <c r="K393" s="641">
        <f t="shared" ref="K393:K400" si="16">ROUND(I393*J393,2)</f>
        <v>0</v>
      </c>
    </row>
    <row r="394" spans="4:12" ht="27" x14ac:dyDescent="0.25">
      <c r="D394" s="423"/>
      <c r="E394" s="637"/>
      <c r="F394" s="639" t="s">
        <v>2578</v>
      </c>
      <c r="G394" s="639" t="s">
        <v>2579</v>
      </c>
      <c r="H394" s="641" t="s">
        <v>6</v>
      </c>
      <c r="I394" s="641">
        <v>2</v>
      </c>
      <c r="J394" s="560"/>
      <c r="K394" s="641">
        <f t="shared" si="16"/>
        <v>0</v>
      </c>
    </row>
    <row r="395" spans="4:12" ht="15" customHeight="1" x14ac:dyDescent="0.25">
      <c r="D395" s="423"/>
      <c r="E395" s="637"/>
      <c r="F395" s="639" t="s">
        <v>2580</v>
      </c>
      <c r="G395" s="639" t="s">
        <v>2581</v>
      </c>
      <c r="H395" s="641" t="s">
        <v>6</v>
      </c>
      <c r="I395" s="641">
        <v>1</v>
      </c>
      <c r="J395" s="560"/>
      <c r="K395" s="641">
        <f t="shared" si="16"/>
        <v>0</v>
      </c>
    </row>
    <row r="396" spans="4:12" ht="39" customHeight="1" x14ac:dyDescent="0.25">
      <c r="D396" s="423"/>
      <c r="E396" s="637"/>
      <c r="F396" s="639" t="s">
        <v>2582</v>
      </c>
      <c r="G396" s="639" t="s">
        <v>2583</v>
      </c>
      <c r="H396" s="641" t="s">
        <v>6</v>
      </c>
      <c r="I396" s="641">
        <v>1</v>
      </c>
      <c r="J396" s="560"/>
      <c r="K396" s="641">
        <f t="shared" si="16"/>
        <v>0</v>
      </c>
    </row>
    <row r="397" spans="4:12" ht="65.25" x14ac:dyDescent="0.25">
      <c r="D397" s="423"/>
      <c r="E397" s="637"/>
      <c r="F397" s="639" t="s">
        <v>2584</v>
      </c>
      <c r="G397" s="639" t="s">
        <v>2585</v>
      </c>
      <c r="H397" s="641" t="s">
        <v>14</v>
      </c>
      <c r="I397" s="641">
        <v>1</v>
      </c>
      <c r="J397" s="560"/>
      <c r="K397" s="641">
        <f t="shared" si="16"/>
        <v>0</v>
      </c>
    </row>
    <row r="398" spans="4:12" ht="25.5" x14ac:dyDescent="0.25">
      <c r="D398" s="423"/>
      <c r="E398" s="637"/>
      <c r="F398" s="639" t="s">
        <v>2586</v>
      </c>
      <c r="G398" s="639" t="s">
        <v>2587</v>
      </c>
      <c r="H398" s="641" t="s">
        <v>14</v>
      </c>
      <c r="I398" s="641">
        <v>1</v>
      </c>
      <c r="J398" s="560"/>
      <c r="K398" s="641">
        <f t="shared" si="16"/>
        <v>0</v>
      </c>
    </row>
    <row r="399" spans="4:12" x14ac:dyDescent="0.25">
      <c r="D399" s="423"/>
      <c r="E399" s="637"/>
      <c r="F399" s="639" t="s">
        <v>2588</v>
      </c>
      <c r="G399" s="639" t="s">
        <v>2589</v>
      </c>
      <c r="H399" s="641" t="s">
        <v>14</v>
      </c>
      <c r="I399" s="641">
        <v>1</v>
      </c>
      <c r="J399" s="560"/>
      <c r="K399" s="641">
        <f t="shared" si="16"/>
        <v>0</v>
      </c>
    </row>
    <row r="400" spans="4:12" x14ac:dyDescent="0.25">
      <c r="D400" s="423"/>
      <c r="E400" s="637"/>
      <c r="F400" s="639" t="s">
        <v>2590</v>
      </c>
      <c r="G400" s="639" t="s">
        <v>2591</v>
      </c>
      <c r="H400" s="641" t="s">
        <v>6</v>
      </c>
      <c r="I400" s="641">
        <v>2</v>
      </c>
      <c r="J400" s="560"/>
      <c r="K400" s="641">
        <f t="shared" si="16"/>
        <v>0</v>
      </c>
    </row>
    <row r="401" spans="4:12" x14ac:dyDescent="0.25">
      <c r="D401" s="423"/>
      <c r="E401" s="637"/>
      <c r="F401" s="639" t="s">
        <v>2592</v>
      </c>
      <c r="G401" s="639" t="s">
        <v>2573</v>
      </c>
      <c r="H401" s="641" t="s">
        <v>1166</v>
      </c>
      <c r="I401" s="641">
        <v>10</v>
      </c>
      <c r="J401" s="560"/>
      <c r="K401" s="641">
        <f>0.1*SUM(K392:K400)</f>
        <v>0</v>
      </c>
      <c r="L401" s="1497" t="s">
        <v>3284</v>
      </c>
    </row>
    <row r="402" spans="4:12" ht="15.75" x14ac:dyDescent="0.25">
      <c r="D402" s="423"/>
      <c r="E402" s="630"/>
      <c r="F402" s="647" t="s">
        <v>2593</v>
      </c>
      <c r="G402" s="632" t="s">
        <v>2541</v>
      </c>
      <c r="H402" s="633"/>
      <c r="I402" s="633"/>
      <c r="J402" s="635"/>
      <c r="K402" s="636"/>
    </row>
    <row r="403" spans="4:12" x14ac:dyDescent="0.25">
      <c r="D403" s="423"/>
      <c r="E403" s="637"/>
      <c r="F403" s="443" t="s">
        <v>2479</v>
      </c>
      <c r="G403" s="445" t="s">
        <v>712</v>
      </c>
      <c r="H403" s="529" t="s">
        <v>2191</v>
      </c>
      <c r="I403" s="444" t="s">
        <v>2110</v>
      </c>
      <c r="J403" s="444" t="s">
        <v>2192</v>
      </c>
      <c r="K403" s="444" t="s">
        <v>2193</v>
      </c>
    </row>
    <row r="404" spans="4:12" x14ac:dyDescent="0.25">
      <c r="D404" s="423"/>
      <c r="E404" s="637"/>
      <c r="F404" s="639" t="s">
        <v>2594</v>
      </c>
      <c r="G404" s="639" t="s">
        <v>2595</v>
      </c>
      <c r="H404" s="641" t="s">
        <v>14</v>
      </c>
      <c r="I404" s="641">
        <v>1</v>
      </c>
      <c r="J404" s="560"/>
      <c r="K404" s="641">
        <f>I404*J404</f>
        <v>0</v>
      </c>
    </row>
    <row r="405" spans="4:12" x14ac:dyDescent="0.25">
      <c r="D405" s="423"/>
      <c r="E405" s="637"/>
      <c r="F405" s="639" t="s">
        <v>2596</v>
      </c>
      <c r="G405" s="639" t="s">
        <v>2597</v>
      </c>
      <c r="H405" s="641" t="s">
        <v>14</v>
      </c>
      <c r="I405" s="641">
        <v>1</v>
      </c>
      <c r="J405" s="560"/>
      <c r="K405" s="641">
        <f>I405*J405</f>
        <v>0</v>
      </c>
    </row>
    <row r="406" spans="4:12" ht="15.75" thickBot="1" x14ac:dyDescent="0.3">
      <c r="D406" s="423"/>
      <c r="E406" s="456"/>
      <c r="F406" s="540"/>
      <c r="G406" s="458" t="s">
        <v>2552</v>
      </c>
      <c r="H406" s="541" t="s">
        <v>2553</v>
      </c>
      <c r="I406" s="542"/>
      <c r="J406" s="648"/>
      <c r="K406" s="462">
        <f>SUM(K381:K405)</f>
        <v>0</v>
      </c>
    </row>
    <row r="407" spans="4:12" ht="15.75" thickTop="1" x14ac:dyDescent="0.25">
      <c r="D407" s="423"/>
      <c r="E407" s="649"/>
      <c r="F407" s="650"/>
      <c r="G407" s="651"/>
      <c r="H407" s="652"/>
      <c r="I407" s="653"/>
      <c r="J407" s="653"/>
    </row>
  </sheetData>
  <pageMargins left="0.7" right="0.7" top="0.75" bottom="0.75" header="0.3" footer="0.3"/>
  <pageSetup paperSize="9"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B1:E22"/>
  <sheetViews>
    <sheetView tabSelected="1" zoomScale="85" zoomScaleNormal="85" workbookViewId="0">
      <selection activeCell="C27" sqref="C26:C27"/>
    </sheetView>
  </sheetViews>
  <sheetFormatPr defaultRowHeight="15" x14ac:dyDescent="0.25"/>
  <cols>
    <col min="2" max="2" width="46.85546875" customWidth="1"/>
    <col min="3" max="3" width="24.140625" customWidth="1"/>
    <col min="4" max="4" width="21.7109375" customWidth="1"/>
    <col min="5" max="5" width="19" customWidth="1"/>
  </cols>
  <sheetData>
    <row r="1" spans="2:5" ht="23.25" x14ac:dyDescent="0.35">
      <c r="B1" s="1140" t="s">
        <v>3210</v>
      </c>
    </row>
    <row r="3" spans="2:5" ht="37.5" x14ac:dyDescent="0.3">
      <c r="B3" s="6" t="s">
        <v>90</v>
      </c>
      <c r="C3" s="75" t="s">
        <v>117</v>
      </c>
      <c r="D3" s="75" t="s">
        <v>118</v>
      </c>
      <c r="E3" s="75" t="s">
        <v>119</v>
      </c>
    </row>
    <row r="4" spans="2:5" ht="18.75" x14ac:dyDescent="0.3">
      <c r="B4" s="7" t="s">
        <v>626</v>
      </c>
      <c r="C4" s="8">
        <f>'3.1 Po v'!K17+'3.2 Po z'!K29</f>
        <v>0</v>
      </c>
      <c r="D4" s="185">
        <f>ROUND(C4*0.22,2)</f>
        <v>0</v>
      </c>
      <c r="E4" s="185">
        <f>C4+D4</f>
        <v>0</v>
      </c>
    </row>
    <row r="5" spans="2:5" ht="18.75" x14ac:dyDescent="0.3">
      <c r="B5" s="7" t="s">
        <v>330</v>
      </c>
      <c r="C5" s="8">
        <f>'9 Kaš'!K28</f>
        <v>0</v>
      </c>
      <c r="D5" s="185">
        <f t="shared" ref="D5:D17" si="0">ROUND(C5*0.22,2)</f>
        <v>0</v>
      </c>
      <c r="E5" s="185">
        <f t="shared" ref="E5:E17" si="1">C5+D5</f>
        <v>0</v>
      </c>
    </row>
    <row r="6" spans="2:5" ht="18.75" x14ac:dyDescent="0.3">
      <c r="B6" s="7" t="s">
        <v>597</v>
      </c>
      <c r="C6" s="8">
        <f>'13 Rak'!K13</f>
        <v>0</v>
      </c>
      <c r="D6" s="185">
        <f t="shared" si="0"/>
        <v>0</v>
      </c>
      <c r="E6" s="185">
        <f t="shared" si="1"/>
        <v>0</v>
      </c>
    </row>
    <row r="7" spans="2:5" ht="18.75" x14ac:dyDescent="0.3">
      <c r="B7" s="7" t="s">
        <v>598</v>
      </c>
      <c r="C7" s="8">
        <f>'14 Sib'!K13</f>
        <v>0</v>
      </c>
      <c r="D7" s="185">
        <f t="shared" si="0"/>
        <v>0</v>
      </c>
      <c r="E7" s="185">
        <f t="shared" si="1"/>
        <v>0</v>
      </c>
    </row>
    <row r="8" spans="2:5" ht="18.75" x14ac:dyDescent="0.3">
      <c r="B8" s="7" t="s">
        <v>331</v>
      </c>
      <c r="C8" s="8">
        <f>'18 Zad'!K15</f>
        <v>0</v>
      </c>
      <c r="D8" s="185">
        <f t="shared" si="0"/>
        <v>0</v>
      </c>
      <c r="E8" s="185">
        <f t="shared" si="1"/>
        <v>0</v>
      </c>
    </row>
    <row r="9" spans="2:5" ht="18.75" x14ac:dyDescent="0.3">
      <c r="B9" s="7" t="s">
        <v>627</v>
      </c>
      <c r="C9" s="8">
        <f>'20 Tac j'!K16+'20 Tac s'!K26</f>
        <v>0</v>
      </c>
      <c r="D9" s="185">
        <f t="shared" si="0"/>
        <v>0</v>
      </c>
      <c r="E9" s="185">
        <f t="shared" si="1"/>
        <v>0</v>
      </c>
    </row>
    <row r="10" spans="2:5" ht="18.75" x14ac:dyDescent="0.3">
      <c r="B10" s="7" t="s">
        <v>332</v>
      </c>
      <c r="C10" s="8">
        <f>'21 Šmar'!K21</f>
        <v>0</v>
      </c>
      <c r="D10" s="185">
        <f t="shared" si="0"/>
        <v>0</v>
      </c>
      <c r="E10" s="185">
        <f t="shared" si="1"/>
        <v>0</v>
      </c>
    </row>
    <row r="11" spans="2:5" ht="18.75" x14ac:dyDescent="0.3">
      <c r="B11" s="7" t="s">
        <v>628</v>
      </c>
      <c r="C11" s="8">
        <f>'23 Sos j'!K22+'23 Sos s '!K27</f>
        <v>0</v>
      </c>
      <c r="D11" s="185">
        <f t="shared" si="0"/>
        <v>0</v>
      </c>
      <c r="E11" s="185">
        <f t="shared" si="1"/>
        <v>0</v>
      </c>
    </row>
    <row r="12" spans="2:5" ht="18.75" x14ac:dyDescent="0.3">
      <c r="B12" s="7" t="s">
        <v>333</v>
      </c>
      <c r="C12" s="8">
        <f>'24 Žab'!K14</f>
        <v>0</v>
      </c>
      <c r="D12" s="185">
        <f t="shared" si="0"/>
        <v>0</v>
      </c>
      <c r="E12" s="185">
        <f t="shared" si="1"/>
        <v>0</v>
      </c>
    </row>
    <row r="13" spans="2:5" ht="18.75" x14ac:dyDescent="0.3">
      <c r="B13" s="7" t="s">
        <v>3267</v>
      </c>
      <c r="C13" s="8">
        <f>'25 Dob'!K17</f>
        <v>0</v>
      </c>
      <c r="D13" s="185">
        <f t="shared" ref="D13" si="2">ROUND(C13*0.22,2)</f>
        <v>0</v>
      </c>
      <c r="E13" s="185">
        <f t="shared" ref="E13" si="3">C13+D13</f>
        <v>0</v>
      </c>
    </row>
    <row r="14" spans="2:5" ht="18.75" x14ac:dyDescent="0.3">
      <c r="B14" s="7" t="s">
        <v>596</v>
      </c>
      <c r="C14" s="8">
        <f>'26 Izan'!K14</f>
        <v>0</v>
      </c>
      <c r="D14" s="185">
        <f t="shared" si="0"/>
        <v>0</v>
      </c>
      <c r="E14" s="185">
        <f t="shared" si="1"/>
        <v>0</v>
      </c>
    </row>
    <row r="15" spans="2:5" ht="18.75" x14ac:dyDescent="0.3">
      <c r="B15" s="7" t="s">
        <v>334</v>
      </c>
      <c r="C15" s="8">
        <f>'31 N Po'!K21</f>
        <v>0</v>
      </c>
      <c r="D15" s="185">
        <f t="shared" si="0"/>
        <v>0</v>
      </c>
      <c r="E15" s="185">
        <f t="shared" si="1"/>
        <v>0</v>
      </c>
    </row>
    <row r="16" spans="2:5" ht="18.75" x14ac:dyDescent="0.3">
      <c r="B16" s="7" t="s">
        <v>335</v>
      </c>
      <c r="C16" s="8">
        <f>'37 Deb'!K12</f>
        <v>0</v>
      </c>
      <c r="D16" s="185">
        <f t="shared" si="0"/>
        <v>0</v>
      </c>
      <c r="E16" s="185">
        <f t="shared" si="1"/>
        <v>0</v>
      </c>
    </row>
    <row r="17" spans="2:5" ht="18.75" x14ac:dyDescent="0.3">
      <c r="B17" s="7" t="s">
        <v>336</v>
      </c>
      <c r="C17" s="8">
        <f>'38 Brz'!K13</f>
        <v>0</v>
      </c>
      <c r="D17" s="185">
        <f t="shared" si="0"/>
        <v>0</v>
      </c>
      <c r="E17" s="185">
        <f t="shared" si="1"/>
        <v>0</v>
      </c>
    </row>
    <row r="18" spans="2:5" ht="18.75" x14ac:dyDescent="0.3">
      <c r="B18" s="227" t="s">
        <v>115</v>
      </c>
      <c r="C18" s="228">
        <f>ROUND(SUM(C4:C17)*0.1,2)</f>
        <v>0</v>
      </c>
      <c r="D18" s="1151">
        <f>ROUND(C18*0.22,2)</f>
        <v>0</v>
      </c>
      <c r="E18" s="1151">
        <f>C18+D18</f>
        <v>0</v>
      </c>
    </row>
    <row r="20" spans="2:5" ht="18.75" x14ac:dyDescent="0.3">
      <c r="B20" s="9" t="s">
        <v>92</v>
      </c>
      <c r="C20" s="10">
        <f>SUM(C4:C18)</f>
        <v>0</v>
      </c>
      <c r="D20" s="74"/>
      <c r="E20" s="74"/>
    </row>
    <row r="22" spans="2:5" ht="18.75" x14ac:dyDescent="0.3">
      <c r="B22" s="6" t="s">
        <v>116</v>
      </c>
      <c r="C22" s="10">
        <f>+C20</f>
        <v>0</v>
      </c>
      <c r="D22" s="10">
        <f>C22*0.22</f>
        <v>0</v>
      </c>
      <c r="E22" s="10">
        <f>+D22+C22</f>
        <v>0</v>
      </c>
    </row>
  </sheetData>
  <pageMargins left="0.70866141732283472" right="0.70866141732283472" top="0.74803149606299213" bottom="0.74803149606299213" header="0.31496062992125984" footer="0.31496062992125984"/>
  <pageSetup paperSize="9" scale="72" orientation="portrait" r:id="rId1"/>
  <headerFooter>
    <oddFooter>&amp;C&amp;A&amp;RStran &amp;P od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L415"/>
  <sheetViews>
    <sheetView topLeftCell="E385" zoomScale="85" zoomScaleNormal="85" workbookViewId="0">
      <selection activeCell="J408" sqref="J408"/>
    </sheetView>
  </sheetViews>
  <sheetFormatPr defaultRowHeight="15" x14ac:dyDescent="0.25"/>
  <cols>
    <col min="1" max="1" width="9.140625" style="528" hidden="1" customWidth="1"/>
    <col min="2" max="2" width="7.28515625" style="528" hidden="1" customWidth="1"/>
    <col min="3" max="3" width="10.7109375" style="528" hidden="1" customWidth="1"/>
    <col min="4" max="4" width="19.28515625" style="655" hidden="1" customWidth="1"/>
    <col min="5" max="5" width="1.28515625" style="672" customWidth="1"/>
    <col min="6" max="6" width="8.5703125" style="658" customWidth="1"/>
    <col min="7" max="7" width="60.85546875" style="658" customWidth="1"/>
    <col min="8" max="8" width="9.7109375" style="431" customWidth="1"/>
    <col min="9" max="9" width="7.85546875" style="654" customWidth="1"/>
    <col min="10" max="10" width="12.42578125" style="654" customWidth="1"/>
    <col min="11" max="11" width="16" style="654" customWidth="1"/>
    <col min="12" max="12" width="14.140625" style="431" customWidth="1"/>
    <col min="13" max="13" width="9.140625" style="431" customWidth="1"/>
    <col min="14" max="16384" width="9.140625" style="431"/>
  </cols>
  <sheetData>
    <row r="1" spans="4:11" x14ac:dyDescent="0.25">
      <c r="D1" s="423"/>
      <c r="E1" s="659"/>
      <c r="F1" s="841"/>
      <c r="G1" s="842"/>
      <c r="H1" s="843"/>
      <c r="I1" s="844"/>
      <c r="J1" s="845"/>
      <c r="K1" s="1445"/>
    </row>
    <row r="2" spans="4:11" x14ac:dyDescent="0.25">
      <c r="D2" s="423"/>
      <c r="E2" s="659"/>
      <c r="F2" s="847"/>
      <c r="G2" s="809" t="s">
        <v>2599</v>
      </c>
      <c r="H2" s="848"/>
      <c r="I2" s="849"/>
      <c r="J2" s="850"/>
      <c r="K2" s="1446"/>
    </row>
    <row r="3" spans="4:11" x14ac:dyDescent="0.25">
      <c r="D3" s="423"/>
      <c r="E3" s="659"/>
      <c r="F3" s="841"/>
      <c r="G3" s="842"/>
      <c r="H3" s="843"/>
      <c r="I3" s="844"/>
      <c r="J3" s="845"/>
      <c r="K3" s="846" t="s">
        <v>91</v>
      </c>
    </row>
    <row r="4" spans="4:11" x14ac:dyDescent="0.25">
      <c r="D4" s="423"/>
      <c r="E4" s="659"/>
      <c r="F4" s="841"/>
      <c r="G4" s="842" t="s">
        <v>2027</v>
      </c>
      <c r="H4" s="843"/>
      <c r="I4" s="844"/>
      <c r="J4" s="845"/>
      <c r="K4" s="1455">
        <f>K23</f>
        <v>0</v>
      </c>
    </row>
    <row r="5" spans="4:11" x14ac:dyDescent="0.25">
      <c r="D5" s="423"/>
      <c r="E5" s="659"/>
      <c r="F5" s="841"/>
      <c r="G5" s="842" t="s">
        <v>2028</v>
      </c>
      <c r="H5" s="843"/>
      <c r="I5" s="844"/>
      <c r="J5" s="845"/>
      <c r="K5" s="1455">
        <f>K36</f>
        <v>0</v>
      </c>
    </row>
    <row r="6" spans="4:11" x14ac:dyDescent="0.25">
      <c r="D6" s="423"/>
      <c r="E6" s="659"/>
      <c r="F6" s="841"/>
      <c r="G6" s="842" t="s">
        <v>2029</v>
      </c>
      <c r="H6" s="843"/>
      <c r="I6" s="844"/>
      <c r="J6" s="845"/>
      <c r="K6" s="1455">
        <f>K48</f>
        <v>0</v>
      </c>
    </row>
    <row r="7" spans="4:11" x14ac:dyDescent="0.25">
      <c r="D7" s="423"/>
      <c r="E7" s="659"/>
      <c r="F7" s="841"/>
      <c r="G7" s="842" t="s">
        <v>2030</v>
      </c>
      <c r="H7" s="843"/>
      <c r="I7" s="844"/>
      <c r="J7" s="845"/>
      <c r="K7" s="1455">
        <f>K55</f>
        <v>0</v>
      </c>
    </row>
    <row r="8" spans="4:11" x14ac:dyDescent="0.25">
      <c r="D8" s="423"/>
      <c r="E8" s="660"/>
      <c r="F8" s="841"/>
      <c r="G8" s="842" t="s">
        <v>2031</v>
      </c>
      <c r="H8" s="843"/>
      <c r="I8" s="844"/>
      <c r="J8" s="845"/>
      <c r="K8" s="1455">
        <f>K136</f>
        <v>0</v>
      </c>
    </row>
    <row r="9" spans="4:11" x14ac:dyDescent="0.25">
      <c r="D9" s="423"/>
      <c r="E9" s="659"/>
      <c r="F9" s="841"/>
      <c r="G9" s="842" t="s">
        <v>2032</v>
      </c>
      <c r="H9" s="843"/>
      <c r="I9" s="844"/>
      <c r="J9" s="845"/>
      <c r="K9" s="1455">
        <f>K144</f>
        <v>0</v>
      </c>
    </row>
    <row r="10" spans="4:11" x14ac:dyDescent="0.25">
      <c r="D10" s="423"/>
      <c r="E10" s="659"/>
      <c r="F10" s="841"/>
      <c r="G10" s="842" t="s">
        <v>2033</v>
      </c>
      <c r="H10" s="843"/>
      <c r="I10" s="844"/>
      <c r="J10" s="845"/>
      <c r="K10" s="1455">
        <f>K154</f>
        <v>0</v>
      </c>
    </row>
    <row r="11" spans="4:11" x14ac:dyDescent="0.25">
      <c r="D11" s="423"/>
      <c r="E11" s="660"/>
      <c r="F11" s="841"/>
      <c r="G11" s="842" t="s">
        <v>2034</v>
      </c>
      <c r="H11" s="843"/>
      <c r="I11" s="844"/>
      <c r="J11" s="845"/>
      <c r="K11" s="1455">
        <f>K333</f>
        <v>0</v>
      </c>
    </row>
    <row r="12" spans="4:11" x14ac:dyDescent="0.25">
      <c r="D12" s="423"/>
      <c r="E12" s="660"/>
      <c r="F12" s="841"/>
      <c r="G12" s="842" t="s">
        <v>2035</v>
      </c>
      <c r="H12" s="843"/>
      <c r="I12" s="844"/>
      <c r="J12" s="845"/>
      <c r="K12" s="1455">
        <f>K385</f>
        <v>0</v>
      </c>
    </row>
    <row r="13" spans="4:11" x14ac:dyDescent="0.25">
      <c r="D13" s="423"/>
      <c r="E13" s="660"/>
      <c r="F13" s="841"/>
      <c r="G13" s="842" t="s">
        <v>2036</v>
      </c>
      <c r="H13" s="843"/>
      <c r="I13" s="844"/>
      <c r="J13" s="845"/>
      <c r="K13" s="1455">
        <f>K414</f>
        <v>0</v>
      </c>
    </row>
    <row r="14" spans="4:11" x14ac:dyDescent="0.25">
      <c r="D14" s="423"/>
      <c r="E14" s="659"/>
      <c r="F14" s="841"/>
      <c r="G14" s="842"/>
      <c r="H14" s="843"/>
      <c r="I14" s="844"/>
      <c r="J14" s="845"/>
      <c r="K14" s="1455"/>
    </row>
    <row r="15" spans="4:11" x14ac:dyDescent="0.25">
      <c r="D15" s="423"/>
      <c r="E15" s="659"/>
      <c r="F15" s="949" t="s">
        <v>572</v>
      </c>
      <c r="G15" s="950" t="s">
        <v>2638</v>
      </c>
      <c r="H15" s="951"/>
      <c r="I15" s="852"/>
      <c r="J15" s="853"/>
      <c r="K15" s="1456">
        <f>SUM(K4:K13)</f>
        <v>0</v>
      </c>
    </row>
    <row r="16" spans="4:11" x14ac:dyDescent="0.25">
      <c r="D16" s="423"/>
      <c r="E16" s="659"/>
      <c r="F16" s="841"/>
      <c r="G16" s="842"/>
      <c r="H16" s="843"/>
      <c r="I16" s="844"/>
      <c r="J16" s="845"/>
      <c r="K16" s="1445"/>
    </row>
    <row r="17" spans="4:11" x14ac:dyDescent="0.25">
      <c r="D17" s="423"/>
      <c r="E17" s="659"/>
      <c r="F17" s="841"/>
      <c r="G17" s="842"/>
      <c r="H17" s="843"/>
      <c r="I17" s="844"/>
      <c r="J17" s="845"/>
      <c r="K17" s="1445"/>
    </row>
    <row r="18" spans="4:11" ht="18.75" x14ac:dyDescent="0.3">
      <c r="D18" s="423"/>
      <c r="E18" s="441"/>
      <c r="F18" s="854" t="s">
        <v>2027</v>
      </c>
      <c r="G18" s="855"/>
      <c r="H18" s="843"/>
      <c r="I18" s="844"/>
      <c r="J18" s="845"/>
      <c r="K18" s="1445"/>
    </row>
    <row r="19" spans="4:11" x14ac:dyDescent="0.25">
      <c r="D19" s="423"/>
      <c r="E19" s="466"/>
      <c r="F19" s="841"/>
      <c r="G19" s="856" t="s">
        <v>712</v>
      </c>
      <c r="H19" s="857" t="s">
        <v>2191</v>
      </c>
      <c r="I19" s="858" t="s">
        <v>2110</v>
      </c>
      <c r="J19" s="859" t="s">
        <v>2192</v>
      </c>
      <c r="K19" s="1447" t="s">
        <v>2193</v>
      </c>
    </row>
    <row r="20" spans="4:11" ht="39" x14ac:dyDescent="0.25">
      <c r="D20" s="423"/>
      <c r="E20" s="466"/>
      <c r="F20" s="841" t="s">
        <v>2039</v>
      </c>
      <c r="G20" s="860" t="s">
        <v>2040</v>
      </c>
      <c r="H20" s="843" t="s">
        <v>14</v>
      </c>
      <c r="I20" s="861">
        <v>1</v>
      </c>
      <c r="J20" s="862"/>
      <c r="K20" s="888">
        <f>ROUND(I20*J20,2)</f>
        <v>0</v>
      </c>
    </row>
    <row r="21" spans="4:11" ht="39" x14ac:dyDescent="0.25">
      <c r="D21" s="423"/>
      <c r="E21" s="466"/>
      <c r="F21" s="841" t="s">
        <v>2041</v>
      </c>
      <c r="G21" s="864" t="s">
        <v>2042</v>
      </c>
      <c r="H21" s="843" t="s">
        <v>14</v>
      </c>
      <c r="I21" s="861">
        <v>1</v>
      </c>
      <c r="J21" s="862"/>
      <c r="K21" s="888">
        <f>ROUND(I21*J21,2)</f>
        <v>0</v>
      </c>
    </row>
    <row r="22" spans="4:11" ht="26.25" x14ac:dyDescent="0.25">
      <c r="D22" s="423"/>
      <c r="E22" s="466"/>
      <c r="F22" s="841" t="s">
        <v>2043</v>
      </c>
      <c r="G22" s="864" t="s">
        <v>2044</v>
      </c>
      <c r="H22" s="865" t="s">
        <v>1227</v>
      </c>
      <c r="I22" s="861">
        <v>2</v>
      </c>
      <c r="J22" s="866"/>
      <c r="K22" s="888">
        <f>ROUND(I22*J22,2)</f>
        <v>0</v>
      </c>
    </row>
    <row r="23" spans="4:11" ht="15.75" thickBot="1" x14ac:dyDescent="0.3">
      <c r="D23" s="423"/>
      <c r="E23" s="466"/>
      <c r="F23" s="867"/>
      <c r="G23" s="868" t="s">
        <v>2045</v>
      </c>
      <c r="H23" s="913"/>
      <c r="I23" s="870"/>
      <c r="J23" s="889"/>
      <c r="K23" s="1448">
        <f>SUM(K20:K22)</f>
        <v>0</v>
      </c>
    </row>
    <row r="24" spans="4:11" ht="19.5" thickTop="1" x14ac:dyDescent="0.25">
      <c r="D24" s="423"/>
      <c r="E24" s="466"/>
      <c r="F24" s="873" t="s">
        <v>2046</v>
      </c>
      <c r="G24" s="873" t="s">
        <v>2047</v>
      </c>
      <c r="H24" s="843"/>
      <c r="I24" s="874"/>
      <c r="J24" s="876"/>
      <c r="K24" s="876"/>
    </row>
    <row r="25" spans="4:11" ht="15.75" x14ac:dyDescent="0.25">
      <c r="D25" s="423"/>
      <c r="E25" s="466"/>
      <c r="F25" s="877"/>
      <c r="G25" s="856" t="s">
        <v>712</v>
      </c>
      <c r="H25" s="857" t="s">
        <v>2191</v>
      </c>
      <c r="I25" s="858" t="s">
        <v>2110</v>
      </c>
      <c r="J25" s="859" t="s">
        <v>2192</v>
      </c>
      <c r="K25" s="859" t="s">
        <v>2193</v>
      </c>
    </row>
    <row r="26" spans="4:11" ht="26.25" x14ac:dyDescent="0.25">
      <c r="D26" s="423"/>
      <c r="E26" s="466"/>
      <c r="F26" s="878" t="s">
        <v>2048</v>
      </c>
      <c r="G26" s="879" t="s">
        <v>2049</v>
      </c>
      <c r="H26" s="843" t="s">
        <v>29</v>
      </c>
      <c r="I26" s="861">
        <v>56</v>
      </c>
      <c r="J26" s="880"/>
      <c r="K26" s="888">
        <f t="shared" ref="K26:K35" si="0">ROUND(I26*J26,2)</f>
        <v>0</v>
      </c>
    </row>
    <row r="27" spans="4:11" ht="39.75" customHeight="1" x14ac:dyDescent="0.25">
      <c r="D27" s="423"/>
      <c r="E27" s="466"/>
      <c r="F27" s="841" t="s">
        <v>2050</v>
      </c>
      <c r="G27" s="879" t="s">
        <v>2051</v>
      </c>
      <c r="H27" s="882" t="s">
        <v>22</v>
      </c>
      <c r="I27" s="861">
        <v>170</v>
      </c>
      <c r="J27" s="880"/>
      <c r="K27" s="888">
        <f t="shared" si="0"/>
        <v>0</v>
      </c>
    </row>
    <row r="28" spans="4:11" ht="39" x14ac:dyDescent="0.25">
      <c r="D28" s="423"/>
      <c r="E28" s="466"/>
      <c r="F28" s="841" t="s">
        <v>2052</v>
      </c>
      <c r="G28" s="879" t="s">
        <v>2053</v>
      </c>
      <c r="H28" s="843" t="s">
        <v>22</v>
      </c>
      <c r="I28" s="861">
        <v>85</v>
      </c>
      <c r="J28" s="862"/>
      <c r="K28" s="888">
        <f t="shared" si="0"/>
        <v>0</v>
      </c>
    </row>
    <row r="29" spans="4:11" ht="39" x14ac:dyDescent="0.25">
      <c r="D29" s="423"/>
      <c r="E29" s="466"/>
      <c r="F29" s="841" t="s">
        <v>2054</v>
      </c>
      <c r="G29" s="879" t="s">
        <v>2055</v>
      </c>
      <c r="H29" s="843" t="s">
        <v>22</v>
      </c>
      <c r="I29" s="861">
        <v>30</v>
      </c>
      <c r="J29" s="862"/>
      <c r="K29" s="888">
        <f t="shared" si="0"/>
        <v>0</v>
      </c>
    </row>
    <row r="30" spans="4:11" ht="39" x14ac:dyDescent="0.25">
      <c r="D30" s="423"/>
      <c r="E30" s="662"/>
      <c r="F30" s="883" t="s">
        <v>2056</v>
      </c>
      <c r="G30" s="879" t="s">
        <v>2057</v>
      </c>
      <c r="H30" s="865" t="s">
        <v>10</v>
      </c>
      <c r="I30" s="861">
        <v>15</v>
      </c>
      <c r="J30" s="866"/>
      <c r="K30" s="888">
        <f t="shared" si="0"/>
        <v>0</v>
      </c>
    </row>
    <row r="31" spans="4:11" ht="26.25" x14ac:dyDescent="0.25">
      <c r="D31" s="423"/>
      <c r="E31" s="663"/>
      <c r="F31" s="883" t="s">
        <v>2058</v>
      </c>
      <c r="G31" s="879" t="s">
        <v>2059</v>
      </c>
      <c r="H31" s="865" t="s">
        <v>29</v>
      </c>
      <c r="I31" s="861">
        <v>6</v>
      </c>
      <c r="J31" s="866"/>
      <c r="K31" s="888">
        <f t="shared" si="0"/>
        <v>0</v>
      </c>
    </row>
    <row r="32" spans="4:11" ht="26.25" x14ac:dyDescent="0.25">
      <c r="D32" s="423"/>
      <c r="E32" s="663"/>
      <c r="F32" s="883" t="s">
        <v>2060</v>
      </c>
      <c r="G32" s="884" t="s">
        <v>2061</v>
      </c>
      <c r="H32" s="843" t="s">
        <v>29</v>
      </c>
      <c r="I32" s="861">
        <v>16</v>
      </c>
      <c r="J32" s="862"/>
      <c r="K32" s="888">
        <f t="shared" si="0"/>
        <v>0</v>
      </c>
    </row>
    <row r="33" spans="4:11" ht="39" x14ac:dyDescent="0.25">
      <c r="D33" s="423"/>
      <c r="E33" s="663"/>
      <c r="F33" s="883" t="s">
        <v>2062</v>
      </c>
      <c r="G33" s="879" t="s">
        <v>2063</v>
      </c>
      <c r="H33" s="865" t="s">
        <v>22</v>
      </c>
      <c r="I33" s="861">
        <v>170</v>
      </c>
      <c r="J33" s="866"/>
      <c r="K33" s="888">
        <f t="shared" si="0"/>
        <v>0</v>
      </c>
    </row>
    <row r="34" spans="4:11" ht="26.25" x14ac:dyDescent="0.25">
      <c r="D34" s="423"/>
      <c r="E34" s="466"/>
      <c r="F34" s="841" t="s">
        <v>2064</v>
      </c>
      <c r="G34" s="885" t="s">
        <v>2065</v>
      </c>
      <c r="H34" s="865" t="s">
        <v>22</v>
      </c>
      <c r="I34" s="861">
        <v>9</v>
      </c>
      <c r="J34" s="866"/>
      <c r="K34" s="888">
        <f t="shared" si="0"/>
        <v>0</v>
      </c>
    </row>
    <row r="35" spans="4:11" x14ac:dyDescent="0.25">
      <c r="D35" s="423"/>
      <c r="E35" s="466"/>
      <c r="F35" s="841" t="s">
        <v>2066</v>
      </c>
      <c r="G35" s="884" t="s">
        <v>2067</v>
      </c>
      <c r="H35" s="843" t="s">
        <v>20</v>
      </c>
      <c r="I35" s="861">
        <v>20</v>
      </c>
      <c r="J35" s="862"/>
      <c r="K35" s="888">
        <f t="shared" si="0"/>
        <v>0</v>
      </c>
    </row>
    <row r="36" spans="4:11" ht="15.75" thickBot="1" x14ac:dyDescent="0.3">
      <c r="D36" s="423"/>
      <c r="E36" s="466"/>
      <c r="F36" s="867"/>
      <c r="G36" s="868" t="s">
        <v>2068</v>
      </c>
      <c r="H36" s="913"/>
      <c r="I36" s="870"/>
      <c r="J36" s="889"/>
      <c r="K36" s="1448">
        <f>SUM(K26:K35)</f>
        <v>0</v>
      </c>
    </row>
    <row r="37" spans="4:11" ht="19.5" thickTop="1" x14ac:dyDescent="0.25">
      <c r="D37" s="423"/>
      <c r="E37" s="466"/>
      <c r="F37" s="873" t="s">
        <v>2069</v>
      </c>
      <c r="G37" s="873" t="s">
        <v>1031</v>
      </c>
      <c r="H37" s="843"/>
      <c r="I37" s="861"/>
      <c r="J37" s="887"/>
      <c r="K37" s="887"/>
    </row>
    <row r="38" spans="4:11" ht="15.75" x14ac:dyDescent="0.25">
      <c r="D38" s="423"/>
      <c r="E38" s="466"/>
      <c r="F38" s="877"/>
      <c r="G38" s="856" t="s">
        <v>712</v>
      </c>
      <c r="H38" s="857" t="s">
        <v>2191</v>
      </c>
      <c r="I38" s="858" t="s">
        <v>2110</v>
      </c>
      <c r="J38" s="859" t="s">
        <v>2192</v>
      </c>
      <c r="K38" s="859" t="s">
        <v>2193</v>
      </c>
    </row>
    <row r="39" spans="4:11" x14ac:dyDescent="0.25">
      <c r="D39" s="423"/>
      <c r="E39" s="663"/>
      <c r="F39" s="883" t="s">
        <v>2070</v>
      </c>
      <c r="G39" s="879" t="s">
        <v>2071</v>
      </c>
      <c r="H39" s="865" t="s">
        <v>22</v>
      </c>
      <c r="I39" s="888">
        <v>1.5</v>
      </c>
      <c r="J39" s="866"/>
      <c r="K39" s="888">
        <f t="shared" ref="K39:K47" si="1">ROUND(I39*J39,2)</f>
        <v>0</v>
      </c>
    </row>
    <row r="40" spans="4:11" ht="26.25" x14ac:dyDescent="0.25">
      <c r="D40" s="423"/>
      <c r="E40" s="663"/>
      <c r="F40" s="883" t="s">
        <v>2072</v>
      </c>
      <c r="G40" s="879" t="s">
        <v>2073</v>
      </c>
      <c r="H40" s="865" t="s">
        <v>22</v>
      </c>
      <c r="I40" s="888">
        <v>2.5</v>
      </c>
      <c r="J40" s="866"/>
      <c r="K40" s="888">
        <f t="shared" si="1"/>
        <v>0</v>
      </c>
    </row>
    <row r="41" spans="4:11" ht="26.25" x14ac:dyDescent="0.25">
      <c r="D41" s="423"/>
      <c r="E41" s="663"/>
      <c r="F41" s="883" t="s">
        <v>2074</v>
      </c>
      <c r="G41" s="879" t="s">
        <v>2075</v>
      </c>
      <c r="H41" s="865" t="s">
        <v>22</v>
      </c>
      <c r="I41" s="888">
        <v>1</v>
      </c>
      <c r="J41" s="866"/>
      <c r="K41" s="888">
        <f t="shared" si="1"/>
        <v>0</v>
      </c>
    </row>
    <row r="42" spans="4:11" ht="39" x14ac:dyDescent="0.25">
      <c r="D42" s="423"/>
      <c r="E42" s="663"/>
      <c r="F42" s="883" t="s">
        <v>2076</v>
      </c>
      <c r="G42" s="879" t="s">
        <v>2077</v>
      </c>
      <c r="H42" s="865" t="s">
        <v>14</v>
      </c>
      <c r="I42" s="861">
        <v>1</v>
      </c>
      <c r="J42" s="866"/>
      <c r="K42" s="888">
        <f t="shared" si="1"/>
        <v>0</v>
      </c>
    </row>
    <row r="43" spans="4:11" x14ac:dyDescent="0.25">
      <c r="D43" s="423"/>
      <c r="E43" s="663"/>
      <c r="F43" s="883" t="s">
        <v>2078</v>
      </c>
      <c r="G43" s="879" t="s">
        <v>2079</v>
      </c>
      <c r="H43" s="865" t="s">
        <v>22</v>
      </c>
      <c r="I43" s="888">
        <v>1</v>
      </c>
      <c r="J43" s="866"/>
      <c r="K43" s="888">
        <f t="shared" si="1"/>
        <v>0</v>
      </c>
    </row>
    <row r="44" spans="4:11" ht="26.25" x14ac:dyDescent="0.25">
      <c r="D44" s="423"/>
      <c r="E44" s="663"/>
      <c r="F44" s="883" t="s">
        <v>2080</v>
      </c>
      <c r="G44" s="879" t="s">
        <v>2081</v>
      </c>
      <c r="H44" s="865" t="s">
        <v>22</v>
      </c>
      <c r="I44" s="888">
        <v>1.5</v>
      </c>
      <c r="J44" s="866"/>
      <c r="K44" s="888">
        <f t="shared" si="1"/>
        <v>0</v>
      </c>
    </row>
    <row r="45" spans="4:11" ht="26.25" x14ac:dyDescent="0.25">
      <c r="D45" s="423"/>
      <c r="E45" s="663"/>
      <c r="F45" s="883" t="s">
        <v>2082</v>
      </c>
      <c r="G45" s="879" t="s">
        <v>2600</v>
      </c>
      <c r="H45" s="865" t="s">
        <v>6</v>
      </c>
      <c r="I45" s="861">
        <v>1</v>
      </c>
      <c r="J45" s="866"/>
      <c r="K45" s="888">
        <f t="shared" si="1"/>
        <v>0</v>
      </c>
    </row>
    <row r="46" spans="4:11" ht="26.25" x14ac:dyDescent="0.25">
      <c r="D46" s="423"/>
      <c r="E46" s="663"/>
      <c r="F46" s="883" t="s">
        <v>2084</v>
      </c>
      <c r="G46" s="879" t="s">
        <v>2083</v>
      </c>
      <c r="H46" s="865" t="s">
        <v>6</v>
      </c>
      <c r="I46" s="861">
        <v>1</v>
      </c>
      <c r="J46" s="866"/>
      <c r="K46" s="888">
        <f t="shared" si="1"/>
        <v>0</v>
      </c>
    </row>
    <row r="47" spans="4:11" ht="51.75" x14ac:dyDescent="0.25">
      <c r="D47" s="423"/>
      <c r="E47" s="663"/>
      <c r="F47" s="883" t="s">
        <v>2601</v>
      </c>
      <c r="G47" s="879" t="s">
        <v>2602</v>
      </c>
      <c r="H47" s="865" t="s">
        <v>69</v>
      </c>
      <c r="I47" s="861">
        <v>6</v>
      </c>
      <c r="J47" s="866"/>
      <c r="K47" s="888">
        <f t="shared" si="1"/>
        <v>0</v>
      </c>
    </row>
    <row r="48" spans="4:11" ht="15.75" thickBot="1" x14ac:dyDescent="0.3">
      <c r="D48" s="423"/>
      <c r="E48" s="466"/>
      <c r="F48" s="867"/>
      <c r="G48" s="868" t="s">
        <v>2086</v>
      </c>
      <c r="H48" s="913"/>
      <c r="I48" s="870"/>
      <c r="J48" s="889"/>
      <c r="K48" s="1448">
        <f>SUM(K39:K47)</f>
        <v>0</v>
      </c>
    </row>
    <row r="49" spans="4:11" ht="19.5" thickTop="1" x14ac:dyDescent="0.25">
      <c r="D49" s="423"/>
      <c r="E49" s="466"/>
      <c r="F49" s="873" t="s">
        <v>2087</v>
      </c>
      <c r="G49" s="873" t="s">
        <v>2088</v>
      </c>
      <c r="H49" s="843"/>
      <c r="I49" s="861"/>
      <c r="J49" s="887"/>
      <c r="K49" s="887"/>
    </row>
    <row r="50" spans="4:11" ht="15.75" x14ac:dyDescent="0.25">
      <c r="D50" s="423"/>
      <c r="E50" s="466"/>
      <c r="F50" s="877"/>
      <c r="G50" s="856" t="s">
        <v>712</v>
      </c>
      <c r="H50" s="857" t="s">
        <v>2191</v>
      </c>
      <c r="I50" s="858" t="s">
        <v>2110</v>
      </c>
      <c r="J50" s="859" t="s">
        <v>2192</v>
      </c>
      <c r="K50" s="859" t="s">
        <v>2193</v>
      </c>
    </row>
    <row r="51" spans="4:11" ht="39" x14ac:dyDescent="0.25">
      <c r="D51" s="423"/>
      <c r="E51" s="663"/>
      <c r="F51" s="883" t="s">
        <v>2089</v>
      </c>
      <c r="G51" s="879" t="s">
        <v>2090</v>
      </c>
      <c r="H51" s="865" t="s">
        <v>29</v>
      </c>
      <c r="I51" s="888">
        <f>5.6*2</f>
        <v>11.2</v>
      </c>
      <c r="J51" s="866"/>
      <c r="K51" s="888">
        <f>ROUND(I51*J51,2)</f>
        <v>0</v>
      </c>
    </row>
    <row r="52" spans="4:11" x14ac:dyDescent="0.25">
      <c r="D52" s="423"/>
      <c r="E52" s="663"/>
      <c r="F52" s="883" t="s">
        <v>2091</v>
      </c>
      <c r="G52" s="879" t="s">
        <v>2092</v>
      </c>
      <c r="H52" s="865" t="s">
        <v>6</v>
      </c>
      <c r="I52" s="888">
        <v>1</v>
      </c>
      <c r="J52" s="866"/>
      <c r="K52" s="888">
        <f>ROUND(I52*J52,2)</f>
        <v>0</v>
      </c>
    </row>
    <row r="53" spans="4:11" x14ac:dyDescent="0.25">
      <c r="D53" s="423"/>
      <c r="E53" s="663"/>
      <c r="F53" s="883" t="s">
        <v>2093</v>
      </c>
      <c r="G53" s="879" t="s">
        <v>2094</v>
      </c>
      <c r="H53" s="865" t="s">
        <v>6</v>
      </c>
      <c r="I53" s="888">
        <v>4</v>
      </c>
      <c r="J53" s="866"/>
      <c r="K53" s="888">
        <f>ROUND(I53*J53,2)</f>
        <v>0</v>
      </c>
    </row>
    <row r="54" spans="4:11" x14ac:dyDescent="0.25">
      <c r="D54" s="423"/>
      <c r="E54" s="663"/>
      <c r="F54" s="883" t="s">
        <v>2095</v>
      </c>
      <c r="G54" s="879" t="s">
        <v>2096</v>
      </c>
      <c r="H54" s="865" t="s">
        <v>6</v>
      </c>
      <c r="I54" s="861">
        <v>4</v>
      </c>
      <c r="J54" s="866"/>
      <c r="K54" s="888">
        <f>ROUND(I54*J54,2)</f>
        <v>0</v>
      </c>
    </row>
    <row r="55" spans="4:11" ht="15.75" thickBot="1" x14ac:dyDescent="0.3">
      <c r="D55" s="423"/>
      <c r="E55" s="466"/>
      <c r="F55" s="867"/>
      <c r="G55" s="868" t="s">
        <v>2097</v>
      </c>
      <c r="H55" s="913"/>
      <c r="I55" s="870"/>
      <c r="J55" s="889"/>
      <c r="K55" s="1448">
        <f>SUM(K51:K54)</f>
        <v>0</v>
      </c>
    </row>
    <row r="56" spans="4:11" ht="19.5" thickTop="1" x14ac:dyDescent="0.25">
      <c r="D56" s="423"/>
      <c r="E56" s="466"/>
      <c r="F56" s="873" t="s">
        <v>2098</v>
      </c>
      <c r="G56" s="873" t="s">
        <v>2099</v>
      </c>
      <c r="H56" s="843"/>
      <c r="I56" s="861"/>
      <c r="J56" s="887"/>
      <c r="K56" s="887"/>
    </row>
    <row r="57" spans="4:11" x14ac:dyDescent="0.25">
      <c r="D57" s="423"/>
      <c r="E57" s="664"/>
      <c r="F57" s="890"/>
      <c r="G57" s="856" t="s">
        <v>712</v>
      </c>
      <c r="H57" s="857" t="s">
        <v>2191</v>
      </c>
      <c r="I57" s="858" t="s">
        <v>2110</v>
      </c>
      <c r="J57" s="859" t="s">
        <v>2192</v>
      </c>
      <c r="K57" s="859" t="s">
        <v>2193</v>
      </c>
    </row>
    <row r="58" spans="4:11" ht="15.75" x14ac:dyDescent="0.25">
      <c r="D58" s="423"/>
      <c r="E58" s="487"/>
      <c r="F58" s="891" t="s">
        <v>2100</v>
      </c>
      <c r="G58" s="892" t="s">
        <v>2101</v>
      </c>
      <c r="H58" s="502"/>
      <c r="I58" s="505"/>
      <c r="J58" s="894"/>
      <c r="K58" s="894" t="str">
        <f>IF(E58="S3",H58*J58,"")</f>
        <v/>
      </c>
    </row>
    <row r="59" spans="4:11" ht="75" x14ac:dyDescent="0.25">
      <c r="D59" s="423"/>
      <c r="E59" s="486"/>
      <c r="F59" s="895" t="s">
        <v>2102</v>
      </c>
      <c r="G59" s="954" t="s">
        <v>2103</v>
      </c>
      <c r="H59" s="502"/>
      <c r="I59" s="505"/>
      <c r="J59" s="894"/>
      <c r="K59" s="894" t="str">
        <f>IF(E59="S3",H59*J59,"")</f>
        <v/>
      </c>
    </row>
    <row r="60" spans="4:11" x14ac:dyDescent="0.25">
      <c r="D60" s="423"/>
      <c r="E60" s="486"/>
      <c r="F60" s="895"/>
      <c r="G60" s="898" t="s">
        <v>2104</v>
      </c>
      <c r="H60" s="899">
        <v>22</v>
      </c>
      <c r="I60" s="900" t="s">
        <v>6</v>
      </c>
      <c r="J60" s="955"/>
      <c r="K60" s="999">
        <f>ROUND(H60*J60,2)</f>
        <v>0</v>
      </c>
    </row>
    <row r="61" spans="4:11" x14ac:dyDescent="0.25">
      <c r="D61" s="423"/>
      <c r="E61" s="486"/>
      <c r="F61" s="895"/>
      <c r="G61" s="898" t="s">
        <v>2105</v>
      </c>
      <c r="H61" s="899">
        <v>13</v>
      </c>
      <c r="I61" s="900" t="s">
        <v>6</v>
      </c>
      <c r="J61" s="955"/>
      <c r="K61" s="999">
        <f>ROUND(H61*J61,2)</f>
        <v>0</v>
      </c>
    </row>
    <row r="62" spans="4:11" ht="15.75" x14ac:dyDescent="0.25">
      <c r="D62" s="423"/>
      <c r="E62" s="487"/>
      <c r="F62" s="891" t="s">
        <v>2106</v>
      </c>
      <c r="G62" s="892" t="s">
        <v>2107</v>
      </c>
      <c r="H62" s="502"/>
      <c r="I62" s="900"/>
      <c r="J62" s="894"/>
      <c r="K62" s="894"/>
    </row>
    <row r="63" spans="4:11" ht="75" x14ac:dyDescent="0.25">
      <c r="D63" s="423"/>
      <c r="E63" s="486"/>
      <c r="F63" s="895" t="s">
        <v>2108</v>
      </c>
      <c r="G63" s="954" t="s">
        <v>2109</v>
      </c>
      <c r="H63" s="502"/>
      <c r="I63" s="505"/>
      <c r="J63" s="894"/>
      <c r="K63" s="894"/>
    </row>
    <row r="64" spans="4:11" x14ac:dyDescent="0.25">
      <c r="D64" s="423"/>
      <c r="E64" s="486"/>
      <c r="F64" s="895"/>
      <c r="G64" s="954" t="s">
        <v>2110</v>
      </c>
      <c r="H64" s="502">
        <v>1</v>
      </c>
      <c r="I64" s="900" t="s">
        <v>6</v>
      </c>
      <c r="J64" s="955"/>
      <c r="K64" s="999">
        <f>ROUND(H64*J64,2)</f>
        <v>0</v>
      </c>
    </row>
    <row r="65" spans="4:11" ht="15.75" x14ac:dyDescent="0.25">
      <c r="D65" s="423"/>
      <c r="E65" s="487"/>
      <c r="F65" s="891" t="s">
        <v>2111</v>
      </c>
      <c r="G65" s="892" t="s">
        <v>2112</v>
      </c>
      <c r="H65" s="502"/>
      <c r="I65" s="505"/>
      <c r="J65" s="894"/>
      <c r="K65" s="894"/>
    </row>
    <row r="66" spans="4:11" ht="347.25" customHeight="1" x14ac:dyDescent="0.25">
      <c r="D66" s="423"/>
      <c r="E66" s="486"/>
      <c r="F66" s="895" t="s">
        <v>2113</v>
      </c>
      <c r="G66" s="956" t="s">
        <v>2114</v>
      </c>
      <c r="H66" s="502"/>
      <c r="I66" s="505"/>
      <c r="J66" s="894"/>
      <c r="K66" s="894"/>
    </row>
    <row r="67" spans="4:11" x14ac:dyDescent="0.25">
      <c r="D67" s="423"/>
      <c r="E67" s="486"/>
      <c r="F67" s="895"/>
      <c r="G67" s="954" t="s">
        <v>2110</v>
      </c>
      <c r="H67" s="502">
        <v>1</v>
      </c>
      <c r="I67" s="900" t="s">
        <v>6</v>
      </c>
      <c r="J67" s="955"/>
      <c r="K67" s="999">
        <f>ROUND(H67*J67,2)</f>
        <v>0</v>
      </c>
    </row>
    <row r="68" spans="4:11" ht="15.75" x14ac:dyDescent="0.25">
      <c r="D68" s="423"/>
      <c r="E68" s="487"/>
      <c r="F68" s="891" t="s">
        <v>2115</v>
      </c>
      <c r="G68" s="892" t="s">
        <v>2116</v>
      </c>
      <c r="H68" s="502"/>
      <c r="I68" s="505"/>
      <c r="J68" s="894"/>
      <c r="K68" s="894"/>
    </row>
    <row r="69" spans="4:11" ht="180" x14ac:dyDescent="0.25">
      <c r="D69" s="423"/>
      <c r="E69" s="486"/>
      <c r="F69" s="957" t="s">
        <v>2603</v>
      </c>
      <c r="G69" s="954" t="s">
        <v>2117</v>
      </c>
      <c r="H69" s="502"/>
      <c r="I69" s="505"/>
      <c r="J69" s="894"/>
      <c r="K69" s="894"/>
    </row>
    <row r="70" spans="4:11" x14ac:dyDescent="0.25">
      <c r="D70" s="423"/>
      <c r="E70" s="486"/>
      <c r="F70" s="895"/>
      <c r="G70" s="898" t="s">
        <v>2110</v>
      </c>
      <c r="H70" s="502">
        <v>1</v>
      </c>
      <c r="I70" s="505" t="s">
        <v>6</v>
      </c>
      <c r="J70" s="955"/>
      <c r="K70" s="999">
        <f>ROUND(H70*J70,2)</f>
        <v>0</v>
      </c>
    </row>
    <row r="71" spans="4:11" x14ac:dyDescent="0.25">
      <c r="D71" s="423"/>
      <c r="E71" s="486"/>
      <c r="F71" s="895"/>
      <c r="G71" s="898" t="s">
        <v>2118</v>
      </c>
      <c r="H71" s="502">
        <v>50</v>
      </c>
      <c r="I71" s="506" t="s">
        <v>1662</v>
      </c>
      <c r="J71" s="894"/>
      <c r="K71" s="894"/>
    </row>
    <row r="72" spans="4:11" x14ac:dyDescent="0.25">
      <c r="D72" s="423"/>
      <c r="E72" s="486"/>
      <c r="F72" s="895"/>
      <c r="G72" s="898" t="s">
        <v>2119</v>
      </c>
      <c r="H72" s="502">
        <v>1017</v>
      </c>
      <c r="I72" s="506" t="s">
        <v>2120</v>
      </c>
      <c r="J72" s="894"/>
      <c r="K72" s="894"/>
    </row>
    <row r="73" spans="4:11" x14ac:dyDescent="0.25">
      <c r="D73" s="423"/>
      <c r="E73" s="486"/>
      <c r="F73" s="895"/>
      <c r="G73" s="898" t="s">
        <v>2121</v>
      </c>
      <c r="H73" s="502">
        <v>250</v>
      </c>
      <c r="I73" s="506" t="s">
        <v>2122</v>
      </c>
      <c r="J73" s="894"/>
      <c r="K73" s="894"/>
    </row>
    <row r="74" spans="4:11" x14ac:dyDescent="0.25">
      <c r="D74" s="423"/>
      <c r="E74" s="486"/>
      <c r="F74" s="895"/>
      <c r="G74" s="898" t="s">
        <v>2123</v>
      </c>
      <c r="H74" s="502">
        <v>80</v>
      </c>
      <c r="I74" s="506" t="s">
        <v>2122</v>
      </c>
      <c r="J74" s="894"/>
      <c r="K74" s="894"/>
    </row>
    <row r="75" spans="4:11" x14ac:dyDescent="0.25">
      <c r="D75" s="423"/>
      <c r="E75" s="486"/>
      <c r="F75" s="895"/>
      <c r="G75" s="898" t="s">
        <v>2124</v>
      </c>
      <c r="H75" s="502" t="s">
        <v>2604</v>
      </c>
      <c r="I75" s="506" t="s">
        <v>2605</v>
      </c>
      <c r="J75" s="894"/>
      <c r="K75" s="894"/>
    </row>
    <row r="76" spans="4:11" x14ac:dyDescent="0.25">
      <c r="D76" s="423"/>
      <c r="E76" s="486"/>
      <c r="F76" s="895"/>
      <c r="G76" s="898"/>
      <c r="H76" s="502"/>
      <c r="I76" s="506"/>
      <c r="J76" s="894"/>
      <c r="K76" s="894"/>
    </row>
    <row r="77" spans="4:11" ht="15.75" x14ac:dyDescent="0.25">
      <c r="D77" s="423"/>
      <c r="E77" s="487"/>
      <c r="F77" s="891" t="s">
        <v>2606</v>
      </c>
      <c r="G77" s="892" t="s">
        <v>2127</v>
      </c>
      <c r="H77" s="899"/>
      <c r="I77" s="505"/>
      <c r="J77" s="894"/>
      <c r="K77" s="894"/>
    </row>
    <row r="78" spans="4:11" ht="233.25" customHeight="1" x14ac:dyDescent="0.25">
      <c r="D78" s="423"/>
      <c r="E78" s="486"/>
      <c r="F78" s="895" t="s">
        <v>2128</v>
      </c>
      <c r="G78" s="958" t="s">
        <v>3113</v>
      </c>
      <c r="H78" s="502"/>
      <c r="I78" s="505"/>
      <c r="J78" s="894"/>
      <c r="K78" s="902"/>
    </row>
    <row r="79" spans="4:11" ht="15" customHeight="1" x14ac:dyDescent="0.25">
      <c r="D79" s="423"/>
      <c r="E79" s="486"/>
      <c r="F79" s="895"/>
      <c r="G79" s="959" t="s">
        <v>2607</v>
      </c>
      <c r="H79" s="502">
        <v>2</v>
      </c>
      <c r="I79" s="505" t="s">
        <v>6</v>
      </c>
      <c r="J79" s="955"/>
      <c r="K79" s="999">
        <f t="shared" ref="K79:K88" si="2">ROUND(H79*J79,2)</f>
        <v>0</v>
      </c>
    </row>
    <row r="80" spans="4:11" ht="15" customHeight="1" x14ac:dyDescent="0.25">
      <c r="D80" s="423"/>
      <c r="E80" s="486"/>
      <c r="F80" s="895"/>
      <c r="G80" s="959" t="s">
        <v>2608</v>
      </c>
      <c r="H80" s="502">
        <v>2</v>
      </c>
      <c r="I80" s="505" t="s">
        <v>6</v>
      </c>
      <c r="J80" s="955"/>
      <c r="K80" s="999">
        <f t="shared" si="2"/>
        <v>0</v>
      </c>
    </row>
    <row r="81" spans="4:11" ht="15" customHeight="1" x14ac:dyDescent="0.25">
      <c r="D81" s="423"/>
      <c r="E81" s="486"/>
      <c r="F81" s="895"/>
      <c r="G81" s="959" t="s">
        <v>2132</v>
      </c>
      <c r="H81" s="502">
        <v>2</v>
      </c>
      <c r="I81" s="505" t="s">
        <v>6</v>
      </c>
      <c r="J81" s="955"/>
      <c r="K81" s="999">
        <f t="shared" si="2"/>
        <v>0</v>
      </c>
    </row>
    <row r="82" spans="4:11" ht="15" customHeight="1" x14ac:dyDescent="0.25">
      <c r="D82" s="423"/>
      <c r="E82" s="486"/>
      <c r="F82" s="895"/>
      <c r="G82" s="959" t="s">
        <v>2133</v>
      </c>
      <c r="H82" s="502">
        <v>2</v>
      </c>
      <c r="I82" s="505" t="s">
        <v>6</v>
      </c>
      <c r="J82" s="955"/>
      <c r="K82" s="999">
        <f t="shared" si="2"/>
        <v>0</v>
      </c>
    </row>
    <row r="83" spans="4:11" ht="15" customHeight="1" x14ac:dyDescent="0.25">
      <c r="D83" s="423"/>
      <c r="E83" s="486"/>
      <c r="F83" s="895"/>
      <c r="G83" s="959" t="s">
        <v>2609</v>
      </c>
      <c r="H83" s="502">
        <v>2</v>
      </c>
      <c r="I83" s="505" t="s">
        <v>6</v>
      </c>
      <c r="J83" s="955"/>
      <c r="K83" s="999">
        <f t="shared" si="2"/>
        <v>0</v>
      </c>
    </row>
    <row r="84" spans="4:11" ht="15" customHeight="1" x14ac:dyDescent="0.25">
      <c r="D84" s="423"/>
      <c r="E84" s="486"/>
      <c r="F84" s="895"/>
      <c r="G84" s="959" t="s">
        <v>2135</v>
      </c>
      <c r="H84" s="502">
        <v>2</v>
      </c>
      <c r="I84" s="505" t="s">
        <v>6</v>
      </c>
      <c r="J84" s="955"/>
      <c r="K84" s="999">
        <f t="shared" si="2"/>
        <v>0</v>
      </c>
    </row>
    <row r="85" spans="4:11" ht="15" customHeight="1" x14ac:dyDescent="0.25">
      <c r="D85" s="423"/>
      <c r="E85" s="486"/>
      <c r="F85" s="895"/>
      <c r="G85" s="959" t="s">
        <v>2136</v>
      </c>
      <c r="H85" s="502">
        <v>2</v>
      </c>
      <c r="I85" s="505" t="s">
        <v>6</v>
      </c>
      <c r="J85" s="955"/>
      <c r="K85" s="999">
        <f t="shared" si="2"/>
        <v>0</v>
      </c>
    </row>
    <row r="86" spans="4:11" ht="15" customHeight="1" x14ac:dyDescent="0.25">
      <c r="D86" s="423"/>
      <c r="E86" s="486"/>
      <c r="F86" s="895"/>
      <c r="G86" s="959" t="s">
        <v>2137</v>
      </c>
      <c r="H86" s="502">
        <v>2</v>
      </c>
      <c r="I86" s="505" t="s">
        <v>6</v>
      </c>
      <c r="J86" s="955"/>
      <c r="K86" s="999">
        <f t="shared" si="2"/>
        <v>0</v>
      </c>
    </row>
    <row r="87" spans="4:11" ht="15" customHeight="1" x14ac:dyDescent="0.25">
      <c r="D87" s="423"/>
      <c r="E87" s="486"/>
      <c r="F87" s="895"/>
      <c r="G87" s="959" t="s">
        <v>2610</v>
      </c>
      <c r="H87" s="502">
        <v>2</v>
      </c>
      <c r="I87" s="505" t="s">
        <v>6</v>
      </c>
      <c r="J87" s="955"/>
      <c r="K87" s="999">
        <f t="shared" si="2"/>
        <v>0</v>
      </c>
    </row>
    <row r="88" spans="4:11" ht="15" customHeight="1" x14ac:dyDescent="0.25">
      <c r="D88" s="423"/>
      <c r="E88" s="486"/>
      <c r="F88" s="895"/>
      <c r="G88" s="959" t="s">
        <v>2139</v>
      </c>
      <c r="H88" s="502">
        <v>2</v>
      </c>
      <c r="I88" s="505" t="s">
        <v>6</v>
      </c>
      <c r="J88" s="955"/>
      <c r="K88" s="999">
        <f t="shared" si="2"/>
        <v>0</v>
      </c>
    </row>
    <row r="89" spans="4:11" ht="15" customHeight="1" x14ac:dyDescent="0.25">
      <c r="D89" s="423"/>
      <c r="E89" s="486"/>
      <c r="F89" s="895"/>
      <c r="G89" s="959" t="s">
        <v>2140</v>
      </c>
      <c r="H89" s="502">
        <v>17.5</v>
      </c>
      <c r="I89" s="960" t="s">
        <v>2141</v>
      </c>
      <c r="J89" s="894"/>
      <c r="K89" s="894"/>
    </row>
    <row r="90" spans="4:11" ht="15" customHeight="1" x14ac:dyDescent="0.25">
      <c r="D90" s="423"/>
      <c r="E90" s="486"/>
      <c r="F90" s="895"/>
      <c r="G90" s="959" t="s">
        <v>2142</v>
      </c>
      <c r="H90" s="502">
        <v>4.4000000000000004</v>
      </c>
      <c r="I90" s="505" t="s">
        <v>69</v>
      </c>
      <c r="J90" s="894"/>
      <c r="K90" s="894"/>
    </row>
    <row r="91" spans="4:11" ht="15" customHeight="1" x14ac:dyDescent="0.25">
      <c r="D91" s="423"/>
      <c r="E91" s="486"/>
      <c r="F91" s="895"/>
      <c r="G91" s="959" t="s">
        <v>2143</v>
      </c>
      <c r="H91" s="502"/>
      <c r="I91" s="505" t="s">
        <v>69</v>
      </c>
      <c r="J91" s="894"/>
      <c r="K91" s="894"/>
    </row>
    <row r="92" spans="4:11" ht="15" customHeight="1" x14ac:dyDescent="0.25">
      <c r="D92" s="423"/>
      <c r="E92" s="486"/>
      <c r="F92" s="895"/>
      <c r="G92" s="959" t="s">
        <v>2144</v>
      </c>
      <c r="H92" s="502">
        <v>5.5</v>
      </c>
      <c r="I92" s="676" t="s">
        <v>1577</v>
      </c>
      <c r="J92" s="894"/>
      <c r="K92" s="894"/>
    </row>
    <row r="93" spans="4:11" ht="15" customHeight="1" x14ac:dyDescent="0.25">
      <c r="D93" s="423"/>
      <c r="E93" s="486"/>
      <c r="F93" s="895"/>
      <c r="G93" s="959" t="s">
        <v>2145</v>
      </c>
      <c r="H93" s="502">
        <v>4.75</v>
      </c>
      <c r="I93" s="676" t="s">
        <v>1577</v>
      </c>
      <c r="J93" s="894"/>
      <c r="K93" s="894"/>
    </row>
    <row r="94" spans="4:11" x14ac:dyDescent="0.25">
      <c r="D94" s="423"/>
      <c r="E94" s="486"/>
      <c r="F94" s="895"/>
      <c r="G94" s="959" t="s">
        <v>2146</v>
      </c>
      <c r="H94" s="502">
        <v>3.8</v>
      </c>
      <c r="I94" s="676" t="s">
        <v>1583</v>
      </c>
      <c r="J94" s="894"/>
      <c r="K94" s="902"/>
    </row>
    <row r="95" spans="4:11" x14ac:dyDescent="0.25">
      <c r="D95" s="423"/>
      <c r="E95" s="486"/>
      <c r="F95" s="895"/>
      <c r="G95" s="959" t="s">
        <v>2147</v>
      </c>
      <c r="H95" s="908" t="s">
        <v>2148</v>
      </c>
      <c r="I95" s="676" t="s">
        <v>1666</v>
      </c>
      <c r="J95" s="894"/>
      <c r="K95" s="894"/>
    </row>
    <row r="96" spans="4:11" x14ac:dyDescent="0.25">
      <c r="D96" s="423"/>
      <c r="E96" s="486"/>
      <c r="F96" s="895"/>
      <c r="G96" s="959" t="s">
        <v>2149</v>
      </c>
      <c r="H96" s="908">
        <v>400</v>
      </c>
      <c r="I96" s="676" t="s">
        <v>1581</v>
      </c>
      <c r="J96" s="894"/>
      <c r="K96" s="894"/>
    </row>
    <row r="97" spans="4:11" x14ac:dyDescent="0.25">
      <c r="D97" s="423"/>
      <c r="E97" s="486"/>
      <c r="F97" s="895"/>
      <c r="G97" s="959" t="s">
        <v>2150</v>
      </c>
      <c r="H97" s="908">
        <v>50</v>
      </c>
      <c r="I97" s="505" t="s">
        <v>1602</v>
      </c>
      <c r="J97" s="894"/>
      <c r="K97" s="894"/>
    </row>
    <row r="98" spans="4:11" x14ac:dyDescent="0.25">
      <c r="D98" s="423"/>
      <c r="E98" s="486"/>
      <c r="F98" s="895"/>
      <c r="G98" s="959" t="s">
        <v>2151</v>
      </c>
      <c r="H98" s="908">
        <v>68</v>
      </c>
      <c r="I98" s="676" t="s">
        <v>2152</v>
      </c>
      <c r="J98" s="894"/>
      <c r="K98" s="894"/>
    </row>
    <row r="99" spans="4:11" x14ac:dyDescent="0.25">
      <c r="D99" s="423"/>
      <c r="E99" s="486"/>
      <c r="F99" s="895"/>
      <c r="G99" s="959" t="s">
        <v>2153</v>
      </c>
      <c r="H99" s="908">
        <v>10</v>
      </c>
      <c r="I99" s="676" t="s">
        <v>69</v>
      </c>
      <c r="J99" s="894"/>
      <c r="K99" s="894"/>
    </row>
    <row r="100" spans="4:11" x14ac:dyDescent="0.25">
      <c r="D100" s="423"/>
      <c r="E100" s="486"/>
      <c r="F100" s="895"/>
      <c r="G100" s="961" t="s">
        <v>2154</v>
      </c>
      <c r="H100" s="908">
        <v>250</v>
      </c>
      <c r="I100" s="676" t="s">
        <v>2122</v>
      </c>
      <c r="J100" s="894"/>
      <c r="K100" s="894"/>
    </row>
    <row r="101" spans="4:11" x14ac:dyDescent="0.25">
      <c r="D101" s="423"/>
      <c r="E101" s="486"/>
      <c r="F101" s="895"/>
      <c r="G101" s="959" t="s">
        <v>2155</v>
      </c>
      <c r="H101" s="502">
        <v>80</v>
      </c>
      <c r="I101" s="676" t="s">
        <v>2122</v>
      </c>
      <c r="J101" s="894"/>
      <c r="K101" s="894"/>
    </row>
    <row r="102" spans="4:11" x14ac:dyDescent="0.25">
      <c r="D102" s="423"/>
      <c r="E102" s="486"/>
      <c r="F102" s="895"/>
      <c r="G102" s="959" t="s">
        <v>2611</v>
      </c>
      <c r="H102" s="502"/>
      <c r="I102" s="676" t="s">
        <v>2122</v>
      </c>
      <c r="J102" s="894"/>
      <c r="K102" s="894"/>
    </row>
    <row r="103" spans="4:11" x14ac:dyDescent="0.25">
      <c r="D103" s="423"/>
      <c r="E103" s="486"/>
      <c r="F103" s="895"/>
      <c r="G103" s="959" t="s">
        <v>2150</v>
      </c>
      <c r="H103" s="908">
        <v>50</v>
      </c>
      <c r="I103" s="505" t="s">
        <v>1602</v>
      </c>
      <c r="J103" s="894"/>
      <c r="K103" s="894"/>
    </row>
    <row r="104" spans="4:11" x14ac:dyDescent="0.25">
      <c r="D104" s="423"/>
      <c r="E104" s="486"/>
      <c r="F104" s="895"/>
      <c r="G104" s="959" t="s">
        <v>2151</v>
      </c>
      <c r="H104" s="908">
        <v>68</v>
      </c>
      <c r="I104" s="676" t="s">
        <v>2152</v>
      </c>
      <c r="J104" s="894"/>
      <c r="K104" s="894"/>
    </row>
    <row r="105" spans="4:11" x14ac:dyDescent="0.25">
      <c r="D105" s="423"/>
      <c r="E105" s="486"/>
      <c r="F105" s="895"/>
      <c r="G105" s="959" t="s">
        <v>2153</v>
      </c>
      <c r="H105" s="908">
        <v>10</v>
      </c>
      <c r="I105" s="676" t="s">
        <v>69</v>
      </c>
      <c r="J105" s="894"/>
      <c r="K105" s="894"/>
    </row>
    <row r="106" spans="4:11" x14ac:dyDescent="0.25">
      <c r="D106" s="423"/>
      <c r="E106" s="486"/>
      <c r="F106" s="895"/>
      <c r="G106" s="961" t="s">
        <v>2154</v>
      </c>
      <c r="H106" s="908">
        <v>250</v>
      </c>
      <c r="I106" s="676" t="s">
        <v>2122</v>
      </c>
      <c r="J106" s="894"/>
      <c r="K106" s="894"/>
    </row>
    <row r="107" spans="4:11" x14ac:dyDescent="0.25">
      <c r="D107" s="423"/>
      <c r="E107" s="486"/>
      <c r="F107" s="895"/>
      <c r="G107" s="959" t="s">
        <v>2155</v>
      </c>
      <c r="H107" s="502">
        <v>90</v>
      </c>
      <c r="I107" s="676" t="s">
        <v>2122</v>
      </c>
      <c r="J107" s="894"/>
      <c r="K107" s="894"/>
    </row>
    <row r="108" spans="4:11" x14ac:dyDescent="0.25">
      <c r="D108" s="423"/>
      <c r="E108" s="486"/>
      <c r="F108" s="895"/>
      <c r="G108" s="959" t="s">
        <v>2611</v>
      </c>
      <c r="H108" s="502"/>
      <c r="I108" s="676"/>
      <c r="J108" s="894"/>
      <c r="K108" s="894"/>
    </row>
    <row r="109" spans="4:11" ht="15.75" x14ac:dyDescent="0.25">
      <c r="D109" s="423"/>
      <c r="E109" s="487"/>
      <c r="F109" s="891" t="s">
        <v>2156</v>
      </c>
      <c r="G109" s="892" t="s">
        <v>2157</v>
      </c>
      <c r="H109" s="502"/>
      <c r="I109" s="505"/>
      <c r="J109" s="894"/>
      <c r="K109" s="894"/>
    </row>
    <row r="110" spans="4:11" ht="172.5" customHeight="1" x14ac:dyDescent="0.25">
      <c r="D110" s="423"/>
      <c r="E110" s="486"/>
      <c r="F110" s="895" t="s">
        <v>2158</v>
      </c>
      <c r="G110" s="896" t="s">
        <v>2612</v>
      </c>
      <c r="H110" s="502"/>
      <c r="I110" s="505"/>
      <c r="J110" s="894"/>
      <c r="K110" s="894"/>
    </row>
    <row r="111" spans="4:11" x14ac:dyDescent="0.25">
      <c r="D111" s="423"/>
      <c r="E111" s="486"/>
      <c r="F111" s="895"/>
      <c r="G111" s="906" t="s">
        <v>2160</v>
      </c>
      <c r="H111" s="521">
        <v>90</v>
      </c>
      <c r="I111" s="522" t="s">
        <v>2122</v>
      </c>
      <c r="J111" s="897"/>
      <c r="K111" s="897"/>
    </row>
    <row r="112" spans="4:11" x14ac:dyDescent="0.25">
      <c r="D112" s="423"/>
      <c r="E112" s="486"/>
      <c r="F112" s="895"/>
      <c r="G112" s="906" t="s">
        <v>2161</v>
      </c>
      <c r="H112" s="521">
        <v>3.4</v>
      </c>
      <c r="I112" s="522" t="s">
        <v>69</v>
      </c>
      <c r="J112" s="901"/>
      <c r="K112" s="999">
        <f t="shared" ref="K112:K117" si="3">ROUND(H112*J112,2)</f>
        <v>0</v>
      </c>
    </row>
    <row r="113" spans="4:11" x14ac:dyDescent="0.25">
      <c r="D113" s="423"/>
      <c r="E113" s="486"/>
      <c r="F113" s="895"/>
      <c r="G113" s="906" t="s">
        <v>2162</v>
      </c>
      <c r="H113" s="521">
        <v>1</v>
      </c>
      <c r="I113" s="522" t="s">
        <v>6</v>
      </c>
      <c r="J113" s="901"/>
      <c r="K113" s="999">
        <f t="shared" si="3"/>
        <v>0</v>
      </c>
    </row>
    <row r="114" spans="4:11" x14ac:dyDescent="0.25">
      <c r="D114" s="423"/>
      <c r="E114" s="486"/>
      <c r="F114" s="895"/>
      <c r="G114" s="906" t="s">
        <v>2163</v>
      </c>
      <c r="H114" s="521">
        <v>3.4</v>
      </c>
      <c r="I114" s="522" t="s">
        <v>69</v>
      </c>
      <c r="J114" s="901"/>
      <c r="K114" s="999">
        <f t="shared" si="3"/>
        <v>0</v>
      </c>
    </row>
    <row r="115" spans="4:11" x14ac:dyDescent="0.25">
      <c r="D115" s="423"/>
      <c r="E115" s="486"/>
      <c r="F115" s="895"/>
      <c r="G115" s="906" t="s">
        <v>2164</v>
      </c>
      <c r="H115" s="521">
        <v>2</v>
      </c>
      <c r="I115" s="522" t="s">
        <v>6</v>
      </c>
      <c r="J115" s="901"/>
      <c r="K115" s="999">
        <f t="shared" si="3"/>
        <v>0</v>
      </c>
    </row>
    <row r="116" spans="4:11" x14ac:dyDescent="0.25">
      <c r="D116" s="423"/>
      <c r="E116" s="486"/>
      <c r="F116" s="895"/>
      <c r="G116" s="906" t="s">
        <v>2165</v>
      </c>
      <c r="H116" s="521">
        <v>2</v>
      </c>
      <c r="I116" s="522" t="s">
        <v>6</v>
      </c>
      <c r="J116" s="901"/>
      <c r="K116" s="999">
        <f t="shared" si="3"/>
        <v>0</v>
      </c>
    </row>
    <row r="117" spans="4:11" x14ac:dyDescent="0.25">
      <c r="D117" s="423"/>
      <c r="E117" s="486"/>
      <c r="F117" s="895"/>
      <c r="G117" s="906" t="s">
        <v>2166</v>
      </c>
      <c r="H117" s="521">
        <v>3</v>
      </c>
      <c r="I117" s="522" t="s">
        <v>6</v>
      </c>
      <c r="J117" s="901"/>
      <c r="K117" s="999">
        <f t="shared" si="3"/>
        <v>0</v>
      </c>
    </row>
    <row r="118" spans="4:11" ht="63.75" x14ac:dyDescent="0.25">
      <c r="D118" s="423"/>
      <c r="E118" s="486"/>
      <c r="F118" s="895"/>
      <c r="G118" s="896" t="s">
        <v>2613</v>
      </c>
      <c r="H118" s="521"/>
      <c r="I118" s="522"/>
      <c r="J118" s="897"/>
      <c r="K118" s="897"/>
    </row>
    <row r="119" spans="4:11" x14ac:dyDescent="0.25">
      <c r="D119" s="423"/>
      <c r="E119" s="486"/>
      <c r="F119" s="895"/>
      <c r="G119" s="906" t="s">
        <v>2160</v>
      </c>
      <c r="H119" s="521">
        <v>80</v>
      </c>
      <c r="I119" s="522" t="s">
        <v>2122</v>
      </c>
      <c r="J119" s="897"/>
      <c r="K119" s="897"/>
    </row>
    <row r="120" spans="4:11" x14ac:dyDescent="0.25">
      <c r="D120" s="423"/>
      <c r="E120" s="486"/>
      <c r="F120" s="895"/>
      <c r="G120" s="906" t="s">
        <v>2168</v>
      </c>
      <c r="H120" s="521">
        <v>0</v>
      </c>
      <c r="I120" s="522" t="s">
        <v>69</v>
      </c>
      <c r="J120" s="897"/>
      <c r="K120" s="902"/>
    </row>
    <row r="121" spans="4:11" x14ac:dyDescent="0.25">
      <c r="D121" s="423"/>
      <c r="E121" s="486"/>
      <c r="F121" s="895"/>
      <c r="G121" s="909" t="s">
        <v>2169</v>
      </c>
      <c r="H121" s="521">
        <v>1</v>
      </c>
      <c r="I121" s="522" t="s">
        <v>6</v>
      </c>
      <c r="J121" s="901"/>
      <c r="K121" s="999">
        <f>ROUND(H121*J121,2)</f>
        <v>0</v>
      </c>
    </row>
    <row r="122" spans="4:11" ht="15.75" x14ac:dyDescent="0.25">
      <c r="D122" s="423"/>
      <c r="E122" s="487"/>
      <c r="F122" s="891" t="s">
        <v>2170</v>
      </c>
      <c r="G122" s="911" t="s">
        <v>2171</v>
      </c>
      <c r="H122" s="521"/>
      <c r="I122" s="522"/>
      <c r="J122" s="897"/>
      <c r="K122" s="897"/>
    </row>
    <row r="123" spans="4:11" ht="38.25" x14ac:dyDescent="0.25">
      <c r="D123" s="423"/>
      <c r="E123" s="486"/>
      <c r="F123" s="895" t="s">
        <v>2172</v>
      </c>
      <c r="G123" s="896" t="s">
        <v>2173</v>
      </c>
      <c r="H123" s="521"/>
      <c r="I123" s="522"/>
      <c r="J123" s="897"/>
      <c r="K123" s="897"/>
    </row>
    <row r="124" spans="4:11" x14ac:dyDescent="0.25">
      <c r="D124" s="423"/>
      <c r="E124" s="486"/>
      <c r="F124" s="895"/>
      <c r="G124" s="906" t="s">
        <v>2174</v>
      </c>
      <c r="H124" s="912">
        <v>1</v>
      </c>
      <c r="I124" s="522" t="s">
        <v>6</v>
      </c>
      <c r="J124" s="901"/>
      <c r="K124" s="999">
        <f>ROUND(H124*J124,2)</f>
        <v>0</v>
      </c>
    </row>
    <row r="125" spans="4:11" x14ac:dyDescent="0.25">
      <c r="D125" s="423"/>
      <c r="E125" s="486"/>
      <c r="F125" s="895"/>
      <c r="G125" s="906" t="s">
        <v>2175</v>
      </c>
      <c r="H125" s="912">
        <v>2</v>
      </c>
      <c r="I125" s="522" t="s">
        <v>6</v>
      </c>
      <c r="J125" s="901"/>
      <c r="K125" s="999">
        <f>ROUND(H125*J125,2)</f>
        <v>0</v>
      </c>
    </row>
    <row r="126" spans="4:11" ht="15.75" x14ac:dyDescent="0.25">
      <c r="D126" s="423"/>
      <c r="E126" s="487"/>
      <c r="F126" s="891" t="s">
        <v>2176</v>
      </c>
      <c r="G126" s="892" t="s">
        <v>2177</v>
      </c>
      <c r="H126" s="502"/>
      <c r="I126" s="505"/>
      <c r="J126" s="894"/>
      <c r="K126" s="894"/>
    </row>
    <row r="127" spans="4:11" ht="105" x14ac:dyDescent="0.25">
      <c r="D127" s="423"/>
      <c r="E127" s="486"/>
      <c r="F127" s="895" t="s">
        <v>2178</v>
      </c>
      <c r="G127" s="954" t="s">
        <v>2179</v>
      </c>
      <c r="H127" s="502"/>
      <c r="I127" s="505"/>
      <c r="J127" s="894"/>
      <c r="K127" s="894"/>
    </row>
    <row r="128" spans="4:11" x14ac:dyDescent="0.25">
      <c r="D128" s="423"/>
      <c r="E128" s="486"/>
      <c r="F128" s="895"/>
      <c r="G128" s="959" t="s">
        <v>2180</v>
      </c>
      <c r="H128" s="502">
        <v>5</v>
      </c>
      <c r="I128" s="505" t="s">
        <v>69</v>
      </c>
      <c r="J128" s="955"/>
      <c r="K128" s="999">
        <f>ROUND(H128*J128,2)</f>
        <v>0</v>
      </c>
    </row>
    <row r="129" spans="4:11" x14ac:dyDescent="0.25">
      <c r="D129" s="423"/>
      <c r="E129" s="486"/>
      <c r="F129" s="895"/>
      <c r="G129" s="959" t="s">
        <v>2181</v>
      </c>
      <c r="H129" s="502">
        <v>2</v>
      </c>
      <c r="I129" s="505" t="s">
        <v>6</v>
      </c>
      <c r="J129" s="955"/>
      <c r="K129" s="999">
        <f>ROUND(H129*J129,2)</f>
        <v>0</v>
      </c>
    </row>
    <row r="130" spans="4:11" ht="105" x14ac:dyDescent="0.25">
      <c r="D130" s="423"/>
      <c r="E130" s="486"/>
      <c r="F130" s="895" t="s">
        <v>2182</v>
      </c>
      <c r="G130" s="954" t="s">
        <v>2183</v>
      </c>
      <c r="H130" s="502"/>
      <c r="I130" s="505"/>
      <c r="J130" s="894"/>
      <c r="K130" s="894"/>
    </row>
    <row r="131" spans="4:11" x14ac:dyDescent="0.25">
      <c r="D131" s="423"/>
      <c r="E131" s="486"/>
      <c r="F131" s="895"/>
      <c r="G131" s="959" t="s">
        <v>2180</v>
      </c>
      <c r="H131" s="502">
        <v>5</v>
      </c>
      <c r="I131" s="505" t="s">
        <v>69</v>
      </c>
      <c r="J131" s="955"/>
      <c r="K131" s="999">
        <f>ROUND(H131*J131,2)</f>
        <v>0</v>
      </c>
    </row>
    <row r="132" spans="4:11" x14ac:dyDescent="0.25">
      <c r="D132" s="423"/>
      <c r="E132" s="486"/>
      <c r="F132" s="895"/>
      <c r="G132" s="959" t="s">
        <v>2181</v>
      </c>
      <c r="H132" s="502">
        <v>2</v>
      </c>
      <c r="I132" s="505" t="s">
        <v>6</v>
      </c>
      <c r="J132" s="955"/>
      <c r="K132" s="999">
        <f>ROUND(H132*J132,2)</f>
        <v>0</v>
      </c>
    </row>
    <row r="133" spans="4:11" ht="15.75" x14ac:dyDescent="0.25">
      <c r="D133" s="423"/>
      <c r="E133" s="487"/>
      <c r="F133" s="891" t="s">
        <v>2184</v>
      </c>
      <c r="G133" s="892" t="s">
        <v>1758</v>
      </c>
      <c r="H133" s="502"/>
      <c r="I133" s="505"/>
      <c r="J133" s="894"/>
      <c r="K133" s="894"/>
    </row>
    <row r="134" spans="4:11" x14ac:dyDescent="0.25">
      <c r="D134" s="423"/>
      <c r="E134" s="486"/>
      <c r="F134" s="895" t="s">
        <v>2185</v>
      </c>
      <c r="G134" s="896" t="s">
        <v>2186</v>
      </c>
      <c r="H134" s="521">
        <v>1</v>
      </c>
      <c r="I134" s="522" t="s">
        <v>6</v>
      </c>
      <c r="J134" s="962"/>
      <c r="K134" s="999">
        <f>ROUND(H134*J134,2)</f>
        <v>0</v>
      </c>
    </row>
    <row r="135" spans="4:11" ht="229.5" x14ac:dyDescent="0.25">
      <c r="D135" s="423"/>
      <c r="E135" s="486"/>
      <c r="F135" s="895" t="s">
        <v>2185</v>
      </c>
      <c r="G135" s="896" t="s">
        <v>2187</v>
      </c>
      <c r="H135" s="521">
        <v>10</v>
      </c>
      <c r="I135" s="522" t="s">
        <v>69</v>
      </c>
      <c r="J135" s="962"/>
      <c r="K135" s="999">
        <f>ROUND(H135*J135,2)</f>
        <v>0</v>
      </c>
    </row>
    <row r="136" spans="4:11" ht="15.75" thickBot="1" x14ac:dyDescent="0.3">
      <c r="D136" s="423"/>
      <c r="E136" s="466"/>
      <c r="F136" s="867"/>
      <c r="G136" s="868" t="s">
        <v>2188</v>
      </c>
      <c r="H136" s="913"/>
      <c r="I136" s="870"/>
      <c r="J136" s="889"/>
      <c r="K136" s="1448">
        <f>SUM(K58:K135)</f>
        <v>0</v>
      </c>
    </row>
    <row r="137" spans="4:11" ht="19.5" thickTop="1" x14ac:dyDescent="0.25">
      <c r="D137" s="423"/>
      <c r="E137" s="466"/>
      <c r="F137" s="873" t="s">
        <v>2189</v>
      </c>
      <c r="G137" s="873" t="s">
        <v>2190</v>
      </c>
      <c r="H137" s="843"/>
      <c r="I137" s="861"/>
      <c r="J137" s="887"/>
      <c r="K137" s="887"/>
    </row>
    <row r="138" spans="4:11" ht="15.75" x14ac:dyDescent="0.25">
      <c r="D138" s="423"/>
      <c r="E138" s="466"/>
      <c r="F138" s="877"/>
      <c r="G138" s="856" t="s">
        <v>712</v>
      </c>
      <c r="H138" s="857" t="s">
        <v>2191</v>
      </c>
      <c r="I138" s="858" t="s">
        <v>2110</v>
      </c>
      <c r="J138" s="859" t="s">
        <v>2192</v>
      </c>
      <c r="K138" s="859" t="s">
        <v>2193</v>
      </c>
    </row>
    <row r="139" spans="4:11" ht="26.25" x14ac:dyDescent="0.25">
      <c r="D139" s="423"/>
      <c r="E139" s="663"/>
      <c r="F139" s="883" t="s">
        <v>2194</v>
      </c>
      <c r="G139" s="879" t="s">
        <v>2195</v>
      </c>
      <c r="H139" s="865" t="s">
        <v>22</v>
      </c>
      <c r="I139" s="888">
        <f>40*0.55*1.1</f>
        <v>24.200000000000003</v>
      </c>
      <c r="J139" s="866"/>
      <c r="K139" s="888">
        <f>ROUND(I139*J139,2)</f>
        <v>0</v>
      </c>
    </row>
    <row r="140" spans="4:11" ht="39" x14ac:dyDescent="0.25">
      <c r="D140" s="423"/>
      <c r="E140" s="663"/>
      <c r="F140" s="883" t="s">
        <v>2196</v>
      </c>
      <c r="G140" s="879" t="s">
        <v>2197</v>
      </c>
      <c r="H140" s="865" t="s">
        <v>22</v>
      </c>
      <c r="I140" s="888">
        <f>40*0.12</f>
        <v>4.8</v>
      </c>
      <c r="J140" s="866"/>
      <c r="K140" s="888">
        <f>ROUND(I140*J140,2)</f>
        <v>0</v>
      </c>
    </row>
    <row r="141" spans="4:11" x14ac:dyDescent="0.25">
      <c r="D141" s="423"/>
      <c r="E141" s="663"/>
      <c r="F141" s="883" t="s">
        <v>2198</v>
      </c>
      <c r="G141" s="879" t="s">
        <v>2199</v>
      </c>
      <c r="H141" s="865" t="s">
        <v>29</v>
      </c>
      <c r="I141" s="861">
        <v>26</v>
      </c>
      <c r="J141" s="866"/>
      <c r="K141" s="888">
        <f>ROUND(I141*J141,2)</f>
        <v>0</v>
      </c>
    </row>
    <row r="142" spans="4:11" ht="26.25" x14ac:dyDescent="0.25">
      <c r="D142" s="423"/>
      <c r="E142" s="663"/>
      <c r="F142" s="883" t="s">
        <v>2200</v>
      </c>
      <c r="G142" s="879" t="s">
        <v>2201</v>
      </c>
      <c r="H142" s="865" t="s">
        <v>6</v>
      </c>
      <c r="I142" s="861">
        <v>1</v>
      </c>
      <c r="J142" s="866"/>
      <c r="K142" s="888">
        <f>ROUND(I142*J142,2)</f>
        <v>0</v>
      </c>
    </row>
    <row r="143" spans="4:11" ht="26.25" x14ac:dyDescent="0.25">
      <c r="D143" s="423"/>
      <c r="E143" s="663"/>
      <c r="F143" s="883" t="s">
        <v>2202</v>
      </c>
      <c r="G143" s="879" t="s">
        <v>2203</v>
      </c>
      <c r="H143" s="865" t="s">
        <v>6</v>
      </c>
      <c r="I143" s="861">
        <v>1</v>
      </c>
      <c r="J143" s="866"/>
      <c r="K143" s="888">
        <f>ROUND(I143*J143,2)</f>
        <v>0</v>
      </c>
    </row>
    <row r="144" spans="4:11" ht="15.75" thickBot="1" x14ac:dyDescent="0.3">
      <c r="D144" s="423"/>
      <c r="E144" s="466"/>
      <c r="F144" s="867"/>
      <c r="G144" s="868" t="s">
        <v>2204</v>
      </c>
      <c r="H144" s="913"/>
      <c r="I144" s="870"/>
      <c r="J144" s="889"/>
      <c r="K144" s="1448">
        <f>SUM(K139:K143)</f>
        <v>0</v>
      </c>
    </row>
    <row r="145" spans="4:11" ht="19.5" thickTop="1" x14ac:dyDescent="0.25">
      <c r="D145" s="423"/>
      <c r="E145" s="466"/>
      <c r="F145" s="873" t="s">
        <v>2205</v>
      </c>
      <c r="G145" s="873" t="s">
        <v>2206</v>
      </c>
      <c r="H145" s="843"/>
      <c r="I145" s="861"/>
      <c r="J145" s="887"/>
      <c r="K145" s="887"/>
    </row>
    <row r="146" spans="4:11" x14ac:dyDescent="0.25">
      <c r="D146" s="423"/>
      <c r="E146" s="466"/>
      <c r="F146" s="878"/>
      <c r="G146" s="856" t="s">
        <v>712</v>
      </c>
      <c r="H146" s="857" t="s">
        <v>2191</v>
      </c>
      <c r="I146" s="858" t="s">
        <v>2110</v>
      </c>
      <c r="J146" s="859" t="s">
        <v>2192</v>
      </c>
      <c r="K146" s="859" t="s">
        <v>2193</v>
      </c>
    </row>
    <row r="147" spans="4:11" x14ac:dyDescent="0.25">
      <c r="D147" s="423"/>
      <c r="E147" s="466"/>
      <c r="F147" s="841" t="s">
        <v>2614</v>
      </c>
      <c r="G147" s="885" t="s">
        <v>2208</v>
      </c>
      <c r="H147" s="843" t="s">
        <v>29</v>
      </c>
      <c r="I147" s="861">
        <v>56</v>
      </c>
      <c r="J147" s="862"/>
      <c r="K147" s="888">
        <f t="shared" ref="K147:K152" si="4">ROUND(I147*J147,2)</f>
        <v>0</v>
      </c>
    </row>
    <row r="148" spans="4:11" ht="26.25" x14ac:dyDescent="0.25">
      <c r="D148" s="423"/>
      <c r="E148" s="466"/>
      <c r="F148" s="841" t="s">
        <v>2615</v>
      </c>
      <c r="G148" s="864" t="s">
        <v>2210</v>
      </c>
      <c r="H148" s="865" t="s">
        <v>14</v>
      </c>
      <c r="I148" s="861">
        <v>1</v>
      </c>
      <c r="J148" s="866"/>
      <c r="K148" s="888">
        <f t="shared" si="4"/>
        <v>0</v>
      </c>
    </row>
    <row r="149" spans="4:11" ht="26.25" x14ac:dyDescent="0.25">
      <c r="D149" s="423"/>
      <c r="E149" s="466"/>
      <c r="F149" s="841" t="s">
        <v>2616</v>
      </c>
      <c r="G149" s="864" t="s">
        <v>2212</v>
      </c>
      <c r="H149" s="865" t="s">
        <v>14</v>
      </c>
      <c r="I149" s="861">
        <v>1</v>
      </c>
      <c r="J149" s="866"/>
      <c r="K149" s="888">
        <f t="shared" si="4"/>
        <v>0</v>
      </c>
    </row>
    <row r="150" spans="4:11" ht="39" x14ac:dyDescent="0.25">
      <c r="D150" s="423"/>
      <c r="E150" s="466"/>
      <c r="F150" s="841" t="s">
        <v>2617</v>
      </c>
      <c r="G150" s="860" t="s">
        <v>2214</v>
      </c>
      <c r="H150" s="865" t="s">
        <v>1227</v>
      </c>
      <c r="I150" s="861">
        <v>3</v>
      </c>
      <c r="J150" s="866"/>
      <c r="K150" s="888">
        <f t="shared" si="4"/>
        <v>0</v>
      </c>
    </row>
    <row r="151" spans="4:11" ht="39" x14ac:dyDescent="0.25">
      <c r="D151" s="423"/>
      <c r="E151" s="662"/>
      <c r="F151" s="883" t="s">
        <v>2618</v>
      </c>
      <c r="G151" s="917" t="s">
        <v>2216</v>
      </c>
      <c r="H151" s="865" t="s">
        <v>14</v>
      </c>
      <c r="I151" s="861">
        <v>1</v>
      </c>
      <c r="J151" s="866"/>
      <c r="K151" s="888">
        <f t="shared" si="4"/>
        <v>0</v>
      </c>
    </row>
    <row r="152" spans="4:11" ht="39" x14ac:dyDescent="0.25">
      <c r="D152" s="423"/>
      <c r="E152" s="662"/>
      <c r="F152" s="883" t="s">
        <v>2619</v>
      </c>
      <c r="G152" s="917" t="s">
        <v>2620</v>
      </c>
      <c r="H152" s="865" t="s">
        <v>14</v>
      </c>
      <c r="I152" s="861">
        <v>1</v>
      </c>
      <c r="J152" s="866"/>
      <c r="K152" s="888">
        <f t="shared" si="4"/>
        <v>0</v>
      </c>
    </row>
    <row r="153" spans="4:11" ht="39" x14ac:dyDescent="0.25">
      <c r="D153" s="423"/>
      <c r="E153" s="466"/>
      <c r="F153" s="841" t="s">
        <v>2621</v>
      </c>
      <c r="G153" s="884" t="s">
        <v>2218</v>
      </c>
      <c r="H153" s="843"/>
      <c r="I153" s="861"/>
      <c r="J153" s="887"/>
      <c r="K153" s="1444">
        <f>SUM(K147:K152)*0.1</f>
        <v>0</v>
      </c>
    </row>
    <row r="154" spans="4:11" ht="15.75" thickBot="1" x14ac:dyDescent="0.3">
      <c r="D154" s="423"/>
      <c r="E154" s="466"/>
      <c r="F154" s="918"/>
      <c r="G154" s="868" t="s">
        <v>2219</v>
      </c>
      <c r="H154" s="947"/>
      <c r="I154" s="919"/>
      <c r="J154" s="920"/>
      <c r="K154" s="1448">
        <f>SUM(K147:K153)</f>
        <v>0</v>
      </c>
    </row>
    <row r="155" spans="4:11" ht="19.5" thickTop="1" x14ac:dyDescent="0.3">
      <c r="D155" s="423"/>
      <c r="E155" s="466"/>
      <c r="F155" s="854" t="s">
        <v>2220</v>
      </c>
      <c r="G155" s="921" t="s">
        <v>2622</v>
      </c>
      <c r="H155" s="922"/>
      <c r="I155" s="923"/>
      <c r="J155" s="924"/>
      <c r="K155" s="924"/>
    </row>
    <row r="156" spans="4:11" x14ac:dyDescent="0.25">
      <c r="D156" s="423"/>
      <c r="E156" s="665"/>
      <c r="F156" s="963"/>
      <c r="G156" s="856" t="s">
        <v>712</v>
      </c>
      <c r="H156" s="857" t="s">
        <v>2191</v>
      </c>
      <c r="I156" s="858" t="s">
        <v>2110</v>
      </c>
      <c r="J156" s="859" t="s">
        <v>2192</v>
      </c>
      <c r="K156" s="859" t="s">
        <v>2193</v>
      </c>
    </row>
    <row r="157" spans="4:11" ht="51.75" x14ac:dyDescent="0.25">
      <c r="D157" s="423"/>
      <c r="E157" s="665"/>
      <c r="F157" s="963"/>
      <c r="G157" s="964" t="s">
        <v>2222</v>
      </c>
      <c r="H157" s="922"/>
      <c r="I157" s="923"/>
      <c r="J157" s="924"/>
      <c r="K157" s="924"/>
    </row>
    <row r="158" spans="4:11" ht="15.75" x14ac:dyDescent="0.25">
      <c r="D158" s="423"/>
      <c r="E158" s="466"/>
      <c r="F158" s="965" t="s">
        <v>2223</v>
      </c>
      <c r="G158" s="966" t="s">
        <v>1031</v>
      </c>
      <c r="H158" s="967"/>
      <c r="I158" s="968"/>
      <c r="J158" s="969"/>
      <c r="K158" s="969"/>
    </row>
    <row r="159" spans="4:11" ht="64.5" x14ac:dyDescent="0.25">
      <c r="D159" s="423"/>
      <c r="E159" s="665"/>
      <c r="F159" s="970" t="s">
        <v>2224</v>
      </c>
      <c r="G159" s="971" t="s">
        <v>2225</v>
      </c>
      <c r="H159" s="972" t="s">
        <v>69</v>
      </c>
      <c r="I159" s="973">
        <v>20</v>
      </c>
      <c r="J159" s="942"/>
      <c r="K159" s="1449">
        <f t="shared" ref="K159:K166" si="5">ROUND(I159*J159,2)</f>
        <v>0</v>
      </c>
    </row>
    <row r="160" spans="4:11" x14ac:dyDescent="0.25">
      <c r="D160" s="423"/>
      <c r="E160" s="665"/>
      <c r="F160" s="970" t="s">
        <v>2226</v>
      </c>
      <c r="G160" s="971" t="s">
        <v>2227</v>
      </c>
      <c r="H160" s="972" t="s">
        <v>69</v>
      </c>
      <c r="I160" s="973">
        <v>18</v>
      </c>
      <c r="J160" s="942"/>
      <c r="K160" s="1449">
        <f t="shared" si="5"/>
        <v>0</v>
      </c>
    </row>
    <row r="161" spans="4:11" x14ac:dyDescent="0.25">
      <c r="D161" s="423"/>
      <c r="E161" s="665"/>
      <c r="F161" s="970" t="s">
        <v>2228</v>
      </c>
      <c r="G161" s="971" t="s">
        <v>2229</v>
      </c>
      <c r="H161" s="972" t="s">
        <v>69</v>
      </c>
      <c r="I161" s="973">
        <v>20</v>
      </c>
      <c r="J161" s="942"/>
      <c r="K161" s="1449">
        <f t="shared" si="5"/>
        <v>0</v>
      </c>
    </row>
    <row r="162" spans="4:11" x14ac:dyDescent="0.25">
      <c r="D162" s="423"/>
      <c r="E162" s="665"/>
      <c r="F162" s="970" t="s">
        <v>2230</v>
      </c>
      <c r="G162" s="971" t="s">
        <v>2231</v>
      </c>
      <c r="H162" s="972" t="s">
        <v>69</v>
      </c>
      <c r="I162" s="973">
        <v>15</v>
      </c>
      <c r="J162" s="942"/>
      <c r="K162" s="1449">
        <f t="shared" si="5"/>
        <v>0</v>
      </c>
    </row>
    <row r="163" spans="4:11" ht="26.25" x14ac:dyDescent="0.25">
      <c r="D163" s="423"/>
      <c r="E163" s="665"/>
      <c r="F163" s="970" t="s">
        <v>2232</v>
      </c>
      <c r="G163" s="971" t="s">
        <v>2233</v>
      </c>
      <c r="H163" s="972" t="s">
        <v>69</v>
      </c>
      <c r="I163" s="973">
        <v>5</v>
      </c>
      <c r="J163" s="942"/>
      <c r="K163" s="1449">
        <f t="shared" si="5"/>
        <v>0</v>
      </c>
    </row>
    <row r="164" spans="4:11" ht="26.25" x14ac:dyDescent="0.25">
      <c r="D164" s="423"/>
      <c r="E164" s="665"/>
      <c r="F164" s="970" t="s">
        <v>2234</v>
      </c>
      <c r="G164" s="971" t="s">
        <v>2235</v>
      </c>
      <c r="H164" s="972" t="s">
        <v>69</v>
      </c>
      <c r="I164" s="973">
        <v>10</v>
      </c>
      <c r="J164" s="942"/>
      <c r="K164" s="1449">
        <f t="shared" si="5"/>
        <v>0</v>
      </c>
    </row>
    <row r="165" spans="4:11" ht="90" x14ac:dyDescent="0.25">
      <c r="D165" s="423"/>
      <c r="E165" s="665"/>
      <c r="F165" s="970" t="s">
        <v>2236</v>
      </c>
      <c r="G165" s="971" t="s">
        <v>2237</v>
      </c>
      <c r="H165" s="972" t="s">
        <v>14</v>
      </c>
      <c r="I165" s="973">
        <v>1</v>
      </c>
      <c r="J165" s="942"/>
      <c r="K165" s="1449">
        <f t="shared" si="5"/>
        <v>0</v>
      </c>
    </row>
    <row r="166" spans="4:11" ht="26.25" x14ac:dyDescent="0.25">
      <c r="D166" s="423"/>
      <c r="E166" s="665"/>
      <c r="F166" s="970" t="s">
        <v>2238</v>
      </c>
      <c r="G166" s="971" t="s">
        <v>2239</v>
      </c>
      <c r="H166" s="972" t="s">
        <v>14</v>
      </c>
      <c r="I166" s="973">
        <v>1</v>
      </c>
      <c r="J166" s="942"/>
      <c r="K166" s="1449">
        <f t="shared" si="5"/>
        <v>0</v>
      </c>
    </row>
    <row r="167" spans="4:11" x14ac:dyDescent="0.25">
      <c r="D167" s="423"/>
      <c r="E167" s="665"/>
      <c r="F167" s="975"/>
      <c r="G167" s="976" t="s">
        <v>2240</v>
      </c>
      <c r="H167" s="977"/>
      <c r="I167" s="978"/>
      <c r="J167" s="979"/>
      <c r="K167" s="1450">
        <f>SUM(K159:K166)</f>
        <v>0</v>
      </c>
    </row>
    <row r="168" spans="4:11" ht="15.75" x14ac:dyDescent="0.25">
      <c r="D168" s="423"/>
      <c r="E168" s="665"/>
      <c r="F168" s="965" t="s">
        <v>2241</v>
      </c>
      <c r="G168" s="980" t="s">
        <v>2242</v>
      </c>
      <c r="H168" s="972"/>
      <c r="I168" s="981"/>
      <c r="J168" s="982"/>
      <c r="K168" s="974"/>
    </row>
    <row r="169" spans="4:11" ht="15.75" x14ac:dyDescent="0.25">
      <c r="D169" s="423"/>
      <c r="E169" s="665"/>
      <c r="F169" s="965"/>
      <c r="G169" s="856" t="s">
        <v>712</v>
      </c>
      <c r="H169" s="857" t="s">
        <v>2191</v>
      </c>
      <c r="I169" s="858" t="s">
        <v>2110</v>
      </c>
      <c r="J169" s="859" t="s">
        <v>2192</v>
      </c>
      <c r="K169" s="859" t="s">
        <v>2193</v>
      </c>
    </row>
    <row r="170" spans="4:11" x14ac:dyDescent="0.25">
      <c r="D170" s="423"/>
      <c r="E170" s="665"/>
      <c r="F170" s="983" t="s">
        <v>2243</v>
      </c>
      <c r="G170" s="984" t="s">
        <v>2244</v>
      </c>
      <c r="H170" s="972"/>
      <c r="I170" s="985"/>
      <c r="J170" s="982"/>
      <c r="K170" s="974"/>
    </row>
    <row r="171" spans="4:11" x14ac:dyDescent="0.25">
      <c r="D171" s="423"/>
      <c r="E171" s="665"/>
      <c r="F171" s="963"/>
      <c r="G171" s="986" t="s">
        <v>2245</v>
      </c>
      <c r="H171" s="987"/>
      <c r="I171" s="985"/>
      <c r="J171" s="982"/>
      <c r="K171" s="974"/>
    </row>
    <row r="172" spans="4:11" x14ac:dyDescent="0.25">
      <c r="D172" s="423"/>
      <c r="E172" s="665"/>
      <c r="F172" s="963"/>
      <c r="G172" s="971" t="s">
        <v>2246</v>
      </c>
      <c r="H172" s="988"/>
      <c r="I172" s="985"/>
      <c r="J172" s="982"/>
      <c r="K172" s="974"/>
    </row>
    <row r="173" spans="4:11" x14ac:dyDescent="0.25">
      <c r="D173" s="423"/>
      <c r="E173" s="665"/>
      <c r="F173" s="963"/>
      <c r="G173" s="984" t="s">
        <v>2247</v>
      </c>
      <c r="H173" s="972"/>
      <c r="I173" s="985"/>
      <c r="J173" s="982"/>
      <c r="K173" s="974"/>
    </row>
    <row r="174" spans="4:11" x14ac:dyDescent="0.25">
      <c r="D174" s="423"/>
      <c r="E174" s="665"/>
      <c r="F174" s="963"/>
      <c r="G174" s="984" t="s">
        <v>2248</v>
      </c>
      <c r="H174" s="972"/>
      <c r="I174" s="985"/>
      <c r="J174" s="982"/>
      <c r="K174" s="974"/>
    </row>
    <row r="175" spans="4:11" x14ac:dyDescent="0.25">
      <c r="D175" s="423"/>
      <c r="E175" s="665"/>
      <c r="F175" s="963"/>
      <c r="G175" s="984" t="s">
        <v>2249</v>
      </c>
      <c r="H175" s="972"/>
      <c r="I175" s="985"/>
      <c r="J175" s="982"/>
      <c r="K175" s="974"/>
    </row>
    <row r="176" spans="4:11" x14ac:dyDescent="0.25">
      <c r="D176" s="423"/>
      <c r="E176" s="665"/>
      <c r="F176" s="963"/>
      <c r="G176" s="984" t="s">
        <v>2250</v>
      </c>
      <c r="H176" s="972"/>
      <c r="I176" s="985"/>
      <c r="J176" s="982"/>
      <c r="K176" s="974"/>
    </row>
    <row r="177" spans="4:11" x14ac:dyDescent="0.25">
      <c r="D177" s="423"/>
      <c r="E177" s="665"/>
      <c r="F177" s="963"/>
      <c r="G177" s="984" t="s">
        <v>2251</v>
      </c>
      <c r="H177" s="972"/>
      <c r="I177" s="985"/>
      <c r="J177" s="982"/>
      <c r="K177" s="974"/>
    </row>
    <row r="178" spans="4:11" x14ac:dyDescent="0.25">
      <c r="D178" s="423"/>
      <c r="E178" s="665"/>
      <c r="F178" s="963"/>
      <c r="G178" s="984" t="s">
        <v>2252</v>
      </c>
      <c r="H178" s="972"/>
      <c r="I178" s="985"/>
      <c r="J178" s="982"/>
      <c r="K178" s="974"/>
    </row>
    <row r="179" spans="4:11" x14ac:dyDescent="0.25">
      <c r="D179" s="423"/>
      <c r="E179" s="665"/>
      <c r="F179" s="963"/>
      <c r="G179" s="984" t="s">
        <v>2253</v>
      </c>
      <c r="H179" s="972"/>
      <c r="I179" s="985"/>
      <c r="J179" s="982"/>
      <c r="K179" s="974"/>
    </row>
    <row r="180" spans="4:11" x14ac:dyDescent="0.25">
      <c r="D180" s="423"/>
      <c r="E180" s="665"/>
      <c r="F180" s="963"/>
      <c r="G180" s="984" t="s">
        <v>2254</v>
      </c>
      <c r="H180" s="972"/>
      <c r="I180" s="985"/>
      <c r="J180" s="982"/>
      <c r="K180" s="974"/>
    </row>
    <row r="181" spans="4:11" x14ac:dyDescent="0.25">
      <c r="D181" s="423"/>
      <c r="E181" s="665"/>
      <c r="F181" s="963"/>
      <c r="G181" s="984" t="s">
        <v>2255</v>
      </c>
      <c r="H181" s="972"/>
      <c r="I181" s="985"/>
      <c r="J181" s="982"/>
      <c r="K181" s="974"/>
    </row>
    <row r="182" spans="4:11" x14ac:dyDescent="0.25">
      <c r="D182" s="423"/>
      <c r="E182" s="665"/>
      <c r="F182" s="963"/>
      <c r="G182" s="984" t="s">
        <v>2256</v>
      </c>
      <c r="H182" s="972"/>
      <c r="I182" s="985"/>
      <c r="J182" s="982"/>
      <c r="K182" s="974"/>
    </row>
    <row r="183" spans="4:11" x14ac:dyDescent="0.25">
      <c r="D183" s="423"/>
      <c r="E183" s="665"/>
      <c r="F183" s="963"/>
      <c r="G183" s="984" t="s">
        <v>2257</v>
      </c>
      <c r="H183" s="972"/>
      <c r="I183" s="985"/>
      <c r="J183" s="982"/>
      <c r="K183" s="974"/>
    </row>
    <row r="184" spans="4:11" x14ac:dyDescent="0.25">
      <c r="D184" s="423"/>
      <c r="E184" s="665"/>
      <c r="F184" s="963"/>
      <c r="G184" s="984" t="s">
        <v>2258</v>
      </c>
      <c r="H184" s="972"/>
      <c r="I184" s="985"/>
      <c r="J184" s="982"/>
      <c r="K184" s="974"/>
    </row>
    <row r="185" spans="4:11" x14ac:dyDescent="0.25">
      <c r="D185" s="423"/>
      <c r="E185" s="665"/>
      <c r="F185" s="963"/>
      <c r="G185" s="984" t="s">
        <v>2259</v>
      </c>
      <c r="H185" s="972"/>
      <c r="I185" s="985"/>
      <c r="J185" s="982"/>
      <c r="K185" s="974"/>
    </row>
    <row r="186" spans="4:11" x14ac:dyDescent="0.25">
      <c r="D186" s="423"/>
      <c r="E186" s="665"/>
      <c r="F186" s="963"/>
      <c r="G186" s="984"/>
      <c r="H186" s="972" t="s">
        <v>14</v>
      </c>
      <c r="I186" s="973">
        <v>1</v>
      </c>
      <c r="J186" s="942"/>
      <c r="K186" s="1449">
        <f t="shared" ref="K186:K210" si="6">ROUND(I186*J186,2)</f>
        <v>0</v>
      </c>
    </row>
    <row r="187" spans="4:11" x14ac:dyDescent="0.25">
      <c r="D187" s="423"/>
      <c r="E187" s="665"/>
      <c r="F187" s="983" t="s">
        <v>2260</v>
      </c>
      <c r="G187" s="989" t="s">
        <v>2261</v>
      </c>
      <c r="H187" s="972" t="s">
        <v>69</v>
      </c>
      <c r="I187" s="973">
        <v>2</v>
      </c>
      <c r="J187" s="942"/>
      <c r="K187" s="1449">
        <f t="shared" si="6"/>
        <v>0</v>
      </c>
    </row>
    <row r="188" spans="4:11" ht="18" customHeight="1" x14ac:dyDescent="0.25">
      <c r="D188" s="423"/>
      <c r="E188" s="665"/>
      <c r="F188" s="983" t="s">
        <v>2262</v>
      </c>
      <c r="G188" s="990" t="s">
        <v>2263</v>
      </c>
      <c r="H188" s="972" t="s">
        <v>6</v>
      </c>
      <c r="I188" s="973">
        <v>1</v>
      </c>
      <c r="J188" s="942"/>
      <c r="K188" s="1449">
        <f t="shared" si="6"/>
        <v>0</v>
      </c>
    </row>
    <row r="189" spans="4:11" ht="26.25" x14ac:dyDescent="0.25">
      <c r="D189" s="423"/>
      <c r="E189" s="665"/>
      <c r="F189" s="983" t="s">
        <v>2264</v>
      </c>
      <c r="G189" s="971" t="s">
        <v>2265</v>
      </c>
      <c r="H189" s="972" t="s">
        <v>6</v>
      </c>
      <c r="I189" s="973">
        <v>1</v>
      </c>
      <c r="J189" s="942"/>
      <c r="K189" s="1449">
        <f t="shared" si="6"/>
        <v>0</v>
      </c>
    </row>
    <row r="190" spans="4:11" ht="26.25" x14ac:dyDescent="0.25">
      <c r="D190" s="423"/>
      <c r="E190" s="665"/>
      <c r="F190" s="983" t="s">
        <v>2266</v>
      </c>
      <c r="G190" s="971" t="s">
        <v>2267</v>
      </c>
      <c r="H190" s="972" t="s">
        <v>6</v>
      </c>
      <c r="I190" s="973">
        <v>1</v>
      </c>
      <c r="J190" s="942"/>
      <c r="K190" s="1449">
        <f t="shared" si="6"/>
        <v>0</v>
      </c>
    </row>
    <row r="191" spans="4:11" ht="25.5" x14ac:dyDescent="0.25">
      <c r="D191" s="423"/>
      <c r="E191" s="665"/>
      <c r="F191" s="983" t="s">
        <v>2268</v>
      </c>
      <c r="G191" s="991" t="s">
        <v>2269</v>
      </c>
      <c r="H191" s="972" t="s">
        <v>6</v>
      </c>
      <c r="I191" s="973">
        <v>1</v>
      </c>
      <c r="J191" s="942"/>
      <c r="K191" s="1449">
        <f t="shared" si="6"/>
        <v>0</v>
      </c>
    </row>
    <row r="192" spans="4:11" x14ac:dyDescent="0.25">
      <c r="D192" s="423"/>
      <c r="E192" s="665"/>
      <c r="F192" s="983" t="s">
        <v>2270</v>
      </c>
      <c r="G192" s="984" t="s">
        <v>2623</v>
      </c>
      <c r="H192" s="972" t="s">
        <v>6</v>
      </c>
      <c r="I192" s="973">
        <v>1</v>
      </c>
      <c r="J192" s="942"/>
      <c r="K192" s="1449">
        <f t="shared" si="6"/>
        <v>0</v>
      </c>
    </row>
    <row r="193" spans="4:11" x14ac:dyDescent="0.25">
      <c r="D193" s="423"/>
      <c r="E193" s="665"/>
      <c r="F193" s="983" t="s">
        <v>2272</v>
      </c>
      <c r="G193" s="984" t="s">
        <v>2273</v>
      </c>
      <c r="H193" s="972" t="s">
        <v>6</v>
      </c>
      <c r="I193" s="973">
        <v>1</v>
      </c>
      <c r="J193" s="942"/>
      <c r="K193" s="1449">
        <f t="shared" si="6"/>
        <v>0</v>
      </c>
    </row>
    <row r="194" spans="4:11" ht="26.25" x14ac:dyDescent="0.25">
      <c r="D194" s="423"/>
      <c r="E194" s="665"/>
      <c r="F194" s="983" t="s">
        <v>2274</v>
      </c>
      <c r="G194" s="992" t="s">
        <v>2275</v>
      </c>
      <c r="H194" s="972" t="s">
        <v>6</v>
      </c>
      <c r="I194" s="968">
        <v>1</v>
      </c>
      <c r="J194" s="942"/>
      <c r="K194" s="1449">
        <f t="shared" si="6"/>
        <v>0</v>
      </c>
    </row>
    <row r="195" spans="4:11" ht="39" x14ac:dyDescent="0.25">
      <c r="D195" s="423"/>
      <c r="E195" s="665"/>
      <c r="F195" s="983" t="s">
        <v>2276</v>
      </c>
      <c r="G195" s="989" t="s">
        <v>2624</v>
      </c>
      <c r="H195" s="972" t="s">
        <v>6</v>
      </c>
      <c r="I195" s="973">
        <v>1</v>
      </c>
      <c r="J195" s="942"/>
      <c r="K195" s="1449">
        <f t="shared" si="6"/>
        <v>0</v>
      </c>
    </row>
    <row r="196" spans="4:11" x14ac:dyDescent="0.25">
      <c r="D196" s="423"/>
      <c r="E196" s="665"/>
      <c r="F196" s="983" t="s">
        <v>2278</v>
      </c>
      <c r="G196" s="989" t="s">
        <v>2279</v>
      </c>
      <c r="H196" s="972" t="s">
        <v>6</v>
      </c>
      <c r="I196" s="973">
        <v>6</v>
      </c>
      <c r="J196" s="942"/>
      <c r="K196" s="1449">
        <f t="shared" si="6"/>
        <v>0</v>
      </c>
    </row>
    <row r="197" spans="4:11" x14ac:dyDescent="0.25">
      <c r="D197" s="423"/>
      <c r="E197" s="665"/>
      <c r="F197" s="983" t="s">
        <v>2280</v>
      </c>
      <c r="G197" s="989" t="s">
        <v>2281</v>
      </c>
      <c r="H197" s="972" t="s">
        <v>6</v>
      </c>
      <c r="I197" s="973">
        <v>3</v>
      </c>
      <c r="J197" s="942"/>
      <c r="K197" s="1449">
        <f t="shared" si="6"/>
        <v>0</v>
      </c>
    </row>
    <row r="198" spans="4:11" x14ac:dyDescent="0.25">
      <c r="D198" s="423"/>
      <c r="E198" s="665"/>
      <c r="F198" s="983" t="s">
        <v>2282</v>
      </c>
      <c r="G198" s="971" t="s">
        <v>2283</v>
      </c>
      <c r="H198" s="972" t="s">
        <v>6</v>
      </c>
      <c r="I198" s="973">
        <v>1</v>
      </c>
      <c r="J198" s="942"/>
      <c r="K198" s="1449">
        <f t="shared" si="6"/>
        <v>0</v>
      </c>
    </row>
    <row r="199" spans="4:11" x14ac:dyDescent="0.25">
      <c r="D199" s="423"/>
      <c r="E199" s="665"/>
      <c r="F199" s="983" t="s">
        <v>2284</v>
      </c>
      <c r="G199" s="984" t="s">
        <v>2285</v>
      </c>
      <c r="H199" s="972" t="s">
        <v>6</v>
      </c>
      <c r="I199" s="973">
        <v>2</v>
      </c>
      <c r="J199" s="942"/>
      <c r="K199" s="1449">
        <f t="shared" si="6"/>
        <v>0</v>
      </c>
    </row>
    <row r="200" spans="4:11" x14ac:dyDescent="0.25">
      <c r="D200" s="423"/>
      <c r="E200" s="665"/>
      <c r="F200" s="983" t="s">
        <v>2286</v>
      </c>
      <c r="G200" s="984" t="s">
        <v>2287</v>
      </c>
      <c r="H200" s="972" t="s">
        <v>6</v>
      </c>
      <c r="I200" s="973">
        <v>2</v>
      </c>
      <c r="J200" s="942"/>
      <c r="K200" s="1449">
        <f t="shared" si="6"/>
        <v>0</v>
      </c>
    </row>
    <row r="201" spans="4:11" ht="26.25" x14ac:dyDescent="0.25">
      <c r="D201" s="423"/>
      <c r="E201" s="665"/>
      <c r="F201" s="983" t="s">
        <v>2288</v>
      </c>
      <c r="G201" s="984" t="s">
        <v>2289</v>
      </c>
      <c r="H201" s="972" t="s">
        <v>6</v>
      </c>
      <c r="I201" s="973">
        <v>1</v>
      </c>
      <c r="J201" s="942"/>
      <c r="K201" s="1449">
        <f t="shared" si="6"/>
        <v>0</v>
      </c>
    </row>
    <row r="202" spans="4:11" x14ac:dyDescent="0.25">
      <c r="D202" s="423"/>
      <c r="E202" s="665"/>
      <c r="F202" s="983" t="s">
        <v>2290</v>
      </c>
      <c r="G202" s="992" t="s">
        <v>2291</v>
      </c>
      <c r="H202" s="972" t="s">
        <v>6</v>
      </c>
      <c r="I202" s="968">
        <v>1</v>
      </c>
      <c r="J202" s="942"/>
      <c r="K202" s="1449">
        <f t="shared" si="6"/>
        <v>0</v>
      </c>
    </row>
    <row r="203" spans="4:11" x14ac:dyDescent="0.25">
      <c r="D203" s="423"/>
      <c r="E203" s="665"/>
      <c r="F203" s="983" t="s">
        <v>2292</v>
      </c>
      <c r="G203" s="989" t="s">
        <v>2293</v>
      </c>
      <c r="H203" s="972" t="s">
        <v>69</v>
      </c>
      <c r="I203" s="973">
        <v>1</v>
      </c>
      <c r="J203" s="942"/>
      <c r="K203" s="1449">
        <f t="shared" si="6"/>
        <v>0</v>
      </c>
    </row>
    <row r="204" spans="4:11" ht="26.25" x14ac:dyDescent="0.25">
      <c r="D204" s="423"/>
      <c r="E204" s="665"/>
      <c r="F204" s="983" t="s">
        <v>2294</v>
      </c>
      <c r="G204" s="993" t="s">
        <v>2295</v>
      </c>
      <c r="H204" s="972" t="s">
        <v>6</v>
      </c>
      <c r="I204" s="973">
        <v>2</v>
      </c>
      <c r="J204" s="942"/>
      <c r="K204" s="1449">
        <f t="shared" si="6"/>
        <v>0</v>
      </c>
    </row>
    <row r="205" spans="4:11" ht="26.25" x14ac:dyDescent="0.25">
      <c r="D205" s="423"/>
      <c r="E205" s="466"/>
      <c r="F205" s="983" t="s">
        <v>2296</v>
      </c>
      <c r="G205" s="971" t="s">
        <v>2297</v>
      </c>
      <c r="H205" s="972" t="s">
        <v>6</v>
      </c>
      <c r="I205" s="973">
        <v>2</v>
      </c>
      <c r="J205" s="942"/>
      <c r="K205" s="1449">
        <f t="shared" si="6"/>
        <v>0</v>
      </c>
    </row>
    <row r="206" spans="4:11" ht="39" x14ac:dyDescent="0.25">
      <c r="D206" s="423"/>
      <c r="E206" s="665"/>
      <c r="F206" s="983" t="s">
        <v>2625</v>
      </c>
      <c r="G206" s="971" t="s">
        <v>2626</v>
      </c>
      <c r="H206" s="972" t="s">
        <v>6</v>
      </c>
      <c r="I206" s="973">
        <v>2</v>
      </c>
      <c r="J206" s="942"/>
      <c r="K206" s="1449">
        <f t="shared" si="6"/>
        <v>0</v>
      </c>
    </row>
    <row r="207" spans="4:11" ht="39" x14ac:dyDescent="0.25">
      <c r="D207" s="423"/>
      <c r="E207" s="665"/>
      <c r="F207" s="983" t="s">
        <v>2298</v>
      </c>
      <c r="G207" s="984" t="s">
        <v>2299</v>
      </c>
      <c r="H207" s="972" t="s">
        <v>6</v>
      </c>
      <c r="I207" s="973">
        <v>2</v>
      </c>
      <c r="J207" s="942"/>
      <c r="K207" s="1449">
        <f t="shared" si="6"/>
        <v>0</v>
      </c>
    </row>
    <row r="208" spans="4:11" ht="26.25" x14ac:dyDescent="0.25">
      <c r="D208" s="423"/>
      <c r="E208" s="665"/>
      <c r="F208" s="983" t="s">
        <v>2300</v>
      </c>
      <c r="G208" s="984" t="s">
        <v>2301</v>
      </c>
      <c r="H208" s="972" t="s">
        <v>6</v>
      </c>
      <c r="I208" s="973">
        <v>2</v>
      </c>
      <c r="J208" s="942"/>
      <c r="K208" s="1449">
        <f t="shared" si="6"/>
        <v>0</v>
      </c>
    </row>
    <row r="209" spans="4:11" ht="26.25" x14ac:dyDescent="0.25">
      <c r="D209" s="423"/>
      <c r="E209" s="665"/>
      <c r="F209" s="983" t="s">
        <v>2302</v>
      </c>
      <c r="G209" s="984" t="s">
        <v>2627</v>
      </c>
      <c r="H209" s="972" t="s">
        <v>6</v>
      </c>
      <c r="I209" s="973">
        <v>2</v>
      </c>
      <c r="J209" s="942"/>
      <c r="K209" s="1449">
        <f t="shared" si="6"/>
        <v>0</v>
      </c>
    </row>
    <row r="210" spans="4:11" ht="51.75" x14ac:dyDescent="0.25">
      <c r="D210" s="423"/>
      <c r="E210" s="665"/>
      <c r="F210" s="983" t="s">
        <v>2304</v>
      </c>
      <c r="G210" s="984" t="s">
        <v>2305</v>
      </c>
      <c r="H210" s="972" t="s">
        <v>6</v>
      </c>
      <c r="I210" s="973">
        <v>2</v>
      </c>
      <c r="J210" s="942"/>
      <c r="K210" s="1449">
        <f t="shared" si="6"/>
        <v>0</v>
      </c>
    </row>
    <row r="211" spans="4:11" ht="51.75" x14ac:dyDescent="0.25">
      <c r="D211" s="423"/>
      <c r="E211" s="665"/>
      <c r="F211" s="983" t="s">
        <v>2306</v>
      </c>
      <c r="G211" s="984" t="s">
        <v>2307</v>
      </c>
      <c r="H211" s="972" t="s">
        <v>6</v>
      </c>
      <c r="I211" s="973">
        <v>2</v>
      </c>
      <c r="J211" s="942"/>
      <c r="K211" s="1449">
        <f>ROUND(I211*J211,2)</f>
        <v>0</v>
      </c>
    </row>
    <row r="212" spans="4:11" ht="39" x14ac:dyDescent="0.25">
      <c r="D212" s="423"/>
      <c r="E212" s="665"/>
      <c r="F212" s="983" t="s">
        <v>2308</v>
      </c>
      <c r="G212" s="984" t="s">
        <v>2628</v>
      </c>
      <c r="H212" s="972" t="s">
        <v>6</v>
      </c>
      <c r="I212" s="973">
        <v>2</v>
      </c>
      <c r="J212" s="942"/>
      <c r="K212" s="1449">
        <f>ROUND(I212*J212,2)</f>
        <v>0</v>
      </c>
    </row>
    <row r="213" spans="4:11" x14ac:dyDescent="0.25">
      <c r="D213" s="423"/>
      <c r="E213" s="665"/>
      <c r="F213" s="983" t="s">
        <v>2310</v>
      </c>
      <c r="G213" s="992" t="s">
        <v>2311</v>
      </c>
      <c r="H213" s="972" t="s">
        <v>6</v>
      </c>
      <c r="I213" s="968">
        <v>1</v>
      </c>
      <c r="J213" s="942"/>
      <c r="K213" s="1449">
        <f>ROUND(I213*J213,2)</f>
        <v>0</v>
      </c>
    </row>
    <row r="214" spans="4:11" x14ac:dyDescent="0.25">
      <c r="D214" s="423"/>
      <c r="E214" s="665"/>
      <c r="F214" s="975"/>
      <c r="G214" s="976" t="s">
        <v>2312</v>
      </c>
      <c r="H214" s="977"/>
      <c r="I214" s="978"/>
      <c r="J214" s="979"/>
      <c r="K214" s="1450">
        <f>SUM(K186:K213)</f>
        <v>0</v>
      </c>
    </row>
    <row r="215" spans="4:11" ht="15.75" x14ac:dyDescent="0.25">
      <c r="D215" s="423"/>
      <c r="E215" s="665"/>
      <c r="F215" s="965" t="s">
        <v>2313</v>
      </c>
      <c r="G215" s="966" t="s">
        <v>2314</v>
      </c>
      <c r="H215" s="967"/>
      <c r="I215" s="968"/>
      <c r="J215" s="974"/>
      <c r="K215" s="974"/>
    </row>
    <row r="216" spans="4:11" ht="15.75" x14ac:dyDescent="0.25">
      <c r="D216" s="423"/>
      <c r="E216" s="665"/>
      <c r="F216" s="965"/>
      <c r="G216" s="856" t="s">
        <v>712</v>
      </c>
      <c r="H216" s="857" t="s">
        <v>2191</v>
      </c>
      <c r="I216" s="858" t="s">
        <v>2110</v>
      </c>
      <c r="J216" s="859" t="s">
        <v>2192</v>
      </c>
      <c r="K216" s="859" t="s">
        <v>2193</v>
      </c>
    </row>
    <row r="217" spans="4:11" x14ac:dyDescent="0.25">
      <c r="D217" s="423"/>
      <c r="E217" s="665"/>
      <c r="F217" s="983" t="s">
        <v>2315</v>
      </c>
      <c r="G217" s="984" t="s">
        <v>2316</v>
      </c>
      <c r="H217" s="843"/>
      <c r="I217" s="861"/>
      <c r="J217" s="982"/>
      <c r="K217" s="982"/>
    </row>
    <row r="218" spans="4:11" x14ac:dyDescent="0.25">
      <c r="D218" s="423"/>
      <c r="E218" s="665"/>
      <c r="F218" s="963"/>
      <c r="G218" s="984" t="s">
        <v>2317</v>
      </c>
      <c r="H218" s="843"/>
      <c r="I218" s="861"/>
      <c r="J218" s="982"/>
      <c r="K218" s="982"/>
    </row>
    <row r="219" spans="4:11" x14ac:dyDescent="0.25">
      <c r="D219" s="423"/>
      <c r="E219" s="665"/>
      <c r="F219" s="963"/>
      <c r="G219" s="984" t="s">
        <v>2318</v>
      </c>
      <c r="H219" s="843"/>
      <c r="I219" s="861"/>
      <c r="J219" s="982"/>
      <c r="K219" s="982"/>
    </row>
    <row r="220" spans="4:11" x14ac:dyDescent="0.25">
      <c r="D220" s="423"/>
      <c r="E220" s="665"/>
      <c r="F220" s="963"/>
      <c r="G220" s="984" t="s">
        <v>2319</v>
      </c>
      <c r="H220" s="843"/>
      <c r="I220" s="861"/>
      <c r="J220" s="982"/>
      <c r="K220" s="982"/>
    </row>
    <row r="221" spans="4:11" x14ac:dyDescent="0.25">
      <c r="D221" s="423"/>
      <c r="E221" s="665"/>
      <c r="F221" s="963"/>
      <c r="G221" s="984" t="s">
        <v>2320</v>
      </c>
      <c r="H221" s="843"/>
      <c r="I221" s="861"/>
      <c r="J221" s="982"/>
      <c r="K221" s="982"/>
    </row>
    <row r="222" spans="4:11" x14ac:dyDescent="0.25">
      <c r="D222" s="423"/>
      <c r="E222" s="665"/>
      <c r="F222" s="963"/>
      <c r="G222" s="984" t="s">
        <v>2321</v>
      </c>
      <c r="H222" s="843"/>
      <c r="I222" s="861"/>
      <c r="J222" s="982"/>
      <c r="K222" s="982"/>
    </row>
    <row r="223" spans="4:11" x14ac:dyDescent="0.25">
      <c r="D223" s="423"/>
      <c r="E223" s="665"/>
      <c r="F223" s="963"/>
      <c r="G223" s="984" t="s">
        <v>2322</v>
      </c>
      <c r="H223" s="843"/>
      <c r="I223" s="861"/>
      <c r="J223" s="982"/>
      <c r="K223" s="982"/>
    </row>
    <row r="224" spans="4:11" x14ac:dyDescent="0.25">
      <c r="D224" s="423"/>
      <c r="E224" s="665"/>
      <c r="F224" s="963"/>
      <c r="G224" s="984" t="s">
        <v>2323</v>
      </c>
      <c r="H224" s="843"/>
      <c r="I224" s="861"/>
      <c r="J224" s="982"/>
      <c r="K224" s="982"/>
    </row>
    <row r="225" spans="4:11" x14ac:dyDescent="0.25">
      <c r="D225" s="423"/>
      <c r="E225" s="665"/>
      <c r="F225" s="963"/>
      <c r="G225" s="984" t="s">
        <v>2253</v>
      </c>
      <c r="H225" s="843"/>
      <c r="I225" s="861"/>
      <c r="J225" s="982"/>
      <c r="K225" s="982"/>
    </row>
    <row r="226" spans="4:11" x14ac:dyDescent="0.25">
      <c r="D226" s="423"/>
      <c r="E226" s="665"/>
      <c r="F226" s="963"/>
      <c r="G226" s="984" t="s">
        <v>2324</v>
      </c>
      <c r="H226" s="843"/>
      <c r="I226" s="861"/>
      <c r="J226" s="982"/>
      <c r="K226" s="982"/>
    </row>
    <row r="227" spans="4:11" x14ac:dyDescent="0.25">
      <c r="D227" s="423"/>
      <c r="E227" s="665"/>
      <c r="F227" s="963"/>
      <c r="G227" s="984" t="s">
        <v>2325</v>
      </c>
      <c r="H227" s="843"/>
      <c r="I227" s="861"/>
      <c r="J227" s="982"/>
      <c r="K227" s="982"/>
    </row>
    <row r="228" spans="4:11" x14ac:dyDescent="0.25">
      <c r="D228" s="423"/>
      <c r="E228" s="665"/>
      <c r="F228" s="963"/>
      <c r="G228" s="984" t="s">
        <v>2255</v>
      </c>
      <c r="H228" s="843"/>
      <c r="I228" s="861"/>
      <c r="J228" s="982"/>
      <c r="K228" s="982"/>
    </row>
    <row r="229" spans="4:11" x14ac:dyDescent="0.25">
      <c r="D229" s="423"/>
      <c r="E229" s="665"/>
      <c r="F229" s="963"/>
      <c r="G229" s="984" t="s">
        <v>2326</v>
      </c>
      <c r="H229" s="843"/>
      <c r="I229" s="861"/>
      <c r="J229" s="982"/>
      <c r="K229" s="982"/>
    </row>
    <row r="230" spans="4:11" x14ac:dyDescent="0.25">
      <c r="D230" s="423"/>
      <c r="E230" s="665"/>
      <c r="F230" s="963"/>
      <c r="G230" s="984" t="s">
        <v>2327</v>
      </c>
      <c r="H230" s="843"/>
      <c r="I230" s="861"/>
      <c r="J230" s="982"/>
      <c r="K230" s="982"/>
    </row>
    <row r="231" spans="4:11" x14ac:dyDescent="0.25">
      <c r="D231" s="423"/>
      <c r="E231" s="665"/>
      <c r="F231" s="963"/>
      <c r="G231" s="984" t="s">
        <v>2258</v>
      </c>
      <c r="H231" s="972"/>
      <c r="I231" s="861"/>
      <c r="J231" s="982"/>
      <c r="K231" s="982"/>
    </row>
    <row r="232" spans="4:11" x14ac:dyDescent="0.25">
      <c r="D232" s="423"/>
      <c r="E232" s="665"/>
      <c r="F232" s="963"/>
      <c r="G232" s="984" t="s">
        <v>2259</v>
      </c>
      <c r="H232" s="972"/>
      <c r="I232" s="861"/>
      <c r="J232" s="982"/>
      <c r="K232" s="982"/>
    </row>
    <row r="233" spans="4:11" x14ac:dyDescent="0.25">
      <c r="D233" s="423"/>
      <c r="E233" s="665"/>
      <c r="F233" s="963"/>
      <c r="G233" s="984" t="s">
        <v>2629</v>
      </c>
      <c r="H233" s="972"/>
      <c r="I233" s="861"/>
      <c r="J233" s="982"/>
      <c r="K233" s="982"/>
    </row>
    <row r="234" spans="4:11" x14ac:dyDescent="0.25">
      <c r="D234" s="423"/>
      <c r="E234" s="665"/>
      <c r="F234" s="963"/>
      <c r="G234" s="984" t="s">
        <v>2630</v>
      </c>
      <c r="H234" s="972"/>
      <c r="I234" s="861"/>
      <c r="J234" s="982"/>
      <c r="K234" s="982"/>
    </row>
    <row r="235" spans="4:11" ht="26.25" x14ac:dyDescent="0.25">
      <c r="D235" s="423"/>
      <c r="E235" s="665"/>
      <c r="F235" s="963"/>
      <c r="G235" s="984" t="s">
        <v>3114</v>
      </c>
      <c r="H235" s="972"/>
      <c r="I235" s="861"/>
      <c r="J235" s="982"/>
      <c r="K235" s="982"/>
    </row>
    <row r="236" spans="4:11" x14ac:dyDescent="0.25">
      <c r="D236" s="423"/>
      <c r="E236" s="665"/>
      <c r="F236" s="963"/>
      <c r="G236" s="984"/>
      <c r="H236" s="972" t="s">
        <v>14</v>
      </c>
      <c r="I236" s="985">
        <v>1</v>
      </c>
      <c r="J236" s="994"/>
      <c r="K236" s="1449">
        <f>ROUND(I236*J236,2)</f>
        <v>0</v>
      </c>
    </row>
    <row r="237" spans="4:11" x14ac:dyDescent="0.25">
      <c r="D237" s="423"/>
      <c r="E237" s="665"/>
      <c r="F237" s="983" t="s">
        <v>2328</v>
      </c>
      <c r="G237" s="984" t="s">
        <v>2329</v>
      </c>
      <c r="H237" s="972"/>
      <c r="I237" s="985"/>
      <c r="J237" s="982"/>
      <c r="K237" s="974"/>
    </row>
    <row r="238" spans="4:11" x14ac:dyDescent="0.25">
      <c r="D238" s="423"/>
      <c r="E238" s="665"/>
      <c r="F238" s="963"/>
      <c r="G238" s="984" t="s">
        <v>2330</v>
      </c>
      <c r="H238" s="972"/>
      <c r="I238" s="985"/>
      <c r="J238" s="982"/>
      <c r="K238" s="982"/>
    </row>
    <row r="239" spans="4:11" x14ac:dyDescent="0.25">
      <c r="D239" s="423"/>
      <c r="E239" s="665"/>
      <c r="F239" s="963"/>
      <c r="G239" s="995" t="s">
        <v>2331</v>
      </c>
      <c r="H239" s="972"/>
      <c r="I239" s="985"/>
      <c r="J239" s="982"/>
      <c r="K239" s="982"/>
    </row>
    <row r="240" spans="4:11" x14ac:dyDescent="0.25">
      <c r="D240" s="423"/>
      <c r="E240" s="665"/>
      <c r="F240" s="963"/>
      <c r="G240" s="984" t="s">
        <v>2332</v>
      </c>
      <c r="H240" s="972"/>
      <c r="I240" s="985"/>
      <c r="J240" s="982"/>
      <c r="K240" s="982"/>
    </row>
    <row r="241" spans="4:11" x14ac:dyDescent="0.25">
      <c r="D241" s="423"/>
      <c r="E241" s="665"/>
      <c r="F241" s="963"/>
      <c r="G241" s="991" t="s">
        <v>2333</v>
      </c>
      <c r="H241" s="972"/>
      <c r="I241" s="985"/>
      <c r="J241" s="982"/>
      <c r="K241" s="982"/>
    </row>
    <row r="242" spans="4:11" x14ac:dyDescent="0.25">
      <c r="D242" s="423"/>
      <c r="E242" s="665"/>
      <c r="F242" s="963"/>
      <c r="G242" s="991" t="s">
        <v>2334</v>
      </c>
      <c r="H242" s="972"/>
      <c r="I242" s="985"/>
      <c r="J242" s="982"/>
      <c r="K242" s="982"/>
    </row>
    <row r="243" spans="4:11" x14ac:dyDescent="0.25">
      <c r="D243" s="423"/>
      <c r="E243" s="665"/>
      <c r="F243" s="963"/>
      <c r="G243" s="991" t="s">
        <v>2335</v>
      </c>
      <c r="H243" s="972"/>
      <c r="I243" s="985"/>
      <c r="J243" s="982"/>
      <c r="K243" s="982"/>
    </row>
    <row r="244" spans="4:11" x14ac:dyDescent="0.25">
      <c r="D244" s="423"/>
      <c r="E244" s="665"/>
      <c r="F244" s="963"/>
      <c r="G244" s="991" t="s">
        <v>2336</v>
      </c>
      <c r="H244" s="972"/>
      <c r="I244" s="985"/>
      <c r="J244" s="982"/>
      <c r="K244" s="982"/>
    </row>
    <row r="245" spans="4:11" x14ac:dyDescent="0.25">
      <c r="D245" s="423"/>
      <c r="E245" s="665"/>
      <c r="F245" s="963"/>
      <c r="G245" s="991" t="s">
        <v>2337</v>
      </c>
      <c r="H245" s="972"/>
      <c r="I245" s="985"/>
      <c r="J245" s="982"/>
      <c r="K245" s="982"/>
    </row>
    <row r="246" spans="4:11" x14ac:dyDescent="0.25">
      <c r="D246" s="423"/>
      <c r="E246" s="665"/>
      <c r="F246" s="963"/>
      <c r="G246" s="991" t="s">
        <v>2338</v>
      </c>
      <c r="H246" s="972"/>
      <c r="I246" s="985"/>
      <c r="J246" s="985"/>
      <c r="K246" s="974"/>
    </row>
    <row r="247" spans="4:11" x14ac:dyDescent="0.25">
      <c r="D247" s="423"/>
      <c r="E247" s="665"/>
      <c r="F247" s="963"/>
      <c r="G247" s="991"/>
      <c r="H247" s="972" t="s">
        <v>14</v>
      </c>
      <c r="I247" s="985">
        <v>1</v>
      </c>
      <c r="J247" s="994"/>
      <c r="K247" s="1449">
        <f>ROUND(I247*J247,2)</f>
        <v>0</v>
      </c>
    </row>
    <row r="248" spans="4:11" x14ac:dyDescent="0.25">
      <c r="D248" s="423"/>
      <c r="E248" s="665"/>
      <c r="F248" s="983" t="s">
        <v>2339</v>
      </c>
      <c r="G248" s="991" t="s">
        <v>2340</v>
      </c>
      <c r="H248" s="972"/>
      <c r="I248" s="985"/>
      <c r="J248" s="982"/>
      <c r="K248" s="982"/>
    </row>
    <row r="249" spans="4:11" x14ac:dyDescent="0.25">
      <c r="D249" s="423"/>
      <c r="E249" s="665"/>
      <c r="F249" s="963"/>
      <c r="G249" s="991" t="s">
        <v>2341</v>
      </c>
      <c r="H249" s="972"/>
      <c r="I249" s="985"/>
      <c r="J249" s="982"/>
      <c r="K249" s="982"/>
    </row>
    <row r="250" spans="4:11" x14ac:dyDescent="0.25">
      <c r="D250" s="423"/>
      <c r="E250" s="665"/>
      <c r="F250" s="963"/>
      <c r="G250" s="991" t="s">
        <v>2342</v>
      </c>
      <c r="H250" s="972"/>
      <c r="I250" s="985"/>
      <c r="J250" s="982"/>
      <c r="K250" s="982"/>
    </row>
    <row r="251" spans="4:11" x14ac:dyDescent="0.25">
      <c r="D251" s="423"/>
      <c r="E251" s="665"/>
      <c r="F251" s="963"/>
      <c r="G251" s="991" t="s">
        <v>2343</v>
      </c>
      <c r="H251" s="972" t="s">
        <v>14</v>
      </c>
      <c r="I251" s="985">
        <v>1</v>
      </c>
      <c r="J251" s="994"/>
      <c r="K251" s="1449">
        <f>ROUND(I251*J251,2)</f>
        <v>0</v>
      </c>
    </row>
    <row r="252" spans="4:11" x14ac:dyDescent="0.25">
      <c r="D252" s="423"/>
      <c r="E252" s="665"/>
      <c r="F252" s="983" t="s">
        <v>2344</v>
      </c>
      <c r="G252" s="991" t="s">
        <v>2345</v>
      </c>
      <c r="H252" s="972"/>
      <c r="I252" s="985"/>
      <c r="J252" s="982"/>
      <c r="K252" s="982"/>
    </row>
    <row r="253" spans="4:11" x14ac:dyDescent="0.25">
      <c r="D253" s="423"/>
      <c r="E253" s="665"/>
      <c r="F253" s="963"/>
      <c r="G253" s="991" t="s">
        <v>2346</v>
      </c>
      <c r="H253" s="972"/>
      <c r="I253" s="985"/>
      <c r="J253" s="982"/>
      <c r="K253" s="982"/>
    </row>
    <row r="254" spans="4:11" x14ac:dyDescent="0.25">
      <c r="D254" s="423"/>
      <c r="E254" s="665"/>
      <c r="F254" s="963"/>
      <c r="G254" s="991" t="s">
        <v>2347</v>
      </c>
      <c r="H254" s="972" t="s">
        <v>14</v>
      </c>
      <c r="I254" s="985">
        <v>1</v>
      </c>
      <c r="J254" s="994"/>
      <c r="K254" s="1449">
        <f>ROUND(I254*J254,2)</f>
        <v>0</v>
      </c>
    </row>
    <row r="255" spans="4:11" x14ac:dyDescent="0.25">
      <c r="D255" s="423"/>
      <c r="E255" s="665"/>
      <c r="F255" s="996" t="s">
        <v>2348</v>
      </c>
      <c r="G255" s="991" t="s">
        <v>2349</v>
      </c>
      <c r="H255" s="972" t="s">
        <v>6</v>
      </c>
      <c r="I255" s="985">
        <v>1</v>
      </c>
      <c r="J255" s="994"/>
      <c r="K255" s="1449">
        <f t="shared" ref="K255:K264" si="7">ROUND(I255*J255,2)</f>
        <v>0</v>
      </c>
    </row>
    <row r="256" spans="4:11" ht="39.75" customHeight="1" x14ac:dyDescent="0.25">
      <c r="D256" s="423"/>
      <c r="E256" s="666"/>
      <c r="F256" s="983" t="s">
        <v>2350</v>
      </c>
      <c r="G256" s="991" t="s">
        <v>2351</v>
      </c>
      <c r="H256" s="972" t="s">
        <v>6</v>
      </c>
      <c r="I256" s="985">
        <v>1</v>
      </c>
      <c r="J256" s="994"/>
      <c r="K256" s="1449">
        <f t="shared" si="7"/>
        <v>0</v>
      </c>
    </row>
    <row r="257" spans="4:11" ht="25.5" x14ac:dyDescent="0.25">
      <c r="D257" s="423"/>
      <c r="E257" s="466"/>
      <c r="F257" s="996" t="s">
        <v>2352</v>
      </c>
      <c r="G257" s="991" t="s">
        <v>2353</v>
      </c>
      <c r="H257" s="972" t="s">
        <v>6</v>
      </c>
      <c r="I257" s="985">
        <v>1</v>
      </c>
      <c r="J257" s="994"/>
      <c r="K257" s="1449">
        <f t="shared" si="7"/>
        <v>0</v>
      </c>
    </row>
    <row r="258" spans="4:11" x14ac:dyDescent="0.25">
      <c r="D258" s="423"/>
      <c r="E258" s="666"/>
      <c r="F258" s="983" t="s">
        <v>2354</v>
      </c>
      <c r="G258" s="991" t="s">
        <v>2355</v>
      </c>
      <c r="H258" s="972" t="s">
        <v>6</v>
      </c>
      <c r="I258" s="985">
        <v>8</v>
      </c>
      <c r="J258" s="994"/>
      <c r="K258" s="1449">
        <f t="shared" si="7"/>
        <v>0</v>
      </c>
    </row>
    <row r="259" spans="4:11" x14ac:dyDescent="0.25">
      <c r="D259" s="423"/>
      <c r="E259" s="666"/>
      <c r="F259" s="996" t="s">
        <v>2356</v>
      </c>
      <c r="G259" s="991" t="s">
        <v>2357</v>
      </c>
      <c r="H259" s="972" t="s">
        <v>14</v>
      </c>
      <c r="I259" s="985">
        <v>5</v>
      </c>
      <c r="J259" s="994"/>
      <c r="K259" s="1449">
        <f t="shared" si="7"/>
        <v>0</v>
      </c>
    </row>
    <row r="260" spans="4:11" x14ac:dyDescent="0.25">
      <c r="D260" s="423"/>
      <c r="E260" s="666"/>
      <c r="F260" s="983" t="s">
        <v>2358</v>
      </c>
      <c r="G260" s="991" t="s">
        <v>2359</v>
      </c>
      <c r="H260" s="972" t="s">
        <v>14</v>
      </c>
      <c r="I260" s="985">
        <v>4</v>
      </c>
      <c r="J260" s="994"/>
      <c r="K260" s="1449">
        <f t="shared" si="7"/>
        <v>0</v>
      </c>
    </row>
    <row r="261" spans="4:11" ht="25.5" x14ac:dyDescent="0.25">
      <c r="D261" s="423"/>
      <c r="E261" s="666"/>
      <c r="F261" s="996" t="s">
        <v>2631</v>
      </c>
      <c r="G261" s="991" t="s">
        <v>2632</v>
      </c>
      <c r="H261" s="972" t="s">
        <v>6</v>
      </c>
      <c r="I261" s="985">
        <v>2</v>
      </c>
      <c r="J261" s="994"/>
      <c r="K261" s="1449">
        <f t="shared" si="7"/>
        <v>0</v>
      </c>
    </row>
    <row r="262" spans="4:11" ht="25.5" x14ac:dyDescent="0.25">
      <c r="D262" s="423"/>
      <c r="E262" s="666"/>
      <c r="F262" s="983" t="s">
        <v>2361</v>
      </c>
      <c r="G262" s="991" t="s">
        <v>2633</v>
      </c>
      <c r="H262" s="972" t="s">
        <v>6</v>
      </c>
      <c r="I262" s="985">
        <v>1</v>
      </c>
      <c r="J262" s="994"/>
      <c r="K262" s="1449">
        <f t="shared" si="7"/>
        <v>0</v>
      </c>
    </row>
    <row r="263" spans="4:11" x14ac:dyDescent="0.25">
      <c r="D263" s="423"/>
      <c r="E263" s="666"/>
      <c r="F263" s="996" t="s">
        <v>2363</v>
      </c>
      <c r="G263" s="991" t="s">
        <v>2364</v>
      </c>
      <c r="H263" s="972" t="s">
        <v>6</v>
      </c>
      <c r="I263" s="985">
        <v>1</v>
      </c>
      <c r="J263" s="994"/>
      <c r="K263" s="1449">
        <f t="shared" si="7"/>
        <v>0</v>
      </c>
    </row>
    <row r="264" spans="4:11" x14ac:dyDescent="0.25">
      <c r="D264" s="423"/>
      <c r="E264" s="666"/>
      <c r="F264" s="983" t="s">
        <v>2365</v>
      </c>
      <c r="G264" s="991" t="s">
        <v>2311</v>
      </c>
      <c r="H264" s="972" t="s">
        <v>14</v>
      </c>
      <c r="I264" s="985">
        <v>1</v>
      </c>
      <c r="J264" s="994"/>
      <c r="K264" s="1449">
        <f t="shared" si="7"/>
        <v>0</v>
      </c>
    </row>
    <row r="265" spans="4:11" x14ac:dyDescent="0.25">
      <c r="D265" s="423"/>
      <c r="E265" s="666"/>
      <c r="F265" s="975"/>
      <c r="G265" s="976" t="s">
        <v>2366</v>
      </c>
      <c r="H265" s="977"/>
      <c r="I265" s="978"/>
      <c r="J265" s="979"/>
      <c r="K265" s="1450">
        <f>SUM(K236:K264)</f>
        <v>0</v>
      </c>
    </row>
    <row r="266" spans="4:11" ht="15.75" x14ac:dyDescent="0.25">
      <c r="D266" s="423"/>
      <c r="E266" s="666"/>
      <c r="F266" s="965" t="s">
        <v>2367</v>
      </c>
      <c r="G266" s="997" t="s">
        <v>1113</v>
      </c>
      <c r="H266" s="998"/>
      <c r="I266" s="999"/>
      <c r="J266" s="1000"/>
      <c r="K266" s="1000"/>
    </row>
    <row r="267" spans="4:11" ht="15.75" x14ac:dyDescent="0.25">
      <c r="D267" s="423"/>
      <c r="E267" s="666"/>
      <c r="F267" s="965"/>
      <c r="G267" s="856" t="s">
        <v>712</v>
      </c>
      <c r="H267" s="857" t="s">
        <v>2191</v>
      </c>
      <c r="I267" s="858" t="s">
        <v>2110</v>
      </c>
      <c r="J267" s="859" t="s">
        <v>2192</v>
      </c>
      <c r="K267" s="859" t="s">
        <v>2193</v>
      </c>
    </row>
    <row r="268" spans="4:11" x14ac:dyDescent="0.25">
      <c r="D268" s="423"/>
      <c r="E268" s="666"/>
      <c r="F268" s="1001" t="s">
        <v>2368</v>
      </c>
      <c r="G268" s="1002" t="s">
        <v>2369</v>
      </c>
      <c r="H268" s="998"/>
      <c r="I268" s="999"/>
      <c r="J268" s="1000"/>
      <c r="K268" s="1000"/>
    </row>
    <row r="269" spans="4:11" x14ac:dyDescent="0.25">
      <c r="D269" s="423"/>
      <c r="E269" s="666"/>
      <c r="F269" s="1003"/>
      <c r="G269" s="1004" t="s">
        <v>2370</v>
      </c>
      <c r="H269" s="998"/>
      <c r="I269" s="999"/>
      <c r="J269" s="1000"/>
      <c r="K269" s="1000"/>
    </row>
    <row r="270" spans="4:11" x14ac:dyDescent="0.25">
      <c r="D270" s="423"/>
      <c r="E270" s="666"/>
      <c r="F270" s="1003"/>
      <c r="G270" s="1005" t="s">
        <v>2371</v>
      </c>
      <c r="H270" s="998"/>
      <c r="I270" s="999"/>
      <c r="J270" s="1000"/>
      <c r="K270" s="1000"/>
    </row>
    <row r="271" spans="4:11" x14ac:dyDescent="0.25">
      <c r="D271" s="423"/>
      <c r="E271" s="666"/>
      <c r="F271" s="1003"/>
      <c r="G271" s="1006" t="s">
        <v>2372</v>
      </c>
      <c r="H271" s="972" t="s">
        <v>69</v>
      </c>
      <c r="I271" s="985">
        <v>1</v>
      </c>
      <c r="J271" s="994"/>
      <c r="K271" s="1449">
        <f t="shared" ref="K271:K283" si="8">ROUND(I271*J271,2)</f>
        <v>0</v>
      </c>
    </row>
    <row r="272" spans="4:11" x14ac:dyDescent="0.25">
      <c r="D272" s="423"/>
      <c r="E272" s="666"/>
      <c r="F272" s="1003"/>
      <c r="G272" s="1006" t="s">
        <v>2373</v>
      </c>
      <c r="H272" s="972" t="s">
        <v>69</v>
      </c>
      <c r="I272" s="985">
        <v>1</v>
      </c>
      <c r="J272" s="994"/>
      <c r="K272" s="1449">
        <f t="shared" si="8"/>
        <v>0</v>
      </c>
    </row>
    <row r="273" spans="4:11" x14ac:dyDescent="0.25">
      <c r="D273" s="423"/>
      <c r="E273" s="666"/>
      <c r="F273" s="1003"/>
      <c r="G273" s="1007" t="s">
        <v>2374</v>
      </c>
      <c r="H273" s="972" t="s">
        <v>69</v>
      </c>
      <c r="I273" s="985">
        <v>1</v>
      </c>
      <c r="J273" s="994"/>
      <c r="K273" s="1449">
        <f t="shared" si="8"/>
        <v>0</v>
      </c>
    </row>
    <row r="274" spans="4:11" x14ac:dyDescent="0.25">
      <c r="D274" s="423"/>
      <c r="E274" s="666"/>
      <c r="F274" s="1003"/>
      <c r="G274" s="1006" t="s">
        <v>2375</v>
      </c>
      <c r="H274" s="972" t="s">
        <v>69</v>
      </c>
      <c r="I274" s="985">
        <v>1</v>
      </c>
      <c r="J274" s="994"/>
      <c r="K274" s="1449">
        <f t="shared" si="8"/>
        <v>0</v>
      </c>
    </row>
    <row r="275" spans="4:11" x14ac:dyDescent="0.25">
      <c r="D275" s="423"/>
      <c r="E275" s="666"/>
      <c r="F275" s="1003"/>
      <c r="G275" s="1006" t="s">
        <v>2376</v>
      </c>
      <c r="H275" s="972" t="s">
        <v>69</v>
      </c>
      <c r="I275" s="985">
        <v>1</v>
      </c>
      <c r="J275" s="994"/>
      <c r="K275" s="1449">
        <f t="shared" si="8"/>
        <v>0</v>
      </c>
    </row>
    <row r="276" spans="4:11" x14ac:dyDescent="0.25">
      <c r="D276" s="423"/>
      <c r="E276" s="666"/>
      <c r="F276" s="1003"/>
      <c r="G276" s="1006" t="s">
        <v>2377</v>
      </c>
      <c r="H276" s="972" t="s">
        <v>69</v>
      </c>
      <c r="I276" s="985">
        <v>1</v>
      </c>
      <c r="J276" s="994"/>
      <c r="K276" s="1449">
        <f t="shared" si="8"/>
        <v>0</v>
      </c>
    </row>
    <row r="277" spans="4:11" x14ac:dyDescent="0.25">
      <c r="D277" s="423"/>
      <c r="E277" s="666"/>
      <c r="F277" s="1003"/>
      <c r="G277" s="1008" t="s">
        <v>2378</v>
      </c>
      <c r="H277" s="972" t="s">
        <v>69</v>
      </c>
      <c r="I277" s="985">
        <v>1</v>
      </c>
      <c r="J277" s="994"/>
      <c r="K277" s="1449">
        <f t="shared" si="8"/>
        <v>0</v>
      </c>
    </row>
    <row r="278" spans="4:11" x14ac:dyDescent="0.25">
      <c r="D278" s="423"/>
      <c r="E278" s="666"/>
      <c r="F278" s="1003"/>
      <c r="G278" s="1009" t="s">
        <v>2379</v>
      </c>
      <c r="H278" s="972" t="s">
        <v>69</v>
      </c>
      <c r="I278" s="985">
        <v>1</v>
      </c>
      <c r="J278" s="994"/>
      <c r="K278" s="1449">
        <f t="shared" si="8"/>
        <v>0</v>
      </c>
    </row>
    <row r="279" spans="4:11" x14ac:dyDescent="0.25">
      <c r="D279" s="423"/>
      <c r="E279" s="665"/>
      <c r="F279" s="1003"/>
      <c r="G279" s="1008" t="s">
        <v>2380</v>
      </c>
      <c r="H279" s="972" t="s">
        <v>69</v>
      </c>
      <c r="I279" s="985">
        <v>1</v>
      </c>
      <c r="J279" s="994"/>
      <c r="K279" s="1449">
        <f t="shared" si="8"/>
        <v>0</v>
      </c>
    </row>
    <row r="280" spans="4:11" x14ac:dyDescent="0.25">
      <c r="D280" s="423"/>
      <c r="E280" s="665"/>
      <c r="F280" s="1003"/>
      <c r="G280" s="1008" t="s">
        <v>2381</v>
      </c>
      <c r="H280" s="972" t="s">
        <v>69</v>
      </c>
      <c r="I280" s="985">
        <v>1</v>
      </c>
      <c r="J280" s="994"/>
      <c r="K280" s="1449">
        <f t="shared" si="8"/>
        <v>0</v>
      </c>
    </row>
    <row r="281" spans="4:11" x14ac:dyDescent="0.25">
      <c r="D281" s="423"/>
      <c r="E281" s="466"/>
      <c r="F281" s="1003"/>
      <c r="G281" s="1008" t="s">
        <v>2382</v>
      </c>
      <c r="H281" s="972" t="s">
        <v>69</v>
      </c>
      <c r="I281" s="985">
        <v>1</v>
      </c>
      <c r="J281" s="994"/>
      <c r="K281" s="1449">
        <f t="shared" si="8"/>
        <v>0</v>
      </c>
    </row>
    <row r="282" spans="4:11" x14ac:dyDescent="0.25">
      <c r="D282" s="423"/>
      <c r="E282" s="665"/>
      <c r="F282" s="1003"/>
      <c r="G282" s="1008" t="s">
        <v>2383</v>
      </c>
      <c r="H282" s="972" t="s">
        <v>69</v>
      </c>
      <c r="I282" s="985">
        <v>1</v>
      </c>
      <c r="J282" s="994"/>
      <c r="K282" s="1449">
        <f t="shared" si="8"/>
        <v>0</v>
      </c>
    </row>
    <row r="283" spans="4:11" x14ac:dyDescent="0.25">
      <c r="D283" s="423"/>
      <c r="E283" s="665"/>
      <c r="F283" s="1010"/>
      <c r="G283" s="1011" t="s">
        <v>2384</v>
      </c>
      <c r="H283" s="972" t="s">
        <v>14</v>
      </c>
      <c r="I283" s="985">
        <v>1</v>
      </c>
      <c r="J283" s="994"/>
      <c r="K283" s="1449">
        <f t="shared" si="8"/>
        <v>0</v>
      </c>
    </row>
    <row r="284" spans="4:11" ht="25.5" x14ac:dyDescent="0.25">
      <c r="D284" s="423"/>
      <c r="E284" s="665"/>
      <c r="F284" s="1012" t="s">
        <v>2385</v>
      </c>
      <c r="G284" s="991" t="s">
        <v>2386</v>
      </c>
      <c r="H284" s="882" t="s">
        <v>14</v>
      </c>
      <c r="I284" s="874">
        <v>2</v>
      </c>
      <c r="J284" s="1013"/>
      <c r="K284" s="1451">
        <f>ROUND(I284*J284,2)</f>
        <v>0</v>
      </c>
    </row>
    <row r="285" spans="4:11" x14ac:dyDescent="0.25">
      <c r="D285" s="423"/>
      <c r="E285" s="665"/>
      <c r="F285" s="1012" t="s">
        <v>2387</v>
      </c>
      <c r="G285" s="991" t="s">
        <v>2388</v>
      </c>
      <c r="H285" s="882" t="s">
        <v>6</v>
      </c>
      <c r="I285" s="874">
        <v>1</v>
      </c>
      <c r="J285" s="1013"/>
      <c r="K285" s="1451">
        <f t="shared" ref="K285:K302" si="9">ROUND(I285*J285,2)</f>
        <v>0</v>
      </c>
    </row>
    <row r="286" spans="4:11" ht="25.5" x14ac:dyDescent="0.25">
      <c r="D286" s="423"/>
      <c r="E286" s="665"/>
      <c r="F286" s="1012" t="s">
        <v>2389</v>
      </c>
      <c r="G286" s="991" t="s">
        <v>2390</v>
      </c>
      <c r="H286" s="882" t="s">
        <v>6</v>
      </c>
      <c r="I286" s="874">
        <v>1</v>
      </c>
      <c r="J286" s="1013"/>
      <c r="K286" s="1451">
        <f t="shared" si="9"/>
        <v>0</v>
      </c>
    </row>
    <row r="287" spans="4:11" ht="25.5" x14ac:dyDescent="0.25">
      <c r="D287" s="423"/>
      <c r="E287" s="665"/>
      <c r="F287" s="1012" t="s">
        <v>2391</v>
      </c>
      <c r="G287" s="991" t="s">
        <v>2392</v>
      </c>
      <c r="H287" s="882" t="s">
        <v>6</v>
      </c>
      <c r="I287" s="874">
        <v>1</v>
      </c>
      <c r="J287" s="1013"/>
      <c r="K287" s="1451">
        <f t="shared" si="9"/>
        <v>0</v>
      </c>
    </row>
    <row r="288" spans="4:11" x14ac:dyDescent="0.25">
      <c r="D288" s="423"/>
      <c r="E288" s="665"/>
      <c r="F288" s="1012" t="s">
        <v>2393</v>
      </c>
      <c r="G288" s="991" t="s">
        <v>2394</v>
      </c>
      <c r="H288" s="882" t="s">
        <v>6</v>
      </c>
      <c r="I288" s="874">
        <v>2</v>
      </c>
      <c r="J288" s="1013"/>
      <c r="K288" s="1451">
        <f t="shared" si="9"/>
        <v>0</v>
      </c>
    </row>
    <row r="289" spans="4:11" ht="15" customHeight="1" x14ac:dyDescent="0.25">
      <c r="D289" s="423"/>
      <c r="E289" s="665"/>
      <c r="F289" s="1012" t="s">
        <v>2395</v>
      </c>
      <c r="G289" s="991" t="s">
        <v>2396</v>
      </c>
      <c r="H289" s="882" t="s">
        <v>6</v>
      </c>
      <c r="I289" s="874">
        <v>1</v>
      </c>
      <c r="J289" s="1013"/>
      <c r="K289" s="1451">
        <f t="shared" si="9"/>
        <v>0</v>
      </c>
    </row>
    <row r="290" spans="4:11" x14ac:dyDescent="0.25">
      <c r="D290" s="423"/>
      <c r="E290" s="665"/>
      <c r="F290" s="1012" t="s">
        <v>2397</v>
      </c>
      <c r="G290" s="991" t="s">
        <v>2398</v>
      </c>
      <c r="H290" s="882" t="s">
        <v>6</v>
      </c>
      <c r="I290" s="874">
        <v>1</v>
      </c>
      <c r="J290" s="1013"/>
      <c r="K290" s="1451">
        <f t="shared" si="9"/>
        <v>0</v>
      </c>
    </row>
    <row r="291" spans="4:11" ht="25.5" x14ac:dyDescent="0.25">
      <c r="D291" s="423"/>
      <c r="E291" s="665"/>
      <c r="F291" s="1012" t="s">
        <v>2399</v>
      </c>
      <c r="G291" s="991" t="s">
        <v>2400</v>
      </c>
      <c r="H291" s="882" t="s">
        <v>6</v>
      </c>
      <c r="I291" s="874">
        <v>1</v>
      </c>
      <c r="J291" s="1013"/>
      <c r="K291" s="1451">
        <f>ROUND(I291*J291,2)</f>
        <v>0</v>
      </c>
    </row>
    <row r="292" spans="4:11" x14ac:dyDescent="0.25">
      <c r="D292" s="423"/>
      <c r="E292" s="665"/>
      <c r="F292" s="1012" t="s">
        <v>2401</v>
      </c>
      <c r="G292" s="991" t="s">
        <v>2402</v>
      </c>
      <c r="H292" s="882" t="s">
        <v>6</v>
      </c>
      <c r="I292" s="874">
        <v>1</v>
      </c>
      <c r="J292" s="1013"/>
      <c r="K292" s="1451">
        <f t="shared" ref="K292:K298" si="10">ROUND(I292*J292,2)</f>
        <v>0</v>
      </c>
    </row>
    <row r="293" spans="4:11" x14ac:dyDescent="0.25">
      <c r="D293" s="423"/>
      <c r="E293" s="665"/>
      <c r="F293" s="1012" t="s">
        <v>2403</v>
      </c>
      <c r="G293" s="991" t="s">
        <v>2404</v>
      </c>
      <c r="H293" s="882" t="s">
        <v>6</v>
      </c>
      <c r="I293" s="874">
        <v>3</v>
      </c>
      <c r="J293" s="1013"/>
      <c r="K293" s="1451">
        <f t="shared" si="10"/>
        <v>0</v>
      </c>
    </row>
    <row r="294" spans="4:11" x14ac:dyDescent="0.25">
      <c r="D294" s="423"/>
      <c r="E294" s="665"/>
      <c r="F294" s="1012" t="s">
        <v>2405</v>
      </c>
      <c r="G294" s="991" t="s">
        <v>2406</v>
      </c>
      <c r="H294" s="882" t="s">
        <v>6</v>
      </c>
      <c r="I294" s="874">
        <v>1</v>
      </c>
      <c r="J294" s="1013"/>
      <c r="K294" s="1451">
        <f t="shared" si="10"/>
        <v>0</v>
      </c>
    </row>
    <row r="295" spans="4:11" ht="63.75" x14ac:dyDescent="0.25">
      <c r="D295" s="423"/>
      <c r="E295" s="665"/>
      <c r="F295" s="1012" t="s">
        <v>2407</v>
      </c>
      <c r="G295" s="991" t="s">
        <v>2408</v>
      </c>
      <c r="H295" s="882" t="s">
        <v>6</v>
      </c>
      <c r="I295" s="874">
        <v>1</v>
      </c>
      <c r="J295" s="1013"/>
      <c r="K295" s="1451">
        <f t="shared" si="10"/>
        <v>0</v>
      </c>
    </row>
    <row r="296" spans="4:11" ht="38.25" x14ac:dyDescent="0.25">
      <c r="D296" s="423"/>
      <c r="E296" s="665"/>
      <c r="F296" s="1012" t="s">
        <v>2409</v>
      </c>
      <c r="G296" s="991" t="s">
        <v>2410</v>
      </c>
      <c r="H296" s="882" t="s">
        <v>69</v>
      </c>
      <c r="I296" s="874">
        <v>50</v>
      </c>
      <c r="J296" s="1013"/>
      <c r="K296" s="1451">
        <f t="shared" si="10"/>
        <v>0</v>
      </c>
    </row>
    <row r="297" spans="4:11" ht="38.25" x14ac:dyDescent="0.25">
      <c r="D297" s="423"/>
      <c r="E297" s="665"/>
      <c r="F297" s="1012" t="s">
        <v>2411</v>
      </c>
      <c r="G297" s="991" t="s">
        <v>2412</v>
      </c>
      <c r="H297" s="882" t="s">
        <v>69</v>
      </c>
      <c r="I297" s="874">
        <v>45</v>
      </c>
      <c r="J297" s="1013"/>
      <c r="K297" s="1451">
        <f t="shared" si="10"/>
        <v>0</v>
      </c>
    </row>
    <row r="298" spans="4:11" ht="25.5" x14ac:dyDescent="0.25">
      <c r="D298" s="423"/>
      <c r="E298" s="665"/>
      <c r="F298" s="1012" t="s">
        <v>2413</v>
      </c>
      <c r="G298" s="991" t="s">
        <v>2414</v>
      </c>
      <c r="H298" s="882" t="s">
        <v>69</v>
      </c>
      <c r="I298" s="874">
        <v>16</v>
      </c>
      <c r="J298" s="1013"/>
      <c r="K298" s="1451">
        <f t="shared" si="10"/>
        <v>0</v>
      </c>
    </row>
    <row r="299" spans="4:11" x14ac:dyDescent="0.25">
      <c r="D299" s="423"/>
      <c r="E299" s="665"/>
      <c r="F299" s="1012" t="s">
        <v>2415</v>
      </c>
      <c r="G299" s="991" t="s">
        <v>2416</v>
      </c>
      <c r="H299" s="882" t="s">
        <v>6</v>
      </c>
      <c r="I299" s="874">
        <v>30</v>
      </c>
      <c r="J299" s="1013"/>
      <c r="K299" s="1451">
        <f t="shared" si="9"/>
        <v>0</v>
      </c>
    </row>
    <row r="300" spans="4:11" x14ac:dyDescent="0.25">
      <c r="D300" s="423"/>
      <c r="E300" s="665"/>
      <c r="F300" s="1012" t="s">
        <v>2417</v>
      </c>
      <c r="G300" s="991" t="s">
        <v>2418</v>
      </c>
      <c r="H300" s="882" t="s">
        <v>6</v>
      </c>
      <c r="I300" s="874">
        <v>2</v>
      </c>
      <c r="J300" s="1013"/>
      <c r="K300" s="1451">
        <f t="shared" si="9"/>
        <v>0</v>
      </c>
    </row>
    <row r="301" spans="4:11" x14ac:dyDescent="0.25">
      <c r="D301" s="423"/>
      <c r="E301" s="665"/>
      <c r="F301" s="1012" t="s">
        <v>2419</v>
      </c>
      <c r="G301" s="991" t="s">
        <v>2420</v>
      </c>
      <c r="H301" s="882" t="s">
        <v>6</v>
      </c>
      <c r="I301" s="874">
        <v>4</v>
      </c>
      <c r="J301" s="1013"/>
      <c r="K301" s="1451">
        <f t="shared" si="9"/>
        <v>0</v>
      </c>
    </row>
    <row r="302" spans="4:11" x14ac:dyDescent="0.25">
      <c r="D302" s="423"/>
      <c r="E302" s="665"/>
      <c r="F302" s="1012" t="s">
        <v>2421</v>
      </c>
      <c r="G302" s="991" t="s">
        <v>2422</v>
      </c>
      <c r="H302" s="882" t="s">
        <v>6</v>
      </c>
      <c r="I302" s="874">
        <v>20</v>
      </c>
      <c r="J302" s="1013"/>
      <c r="K302" s="1451">
        <f t="shared" si="9"/>
        <v>0</v>
      </c>
    </row>
    <row r="303" spans="4:11" ht="25.5" x14ac:dyDescent="0.25">
      <c r="D303" s="423"/>
      <c r="E303" s="665"/>
      <c r="F303" s="1012" t="s">
        <v>2423</v>
      </c>
      <c r="G303" s="991" t="s">
        <v>2424</v>
      </c>
      <c r="H303" s="882" t="s">
        <v>6</v>
      </c>
      <c r="I303" s="874">
        <v>27</v>
      </c>
      <c r="J303" s="1013"/>
      <c r="K303" s="1451">
        <f t="shared" ref="K303:K308" si="11">ROUND(I303*J303,2)</f>
        <v>0</v>
      </c>
    </row>
    <row r="304" spans="4:11" x14ac:dyDescent="0.25">
      <c r="D304" s="423"/>
      <c r="E304" s="665"/>
      <c r="F304" s="1012" t="s">
        <v>2425</v>
      </c>
      <c r="G304" s="991" t="s">
        <v>2426</v>
      </c>
      <c r="H304" s="882" t="s">
        <v>6</v>
      </c>
      <c r="I304" s="874">
        <v>10</v>
      </c>
      <c r="J304" s="1013"/>
      <c r="K304" s="1451">
        <f t="shared" si="11"/>
        <v>0</v>
      </c>
    </row>
    <row r="305" spans="4:11" x14ac:dyDescent="0.25">
      <c r="D305" s="423"/>
      <c r="E305" s="665"/>
      <c r="F305" s="1012" t="s">
        <v>2427</v>
      </c>
      <c r="G305" s="991" t="s">
        <v>2428</v>
      </c>
      <c r="H305" s="882" t="s">
        <v>69</v>
      </c>
      <c r="I305" s="874">
        <v>70</v>
      </c>
      <c r="J305" s="1013"/>
      <c r="K305" s="1451">
        <f t="shared" si="11"/>
        <v>0</v>
      </c>
    </row>
    <row r="306" spans="4:11" x14ac:dyDescent="0.25">
      <c r="D306" s="423"/>
      <c r="E306" s="466"/>
      <c r="F306" s="1012" t="s">
        <v>2429</v>
      </c>
      <c r="G306" s="991" t="s">
        <v>2430</v>
      </c>
      <c r="H306" s="882" t="s">
        <v>69</v>
      </c>
      <c r="I306" s="874">
        <v>20</v>
      </c>
      <c r="J306" s="1013"/>
      <c r="K306" s="1451">
        <f t="shared" si="11"/>
        <v>0</v>
      </c>
    </row>
    <row r="307" spans="4:11" ht="38.25" x14ac:dyDescent="0.25">
      <c r="D307" s="423"/>
      <c r="E307" s="659"/>
      <c r="F307" s="1012" t="s">
        <v>2431</v>
      </c>
      <c r="G307" s="991" t="s">
        <v>2432</v>
      </c>
      <c r="H307" s="882" t="s">
        <v>14</v>
      </c>
      <c r="I307" s="874">
        <v>1</v>
      </c>
      <c r="J307" s="1013"/>
      <c r="K307" s="1451">
        <f t="shared" si="11"/>
        <v>0</v>
      </c>
    </row>
    <row r="308" spans="4:11" x14ac:dyDescent="0.25">
      <c r="D308" s="423"/>
      <c r="E308" s="667"/>
      <c r="F308" s="1012" t="s">
        <v>2433</v>
      </c>
      <c r="G308" s="991" t="s">
        <v>2434</v>
      </c>
      <c r="H308" s="882" t="s">
        <v>14</v>
      </c>
      <c r="I308" s="874">
        <v>1</v>
      </c>
      <c r="J308" s="1013"/>
      <c r="K308" s="1451">
        <f t="shared" si="11"/>
        <v>0</v>
      </c>
    </row>
    <row r="309" spans="4:11" x14ac:dyDescent="0.25">
      <c r="D309" s="423"/>
      <c r="E309" s="466"/>
      <c r="F309" s="1014"/>
      <c r="G309" s="1015" t="s">
        <v>2435</v>
      </c>
      <c r="H309" s="1016"/>
      <c r="I309" s="1017"/>
      <c r="J309" s="1018"/>
      <c r="K309" s="1452">
        <f>SUM(K271:K308)</f>
        <v>0</v>
      </c>
    </row>
    <row r="310" spans="4:11" ht="15.75" x14ac:dyDescent="0.25">
      <c r="D310" s="423"/>
      <c r="E310" s="667"/>
      <c r="F310" s="965" t="s">
        <v>2436</v>
      </c>
      <c r="G310" s="966" t="s">
        <v>2437</v>
      </c>
      <c r="H310" s="967"/>
      <c r="I310" s="968"/>
      <c r="J310" s="974"/>
      <c r="K310" s="974"/>
    </row>
    <row r="311" spans="4:11" ht="15.75" x14ac:dyDescent="0.25">
      <c r="D311" s="423"/>
      <c r="E311" s="667"/>
      <c r="F311" s="965"/>
      <c r="G311" s="856" t="s">
        <v>712</v>
      </c>
      <c r="H311" s="857" t="s">
        <v>2191</v>
      </c>
      <c r="I311" s="858" t="s">
        <v>2110</v>
      </c>
      <c r="J311" s="859" t="s">
        <v>2192</v>
      </c>
      <c r="K311" s="859" t="s">
        <v>2193</v>
      </c>
    </row>
    <row r="312" spans="4:11" ht="39" x14ac:dyDescent="0.25">
      <c r="D312" s="423"/>
      <c r="E312" s="667"/>
      <c r="F312" s="983" t="s">
        <v>2438</v>
      </c>
      <c r="G312" s="1019" t="s">
        <v>2439</v>
      </c>
      <c r="H312" s="988" t="s">
        <v>14</v>
      </c>
      <c r="I312" s="968">
        <v>1</v>
      </c>
      <c r="J312" s="942"/>
      <c r="K312" s="1449">
        <f>ROUND(I312*J312,2)</f>
        <v>0</v>
      </c>
    </row>
    <row r="313" spans="4:11" ht="26.25" x14ac:dyDescent="0.25">
      <c r="D313" s="423"/>
      <c r="E313" s="667"/>
      <c r="F313" s="983" t="s">
        <v>2440</v>
      </c>
      <c r="G313" s="971" t="s">
        <v>2441</v>
      </c>
      <c r="H313" s="988" t="s">
        <v>14</v>
      </c>
      <c r="I313" s="968">
        <v>2</v>
      </c>
      <c r="J313" s="942"/>
      <c r="K313" s="1449">
        <f>ROUND(I313*J313,2)</f>
        <v>0</v>
      </c>
    </row>
    <row r="314" spans="4:11" x14ac:dyDescent="0.25">
      <c r="D314" s="423"/>
      <c r="E314" s="667"/>
      <c r="F314" s="983" t="s">
        <v>2442</v>
      </c>
      <c r="G314" s="984" t="s">
        <v>2443</v>
      </c>
      <c r="H314" s="972" t="s">
        <v>6</v>
      </c>
      <c r="I314" s="973">
        <v>1</v>
      </c>
      <c r="J314" s="942"/>
      <c r="K314" s="1449">
        <f>ROUND(I314*J314,2)</f>
        <v>0</v>
      </c>
    </row>
    <row r="315" spans="4:11" ht="26.25" x14ac:dyDescent="0.25">
      <c r="D315" s="423"/>
      <c r="E315" s="667"/>
      <c r="F315" s="983" t="s">
        <v>2444</v>
      </c>
      <c r="G315" s="984" t="s">
        <v>2445</v>
      </c>
      <c r="H315" s="972" t="s">
        <v>14</v>
      </c>
      <c r="I315" s="973">
        <v>1</v>
      </c>
      <c r="J315" s="942"/>
      <c r="K315" s="1449">
        <f>ROUND(I315*J315,2)</f>
        <v>0</v>
      </c>
    </row>
    <row r="316" spans="4:11" x14ac:dyDescent="0.25">
      <c r="D316" s="423"/>
      <c r="E316" s="667"/>
      <c r="F316" s="975"/>
      <c r="G316" s="976" t="s">
        <v>2446</v>
      </c>
      <c r="H316" s="977"/>
      <c r="I316" s="978"/>
      <c r="J316" s="979"/>
      <c r="K316" s="1450">
        <f>SUM(K312:K315)</f>
        <v>0</v>
      </c>
    </row>
    <row r="317" spans="4:11" ht="15.75" x14ac:dyDescent="0.25">
      <c r="D317" s="423"/>
      <c r="E317" s="667"/>
      <c r="F317" s="965" t="s">
        <v>2447</v>
      </c>
      <c r="G317" s="966" t="s">
        <v>2448</v>
      </c>
      <c r="H317" s="967"/>
      <c r="I317" s="968"/>
      <c r="J317" s="974"/>
      <c r="K317" s="974"/>
    </row>
    <row r="318" spans="4:11" x14ac:dyDescent="0.25">
      <c r="D318" s="423"/>
      <c r="E318" s="667"/>
      <c r="F318" s="963"/>
      <c r="G318" s="856" t="s">
        <v>712</v>
      </c>
      <c r="H318" s="857" t="s">
        <v>2191</v>
      </c>
      <c r="I318" s="858" t="s">
        <v>2110</v>
      </c>
      <c r="J318" s="859" t="s">
        <v>2192</v>
      </c>
      <c r="K318" s="859" t="s">
        <v>2193</v>
      </c>
    </row>
    <row r="319" spans="4:11" ht="26.25" x14ac:dyDescent="0.25">
      <c r="D319" s="423"/>
      <c r="E319" s="667"/>
      <c r="F319" s="983" t="s">
        <v>2449</v>
      </c>
      <c r="G319" s="1019" t="s">
        <v>2450</v>
      </c>
      <c r="H319" s="988" t="s">
        <v>14</v>
      </c>
      <c r="I319" s="968">
        <v>1</v>
      </c>
      <c r="J319" s="942"/>
      <c r="K319" s="1449">
        <f t="shared" ref="K319:K328" si="12">ROUND(I319*J319,2)</f>
        <v>0</v>
      </c>
    </row>
    <row r="320" spans="4:11" ht="39" x14ac:dyDescent="0.25">
      <c r="D320" s="423"/>
      <c r="E320" s="667"/>
      <c r="F320" s="983" t="s">
        <v>2451</v>
      </c>
      <c r="G320" s="1020" t="s">
        <v>2452</v>
      </c>
      <c r="H320" s="988" t="s">
        <v>14</v>
      </c>
      <c r="I320" s="968">
        <v>1</v>
      </c>
      <c r="J320" s="942"/>
      <c r="K320" s="1449">
        <f t="shared" si="12"/>
        <v>0</v>
      </c>
    </row>
    <row r="321" spans="4:11" x14ac:dyDescent="0.25">
      <c r="D321" s="423"/>
      <c r="E321" s="667"/>
      <c r="F321" s="983" t="s">
        <v>2453</v>
      </c>
      <c r="G321" s="984" t="s">
        <v>2454</v>
      </c>
      <c r="H321" s="972" t="s">
        <v>14</v>
      </c>
      <c r="I321" s="973">
        <v>1</v>
      </c>
      <c r="J321" s="942"/>
      <c r="K321" s="1449">
        <f t="shared" si="12"/>
        <v>0</v>
      </c>
    </row>
    <row r="322" spans="4:11" ht="15" customHeight="1" x14ac:dyDescent="0.25">
      <c r="D322" s="423"/>
      <c r="E322" s="667"/>
      <c r="F322" s="983" t="s">
        <v>2455</v>
      </c>
      <c r="G322" s="984" t="s">
        <v>2456</v>
      </c>
      <c r="H322" s="972" t="s">
        <v>14</v>
      </c>
      <c r="I322" s="973">
        <v>1</v>
      </c>
      <c r="J322" s="942"/>
      <c r="K322" s="1449">
        <f t="shared" si="12"/>
        <v>0</v>
      </c>
    </row>
    <row r="323" spans="4:11" x14ac:dyDescent="0.25">
      <c r="D323" s="423"/>
      <c r="E323" s="667"/>
      <c r="F323" s="983" t="s">
        <v>2457</v>
      </c>
      <c r="G323" s="1019" t="s">
        <v>2458</v>
      </c>
      <c r="H323" s="988" t="s">
        <v>14</v>
      </c>
      <c r="I323" s="968">
        <v>1</v>
      </c>
      <c r="J323" s="942"/>
      <c r="K323" s="1449">
        <f t="shared" si="12"/>
        <v>0</v>
      </c>
    </row>
    <row r="324" spans="4:11" x14ac:dyDescent="0.25">
      <c r="D324" s="423"/>
      <c r="E324" s="667"/>
      <c r="F324" s="983" t="s">
        <v>2459</v>
      </c>
      <c r="G324" s="971" t="s">
        <v>2460</v>
      </c>
      <c r="H324" s="988" t="s">
        <v>14</v>
      </c>
      <c r="I324" s="968">
        <v>1</v>
      </c>
      <c r="J324" s="942"/>
      <c r="K324" s="1449">
        <f t="shared" si="12"/>
        <v>0</v>
      </c>
    </row>
    <row r="325" spans="4:11" x14ac:dyDescent="0.25">
      <c r="D325" s="423"/>
      <c r="E325" s="667"/>
      <c r="F325" s="983" t="s">
        <v>2461</v>
      </c>
      <c r="G325" s="984" t="s">
        <v>2462</v>
      </c>
      <c r="H325" s="972" t="s">
        <v>14</v>
      </c>
      <c r="I325" s="973">
        <v>1</v>
      </c>
      <c r="J325" s="942"/>
      <c r="K325" s="1449">
        <f t="shared" si="12"/>
        <v>0</v>
      </c>
    </row>
    <row r="326" spans="4:11" x14ac:dyDescent="0.25">
      <c r="D326" s="423"/>
      <c r="E326" s="667"/>
      <c r="F326" s="983" t="s">
        <v>2463</v>
      </c>
      <c r="G326" s="984" t="s">
        <v>2464</v>
      </c>
      <c r="H326" s="972" t="s">
        <v>14</v>
      </c>
      <c r="I326" s="973">
        <v>1</v>
      </c>
      <c r="J326" s="942"/>
      <c r="K326" s="1449">
        <f t="shared" si="12"/>
        <v>0</v>
      </c>
    </row>
    <row r="327" spans="4:11" x14ac:dyDescent="0.25">
      <c r="D327" s="423"/>
      <c r="E327" s="667"/>
      <c r="F327" s="983" t="s">
        <v>2465</v>
      </c>
      <c r="G327" s="1021" t="s">
        <v>2466</v>
      </c>
      <c r="H327" s="972" t="s">
        <v>14</v>
      </c>
      <c r="I327" s="973">
        <v>1</v>
      </c>
      <c r="J327" s="942"/>
      <c r="K327" s="1449">
        <f t="shared" si="12"/>
        <v>0</v>
      </c>
    </row>
    <row r="328" spans="4:11" x14ac:dyDescent="0.25">
      <c r="D328" s="423"/>
      <c r="E328" s="667"/>
      <c r="F328" s="983" t="s">
        <v>2467</v>
      </c>
      <c r="G328" s="1021" t="s">
        <v>2468</v>
      </c>
      <c r="H328" s="972" t="s">
        <v>14</v>
      </c>
      <c r="I328" s="973">
        <v>1</v>
      </c>
      <c r="J328" s="942"/>
      <c r="K328" s="1449">
        <f t="shared" si="12"/>
        <v>0</v>
      </c>
    </row>
    <row r="329" spans="4:11" x14ac:dyDescent="0.25">
      <c r="D329" s="423"/>
      <c r="E329" s="667"/>
      <c r="F329" s="975"/>
      <c r="G329" s="976" t="s">
        <v>2469</v>
      </c>
      <c r="H329" s="977"/>
      <c r="I329" s="978"/>
      <c r="J329" s="979"/>
      <c r="K329" s="1450">
        <f>SUM(K319:K328)</f>
        <v>0</v>
      </c>
    </row>
    <row r="330" spans="4:11" ht="15.75" x14ac:dyDescent="0.25">
      <c r="D330" s="423"/>
      <c r="E330" s="667"/>
      <c r="F330" s="965" t="s">
        <v>2470</v>
      </c>
      <c r="G330" s="966" t="s">
        <v>2471</v>
      </c>
      <c r="H330" s="967"/>
      <c r="I330" s="968"/>
      <c r="J330" s="974"/>
      <c r="K330" s="974"/>
    </row>
    <row r="331" spans="4:11" ht="26.25" x14ac:dyDescent="0.25">
      <c r="D331" s="423"/>
      <c r="E331" s="667"/>
      <c r="F331" s="983" t="s">
        <v>2472</v>
      </c>
      <c r="G331" s="1019" t="s">
        <v>2473</v>
      </c>
      <c r="H331" s="988"/>
      <c r="I331" s="968"/>
      <c r="J331" s="1022"/>
      <c r="K331" s="1449">
        <f>0.05*(K329+K316+K309+K265+K214+K167)</f>
        <v>0</v>
      </c>
    </row>
    <row r="332" spans="4:11" x14ac:dyDescent="0.25">
      <c r="D332" s="423"/>
      <c r="E332" s="667"/>
      <c r="F332" s="975"/>
      <c r="G332" s="976" t="s">
        <v>2474</v>
      </c>
      <c r="H332" s="977"/>
      <c r="I332" s="978"/>
      <c r="J332" s="979"/>
      <c r="K332" s="1450">
        <f>SUM(K331)</f>
        <v>0</v>
      </c>
    </row>
    <row r="333" spans="4:11" ht="15.75" thickBot="1" x14ac:dyDescent="0.3">
      <c r="D333" s="423"/>
      <c r="E333" s="667"/>
      <c r="F333" s="946"/>
      <c r="G333" s="868" t="s">
        <v>2475</v>
      </c>
      <c r="H333" s="947"/>
      <c r="I333" s="919"/>
      <c r="J333" s="920"/>
      <c r="K333" s="1448">
        <f>K332+K329+K316+K309+K265+K214+K167</f>
        <v>0</v>
      </c>
    </row>
    <row r="334" spans="4:11" ht="19.5" thickTop="1" x14ac:dyDescent="0.3">
      <c r="D334" s="423"/>
      <c r="E334" s="667"/>
      <c r="F334" s="854" t="s">
        <v>2476</v>
      </c>
      <c r="G334" s="921" t="s">
        <v>2477</v>
      </c>
      <c r="H334" s="922"/>
      <c r="I334" s="923"/>
      <c r="J334" s="924"/>
      <c r="K334" s="924"/>
    </row>
    <row r="335" spans="4:11" ht="15.75" x14ac:dyDescent="0.25">
      <c r="D335" s="423"/>
      <c r="E335" s="667"/>
      <c r="F335" s="934" t="s">
        <v>2634</v>
      </c>
      <c r="G335" s="935" t="s">
        <v>2478</v>
      </c>
      <c r="H335" s="936"/>
      <c r="I335" s="936"/>
      <c r="J335" s="944"/>
      <c r="K335" s="945"/>
    </row>
    <row r="336" spans="4:11" x14ac:dyDescent="0.25">
      <c r="D336" s="423"/>
      <c r="E336" s="667"/>
      <c r="F336" s="856" t="s">
        <v>2479</v>
      </c>
      <c r="G336" s="856" t="s">
        <v>712</v>
      </c>
      <c r="H336" s="857" t="s">
        <v>2191</v>
      </c>
      <c r="I336" s="858" t="s">
        <v>2110</v>
      </c>
      <c r="J336" s="859" t="s">
        <v>2192</v>
      </c>
      <c r="K336" s="859" t="s">
        <v>2193</v>
      </c>
    </row>
    <row r="337" spans="4:11" x14ac:dyDescent="0.25">
      <c r="D337" s="423"/>
      <c r="E337" s="667"/>
      <c r="F337" s="917"/>
      <c r="G337" s="928" t="s">
        <v>694</v>
      </c>
      <c r="H337" s="928"/>
      <c r="I337" s="941"/>
      <c r="J337" s="941"/>
      <c r="K337" s="928"/>
    </row>
    <row r="338" spans="4:11" ht="38.25" customHeight="1" x14ac:dyDescent="0.25">
      <c r="D338" s="423"/>
      <c r="E338" s="667"/>
      <c r="F338" s="928" t="s">
        <v>2480</v>
      </c>
      <c r="G338" s="928" t="s">
        <v>3100</v>
      </c>
      <c r="H338" s="941" t="s">
        <v>6</v>
      </c>
      <c r="I338" s="941">
        <v>1</v>
      </c>
      <c r="J338" s="942"/>
      <c r="K338" s="1453">
        <f t="shared" ref="K338:K343" si="13">ROUND(I338*J338,2)</f>
        <v>0</v>
      </c>
    </row>
    <row r="339" spans="4:11" ht="51" x14ac:dyDescent="0.25">
      <c r="D339" s="423"/>
      <c r="E339" s="669"/>
      <c r="F339" s="928" t="s">
        <v>2482</v>
      </c>
      <c r="G339" s="928" t="s">
        <v>2483</v>
      </c>
      <c r="H339" s="941" t="s">
        <v>6</v>
      </c>
      <c r="I339" s="941">
        <v>1</v>
      </c>
      <c r="J339" s="942"/>
      <c r="K339" s="1453">
        <f t="shared" si="13"/>
        <v>0</v>
      </c>
    </row>
    <row r="340" spans="4:11" ht="62.25" x14ac:dyDescent="0.25">
      <c r="D340" s="423"/>
      <c r="E340" s="667"/>
      <c r="F340" s="928" t="s">
        <v>2484</v>
      </c>
      <c r="G340" s="928" t="s">
        <v>3101</v>
      </c>
      <c r="H340" s="941" t="s">
        <v>69</v>
      </c>
      <c r="I340" s="941">
        <v>2</v>
      </c>
      <c r="J340" s="942"/>
      <c r="K340" s="1453">
        <f t="shared" si="13"/>
        <v>0</v>
      </c>
    </row>
    <row r="341" spans="4:11" ht="25.5" x14ac:dyDescent="0.25">
      <c r="D341" s="423"/>
      <c r="E341" s="667"/>
      <c r="F341" s="928" t="s">
        <v>2486</v>
      </c>
      <c r="G341" s="928" t="s">
        <v>2487</v>
      </c>
      <c r="H341" s="941" t="s">
        <v>22</v>
      </c>
      <c r="I341" s="941">
        <v>8</v>
      </c>
      <c r="J341" s="942"/>
      <c r="K341" s="1453">
        <f t="shared" si="13"/>
        <v>0</v>
      </c>
    </row>
    <row r="342" spans="4:11" x14ac:dyDescent="0.25">
      <c r="D342" s="423"/>
      <c r="E342" s="667"/>
      <c r="F342" s="928" t="s">
        <v>2488</v>
      </c>
      <c r="G342" s="928" t="s">
        <v>2489</v>
      </c>
      <c r="H342" s="941" t="s">
        <v>29</v>
      </c>
      <c r="I342" s="941">
        <v>30</v>
      </c>
      <c r="J342" s="942"/>
      <c r="K342" s="1453">
        <f t="shared" si="13"/>
        <v>0</v>
      </c>
    </row>
    <row r="343" spans="4:11" ht="25.5" x14ac:dyDescent="0.25">
      <c r="D343" s="423"/>
      <c r="E343" s="667"/>
      <c r="F343" s="928" t="s">
        <v>2490</v>
      </c>
      <c r="G343" s="928" t="s">
        <v>2491</v>
      </c>
      <c r="H343" s="941" t="s">
        <v>14</v>
      </c>
      <c r="I343" s="941">
        <v>1</v>
      </c>
      <c r="J343" s="942"/>
      <c r="K343" s="1453">
        <f t="shared" si="13"/>
        <v>0</v>
      </c>
    </row>
    <row r="344" spans="4:11" ht="15.75" x14ac:dyDescent="0.25">
      <c r="D344" s="423"/>
      <c r="E344" s="466"/>
      <c r="F344" s="934" t="s">
        <v>2635</v>
      </c>
      <c r="G344" s="935" t="s">
        <v>2492</v>
      </c>
      <c r="H344" s="936"/>
      <c r="I344" s="936"/>
      <c r="J344" s="944"/>
      <c r="K344" s="945"/>
    </row>
    <row r="345" spans="4:11" x14ac:dyDescent="0.25">
      <c r="D345" s="423"/>
      <c r="E345" s="670"/>
      <c r="F345" s="856" t="s">
        <v>2479</v>
      </c>
      <c r="G345" s="856" t="s">
        <v>712</v>
      </c>
      <c r="H345" s="857" t="s">
        <v>2191</v>
      </c>
      <c r="I345" s="858" t="s">
        <v>2110</v>
      </c>
      <c r="J345" s="859" t="s">
        <v>2192</v>
      </c>
      <c r="K345" s="859" t="s">
        <v>2193</v>
      </c>
    </row>
    <row r="346" spans="4:11" ht="15" customHeight="1" x14ac:dyDescent="0.25">
      <c r="D346" s="423"/>
      <c r="E346" s="466"/>
      <c r="F346" s="939" t="s">
        <v>2493</v>
      </c>
      <c r="G346" s="917" t="s">
        <v>2494</v>
      </c>
      <c r="H346" s="941" t="s">
        <v>69</v>
      </c>
      <c r="I346" s="941">
        <v>45</v>
      </c>
      <c r="J346" s="942"/>
      <c r="K346" s="1453">
        <f t="shared" ref="K346:K355" si="14">ROUND(I346*J346,2)</f>
        <v>0</v>
      </c>
    </row>
    <row r="347" spans="4:11" x14ac:dyDescent="0.25">
      <c r="D347" s="423"/>
      <c r="E347" s="466"/>
      <c r="F347" s="939" t="s">
        <v>2495</v>
      </c>
      <c r="G347" s="917" t="s">
        <v>3102</v>
      </c>
      <c r="H347" s="941" t="s">
        <v>69</v>
      </c>
      <c r="I347" s="941">
        <v>12</v>
      </c>
      <c r="J347" s="942"/>
      <c r="K347" s="1453">
        <f t="shared" si="14"/>
        <v>0</v>
      </c>
    </row>
    <row r="348" spans="4:11" ht="27.75" x14ac:dyDescent="0.25">
      <c r="D348" s="423"/>
      <c r="E348" s="466"/>
      <c r="F348" s="939" t="s">
        <v>2497</v>
      </c>
      <c r="G348" s="917" t="s">
        <v>3103</v>
      </c>
      <c r="H348" s="941" t="s">
        <v>6</v>
      </c>
      <c r="I348" s="941">
        <v>1</v>
      </c>
      <c r="J348" s="942"/>
      <c r="K348" s="1453">
        <f t="shared" si="14"/>
        <v>0</v>
      </c>
    </row>
    <row r="349" spans="4:11" x14ac:dyDescent="0.25">
      <c r="D349" s="423"/>
      <c r="E349" s="466"/>
      <c r="F349" s="939" t="s">
        <v>2499</v>
      </c>
      <c r="G349" s="917" t="s">
        <v>3104</v>
      </c>
      <c r="H349" s="941" t="s">
        <v>6</v>
      </c>
      <c r="I349" s="941">
        <v>4</v>
      </c>
      <c r="J349" s="942"/>
      <c r="K349" s="1453">
        <f t="shared" si="14"/>
        <v>0</v>
      </c>
    </row>
    <row r="350" spans="4:11" ht="27.75" x14ac:dyDescent="0.25">
      <c r="D350" s="423"/>
      <c r="E350" s="466"/>
      <c r="F350" s="939" t="s">
        <v>2501</v>
      </c>
      <c r="G350" s="917" t="s">
        <v>3105</v>
      </c>
      <c r="H350" s="941" t="s">
        <v>14</v>
      </c>
      <c r="I350" s="941">
        <v>1</v>
      </c>
      <c r="J350" s="942"/>
      <c r="K350" s="1453">
        <f t="shared" si="14"/>
        <v>0</v>
      </c>
    </row>
    <row r="351" spans="4:11" ht="50.25" x14ac:dyDescent="0.25">
      <c r="D351" s="423"/>
      <c r="E351" s="671"/>
      <c r="F351" s="939" t="s">
        <v>2503</v>
      </c>
      <c r="G351" s="917" t="s">
        <v>3106</v>
      </c>
      <c r="H351" s="941" t="s">
        <v>14</v>
      </c>
      <c r="I351" s="941">
        <v>1</v>
      </c>
      <c r="J351" s="942"/>
      <c r="K351" s="1453">
        <f t="shared" si="14"/>
        <v>0</v>
      </c>
    </row>
    <row r="352" spans="4:11" ht="26.25" x14ac:dyDescent="0.25">
      <c r="D352" s="423"/>
      <c r="E352" s="667"/>
      <c r="F352" s="939" t="s">
        <v>2505</v>
      </c>
      <c r="G352" s="917" t="s">
        <v>2506</v>
      </c>
      <c r="H352" s="941" t="s">
        <v>6</v>
      </c>
      <c r="I352" s="941">
        <v>1</v>
      </c>
      <c r="J352" s="942"/>
      <c r="K352" s="1453">
        <f t="shared" si="14"/>
        <v>0</v>
      </c>
    </row>
    <row r="353" spans="4:11" ht="64.5" x14ac:dyDescent="0.25">
      <c r="D353" s="423"/>
      <c r="E353" s="667"/>
      <c r="F353" s="939" t="s">
        <v>2507</v>
      </c>
      <c r="G353" s="917" t="s">
        <v>2508</v>
      </c>
      <c r="H353" s="941" t="s">
        <v>14</v>
      </c>
      <c r="I353" s="941">
        <v>1</v>
      </c>
      <c r="J353" s="942"/>
      <c r="K353" s="1453">
        <f t="shared" si="14"/>
        <v>0</v>
      </c>
    </row>
    <row r="354" spans="4:11" ht="64.5" x14ac:dyDescent="0.25">
      <c r="D354" s="423"/>
      <c r="E354" s="667"/>
      <c r="F354" s="939" t="s">
        <v>2509</v>
      </c>
      <c r="G354" s="917" t="s">
        <v>2510</v>
      </c>
      <c r="H354" s="941" t="s">
        <v>14</v>
      </c>
      <c r="I354" s="941">
        <v>2</v>
      </c>
      <c r="J354" s="942"/>
      <c r="K354" s="1453">
        <f t="shared" si="14"/>
        <v>0</v>
      </c>
    </row>
    <row r="355" spans="4:11" x14ac:dyDescent="0.25">
      <c r="D355" s="423"/>
      <c r="E355" s="667"/>
      <c r="F355" s="939" t="s">
        <v>2511</v>
      </c>
      <c r="G355" s="917" t="s">
        <v>2512</v>
      </c>
      <c r="H355" s="941" t="s">
        <v>20</v>
      </c>
      <c r="I355" s="941">
        <v>8</v>
      </c>
      <c r="J355" s="942"/>
      <c r="K355" s="1453">
        <f t="shared" si="14"/>
        <v>0</v>
      </c>
    </row>
    <row r="356" spans="4:11" ht="27.75" customHeight="1" x14ac:dyDescent="0.25">
      <c r="D356" s="423"/>
      <c r="E356" s="667"/>
      <c r="F356" s="939" t="s">
        <v>2513</v>
      </c>
      <c r="G356" s="917" t="s">
        <v>2514</v>
      </c>
      <c r="H356" s="941"/>
      <c r="I356" s="941"/>
      <c r="J356" s="941"/>
      <c r="K356" s="941"/>
    </row>
    <row r="357" spans="4:11" x14ac:dyDescent="0.25">
      <c r="D357" s="423"/>
      <c r="E357" s="667"/>
      <c r="F357" s="939"/>
      <c r="G357" s="917" t="s">
        <v>2515</v>
      </c>
      <c r="H357" s="941"/>
      <c r="I357" s="941"/>
      <c r="J357" s="941"/>
      <c r="K357" s="941"/>
    </row>
    <row r="358" spans="4:11" x14ac:dyDescent="0.25">
      <c r="D358" s="423"/>
      <c r="E358" s="667"/>
      <c r="F358" s="939"/>
      <c r="G358" s="917" t="s">
        <v>2516</v>
      </c>
      <c r="H358" s="941"/>
      <c r="I358" s="941"/>
      <c r="J358" s="941"/>
      <c r="K358" s="941"/>
    </row>
    <row r="359" spans="4:11" x14ac:dyDescent="0.25">
      <c r="D359" s="423"/>
      <c r="E359" s="667"/>
      <c r="F359" s="939"/>
      <c r="G359" s="917" t="s">
        <v>2517</v>
      </c>
      <c r="H359" s="941"/>
      <c r="I359" s="941"/>
      <c r="J359" s="941"/>
      <c r="K359" s="941"/>
    </row>
    <row r="360" spans="4:11" x14ac:dyDescent="0.25">
      <c r="D360" s="423"/>
      <c r="E360" s="667"/>
      <c r="F360" s="939"/>
      <c r="G360" s="917" t="s">
        <v>2518</v>
      </c>
      <c r="H360" s="941"/>
      <c r="I360" s="941"/>
      <c r="J360" s="941"/>
      <c r="K360" s="941"/>
    </row>
    <row r="361" spans="4:11" x14ac:dyDescent="0.25">
      <c r="D361" s="423"/>
      <c r="E361" s="667"/>
      <c r="F361" s="939"/>
      <c r="G361" s="917" t="s">
        <v>2519</v>
      </c>
      <c r="H361" s="941"/>
      <c r="I361" s="941"/>
      <c r="J361" s="941"/>
      <c r="K361" s="941"/>
    </row>
    <row r="362" spans="4:11" x14ac:dyDescent="0.25">
      <c r="D362" s="423"/>
      <c r="E362" s="667"/>
      <c r="F362" s="939"/>
      <c r="G362" s="917" t="s">
        <v>2520</v>
      </c>
      <c r="H362" s="941"/>
      <c r="I362" s="941"/>
      <c r="J362" s="941"/>
      <c r="K362" s="941"/>
    </row>
    <row r="363" spans="4:11" x14ac:dyDescent="0.25">
      <c r="D363" s="423"/>
      <c r="E363" s="667"/>
      <c r="F363" s="939"/>
      <c r="G363" s="917" t="s">
        <v>2521</v>
      </c>
      <c r="H363" s="941"/>
      <c r="I363" s="941"/>
      <c r="J363" s="941"/>
      <c r="K363" s="941"/>
    </row>
    <row r="364" spans="4:11" x14ac:dyDescent="0.25">
      <c r="D364" s="423"/>
      <c r="E364" s="667"/>
      <c r="F364" s="939"/>
      <c r="G364" s="917" t="s">
        <v>2522</v>
      </c>
      <c r="H364" s="941"/>
      <c r="I364" s="941"/>
      <c r="J364" s="941"/>
      <c r="K364" s="941"/>
    </row>
    <row r="365" spans="4:11" x14ac:dyDescent="0.25">
      <c r="D365" s="423"/>
      <c r="E365" s="667"/>
      <c r="F365" s="939"/>
      <c r="G365" s="917" t="s">
        <v>2523</v>
      </c>
      <c r="H365" s="941"/>
      <c r="I365" s="941"/>
      <c r="J365" s="941"/>
      <c r="K365" s="941"/>
    </row>
    <row r="366" spans="4:11" ht="15" customHeight="1" x14ac:dyDescent="0.25">
      <c r="D366" s="423"/>
      <c r="E366" s="671"/>
      <c r="F366" s="939"/>
      <c r="G366" s="917" t="s">
        <v>2524</v>
      </c>
      <c r="H366" s="941"/>
      <c r="I366" s="941"/>
      <c r="J366" s="941"/>
      <c r="K366" s="941"/>
    </row>
    <row r="367" spans="4:11" x14ac:dyDescent="0.25">
      <c r="D367" s="423"/>
      <c r="E367" s="667"/>
      <c r="F367" s="939"/>
      <c r="G367" s="917" t="s">
        <v>2525</v>
      </c>
      <c r="H367" s="941"/>
      <c r="I367" s="941"/>
      <c r="J367" s="941"/>
      <c r="K367" s="941"/>
    </row>
    <row r="368" spans="4:11" x14ac:dyDescent="0.25">
      <c r="D368" s="423"/>
      <c r="E368" s="667"/>
      <c r="F368" s="939"/>
      <c r="G368" s="917" t="s">
        <v>2526</v>
      </c>
      <c r="H368" s="941"/>
      <c r="I368" s="941"/>
      <c r="J368" s="941"/>
      <c r="K368" s="941"/>
    </row>
    <row r="369" spans="4:11" x14ac:dyDescent="0.25">
      <c r="D369" s="423"/>
      <c r="E369" s="667"/>
      <c r="F369" s="939"/>
      <c r="G369" s="917" t="s">
        <v>2527</v>
      </c>
      <c r="H369" s="941"/>
      <c r="I369" s="941"/>
      <c r="J369" s="941"/>
      <c r="K369" s="941"/>
    </row>
    <row r="370" spans="4:11" x14ac:dyDescent="0.25">
      <c r="D370" s="423"/>
      <c r="E370" s="667"/>
      <c r="F370" s="939"/>
      <c r="G370" s="917" t="s">
        <v>2528</v>
      </c>
      <c r="H370" s="941"/>
      <c r="I370" s="941"/>
      <c r="J370" s="941"/>
      <c r="K370" s="941"/>
    </row>
    <row r="371" spans="4:11" x14ac:dyDescent="0.25">
      <c r="D371" s="423"/>
      <c r="E371" s="667"/>
      <c r="F371" s="939"/>
      <c r="G371" s="917" t="s">
        <v>2529</v>
      </c>
      <c r="H371" s="941"/>
      <c r="I371" s="941"/>
      <c r="J371" s="941"/>
      <c r="K371" s="941"/>
    </row>
    <row r="372" spans="4:11" x14ac:dyDescent="0.25">
      <c r="D372" s="423"/>
      <c r="E372" s="667"/>
      <c r="F372" s="939"/>
      <c r="G372" s="917" t="s">
        <v>2530</v>
      </c>
      <c r="H372" s="941" t="s">
        <v>14</v>
      </c>
      <c r="I372" s="941">
        <v>1</v>
      </c>
      <c r="J372" s="942"/>
      <c r="K372" s="1453">
        <f t="shared" ref="K372:K377" si="15">ROUND(I372*J372,2)</f>
        <v>0</v>
      </c>
    </row>
    <row r="373" spans="4:11" ht="26.25" x14ac:dyDescent="0.25">
      <c r="D373" s="423"/>
      <c r="E373" s="667"/>
      <c r="F373" s="939" t="s">
        <v>2531</v>
      </c>
      <c r="G373" s="917" t="s">
        <v>2532</v>
      </c>
      <c r="H373" s="941" t="s">
        <v>6</v>
      </c>
      <c r="I373" s="941">
        <v>1</v>
      </c>
      <c r="J373" s="942"/>
      <c r="K373" s="1453">
        <f t="shared" si="15"/>
        <v>0</v>
      </c>
    </row>
    <row r="374" spans="4:11" ht="29.25" x14ac:dyDescent="0.25">
      <c r="D374" s="423"/>
      <c r="E374" s="667"/>
      <c r="F374" s="939" t="s">
        <v>2533</v>
      </c>
      <c r="G374" s="917" t="s">
        <v>3107</v>
      </c>
      <c r="H374" s="941" t="s">
        <v>6</v>
      </c>
      <c r="I374" s="941">
        <v>6</v>
      </c>
      <c r="J374" s="942"/>
      <c r="K374" s="1453">
        <f t="shared" si="15"/>
        <v>0</v>
      </c>
    </row>
    <row r="375" spans="4:11" x14ac:dyDescent="0.25">
      <c r="D375" s="423"/>
      <c r="E375" s="667"/>
      <c r="F375" s="939" t="s">
        <v>2535</v>
      </c>
      <c r="G375" s="917" t="s">
        <v>2536</v>
      </c>
      <c r="H375" s="941" t="s">
        <v>14</v>
      </c>
      <c r="I375" s="941">
        <v>1</v>
      </c>
      <c r="J375" s="942"/>
      <c r="K375" s="1453">
        <f t="shared" si="15"/>
        <v>0</v>
      </c>
    </row>
    <row r="376" spans="4:11" x14ac:dyDescent="0.25">
      <c r="D376" s="423"/>
      <c r="E376" s="667"/>
      <c r="F376" s="939" t="s">
        <v>2537</v>
      </c>
      <c r="G376" s="917" t="s">
        <v>2538</v>
      </c>
      <c r="H376" s="941" t="s">
        <v>69</v>
      </c>
      <c r="I376" s="941">
        <v>20</v>
      </c>
      <c r="J376" s="942"/>
      <c r="K376" s="1453">
        <f t="shared" si="15"/>
        <v>0</v>
      </c>
    </row>
    <row r="377" spans="4:11" ht="26.25" x14ac:dyDescent="0.25">
      <c r="D377" s="423"/>
      <c r="E377" s="667"/>
      <c r="F377" s="939" t="s">
        <v>2539</v>
      </c>
      <c r="G377" s="917" t="s">
        <v>2540</v>
      </c>
      <c r="H377" s="941" t="s">
        <v>6</v>
      </c>
      <c r="I377" s="941">
        <v>8</v>
      </c>
      <c r="J377" s="942"/>
      <c r="K377" s="1453">
        <f t="shared" si="15"/>
        <v>0</v>
      </c>
    </row>
    <row r="378" spans="4:11" ht="15.75" x14ac:dyDescent="0.25">
      <c r="D378" s="423"/>
      <c r="E378" s="671"/>
      <c r="F378" s="934" t="s">
        <v>2636</v>
      </c>
      <c r="G378" s="935" t="s">
        <v>2541</v>
      </c>
      <c r="H378" s="936"/>
      <c r="I378" s="936"/>
      <c r="J378" s="944"/>
      <c r="K378" s="945"/>
    </row>
    <row r="379" spans="4:11" x14ac:dyDescent="0.25">
      <c r="D379" s="423"/>
      <c r="E379" s="667"/>
      <c r="F379" s="856" t="s">
        <v>2479</v>
      </c>
      <c r="G379" s="856" t="s">
        <v>712</v>
      </c>
      <c r="H379" s="857" t="s">
        <v>2191</v>
      </c>
      <c r="I379" s="858" t="s">
        <v>2110</v>
      </c>
      <c r="J379" s="859" t="s">
        <v>2192</v>
      </c>
      <c r="K379" s="859" t="s">
        <v>2193</v>
      </c>
    </row>
    <row r="380" spans="4:11" x14ac:dyDescent="0.25">
      <c r="D380" s="423"/>
      <c r="E380" s="667"/>
      <c r="F380" s="939" t="s">
        <v>2542</v>
      </c>
      <c r="G380" s="917" t="s">
        <v>2543</v>
      </c>
      <c r="H380" s="941" t="s">
        <v>14</v>
      </c>
      <c r="I380" s="941">
        <v>1</v>
      </c>
      <c r="J380" s="942"/>
      <c r="K380" s="1453">
        <f>ROUND(I380*J380,2)</f>
        <v>0</v>
      </c>
    </row>
    <row r="381" spans="4:11" x14ac:dyDescent="0.25">
      <c r="D381" s="423"/>
      <c r="E381" s="667"/>
      <c r="F381" s="939" t="s">
        <v>2544</v>
      </c>
      <c r="G381" s="917" t="s">
        <v>2545</v>
      </c>
      <c r="H381" s="941" t="s">
        <v>14</v>
      </c>
      <c r="I381" s="941">
        <v>1</v>
      </c>
      <c r="J381" s="942"/>
      <c r="K381" s="1453">
        <f>ROUND(I381*J381,2)</f>
        <v>0</v>
      </c>
    </row>
    <row r="382" spans="4:11" x14ac:dyDescent="0.25">
      <c r="D382" s="423"/>
      <c r="E382" s="659"/>
      <c r="F382" s="939" t="s">
        <v>2546</v>
      </c>
      <c r="G382" s="917" t="s">
        <v>2547</v>
      </c>
      <c r="H382" s="941" t="s">
        <v>14</v>
      </c>
      <c r="I382" s="941">
        <v>1</v>
      </c>
      <c r="J382" s="942"/>
      <c r="K382" s="1453">
        <f>ROUND(I382*J382,2)</f>
        <v>0</v>
      </c>
    </row>
    <row r="383" spans="4:11" ht="26.25" x14ac:dyDescent="0.25">
      <c r="D383" s="423"/>
      <c r="E383" s="668"/>
      <c r="F383" s="939" t="s">
        <v>2548</v>
      </c>
      <c r="G383" s="917" t="s">
        <v>2549</v>
      </c>
      <c r="H383" s="941" t="s">
        <v>14</v>
      </c>
      <c r="I383" s="941">
        <v>1</v>
      </c>
      <c r="J383" s="942"/>
      <c r="K383" s="1453">
        <f>ROUND(I383*J383,2)</f>
        <v>0</v>
      </c>
    </row>
    <row r="384" spans="4:11" ht="39" x14ac:dyDescent="0.25">
      <c r="E384" s="668"/>
      <c r="F384" s="939" t="s">
        <v>2550</v>
      </c>
      <c r="G384" s="917" t="s">
        <v>2551</v>
      </c>
      <c r="H384" s="941" t="s">
        <v>14</v>
      </c>
      <c r="I384" s="941">
        <v>1</v>
      </c>
      <c r="J384" s="942"/>
      <c r="K384" s="1453">
        <f>ROUND(I384*J384,2)</f>
        <v>0</v>
      </c>
    </row>
    <row r="385" spans="5:12" ht="15.75" thickBot="1" x14ac:dyDescent="0.3">
      <c r="E385" s="668"/>
      <c r="F385" s="946"/>
      <c r="G385" s="868" t="s">
        <v>2552</v>
      </c>
      <c r="H385" s="947" t="s">
        <v>2553</v>
      </c>
      <c r="I385" s="919"/>
      <c r="J385" s="920"/>
      <c r="K385" s="1448">
        <f>SUM(K337:K384)</f>
        <v>0</v>
      </c>
    </row>
    <row r="386" spans="5:12" ht="19.5" thickTop="1" x14ac:dyDescent="0.3">
      <c r="E386" s="668"/>
      <c r="F386" s="854" t="s">
        <v>801</v>
      </c>
      <c r="G386" s="921" t="s">
        <v>2554</v>
      </c>
      <c r="H386" s="922"/>
      <c r="I386" s="923"/>
      <c r="J386" s="924"/>
      <c r="K386" s="924"/>
    </row>
    <row r="387" spans="5:12" ht="15.75" x14ac:dyDescent="0.25">
      <c r="E387" s="668"/>
      <c r="F387" s="934" t="s">
        <v>2637</v>
      </c>
      <c r="G387" s="935" t="s">
        <v>2478</v>
      </c>
      <c r="H387" s="936"/>
      <c r="I387" s="936"/>
      <c r="J387" s="944"/>
      <c r="K387" s="945"/>
    </row>
    <row r="388" spans="5:12" x14ac:dyDescent="0.25">
      <c r="E388" s="668"/>
      <c r="F388" s="856" t="s">
        <v>2479</v>
      </c>
      <c r="G388" s="856" t="s">
        <v>712</v>
      </c>
      <c r="H388" s="857" t="s">
        <v>2191</v>
      </c>
      <c r="I388" s="858" t="s">
        <v>2110</v>
      </c>
      <c r="J388" s="859" t="s">
        <v>2192</v>
      </c>
      <c r="K388" s="859" t="s">
        <v>2193</v>
      </c>
    </row>
    <row r="389" spans="5:12" ht="26.25" x14ac:dyDescent="0.25">
      <c r="E389" s="668"/>
      <c r="F389" s="939" t="s">
        <v>2556</v>
      </c>
      <c r="G389" s="917" t="s">
        <v>2557</v>
      </c>
      <c r="H389" s="941" t="s">
        <v>14</v>
      </c>
      <c r="I389" s="941">
        <v>1</v>
      </c>
      <c r="J389" s="942"/>
      <c r="K389" s="1453">
        <f>ROUND(I389*J389,2)</f>
        <v>0</v>
      </c>
    </row>
    <row r="390" spans="5:12" x14ac:dyDescent="0.25">
      <c r="E390" s="668"/>
      <c r="F390" s="939" t="s">
        <v>2558</v>
      </c>
      <c r="G390" s="917" t="s">
        <v>2559</v>
      </c>
      <c r="H390" s="941" t="s">
        <v>14</v>
      </c>
      <c r="I390" s="941">
        <v>1</v>
      </c>
      <c r="J390" s="942"/>
      <c r="K390" s="1453">
        <f t="shared" ref="K390:K396" si="16">ROUND(I390*J390,2)</f>
        <v>0</v>
      </c>
    </row>
    <row r="391" spans="5:12" ht="26.25" x14ac:dyDescent="0.25">
      <c r="E391" s="668"/>
      <c r="F391" s="939" t="s">
        <v>2560</v>
      </c>
      <c r="G391" s="917" t="s">
        <v>2561</v>
      </c>
      <c r="H391" s="941" t="s">
        <v>14</v>
      </c>
      <c r="I391" s="941">
        <v>1</v>
      </c>
      <c r="J391" s="942"/>
      <c r="K391" s="1453">
        <f t="shared" si="16"/>
        <v>0</v>
      </c>
    </row>
    <row r="392" spans="5:12" ht="64.5" x14ac:dyDescent="0.25">
      <c r="E392" s="668"/>
      <c r="F392" s="939" t="s">
        <v>2562</v>
      </c>
      <c r="G392" s="917" t="s">
        <v>2563</v>
      </c>
      <c r="H392" s="941" t="s">
        <v>69</v>
      </c>
      <c r="I392" s="941">
        <v>16</v>
      </c>
      <c r="J392" s="942"/>
      <c r="K392" s="1453">
        <f t="shared" si="16"/>
        <v>0</v>
      </c>
    </row>
    <row r="393" spans="5:12" ht="26.25" x14ac:dyDescent="0.25">
      <c r="E393" s="668"/>
      <c r="F393" s="939" t="s">
        <v>2564</v>
      </c>
      <c r="G393" s="917" t="s">
        <v>2565</v>
      </c>
      <c r="H393" s="941" t="s">
        <v>69</v>
      </c>
      <c r="I393" s="941">
        <v>12</v>
      </c>
      <c r="J393" s="942"/>
      <c r="K393" s="1453">
        <f t="shared" si="16"/>
        <v>0</v>
      </c>
    </row>
    <row r="394" spans="5:12" ht="66.75" x14ac:dyDescent="0.25">
      <c r="E394" s="668"/>
      <c r="F394" s="939" t="s">
        <v>2566</v>
      </c>
      <c r="G394" s="917" t="s">
        <v>3108</v>
      </c>
      <c r="H394" s="941" t="s">
        <v>6</v>
      </c>
      <c r="I394" s="941">
        <v>1</v>
      </c>
      <c r="J394" s="942"/>
      <c r="K394" s="1453">
        <f t="shared" si="16"/>
        <v>0</v>
      </c>
    </row>
    <row r="395" spans="5:12" ht="26.25" x14ac:dyDescent="0.25">
      <c r="E395" s="668"/>
      <c r="F395" s="939" t="s">
        <v>2568</v>
      </c>
      <c r="G395" s="917" t="s">
        <v>2569</v>
      </c>
      <c r="H395" s="941" t="s">
        <v>69</v>
      </c>
      <c r="I395" s="941">
        <v>25</v>
      </c>
      <c r="J395" s="942"/>
      <c r="K395" s="1453">
        <f t="shared" si="16"/>
        <v>0</v>
      </c>
    </row>
    <row r="396" spans="5:12" ht="26.25" x14ac:dyDescent="0.25">
      <c r="E396" s="668"/>
      <c r="F396" s="939" t="s">
        <v>2570</v>
      </c>
      <c r="G396" s="917" t="s">
        <v>2571</v>
      </c>
      <c r="H396" s="941" t="s">
        <v>6</v>
      </c>
      <c r="I396" s="941">
        <v>5</v>
      </c>
      <c r="J396" s="942"/>
      <c r="K396" s="1453">
        <f t="shared" si="16"/>
        <v>0</v>
      </c>
    </row>
    <row r="397" spans="5:12" x14ac:dyDescent="0.25">
      <c r="E397" s="668"/>
      <c r="F397" s="939" t="s">
        <v>2572</v>
      </c>
      <c r="G397" s="917" t="s">
        <v>2573</v>
      </c>
      <c r="H397" s="941" t="s">
        <v>1166</v>
      </c>
      <c r="I397" s="941">
        <v>10</v>
      </c>
      <c r="J397" s="974"/>
      <c r="K397" s="1453">
        <f>SUM(K389:K396)*I397/100</f>
        <v>0</v>
      </c>
      <c r="L397" s="1497" t="s">
        <v>3283</v>
      </c>
    </row>
    <row r="398" spans="5:12" ht="15.75" x14ac:dyDescent="0.25">
      <c r="E398" s="668"/>
      <c r="F398" s="934" t="s">
        <v>2574</v>
      </c>
      <c r="G398" s="935" t="s">
        <v>2492</v>
      </c>
      <c r="H398" s="936"/>
      <c r="I398" s="936"/>
      <c r="J398" s="944"/>
      <c r="K398" s="945"/>
    </row>
    <row r="399" spans="5:12" x14ac:dyDescent="0.25">
      <c r="E399" s="668"/>
      <c r="F399" s="856" t="s">
        <v>2479</v>
      </c>
      <c r="G399" s="856" t="s">
        <v>712</v>
      </c>
      <c r="H399" s="857" t="s">
        <v>2191</v>
      </c>
      <c r="I399" s="858" t="s">
        <v>2110</v>
      </c>
      <c r="J399" s="859" t="s">
        <v>2192</v>
      </c>
      <c r="K399" s="859" t="s">
        <v>2193</v>
      </c>
    </row>
    <row r="400" spans="5:12" ht="15.75" x14ac:dyDescent="0.25">
      <c r="E400" s="668"/>
      <c r="F400" s="939" t="s">
        <v>2575</v>
      </c>
      <c r="G400" s="917" t="s">
        <v>3109</v>
      </c>
      <c r="H400" s="941" t="s">
        <v>69</v>
      </c>
      <c r="I400" s="941">
        <v>5</v>
      </c>
      <c r="J400" s="942"/>
      <c r="K400" s="1453">
        <f>ROUND(I400*J400,2)</f>
        <v>0</v>
      </c>
    </row>
    <row r="401" spans="5:12" ht="15.75" x14ac:dyDescent="0.25">
      <c r="E401" s="668"/>
      <c r="F401" s="939" t="s">
        <v>2577</v>
      </c>
      <c r="G401" s="917" t="s">
        <v>3110</v>
      </c>
      <c r="H401" s="941" t="s">
        <v>6</v>
      </c>
      <c r="I401" s="941">
        <v>8</v>
      </c>
      <c r="J401" s="942"/>
      <c r="K401" s="1453">
        <f t="shared" ref="K401:K408" si="17">ROUND(I401*J401,2)</f>
        <v>0</v>
      </c>
    </row>
    <row r="402" spans="5:12" ht="28.5" x14ac:dyDescent="0.25">
      <c r="E402" s="668"/>
      <c r="F402" s="939" t="s">
        <v>2578</v>
      </c>
      <c r="G402" s="917" t="s">
        <v>3111</v>
      </c>
      <c r="H402" s="941" t="s">
        <v>6</v>
      </c>
      <c r="I402" s="941">
        <v>2</v>
      </c>
      <c r="J402" s="942"/>
      <c r="K402" s="1453">
        <f t="shared" si="17"/>
        <v>0</v>
      </c>
    </row>
    <row r="403" spans="5:12" ht="15.75" customHeight="1" x14ac:dyDescent="0.25">
      <c r="E403" s="668"/>
      <c r="F403" s="939" t="s">
        <v>2580</v>
      </c>
      <c r="G403" s="917" t="s">
        <v>2581</v>
      </c>
      <c r="H403" s="941" t="s">
        <v>6</v>
      </c>
      <c r="I403" s="941">
        <v>1</v>
      </c>
      <c r="J403" s="942"/>
      <c r="K403" s="1453">
        <f t="shared" si="17"/>
        <v>0</v>
      </c>
    </row>
    <row r="404" spans="5:12" ht="40.5" customHeight="1" x14ac:dyDescent="0.25">
      <c r="E404" s="668"/>
      <c r="F404" s="939" t="s">
        <v>2582</v>
      </c>
      <c r="G404" s="917" t="s">
        <v>2583</v>
      </c>
      <c r="H404" s="941" t="s">
        <v>6</v>
      </c>
      <c r="I404" s="941">
        <v>1</v>
      </c>
      <c r="J404" s="942"/>
      <c r="K404" s="1453">
        <f t="shared" si="17"/>
        <v>0</v>
      </c>
    </row>
    <row r="405" spans="5:12" ht="66.75" x14ac:dyDescent="0.25">
      <c r="E405" s="668"/>
      <c r="F405" s="939" t="s">
        <v>2584</v>
      </c>
      <c r="G405" s="917" t="s">
        <v>3112</v>
      </c>
      <c r="H405" s="941" t="s">
        <v>14</v>
      </c>
      <c r="I405" s="941">
        <v>1</v>
      </c>
      <c r="J405" s="942"/>
      <c r="K405" s="1453">
        <f t="shared" si="17"/>
        <v>0</v>
      </c>
    </row>
    <row r="406" spans="5:12" ht="26.25" x14ac:dyDescent="0.25">
      <c r="E406" s="668"/>
      <c r="F406" s="939" t="s">
        <v>2586</v>
      </c>
      <c r="G406" s="917" t="s">
        <v>2587</v>
      </c>
      <c r="H406" s="941" t="s">
        <v>14</v>
      </c>
      <c r="I406" s="941">
        <v>1</v>
      </c>
      <c r="J406" s="942"/>
      <c r="K406" s="1453">
        <f t="shared" si="17"/>
        <v>0</v>
      </c>
    </row>
    <row r="407" spans="5:12" x14ac:dyDescent="0.25">
      <c r="E407" s="668"/>
      <c r="F407" s="939" t="s">
        <v>2588</v>
      </c>
      <c r="G407" s="917" t="s">
        <v>2589</v>
      </c>
      <c r="H407" s="941" t="s">
        <v>14</v>
      </c>
      <c r="I407" s="941">
        <v>1</v>
      </c>
      <c r="J407" s="942"/>
      <c r="K407" s="1453">
        <f t="shared" si="17"/>
        <v>0</v>
      </c>
    </row>
    <row r="408" spans="5:12" x14ac:dyDescent="0.25">
      <c r="E408" s="668"/>
      <c r="F408" s="939" t="s">
        <v>2590</v>
      </c>
      <c r="G408" s="917" t="s">
        <v>2591</v>
      </c>
      <c r="H408" s="941" t="s">
        <v>6</v>
      </c>
      <c r="I408" s="941">
        <v>2</v>
      </c>
      <c r="J408" s="942"/>
      <c r="K408" s="1453">
        <f t="shared" si="17"/>
        <v>0</v>
      </c>
    </row>
    <row r="409" spans="5:12" x14ac:dyDescent="0.25">
      <c r="E409" s="668"/>
      <c r="F409" s="939" t="s">
        <v>2592</v>
      </c>
      <c r="G409" s="917" t="s">
        <v>2573</v>
      </c>
      <c r="H409" s="941" t="s">
        <v>1166</v>
      </c>
      <c r="I409" s="941">
        <v>10</v>
      </c>
      <c r="J409" s="974"/>
      <c r="K409" s="1453">
        <f>SUM(K400:K408)*I409/100</f>
        <v>0</v>
      </c>
      <c r="L409" s="1497" t="s">
        <v>3283</v>
      </c>
    </row>
    <row r="410" spans="5:12" ht="15.75" x14ac:dyDescent="0.25">
      <c r="E410" s="668"/>
      <c r="F410" s="934" t="s">
        <v>2593</v>
      </c>
      <c r="G410" s="935" t="s">
        <v>2541</v>
      </c>
      <c r="H410" s="936"/>
      <c r="I410" s="936"/>
      <c r="J410" s="944"/>
      <c r="K410" s="945"/>
    </row>
    <row r="411" spans="5:12" x14ac:dyDescent="0.25">
      <c r="E411" s="668"/>
      <c r="F411" s="856" t="s">
        <v>2479</v>
      </c>
      <c r="G411" s="856" t="s">
        <v>712</v>
      </c>
      <c r="H411" s="857" t="s">
        <v>2191</v>
      </c>
      <c r="I411" s="858" t="s">
        <v>2110</v>
      </c>
      <c r="J411" s="859" t="s">
        <v>2192</v>
      </c>
      <c r="K411" s="859" t="s">
        <v>2193</v>
      </c>
    </row>
    <row r="412" spans="5:12" x14ac:dyDescent="0.25">
      <c r="E412" s="668"/>
      <c r="F412" s="917" t="s">
        <v>2594</v>
      </c>
      <c r="G412" s="917" t="s">
        <v>2595</v>
      </c>
      <c r="H412" s="941" t="s">
        <v>14</v>
      </c>
      <c r="I412" s="941">
        <v>1</v>
      </c>
      <c r="J412" s="942"/>
      <c r="K412" s="1453">
        <f>I412*J412</f>
        <v>0</v>
      </c>
    </row>
    <row r="413" spans="5:12" x14ac:dyDescent="0.25">
      <c r="E413" s="668"/>
      <c r="F413" s="917" t="s">
        <v>2596</v>
      </c>
      <c r="G413" s="917" t="s">
        <v>2597</v>
      </c>
      <c r="H413" s="941" t="s">
        <v>14</v>
      </c>
      <c r="I413" s="941">
        <v>1</v>
      </c>
      <c r="J413" s="942"/>
      <c r="K413" s="1453">
        <f>I413*J413</f>
        <v>0</v>
      </c>
    </row>
    <row r="414" spans="5:12" ht="15.75" thickBot="1" x14ac:dyDescent="0.3">
      <c r="E414" s="668"/>
      <c r="F414" s="946"/>
      <c r="G414" s="868" t="s">
        <v>2552</v>
      </c>
      <c r="H414" s="947" t="s">
        <v>2553</v>
      </c>
      <c r="I414" s="1023"/>
      <c r="J414" s="948"/>
      <c r="K414" s="1454">
        <f>SUM(K389:K413)</f>
        <v>0</v>
      </c>
    </row>
    <row r="415" spans="5:12" ht="15.75" thickTop="1" x14ac:dyDescent="0.25"/>
  </sheetData>
  <pageMargins left="0.7" right="0.7" top="0.75" bottom="0.75" header="0.3" footer="0.3"/>
  <pageSetup paperSize="9" scale="88"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K275"/>
  <sheetViews>
    <sheetView topLeftCell="C1" zoomScale="85" zoomScaleNormal="85" workbookViewId="0">
      <selection activeCell="M21" sqref="M21"/>
    </sheetView>
  </sheetViews>
  <sheetFormatPr defaultRowHeight="15" x14ac:dyDescent="0.25"/>
  <cols>
    <col min="1" max="1" width="12.5703125" style="209" hidden="1" customWidth="1"/>
    <col min="2" max="2" width="13.42578125" style="209" hidden="1" customWidth="1"/>
    <col min="3" max="3" width="10.85546875" style="11" customWidth="1"/>
    <col min="4" max="4" width="19.28515625" style="12" customWidth="1"/>
    <col min="5" max="5" width="21.42578125" style="5" customWidth="1"/>
    <col min="6" max="6" width="22.42578125" style="5" customWidth="1"/>
    <col min="7" max="7" width="60.85546875" style="5" customWidth="1"/>
    <col min="9" max="9" width="9.140625" style="42"/>
    <col min="10" max="10" width="14.28515625" style="42" customWidth="1"/>
    <col min="11" max="11" width="12.85546875" style="42" customWidth="1"/>
  </cols>
  <sheetData>
    <row r="1" spans="1:11" ht="18.75" x14ac:dyDescent="0.25">
      <c r="F1" s="71" t="s">
        <v>111</v>
      </c>
    </row>
    <row r="2" spans="1:11" ht="26.25" x14ac:dyDescent="0.25">
      <c r="F2" s="186">
        <v>24</v>
      </c>
      <c r="G2" s="13" t="s">
        <v>509</v>
      </c>
      <c r="H2" s="14"/>
      <c r="I2" s="40"/>
      <c r="J2" s="40"/>
      <c r="K2" s="52"/>
    </row>
    <row r="4" spans="1:11" ht="26.25" x14ac:dyDescent="0.25">
      <c r="G4" s="16" t="s">
        <v>93</v>
      </c>
      <c r="J4" s="41"/>
      <c r="K4" s="41"/>
    </row>
    <row r="5" spans="1:11" x14ac:dyDescent="0.25">
      <c r="E5" s="17"/>
      <c r="F5" s="17"/>
    </row>
    <row r="6" spans="1:11" ht="18.75" x14ac:dyDescent="0.3">
      <c r="E6" s="18"/>
      <c r="F6" s="1507" t="s">
        <v>108</v>
      </c>
      <c r="G6" s="19" t="s">
        <v>94</v>
      </c>
      <c r="H6" s="20"/>
      <c r="I6" s="44"/>
      <c r="J6" s="44"/>
      <c r="K6" s="43" t="s">
        <v>91</v>
      </c>
    </row>
    <row r="7" spans="1:11" ht="18.75" x14ac:dyDescent="0.3">
      <c r="C7" s="64"/>
      <c r="E7" s="18"/>
      <c r="F7" s="1508"/>
      <c r="G7" s="24" t="s">
        <v>96</v>
      </c>
      <c r="H7" s="25"/>
      <c r="I7" s="46"/>
      <c r="J7" s="46"/>
      <c r="K7" s="23">
        <f>SUM(K17:K23)</f>
        <v>0</v>
      </c>
    </row>
    <row r="8" spans="1:11" ht="18.75" x14ac:dyDescent="0.3">
      <c r="B8" s="230"/>
      <c r="C8" s="64"/>
      <c r="E8" s="18"/>
      <c r="F8" s="183">
        <v>522</v>
      </c>
      <c r="G8" s="24" t="s">
        <v>408</v>
      </c>
      <c r="H8" s="25"/>
      <c r="I8" s="46"/>
      <c r="J8" s="46"/>
      <c r="K8" s="23">
        <f>SUMIF($B$28:$B$997,F8,$K$28:$K$997)</f>
        <v>0</v>
      </c>
    </row>
    <row r="9" spans="1:11" ht="18.75" x14ac:dyDescent="0.3">
      <c r="B9" s="230"/>
      <c r="C9" s="64"/>
      <c r="E9" s="18"/>
      <c r="F9" s="183">
        <v>73</v>
      </c>
      <c r="G9" s="24" t="s">
        <v>404</v>
      </c>
      <c r="H9" s="25"/>
      <c r="I9" s="46"/>
      <c r="J9" s="46"/>
      <c r="K9" s="23">
        <f>SUMIF($B$28:$B$997,F9,$K$28:$K$997)</f>
        <v>0</v>
      </c>
    </row>
    <row r="10" spans="1:11" ht="18.75" x14ac:dyDescent="0.3">
      <c r="B10" s="230"/>
      <c r="C10" s="64"/>
      <c r="E10" s="18"/>
      <c r="F10" s="183">
        <v>390</v>
      </c>
      <c r="G10" s="24" t="s">
        <v>406</v>
      </c>
      <c r="H10" s="25"/>
      <c r="I10" s="46"/>
      <c r="J10" s="46"/>
      <c r="K10" s="23">
        <f>SUMIF($B$28:$B$997,F10,$K$28:$K$997)</f>
        <v>0</v>
      </c>
    </row>
    <row r="11" spans="1:11" ht="18.75" x14ac:dyDescent="0.3">
      <c r="B11" s="230"/>
      <c r="C11" s="64"/>
      <c r="E11" s="18"/>
      <c r="F11" s="183">
        <v>345</v>
      </c>
      <c r="G11" s="24" t="s">
        <v>405</v>
      </c>
      <c r="H11" s="25"/>
      <c r="I11" s="46"/>
      <c r="J11" s="46"/>
      <c r="K11" s="23">
        <f>SUMIF($B$28:$B$997,F11,$K$28:$K$997)</f>
        <v>0</v>
      </c>
    </row>
    <row r="12" spans="1:11" ht="18.75" x14ac:dyDescent="0.3">
      <c r="B12" s="230"/>
      <c r="C12" s="64"/>
      <c r="E12" s="18"/>
      <c r="F12" s="183">
        <v>521</v>
      </c>
      <c r="G12" s="24" t="s">
        <v>407</v>
      </c>
      <c r="H12" s="25"/>
      <c r="I12" s="46"/>
      <c r="J12" s="46"/>
      <c r="K12" s="23">
        <f>SUMIF($B$28:$B$997,F12,$K$28:$K$997)</f>
        <v>0</v>
      </c>
    </row>
    <row r="13" spans="1:11" ht="18.75" x14ac:dyDescent="0.3">
      <c r="B13" s="212"/>
      <c r="C13" s="27"/>
      <c r="F13" s="183" t="s">
        <v>606</v>
      </c>
      <c r="G13" s="24" t="s">
        <v>97</v>
      </c>
      <c r="H13" s="25"/>
      <c r="I13" s="46"/>
      <c r="J13" s="46"/>
      <c r="K13" s="23">
        <f>(SUM(K8:K12)*0.002)</f>
        <v>0</v>
      </c>
    </row>
    <row r="14" spans="1:11" ht="18.75" x14ac:dyDescent="0.3">
      <c r="F14" s="72"/>
      <c r="G14" s="29"/>
      <c r="H14" s="20"/>
      <c r="I14" s="30" t="s">
        <v>92</v>
      </c>
      <c r="J14" s="30"/>
      <c r="K14" s="30">
        <f>SUM(K7:K13)</f>
        <v>0</v>
      </c>
    </row>
    <row r="15" spans="1:11" ht="26.25" x14ac:dyDescent="0.25">
      <c r="D15" s="31" t="s">
        <v>96</v>
      </c>
    </row>
    <row r="16" spans="1:11" ht="30" x14ac:dyDescent="0.25">
      <c r="A16" s="213" t="s">
        <v>113</v>
      </c>
      <c r="B16" s="214"/>
      <c r="C16" s="176" t="s">
        <v>110</v>
      </c>
      <c r="D16" s="1509" t="s">
        <v>98</v>
      </c>
      <c r="E16" s="1510"/>
      <c r="F16" s="1" t="s">
        <v>99</v>
      </c>
      <c r="G16" s="1" t="s">
        <v>3</v>
      </c>
      <c r="H16" s="2" t="s">
        <v>4</v>
      </c>
      <c r="I16" s="47" t="s">
        <v>100</v>
      </c>
      <c r="J16" s="48" t="s">
        <v>101</v>
      </c>
      <c r="K16" s="202" t="s">
        <v>283</v>
      </c>
    </row>
    <row r="17" spans="1:11" ht="135" x14ac:dyDescent="0.25">
      <c r="A17" s="209">
        <v>1101</v>
      </c>
      <c r="B17" s="215"/>
      <c r="C17" s="184" t="s">
        <v>510</v>
      </c>
      <c r="D17" s="1511" t="s">
        <v>5</v>
      </c>
      <c r="E17" s="1512"/>
      <c r="F17" s="1517" t="s">
        <v>102</v>
      </c>
      <c r="G17" s="1547" t="s">
        <v>3285</v>
      </c>
      <c r="H17" s="58" t="s">
        <v>14</v>
      </c>
      <c r="I17" s="59">
        <v>1</v>
      </c>
      <c r="J17" s="50"/>
      <c r="K17" s="203">
        <f t="shared" ref="K17:K23" si="0">ROUND(J17*I17,2)</f>
        <v>0</v>
      </c>
    </row>
    <row r="18" spans="1:11" ht="30" x14ac:dyDescent="0.25">
      <c r="A18" s="209">
        <v>1102</v>
      </c>
      <c r="B18" s="215"/>
      <c r="C18" s="184" t="s">
        <v>511</v>
      </c>
      <c r="D18" s="1513"/>
      <c r="E18" s="1514"/>
      <c r="F18" s="1517"/>
      <c r="G18" s="1547" t="s">
        <v>103</v>
      </c>
      <c r="H18" s="58" t="s">
        <v>14</v>
      </c>
      <c r="I18" s="59">
        <v>1</v>
      </c>
      <c r="J18" s="50"/>
      <c r="K18" s="203">
        <f t="shared" si="0"/>
        <v>0</v>
      </c>
    </row>
    <row r="19" spans="1:11" ht="90" x14ac:dyDescent="0.25">
      <c r="A19" s="209">
        <v>1103</v>
      </c>
      <c r="B19" s="215"/>
      <c r="C19" s="184" t="s">
        <v>512</v>
      </c>
      <c r="D19" s="1513"/>
      <c r="E19" s="1514"/>
      <c r="F19" s="1517"/>
      <c r="G19" s="1547" t="s">
        <v>3286</v>
      </c>
      <c r="H19" s="58" t="s">
        <v>14</v>
      </c>
      <c r="I19" s="59">
        <v>1</v>
      </c>
      <c r="J19" s="50"/>
      <c r="K19" s="203">
        <f t="shared" si="0"/>
        <v>0</v>
      </c>
    </row>
    <row r="20" spans="1:11" ht="60" x14ac:dyDescent="0.25">
      <c r="A20" s="209">
        <v>1104</v>
      </c>
      <c r="B20" s="215"/>
      <c r="C20" s="184" t="s">
        <v>513</v>
      </c>
      <c r="D20" s="1513"/>
      <c r="E20" s="1514"/>
      <c r="F20" s="1517"/>
      <c r="G20" s="1547" t="s">
        <v>3287</v>
      </c>
      <c r="H20" s="58" t="s">
        <v>14</v>
      </c>
      <c r="I20" s="59">
        <v>1</v>
      </c>
      <c r="J20" s="50"/>
      <c r="K20" s="203">
        <f t="shared" si="0"/>
        <v>0</v>
      </c>
    </row>
    <row r="21" spans="1:11" ht="45" x14ac:dyDescent="0.25">
      <c r="A21" s="209">
        <v>1105</v>
      </c>
      <c r="B21" s="215"/>
      <c r="C21" s="184" t="s">
        <v>514</v>
      </c>
      <c r="D21" s="1513"/>
      <c r="E21" s="1514"/>
      <c r="F21" s="1517"/>
      <c r="G21" s="1547" t="s">
        <v>3288</v>
      </c>
      <c r="H21" s="58" t="s">
        <v>14</v>
      </c>
      <c r="I21" s="59">
        <v>1</v>
      </c>
      <c r="J21" s="50"/>
      <c r="K21" s="203">
        <f t="shared" si="0"/>
        <v>0</v>
      </c>
    </row>
    <row r="22" spans="1:11" ht="105" x14ac:dyDescent="0.25">
      <c r="A22" s="209">
        <v>1106</v>
      </c>
      <c r="B22" s="215"/>
      <c r="C22" s="184" t="s">
        <v>515</v>
      </c>
      <c r="D22" s="1513"/>
      <c r="E22" s="1514"/>
      <c r="F22" s="1517"/>
      <c r="G22" s="3" t="s">
        <v>104</v>
      </c>
      <c r="H22" s="58" t="s">
        <v>10</v>
      </c>
      <c r="I22" s="59">
        <f>SUMIF(A28:A997,1201,I28:I997)</f>
        <v>1515</v>
      </c>
      <c r="J22" s="50"/>
      <c r="K22" s="203">
        <f t="shared" si="0"/>
        <v>0</v>
      </c>
    </row>
    <row r="23" spans="1:11" ht="30" x14ac:dyDescent="0.25">
      <c r="A23" s="216">
        <v>201</v>
      </c>
      <c r="B23" s="217" t="s">
        <v>112</v>
      </c>
      <c r="C23" s="184" t="s">
        <v>516</v>
      </c>
      <c r="D23" s="1515"/>
      <c r="E23" s="1516"/>
      <c r="F23" s="3" t="s">
        <v>120</v>
      </c>
      <c r="G23" s="3" t="s">
        <v>121</v>
      </c>
      <c r="H23" s="4" t="s">
        <v>6</v>
      </c>
      <c r="I23" s="49">
        <v>1</v>
      </c>
      <c r="J23" s="49">
        <f>CENIK!F2</f>
        <v>0</v>
      </c>
      <c r="K23" s="203">
        <f t="shared" si="0"/>
        <v>0</v>
      </c>
    </row>
    <row r="24" spans="1:11" x14ac:dyDescent="0.25">
      <c r="B24" s="218"/>
      <c r="C24" s="32"/>
      <c r="D24" s="33"/>
      <c r="E24" s="33"/>
      <c r="F24" s="33"/>
      <c r="G24" s="33"/>
      <c r="H24" s="34"/>
      <c r="I24" s="51"/>
      <c r="J24" s="51"/>
      <c r="K24" s="51"/>
    </row>
    <row r="25" spans="1:11" x14ac:dyDescent="0.25">
      <c r="B25" s="218"/>
      <c r="C25" s="32"/>
      <c r="D25" s="33"/>
      <c r="E25" s="33"/>
      <c r="F25" s="33"/>
      <c r="G25" s="33"/>
      <c r="H25" s="34"/>
      <c r="I25" s="51"/>
      <c r="J25" s="51"/>
      <c r="K25" s="51"/>
    </row>
    <row r="26" spans="1:11" ht="26.25" x14ac:dyDescent="0.25">
      <c r="A26" s="209" t="s">
        <v>113</v>
      </c>
      <c r="B26" s="219"/>
      <c r="C26" s="35"/>
      <c r="D26" s="31" t="s">
        <v>105</v>
      </c>
      <c r="E26" s="36"/>
      <c r="F26" s="36"/>
      <c r="G26" s="33"/>
      <c r="H26" s="34"/>
      <c r="I26" s="51"/>
      <c r="J26" s="51"/>
      <c r="K26" s="51"/>
    </row>
    <row r="27" spans="1:11" ht="30" x14ac:dyDescent="0.25">
      <c r="A27" s="220" t="s">
        <v>0</v>
      </c>
      <c r="B27" s="215" t="s">
        <v>95</v>
      </c>
      <c r="C27" s="70" t="s">
        <v>109</v>
      </c>
      <c r="D27" s="1" t="s">
        <v>106</v>
      </c>
      <c r="E27" s="1" t="s">
        <v>98</v>
      </c>
      <c r="F27" s="1" t="s">
        <v>99</v>
      </c>
      <c r="G27" s="1" t="s">
        <v>3</v>
      </c>
      <c r="H27" s="2" t="s">
        <v>4</v>
      </c>
      <c r="I27" s="47" t="s">
        <v>100</v>
      </c>
      <c r="J27" s="48" t="s">
        <v>101</v>
      </c>
      <c r="K27" s="53" t="s">
        <v>283</v>
      </c>
    </row>
    <row r="28" spans="1:11" ht="60" x14ac:dyDescent="0.25">
      <c r="A28" s="187">
        <v>1201</v>
      </c>
      <c r="B28" s="187">
        <v>522</v>
      </c>
      <c r="C28" s="184" t="str">
        <f>CONCATENATE(B28,$A$26,A28)</f>
        <v>522-1201</v>
      </c>
      <c r="D28" s="244" t="s">
        <v>408</v>
      </c>
      <c r="E28" s="244" t="s">
        <v>7</v>
      </c>
      <c r="F28" s="244" t="s">
        <v>8</v>
      </c>
      <c r="G28" s="244" t="s">
        <v>9</v>
      </c>
      <c r="H28" s="187" t="s">
        <v>10</v>
      </c>
      <c r="I28" s="188">
        <v>66</v>
      </c>
      <c r="J28" s="188">
        <f>VLOOKUP(A28,CENIK!$A$2:$F$201,6,FALSE)</f>
        <v>0</v>
      </c>
      <c r="K28" s="188">
        <f>ROUND(I28*J28,2)</f>
        <v>0</v>
      </c>
    </row>
    <row r="29" spans="1:11" ht="45" x14ac:dyDescent="0.25">
      <c r="A29" s="187">
        <v>1202</v>
      </c>
      <c r="B29" s="187">
        <v>522</v>
      </c>
      <c r="C29" s="184" t="str">
        <f t="shared" ref="C29:C92" si="1">CONCATENATE(B29,$A$26,A29)</f>
        <v>522-1202</v>
      </c>
      <c r="D29" s="244" t="s">
        <v>408</v>
      </c>
      <c r="E29" s="244" t="s">
        <v>7</v>
      </c>
      <c r="F29" s="244" t="s">
        <v>8</v>
      </c>
      <c r="G29" s="244" t="s">
        <v>11</v>
      </c>
      <c r="H29" s="187" t="s">
        <v>12</v>
      </c>
      <c r="I29" s="188">
        <v>2</v>
      </c>
      <c r="J29" s="188">
        <f>VLOOKUP(A29,CENIK!$A$2:$F$201,6,FALSE)</f>
        <v>0</v>
      </c>
      <c r="K29" s="188">
        <f t="shared" ref="K29:K92" si="2">ROUND(I29*J29,2)</f>
        <v>0</v>
      </c>
    </row>
    <row r="30" spans="1:11" ht="60" x14ac:dyDescent="0.25">
      <c r="A30" s="187">
        <v>1203</v>
      </c>
      <c r="B30" s="187">
        <v>522</v>
      </c>
      <c r="C30" s="184" t="str">
        <f t="shared" si="1"/>
        <v>522-1203</v>
      </c>
      <c r="D30" s="244" t="s">
        <v>408</v>
      </c>
      <c r="E30" s="244" t="s">
        <v>7</v>
      </c>
      <c r="F30" s="244" t="s">
        <v>8</v>
      </c>
      <c r="G30" s="244" t="s">
        <v>236</v>
      </c>
      <c r="H30" s="187" t="s">
        <v>10</v>
      </c>
      <c r="I30" s="188">
        <v>66</v>
      </c>
      <c r="J30" s="188">
        <f>VLOOKUP(A30,CENIK!$A$2:$F$201,6,FALSE)</f>
        <v>0</v>
      </c>
      <c r="K30" s="188">
        <f t="shared" si="2"/>
        <v>0</v>
      </c>
    </row>
    <row r="31" spans="1:11" ht="45" x14ac:dyDescent="0.25">
      <c r="A31" s="187">
        <v>1204</v>
      </c>
      <c r="B31" s="187">
        <v>522</v>
      </c>
      <c r="C31" s="184" t="str">
        <f t="shared" si="1"/>
        <v>522-1204</v>
      </c>
      <c r="D31" s="244" t="s">
        <v>408</v>
      </c>
      <c r="E31" s="244" t="s">
        <v>7</v>
      </c>
      <c r="F31" s="244" t="s">
        <v>8</v>
      </c>
      <c r="G31" s="244" t="s">
        <v>13</v>
      </c>
      <c r="H31" s="187" t="s">
        <v>10</v>
      </c>
      <c r="I31" s="188">
        <v>66</v>
      </c>
      <c r="J31" s="188">
        <f>VLOOKUP(A31,CENIK!$A$2:$F$201,6,FALSE)</f>
        <v>0</v>
      </c>
      <c r="K31" s="188">
        <f t="shared" si="2"/>
        <v>0</v>
      </c>
    </row>
    <row r="32" spans="1:11" ht="75" x14ac:dyDescent="0.25">
      <c r="A32" s="187">
        <v>1208</v>
      </c>
      <c r="B32" s="187">
        <v>522</v>
      </c>
      <c r="C32" s="184" t="str">
        <f t="shared" si="1"/>
        <v>522-1208</v>
      </c>
      <c r="D32" s="244" t="s">
        <v>408</v>
      </c>
      <c r="E32" s="244" t="s">
        <v>7</v>
      </c>
      <c r="F32" s="244" t="s">
        <v>8</v>
      </c>
      <c r="G32" s="244" t="s">
        <v>240</v>
      </c>
      <c r="H32" s="187" t="s">
        <v>14</v>
      </c>
      <c r="I32" s="188">
        <v>1</v>
      </c>
      <c r="J32" s="188">
        <f>VLOOKUP(A32,CENIK!$A$2:$F$201,6,FALSE)</f>
        <v>0</v>
      </c>
      <c r="K32" s="188">
        <f t="shared" si="2"/>
        <v>0</v>
      </c>
    </row>
    <row r="33" spans="1:11" ht="45" x14ac:dyDescent="0.25">
      <c r="A33" s="187">
        <v>1301</v>
      </c>
      <c r="B33" s="187">
        <v>522</v>
      </c>
      <c r="C33" s="184" t="str">
        <f t="shared" si="1"/>
        <v>522-1301</v>
      </c>
      <c r="D33" s="244" t="s">
        <v>408</v>
      </c>
      <c r="E33" s="244" t="s">
        <v>7</v>
      </c>
      <c r="F33" s="244" t="s">
        <v>15</v>
      </c>
      <c r="G33" s="244" t="s">
        <v>16</v>
      </c>
      <c r="H33" s="187" t="s">
        <v>10</v>
      </c>
      <c r="I33" s="188">
        <v>66</v>
      </c>
      <c r="J33" s="188">
        <f>VLOOKUP(A33,CENIK!$A$2:$F$201,6,FALSE)</f>
        <v>0</v>
      </c>
      <c r="K33" s="188">
        <f t="shared" si="2"/>
        <v>0</v>
      </c>
    </row>
    <row r="34" spans="1:11" ht="150" x14ac:dyDescent="0.25">
      <c r="A34" s="187">
        <v>1302</v>
      </c>
      <c r="B34" s="187">
        <v>522</v>
      </c>
      <c r="C34" s="184" t="str">
        <f t="shared" si="1"/>
        <v>522-1302</v>
      </c>
      <c r="D34" s="244" t="s">
        <v>408</v>
      </c>
      <c r="E34" s="244" t="s">
        <v>7</v>
      </c>
      <c r="F34" s="244" t="s">
        <v>15</v>
      </c>
      <c r="G34" s="244" t="s">
        <v>3254</v>
      </c>
      <c r="H34" s="187" t="s">
        <v>10</v>
      </c>
      <c r="I34" s="188">
        <v>66</v>
      </c>
      <c r="J34" s="188">
        <f>VLOOKUP(A34,CENIK!$A$2:$F$201,6,FALSE)</f>
        <v>0</v>
      </c>
      <c r="K34" s="188">
        <f t="shared" si="2"/>
        <v>0</v>
      </c>
    </row>
    <row r="35" spans="1:11" ht="60" x14ac:dyDescent="0.25">
      <c r="A35" s="187">
        <v>1307</v>
      </c>
      <c r="B35" s="187">
        <v>522</v>
      </c>
      <c r="C35" s="184" t="str">
        <f t="shared" si="1"/>
        <v>522-1307</v>
      </c>
      <c r="D35" s="244" t="s">
        <v>408</v>
      </c>
      <c r="E35" s="244" t="s">
        <v>7</v>
      </c>
      <c r="F35" s="244" t="s">
        <v>15</v>
      </c>
      <c r="G35" s="244" t="s">
        <v>18</v>
      </c>
      <c r="H35" s="187" t="s">
        <v>6</v>
      </c>
      <c r="I35" s="188">
        <v>1</v>
      </c>
      <c r="J35" s="188">
        <f>VLOOKUP(A35,CENIK!$A$2:$F$201,6,FALSE)</f>
        <v>0</v>
      </c>
      <c r="K35" s="188">
        <f t="shared" si="2"/>
        <v>0</v>
      </c>
    </row>
    <row r="36" spans="1:11" ht="60" x14ac:dyDescent="0.25">
      <c r="A36" s="187">
        <v>1310</v>
      </c>
      <c r="B36" s="187">
        <v>522</v>
      </c>
      <c r="C36" s="184" t="str">
        <f t="shared" si="1"/>
        <v>522-1310</v>
      </c>
      <c r="D36" s="244" t="s">
        <v>408</v>
      </c>
      <c r="E36" s="244" t="s">
        <v>7</v>
      </c>
      <c r="F36" s="244" t="s">
        <v>15</v>
      </c>
      <c r="G36" s="244" t="s">
        <v>21</v>
      </c>
      <c r="H36" s="187" t="s">
        <v>22</v>
      </c>
      <c r="I36" s="188">
        <v>29.7</v>
      </c>
      <c r="J36" s="188">
        <f>VLOOKUP(A36,CENIK!$A$2:$F$201,6,FALSE)</f>
        <v>0</v>
      </c>
      <c r="K36" s="188">
        <f t="shared" si="2"/>
        <v>0</v>
      </c>
    </row>
    <row r="37" spans="1:11" ht="30" x14ac:dyDescent="0.25">
      <c r="A37" s="187">
        <v>1401</v>
      </c>
      <c r="B37" s="187">
        <v>522</v>
      </c>
      <c r="C37" s="184" t="str">
        <f t="shared" si="1"/>
        <v>522-1401</v>
      </c>
      <c r="D37" s="244" t="s">
        <v>408</v>
      </c>
      <c r="E37" s="244" t="s">
        <v>7</v>
      </c>
      <c r="F37" s="244" t="s">
        <v>25</v>
      </c>
      <c r="G37" s="244" t="s">
        <v>247</v>
      </c>
      <c r="H37" s="187" t="s">
        <v>20</v>
      </c>
      <c r="I37" s="188">
        <v>2</v>
      </c>
      <c r="J37" s="188">
        <f>VLOOKUP(A37,CENIK!$A$2:$F$201,6,FALSE)</f>
        <v>0</v>
      </c>
      <c r="K37" s="188">
        <f t="shared" si="2"/>
        <v>0</v>
      </c>
    </row>
    <row r="38" spans="1:11" ht="30" x14ac:dyDescent="0.25">
      <c r="A38" s="187">
        <v>1402</v>
      </c>
      <c r="B38" s="187">
        <v>522</v>
      </c>
      <c r="C38" s="184" t="str">
        <f t="shared" si="1"/>
        <v>522-1402</v>
      </c>
      <c r="D38" s="244" t="s">
        <v>408</v>
      </c>
      <c r="E38" s="244" t="s">
        <v>7</v>
      </c>
      <c r="F38" s="244" t="s">
        <v>25</v>
      </c>
      <c r="G38" s="244" t="s">
        <v>248</v>
      </c>
      <c r="H38" s="187" t="s">
        <v>20</v>
      </c>
      <c r="I38" s="188">
        <v>5</v>
      </c>
      <c r="J38" s="188">
        <f>VLOOKUP(A38,CENIK!$A$2:$F$201,6,FALSE)</f>
        <v>0</v>
      </c>
      <c r="K38" s="188">
        <f t="shared" si="2"/>
        <v>0</v>
      </c>
    </row>
    <row r="39" spans="1:11" ht="30" x14ac:dyDescent="0.25">
      <c r="A39" s="187">
        <v>1403</v>
      </c>
      <c r="B39" s="187">
        <v>522</v>
      </c>
      <c r="C39" s="184" t="str">
        <f t="shared" si="1"/>
        <v>522-1403</v>
      </c>
      <c r="D39" s="244" t="s">
        <v>408</v>
      </c>
      <c r="E39" s="244" t="s">
        <v>7</v>
      </c>
      <c r="F39" s="244" t="s">
        <v>25</v>
      </c>
      <c r="G39" s="244" t="s">
        <v>249</v>
      </c>
      <c r="H39" s="187" t="s">
        <v>20</v>
      </c>
      <c r="I39" s="188">
        <v>1</v>
      </c>
      <c r="J39" s="188">
        <f>VLOOKUP(A39,CENIK!$A$2:$F$201,6,FALSE)</f>
        <v>0</v>
      </c>
      <c r="K39" s="188">
        <f t="shared" si="2"/>
        <v>0</v>
      </c>
    </row>
    <row r="40" spans="1:11" ht="30" x14ac:dyDescent="0.25">
      <c r="A40" s="187">
        <v>24405</v>
      </c>
      <c r="B40" s="187">
        <v>522</v>
      </c>
      <c r="C40" s="184" t="str">
        <f t="shared" si="1"/>
        <v>522-24405</v>
      </c>
      <c r="D40" s="244" t="s">
        <v>408</v>
      </c>
      <c r="E40" s="244" t="s">
        <v>26</v>
      </c>
      <c r="F40" s="244" t="s">
        <v>36</v>
      </c>
      <c r="G40" s="244" t="s">
        <v>252</v>
      </c>
      <c r="H40" s="187" t="s">
        <v>22</v>
      </c>
      <c r="I40" s="188">
        <v>44.68</v>
      </c>
      <c r="J40" s="188">
        <f>VLOOKUP(A40,CENIK!$A$2:$F$201,6,FALSE)</f>
        <v>0</v>
      </c>
      <c r="K40" s="188">
        <f t="shared" si="2"/>
        <v>0</v>
      </c>
    </row>
    <row r="41" spans="1:11" ht="45" x14ac:dyDescent="0.25">
      <c r="A41" s="187">
        <v>31302</v>
      </c>
      <c r="B41" s="187">
        <v>522</v>
      </c>
      <c r="C41" s="184" t="str">
        <f t="shared" si="1"/>
        <v>522-31302</v>
      </c>
      <c r="D41" s="244" t="s">
        <v>408</v>
      </c>
      <c r="E41" s="244" t="s">
        <v>26</v>
      </c>
      <c r="F41" s="244" t="s">
        <v>36</v>
      </c>
      <c r="G41" s="244" t="s">
        <v>639</v>
      </c>
      <c r="H41" s="187" t="s">
        <v>22</v>
      </c>
      <c r="I41" s="188">
        <v>27.92</v>
      </c>
      <c r="J41" s="188">
        <f>VLOOKUP(A41,CENIK!$A$2:$F$201,6,FALSE)</f>
        <v>0</v>
      </c>
      <c r="K41" s="188">
        <f t="shared" si="2"/>
        <v>0</v>
      </c>
    </row>
    <row r="42" spans="1:11" ht="60" x14ac:dyDescent="0.25">
      <c r="A42" s="187">
        <v>4101</v>
      </c>
      <c r="B42" s="187">
        <v>522</v>
      </c>
      <c r="C42" s="184" t="str">
        <f t="shared" si="1"/>
        <v>522-4101</v>
      </c>
      <c r="D42" s="244" t="s">
        <v>408</v>
      </c>
      <c r="E42" s="244" t="s">
        <v>49</v>
      </c>
      <c r="F42" s="244" t="s">
        <v>50</v>
      </c>
      <c r="G42" s="244" t="s">
        <v>641</v>
      </c>
      <c r="H42" s="187" t="s">
        <v>29</v>
      </c>
      <c r="I42" s="188">
        <v>326</v>
      </c>
      <c r="J42" s="188">
        <f>VLOOKUP(A42,CENIK!$A$2:$F$201,6,FALSE)</f>
        <v>0</v>
      </c>
      <c r="K42" s="188">
        <f t="shared" si="2"/>
        <v>0</v>
      </c>
    </row>
    <row r="43" spans="1:11" ht="60" x14ac:dyDescent="0.25">
      <c r="A43" s="187">
        <v>4105</v>
      </c>
      <c r="B43" s="187">
        <v>522</v>
      </c>
      <c r="C43" s="184" t="str">
        <f t="shared" si="1"/>
        <v>522-4105</v>
      </c>
      <c r="D43" s="244" t="s">
        <v>408</v>
      </c>
      <c r="E43" s="244" t="s">
        <v>49</v>
      </c>
      <c r="F43" s="244" t="s">
        <v>50</v>
      </c>
      <c r="G43" s="244" t="s">
        <v>257</v>
      </c>
      <c r="H43" s="187" t="s">
        <v>22</v>
      </c>
      <c r="I43" s="188">
        <v>74.917500000000004</v>
      </c>
      <c r="J43" s="188">
        <f>VLOOKUP(A43,CENIK!$A$2:$F$201,6,FALSE)</f>
        <v>0</v>
      </c>
      <c r="K43" s="188">
        <f t="shared" si="2"/>
        <v>0</v>
      </c>
    </row>
    <row r="44" spans="1:11" ht="45" x14ac:dyDescent="0.25">
      <c r="A44" s="187">
        <v>4106</v>
      </c>
      <c r="B44" s="187">
        <v>522</v>
      </c>
      <c r="C44" s="184" t="str">
        <f t="shared" si="1"/>
        <v>522-4106</v>
      </c>
      <c r="D44" s="244" t="s">
        <v>408</v>
      </c>
      <c r="E44" s="244" t="s">
        <v>49</v>
      </c>
      <c r="F44" s="244" t="s">
        <v>50</v>
      </c>
      <c r="G44" s="244" t="s">
        <v>642</v>
      </c>
      <c r="H44" s="187" t="s">
        <v>22</v>
      </c>
      <c r="I44" s="188">
        <v>171.70249999999999</v>
      </c>
      <c r="J44" s="188">
        <f>VLOOKUP(A44,CENIK!$A$2:$F$201,6,FALSE)</f>
        <v>0</v>
      </c>
      <c r="K44" s="188">
        <f t="shared" si="2"/>
        <v>0</v>
      </c>
    </row>
    <row r="45" spans="1:11" ht="45" x14ac:dyDescent="0.25">
      <c r="A45" s="187">
        <v>4121</v>
      </c>
      <c r="B45" s="187">
        <v>522</v>
      </c>
      <c r="C45" s="184" t="str">
        <f t="shared" si="1"/>
        <v>522-4121</v>
      </c>
      <c r="D45" s="244" t="s">
        <v>408</v>
      </c>
      <c r="E45" s="244" t="s">
        <v>49</v>
      </c>
      <c r="F45" s="244" t="s">
        <v>50</v>
      </c>
      <c r="G45" s="244" t="s">
        <v>260</v>
      </c>
      <c r="H45" s="187" t="s">
        <v>22</v>
      </c>
      <c r="I45" s="188">
        <v>3.43405</v>
      </c>
      <c r="J45" s="188">
        <f>VLOOKUP(A45,CENIK!$A$2:$F$201,6,FALSE)</f>
        <v>0</v>
      </c>
      <c r="K45" s="188">
        <f t="shared" si="2"/>
        <v>0</v>
      </c>
    </row>
    <row r="46" spans="1:11" ht="30" x14ac:dyDescent="0.25">
      <c r="A46" s="187">
        <v>4202</v>
      </c>
      <c r="B46" s="187">
        <v>522</v>
      </c>
      <c r="C46" s="184" t="str">
        <f t="shared" si="1"/>
        <v>522-4202</v>
      </c>
      <c r="D46" s="244" t="s">
        <v>408</v>
      </c>
      <c r="E46" s="244" t="s">
        <v>49</v>
      </c>
      <c r="F46" s="244" t="s">
        <v>56</v>
      </c>
      <c r="G46" s="244" t="s">
        <v>58</v>
      </c>
      <c r="H46" s="187" t="s">
        <v>29</v>
      </c>
      <c r="I46" s="188">
        <v>112.2</v>
      </c>
      <c r="J46" s="188">
        <f>VLOOKUP(A46,CENIK!$A$2:$F$201,6,FALSE)</f>
        <v>0</v>
      </c>
      <c r="K46" s="188">
        <f t="shared" si="2"/>
        <v>0</v>
      </c>
    </row>
    <row r="47" spans="1:11" ht="75" x14ac:dyDescent="0.25">
      <c r="A47" s="187">
        <v>4203</v>
      </c>
      <c r="B47" s="187">
        <v>522</v>
      </c>
      <c r="C47" s="184" t="str">
        <f t="shared" si="1"/>
        <v>522-4203</v>
      </c>
      <c r="D47" s="244" t="s">
        <v>408</v>
      </c>
      <c r="E47" s="244" t="s">
        <v>49</v>
      </c>
      <c r="F47" s="244" t="s">
        <v>56</v>
      </c>
      <c r="G47" s="244" t="s">
        <v>59</v>
      </c>
      <c r="H47" s="187" t="s">
        <v>22</v>
      </c>
      <c r="I47" s="188">
        <v>17.829999999999998</v>
      </c>
      <c r="J47" s="188">
        <f>VLOOKUP(A47,CENIK!$A$2:$F$201,6,FALSE)</f>
        <v>0</v>
      </c>
      <c r="K47" s="188">
        <f t="shared" si="2"/>
        <v>0</v>
      </c>
    </row>
    <row r="48" spans="1:11" ht="60" x14ac:dyDescent="0.25">
      <c r="A48" s="187">
        <v>4204</v>
      </c>
      <c r="B48" s="187">
        <v>522</v>
      </c>
      <c r="C48" s="184" t="str">
        <f t="shared" si="1"/>
        <v>522-4204</v>
      </c>
      <c r="D48" s="244" t="s">
        <v>408</v>
      </c>
      <c r="E48" s="244" t="s">
        <v>49</v>
      </c>
      <c r="F48" s="244" t="s">
        <v>56</v>
      </c>
      <c r="G48" s="244" t="s">
        <v>60</v>
      </c>
      <c r="H48" s="187" t="s">
        <v>22</v>
      </c>
      <c r="I48" s="188">
        <v>52.71</v>
      </c>
      <c r="J48" s="188">
        <f>VLOOKUP(A48,CENIK!$A$2:$F$201,6,FALSE)</f>
        <v>0</v>
      </c>
      <c r="K48" s="188">
        <f t="shared" si="2"/>
        <v>0</v>
      </c>
    </row>
    <row r="49" spans="1:11" ht="60" x14ac:dyDescent="0.25">
      <c r="A49" s="187">
        <v>4205</v>
      </c>
      <c r="B49" s="187">
        <v>522</v>
      </c>
      <c r="C49" s="184" t="str">
        <f t="shared" si="1"/>
        <v>522-4205</v>
      </c>
      <c r="D49" s="244" t="s">
        <v>408</v>
      </c>
      <c r="E49" s="244" t="s">
        <v>49</v>
      </c>
      <c r="F49" s="244" t="s">
        <v>56</v>
      </c>
      <c r="G49" s="244" t="s">
        <v>61</v>
      </c>
      <c r="H49" s="187" t="s">
        <v>29</v>
      </c>
      <c r="I49" s="188">
        <v>132</v>
      </c>
      <c r="J49" s="188">
        <f>VLOOKUP(A49,CENIK!$A$2:$F$201,6,FALSE)</f>
        <v>0</v>
      </c>
      <c r="K49" s="188">
        <f t="shared" si="2"/>
        <v>0</v>
      </c>
    </row>
    <row r="50" spans="1:11" ht="60" x14ac:dyDescent="0.25">
      <c r="A50" s="187">
        <v>4206</v>
      </c>
      <c r="B50" s="187">
        <v>522</v>
      </c>
      <c r="C50" s="184" t="str">
        <f t="shared" si="1"/>
        <v>522-4206</v>
      </c>
      <c r="D50" s="244" t="s">
        <v>408</v>
      </c>
      <c r="E50" s="244" t="s">
        <v>49</v>
      </c>
      <c r="F50" s="244" t="s">
        <v>56</v>
      </c>
      <c r="G50" s="244" t="s">
        <v>62</v>
      </c>
      <c r="H50" s="187" t="s">
        <v>22</v>
      </c>
      <c r="I50" s="188">
        <v>74.917500000000004</v>
      </c>
      <c r="J50" s="188">
        <f>VLOOKUP(A50,CENIK!$A$2:$F$201,6,FALSE)</f>
        <v>0</v>
      </c>
      <c r="K50" s="188">
        <f t="shared" si="2"/>
        <v>0</v>
      </c>
    </row>
    <row r="51" spans="1:11" ht="60" x14ac:dyDescent="0.25">
      <c r="A51" s="187">
        <v>4207</v>
      </c>
      <c r="B51" s="187">
        <v>522</v>
      </c>
      <c r="C51" s="184" t="str">
        <f t="shared" si="1"/>
        <v>522-4207</v>
      </c>
      <c r="D51" s="244" t="s">
        <v>408</v>
      </c>
      <c r="E51" s="244" t="s">
        <v>49</v>
      </c>
      <c r="F51" s="244" t="s">
        <v>56</v>
      </c>
      <c r="G51" s="244" t="s">
        <v>262</v>
      </c>
      <c r="H51" s="187" t="s">
        <v>22</v>
      </c>
      <c r="I51" s="188">
        <v>24.9725</v>
      </c>
      <c r="J51" s="188">
        <f>VLOOKUP(A51,CENIK!$A$2:$F$201,6,FALSE)</f>
        <v>0</v>
      </c>
      <c r="K51" s="188">
        <f t="shared" si="2"/>
        <v>0</v>
      </c>
    </row>
    <row r="52" spans="1:11" ht="75" x14ac:dyDescent="0.25">
      <c r="A52" s="187">
        <v>5108</v>
      </c>
      <c r="B52" s="187">
        <v>522</v>
      </c>
      <c r="C52" s="184" t="str">
        <f t="shared" si="1"/>
        <v>522-5108</v>
      </c>
      <c r="D52" s="244" t="s">
        <v>408</v>
      </c>
      <c r="E52" s="244" t="s">
        <v>63</v>
      </c>
      <c r="F52" s="244" t="s">
        <v>64</v>
      </c>
      <c r="G52" s="244" t="s">
        <v>68</v>
      </c>
      <c r="H52" s="187" t="s">
        <v>69</v>
      </c>
      <c r="I52" s="188">
        <v>33</v>
      </c>
      <c r="J52" s="188">
        <f>VLOOKUP(A52,CENIK!$A$2:$F$201,6,FALSE)</f>
        <v>0</v>
      </c>
      <c r="K52" s="188">
        <f t="shared" si="2"/>
        <v>0</v>
      </c>
    </row>
    <row r="53" spans="1:11" ht="165" x14ac:dyDescent="0.25">
      <c r="A53" s="187">
        <v>6101</v>
      </c>
      <c r="B53" s="187">
        <v>522</v>
      </c>
      <c r="C53" s="184" t="str">
        <f t="shared" si="1"/>
        <v>522-6101</v>
      </c>
      <c r="D53" s="244" t="s">
        <v>408</v>
      </c>
      <c r="E53" s="244" t="s">
        <v>74</v>
      </c>
      <c r="F53" s="244" t="s">
        <v>75</v>
      </c>
      <c r="G53" s="244" t="s">
        <v>76</v>
      </c>
      <c r="H53" s="187" t="s">
        <v>10</v>
      </c>
      <c r="I53" s="188">
        <v>66</v>
      </c>
      <c r="J53" s="188">
        <f>VLOOKUP(A53,CENIK!$A$2:$F$201,6,FALSE)</f>
        <v>0</v>
      </c>
      <c r="K53" s="188">
        <f t="shared" si="2"/>
        <v>0</v>
      </c>
    </row>
    <row r="54" spans="1:11" ht="120" x14ac:dyDescent="0.25">
      <c r="A54" s="187">
        <v>6204</v>
      </c>
      <c r="B54" s="187">
        <v>522</v>
      </c>
      <c r="C54" s="184" t="str">
        <f t="shared" si="1"/>
        <v>522-6204</v>
      </c>
      <c r="D54" s="244" t="s">
        <v>408</v>
      </c>
      <c r="E54" s="244" t="s">
        <v>74</v>
      </c>
      <c r="F54" s="244" t="s">
        <v>77</v>
      </c>
      <c r="G54" s="244" t="s">
        <v>265</v>
      </c>
      <c r="H54" s="187" t="s">
        <v>6</v>
      </c>
      <c r="I54" s="188">
        <v>2</v>
      </c>
      <c r="J54" s="188">
        <f>VLOOKUP(A54,CENIK!$A$2:$F$201,6,FALSE)</f>
        <v>0</v>
      </c>
      <c r="K54" s="188">
        <f t="shared" si="2"/>
        <v>0</v>
      </c>
    </row>
    <row r="55" spans="1:11" ht="120" x14ac:dyDescent="0.25">
      <c r="A55" s="187">
        <v>6253</v>
      </c>
      <c r="B55" s="187">
        <v>522</v>
      </c>
      <c r="C55" s="184" t="str">
        <f t="shared" si="1"/>
        <v>522-6253</v>
      </c>
      <c r="D55" s="244" t="s">
        <v>408</v>
      </c>
      <c r="E55" s="244" t="s">
        <v>74</v>
      </c>
      <c r="F55" s="244" t="s">
        <v>77</v>
      </c>
      <c r="G55" s="244" t="s">
        <v>269</v>
      </c>
      <c r="H55" s="187" t="s">
        <v>6</v>
      </c>
      <c r="I55" s="188">
        <v>2</v>
      </c>
      <c r="J55" s="188">
        <f>VLOOKUP(A55,CENIK!$A$2:$F$201,6,FALSE)</f>
        <v>0</v>
      </c>
      <c r="K55" s="188">
        <f t="shared" si="2"/>
        <v>0</v>
      </c>
    </row>
    <row r="56" spans="1:11" ht="120" x14ac:dyDescent="0.25">
      <c r="A56" s="187">
        <v>6305</v>
      </c>
      <c r="B56" s="187">
        <v>522</v>
      </c>
      <c r="C56" s="184" t="str">
        <f t="shared" si="1"/>
        <v>522-6305</v>
      </c>
      <c r="D56" s="244" t="s">
        <v>408</v>
      </c>
      <c r="E56" s="244" t="s">
        <v>74</v>
      </c>
      <c r="F56" s="244" t="s">
        <v>81</v>
      </c>
      <c r="G56" s="244" t="s">
        <v>84</v>
      </c>
      <c r="H56" s="187" t="s">
        <v>6</v>
      </c>
      <c r="I56" s="188">
        <v>2</v>
      </c>
      <c r="J56" s="188">
        <f>VLOOKUP(A56,CENIK!$A$2:$F$201,6,FALSE)</f>
        <v>0</v>
      </c>
      <c r="K56" s="188">
        <f t="shared" si="2"/>
        <v>0</v>
      </c>
    </row>
    <row r="57" spans="1:11" ht="345" x14ac:dyDescent="0.25">
      <c r="A57" s="187">
        <v>6301</v>
      </c>
      <c r="B57" s="187">
        <v>522</v>
      </c>
      <c r="C57" s="184" t="str">
        <f t="shared" si="1"/>
        <v>522-6301</v>
      </c>
      <c r="D57" s="244" t="s">
        <v>408</v>
      </c>
      <c r="E57" s="244" t="s">
        <v>74</v>
      </c>
      <c r="F57" s="244" t="s">
        <v>81</v>
      </c>
      <c r="G57" s="244" t="s">
        <v>270</v>
      </c>
      <c r="H57" s="187" t="s">
        <v>6</v>
      </c>
      <c r="I57" s="188">
        <v>2</v>
      </c>
      <c r="J57" s="188">
        <f>VLOOKUP(A57,CENIK!$A$2:$F$201,6,FALSE)</f>
        <v>0</v>
      </c>
      <c r="K57" s="188">
        <f t="shared" si="2"/>
        <v>0</v>
      </c>
    </row>
    <row r="58" spans="1:11" ht="60" x14ac:dyDescent="0.25">
      <c r="A58" s="187">
        <v>6405</v>
      </c>
      <c r="B58" s="187">
        <v>522</v>
      </c>
      <c r="C58" s="184" t="str">
        <f t="shared" si="1"/>
        <v>522-6405</v>
      </c>
      <c r="D58" s="244" t="s">
        <v>408</v>
      </c>
      <c r="E58" s="244" t="s">
        <v>74</v>
      </c>
      <c r="F58" s="244" t="s">
        <v>85</v>
      </c>
      <c r="G58" s="244" t="s">
        <v>87</v>
      </c>
      <c r="H58" s="187" t="s">
        <v>10</v>
      </c>
      <c r="I58" s="188">
        <v>66</v>
      </c>
      <c r="J58" s="188">
        <f>VLOOKUP(A58,CENIK!$A$2:$F$201,6,FALSE)</f>
        <v>0</v>
      </c>
      <c r="K58" s="188">
        <f t="shared" si="2"/>
        <v>0</v>
      </c>
    </row>
    <row r="59" spans="1:11" ht="30" x14ac:dyDescent="0.25">
      <c r="A59" s="187">
        <v>6401</v>
      </c>
      <c r="B59" s="187">
        <v>522</v>
      </c>
      <c r="C59" s="184" t="str">
        <f t="shared" si="1"/>
        <v>522-6401</v>
      </c>
      <c r="D59" s="244" t="s">
        <v>408</v>
      </c>
      <c r="E59" s="244" t="s">
        <v>74</v>
      </c>
      <c r="F59" s="244" t="s">
        <v>85</v>
      </c>
      <c r="G59" s="244" t="s">
        <v>86</v>
      </c>
      <c r="H59" s="187" t="s">
        <v>10</v>
      </c>
      <c r="I59" s="188">
        <v>78</v>
      </c>
      <c r="J59" s="188">
        <f>VLOOKUP(A59,CENIK!$A$2:$F$201,6,FALSE)</f>
        <v>0</v>
      </c>
      <c r="K59" s="188">
        <f t="shared" si="2"/>
        <v>0</v>
      </c>
    </row>
    <row r="60" spans="1:11" ht="30" x14ac:dyDescent="0.25">
      <c r="A60" s="187">
        <v>6402</v>
      </c>
      <c r="B60" s="187">
        <v>522</v>
      </c>
      <c r="C60" s="184" t="str">
        <f t="shared" si="1"/>
        <v>522-6402</v>
      </c>
      <c r="D60" s="244" t="s">
        <v>408</v>
      </c>
      <c r="E60" s="244" t="s">
        <v>74</v>
      </c>
      <c r="F60" s="244" t="s">
        <v>85</v>
      </c>
      <c r="G60" s="244" t="s">
        <v>122</v>
      </c>
      <c r="H60" s="187" t="s">
        <v>10</v>
      </c>
      <c r="I60" s="188">
        <v>78</v>
      </c>
      <c r="J60" s="188">
        <f>VLOOKUP(A60,CENIK!$A$2:$F$201,6,FALSE)</f>
        <v>0</v>
      </c>
      <c r="K60" s="188">
        <f t="shared" si="2"/>
        <v>0</v>
      </c>
    </row>
    <row r="61" spans="1:11" ht="30" x14ac:dyDescent="0.25">
      <c r="A61" s="187">
        <v>6501</v>
      </c>
      <c r="B61" s="187">
        <v>522</v>
      </c>
      <c r="C61" s="184" t="str">
        <f t="shared" si="1"/>
        <v>522-6501</v>
      </c>
      <c r="D61" s="244" t="s">
        <v>408</v>
      </c>
      <c r="E61" s="244" t="s">
        <v>74</v>
      </c>
      <c r="F61" s="244" t="s">
        <v>88</v>
      </c>
      <c r="G61" s="244" t="s">
        <v>271</v>
      </c>
      <c r="H61" s="187" t="s">
        <v>6</v>
      </c>
      <c r="I61" s="188">
        <v>1</v>
      </c>
      <c r="J61" s="188">
        <f>VLOOKUP(A61,CENIK!$A$2:$F$201,6,FALSE)</f>
        <v>0</v>
      </c>
      <c r="K61" s="188">
        <f t="shared" si="2"/>
        <v>0</v>
      </c>
    </row>
    <row r="62" spans="1:11" ht="45" x14ac:dyDescent="0.25">
      <c r="A62" s="187">
        <v>6503</v>
      </c>
      <c r="B62" s="187">
        <v>522</v>
      </c>
      <c r="C62" s="184" t="str">
        <f t="shared" si="1"/>
        <v>522-6503</v>
      </c>
      <c r="D62" s="244" t="s">
        <v>408</v>
      </c>
      <c r="E62" s="244" t="s">
        <v>74</v>
      </c>
      <c r="F62" s="244" t="s">
        <v>88</v>
      </c>
      <c r="G62" s="244" t="s">
        <v>273</v>
      </c>
      <c r="H62" s="187" t="s">
        <v>6</v>
      </c>
      <c r="I62" s="188">
        <v>1</v>
      </c>
      <c r="J62" s="188">
        <f>VLOOKUP(A62,CENIK!$A$2:$F$201,6,FALSE)</f>
        <v>0</v>
      </c>
      <c r="K62" s="188">
        <f t="shared" si="2"/>
        <v>0</v>
      </c>
    </row>
    <row r="63" spans="1:11" ht="45" x14ac:dyDescent="0.25">
      <c r="A63" s="187">
        <v>6505</v>
      </c>
      <c r="B63" s="187">
        <v>522</v>
      </c>
      <c r="C63" s="184" t="str">
        <f t="shared" si="1"/>
        <v>522-6505</v>
      </c>
      <c r="D63" s="244" t="s">
        <v>408</v>
      </c>
      <c r="E63" s="244" t="s">
        <v>74</v>
      </c>
      <c r="F63" s="244" t="s">
        <v>88</v>
      </c>
      <c r="G63" s="244" t="s">
        <v>275</v>
      </c>
      <c r="H63" s="187" t="s">
        <v>6</v>
      </c>
      <c r="I63" s="188">
        <v>1</v>
      </c>
      <c r="J63" s="188">
        <f>VLOOKUP(A63,CENIK!$A$2:$F$201,6,FALSE)</f>
        <v>0</v>
      </c>
      <c r="K63" s="188">
        <f t="shared" si="2"/>
        <v>0</v>
      </c>
    </row>
    <row r="64" spans="1:11" ht="30" x14ac:dyDescent="0.25">
      <c r="A64" s="187">
        <v>6506</v>
      </c>
      <c r="B64" s="187">
        <v>522</v>
      </c>
      <c r="C64" s="184" t="str">
        <f t="shared" si="1"/>
        <v>522-6506</v>
      </c>
      <c r="D64" s="244" t="s">
        <v>408</v>
      </c>
      <c r="E64" s="244" t="s">
        <v>74</v>
      </c>
      <c r="F64" s="244" t="s">
        <v>88</v>
      </c>
      <c r="G64" s="244" t="s">
        <v>276</v>
      </c>
      <c r="H64" s="187" t="s">
        <v>6</v>
      </c>
      <c r="I64" s="188">
        <v>1</v>
      </c>
      <c r="J64" s="188">
        <f>VLOOKUP(A64,CENIK!$A$2:$F$201,6,FALSE)</f>
        <v>0</v>
      </c>
      <c r="K64" s="188">
        <f t="shared" si="2"/>
        <v>0</v>
      </c>
    </row>
    <row r="65" spans="1:11" ht="60" x14ac:dyDescent="0.25">
      <c r="A65" s="187">
        <v>1201</v>
      </c>
      <c r="B65" s="187">
        <v>73</v>
      </c>
      <c r="C65" s="184" t="str">
        <f t="shared" si="1"/>
        <v>73-1201</v>
      </c>
      <c r="D65" s="244" t="s">
        <v>404</v>
      </c>
      <c r="E65" s="244" t="s">
        <v>7</v>
      </c>
      <c r="F65" s="244" t="s">
        <v>8</v>
      </c>
      <c r="G65" s="244" t="s">
        <v>9</v>
      </c>
      <c r="H65" s="187" t="s">
        <v>10</v>
      </c>
      <c r="I65" s="188">
        <v>737</v>
      </c>
      <c r="J65" s="188">
        <f>VLOOKUP(A65,CENIK!$A$2:$F$201,6,FALSE)</f>
        <v>0</v>
      </c>
      <c r="K65" s="188">
        <f t="shared" si="2"/>
        <v>0</v>
      </c>
    </row>
    <row r="66" spans="1:11" ht="45" x14ac:dyDescent="0.25">
      <c r="A66" s="187">
        <v>1202</v>
      </c>
      <c r="B66" s="187">
        <v>73</v>
      </c>
      <c r="C66" s="184" t="str">
        <f t="shared" si="1"/>
        <v>73-1202</v>
      </c>
      <c r="D66" s="244" t="s">
        <v>404</v>
      </c>
      <c r="E66" s="244" t="s">
        <v>7</v>
      </c>
      <c r="F66" s="244" t="s">
        <v>8</v>
      </c>
      <c r="G66" s="244" t="s">
        <v>11</v>
      </c>
      <c r="H66" s="187" t="s">
        <v>12</v>
      </c>
      <c r="I66" s="188">
        <v>19</v>
      </c>
      <c r="J66" s="188">
        <f>VLOOKUP(A66,CENIK!$A$2:$F$201,6,FALSE)</f>
        <v>0</v>
      </c>
      <c r="K66" s="188">
        <f t="shared" si="2"/>
        <v>0</v>
      </c>
    </row>
    <row r="67" spans="1:11" ht="60" x14ac:dyDescent="0.25">
      <c r="A67" s="187">
        <v>1203</v>
      </c>
      <c r="B67" s="187">
        <v>73</v>
      </c>
      <c r="C67" s="184" t="str">
        <f t="shared" si="1"/>
        <v>73-1203</v>
      </c>
      <c r="D67" s="244" t="s">
        <v>404</v>
      </c>
      <c r="E67" s="244" t="s">
        <v>7</v>
      </c>
      <c r="F67" s="244" t="s">
        <v>8</v>
      </c>
      <c r="G67" s="244" t="s">
        <v>236</v>
      </c>
      <c r="H67" s="187" t="s">
        <v>10</v>
      </c>
      <c r="I67" s="188">
        <v>737</v>
      </c>
      <c r="J67" s="188">
        <f>VLOOKUP(A67,CENIK!$A$2:$F$201,6,FALSE)</f>
        <v>0</v>
      </c>
      <c r="K67" s="188">
        <f t="shared" si="2"/>
        <v>0</v>
      </c>
    </row>
    <row r="68" spans="1:11" ht="45" x14ac:dyDescent="0.25">
      <c r="A68" s="187">
        <v>1204</v>
      </c>
      <c r="B68" s="187">
        <v>73</v>
      </c>
      <c r="C68" s="184" t="str">
        <f t="shared" si="1"/>
        <v>73-1204</v>
      </c>
      <c r="D68" s="244" t="s">
        <v>404</v>
      </c>
      <c r="E68" s="244" t="s">
        <v>7</v>
      </c>
      <c r="F68" s="244" t="s">
        <v>8</v>
      </c>
      <c r="G68" s="244" t="s">
        <v>13</v>
      </c>
      <c r="H68" s="187" t="s">
        <v>10</v>
      </c>
      <c r="I68" s="188">
        <v>737</v>
      </c>
      <c r="J68" s="188">
        <f>VLOOKUP(A68,CENIK!$A$2:$F$201,6,FALSE)</f>
        <v>0</v>
      </c>
      <c r="K68" s="188">
        <f t="shared" si="2"/>
        <v>0</v>
      </c>
    </row>
    <row r="69" spans="1:11" ht="60" x14ac:dyDescent="0.25">
      <c r="A69" s="187">
        <v>1205</v>
      </c>
      <c r="B69" s="187">
        <v>73</v>
      </c>
      <c r="C69" s="184" t="str">
        <f t="shared" si="1"/>
        <v>73-1205</v>
      </c>
      <c r="D69" s="244" t="s">
        <v>404</v>
      </c>
      <c r="E69" s="244" t="s">
        <v>7</v>
      </c>
      <c r="F69" s="244" t="s">
        <v>8</v>
      </c>
      <c r="G69" s="244" t="s">
        <v>237</v>
      </c>
      <c r="H69" s="187" t="s">
        <v>14</v>
      </c>
      <c r="I69" s="188">
        <v>1</v>
      </c>
      <c r="J69" s="188">
        <f>VLOOKUP(A69,CENIK!$A$2:$F$201,6,FALSE)</f>
        <v>0</v>
      </c>
      <c r="K69" s="188">
        <f t="shared" si="2"/>
        <v>0</v>
      </c>
    </row>
    <row r="70" spans="1:11" ht="60" x14ac:dyDescent="0.25">
      <c r="A70" s="187">
        <v>1206</v>
      </c>
      <c r="B70" s="187">
        <v>73</v>
      </c>
      <c r="C70" s="184" t="str">
        <f t="shared" si="1"/>
        <v>73-1206</v>
      </c>
      <c r="D70" s="244" t="s">
        <v>404</v>
      </c>
      <c r="E70" s="244" t="s">
        <v>7</v>
      </c>
      <c r="F70" s="244" t="s">
        <v>8</v>
      </c>
      <c r="G70" s="244" t="s">
        <v>238</v>
      </c>
      <c r="H70" s="187" t="s">
        <v>14</v>
      </c>
      <c r="I70" s="188">
        <v>1</v>
      </c>
      <c r="J70" s="188">
        <f>VLOOKUP(A70,CENIK!$A$2:$F$201,6,FALSE)</f>
        <v>0</v>
      </c>
      <c r="K70" s="188">
        <f t="shared" si="2"/>
        <v>0</v>
      </c>
    </row>
    <row r="71" spans="1:11" ht="75" x14ac:dyDescent="0.25">
      <c r="A71" s="187">
        <v>1208</v>
      </c>
      <c r="B71" s="187">
        <v>73</v>
      </c>
      <c r="C71" s="184" t="str">
        <f t="shared" si="1"/>
        <v>73-1208</v>
      </c>
      <c r="D71" s="244" t="s">
        <v>404</v>
      </c>
      <c r="E71" s="244" t="s">
        <v>7</v>
      </c>
      <c r="F71" s="244" t="s">
        <v>8</v>
      </c>
      <c r="G71" s="244" t="s">
        <v>240</v>
      </c>
      <c r="H71" s="187" t="s">
        <v>14</v>
      </c>
      <c r="I71" s="188">
        <v>1</v>
      </c>
      <c r="J71" s="188">
        <f>VLOOKUP(A71,CENIK!$A$2:$F$201,6,FALSE)</f>
        <v>0</v>
      </c>
      <c r="K71" s="188">
        <f t="shared" si="2"/>
        <v>0</v>
      </c>
    </row>
    <row r="72" spans="1:11" ht="75" x14ac:dyDescent="0.25">
      <c r="A72" s="187">
        <v>1210</v>
      </c>
      <c r="B72" s="187">
        <v>73</v>
      </c>
      <c r="C72" s="184" t="str">
        <f t="shared" si="1"/>
        <v>73-1210</v>
      </c>
      <c r="D72" s="244" t="s">
        <v>404</v>
      </c>
      <c r="E72" s="244" t="s">
        <v>7</v>
      </c>
      <c r="F72" s="244" t="s">
        <v>8</v>
      </c>
      <c r="G72" s="244" t="s">
        <v>241</v>
      </c>
      <c r="H72" s="187" t="s">
        <v>14</v>
      </c>
      <c r="I72" s="188">
        <v>1</v>
      </c>
      <c r="J72" s="188">
        <f>VLOOKUP(A72,CENIK!$A$2:$F$201,6,FALSE)</f>
        <v>0</v>
      </c>
      <c r="K72" s="188">
        <f t="shared" si="2"/>
        <v>0</v>
      </c>
    </row>
    <row r="73" spans="1:11" ht="60" x14ac:dyDescent="0.25">
      <c r="A73" s="187">
        <v>1213</v>
      </c>
      <c r="B73" s="187">
        <v>73</v>
      </c>
      <c r="C73" s="184" t="str">
        <f t="shared" si="1"/>
        <v>73-1213</v>
      </c>
      <c r="D73" s="244" t="s">
        <v>404</v>
      </c>
      <c r="E73" s="244" t="s">
        <v>7</v>
      </c>
      <c r="F73" s="244" t="s">
        <v>8</v>
      </c>
      <c r="G73" s="244" t="s">
        <v>244</v>
      </c>
      <c r="H73" s="187" t="s">
        <v>14</v>
      </c>
      <c r="I73" s="188">
        <v>1</v>
      </c>
      <c r="J73" s="188">
        <f>VLOOKUP(A73,CENIK!$A$2:$F$201,6,FALSE)</f>
        <v>0</v>
      </c>
      <c r="K73" s="188">
        <f t="shared" si="2"/>
        <v>0</v>
      </c>
    </row>
    <row r="74" spans="1:11" ht="45" x14ac:dyDescent="0.25">
      <c r="A74" s="187">
        <v>1301</v>
      </c>
      <c r="B74" s="187">
        <v>73</v>
      </c>
      <c r="C74" s="184" t="str">
        <f t="shared" si="1"/>
        <v>73-1301</v>
      </c>
      <c r="D74" s="244" t="s">
        <v>404</v>
      </c>
      <c r="E74" s="244" t="s">
        <v>7</v>
      </c>
      <c r="F74" s="244" t="s">
        <v>15</v>
      </c>
      <c r="G74" s="244" t="s">
        <v>16</v>
      </c>
      <c r="H74" s="187" t="s">
        <v>10</v>
      </c>
      <c r="I74" s="188">
        <v>737</v>
      </c>
      <c r="J74" s="188">
        <f>VLOOKUP(A74,CENIK!$A$2:$F$201,6,FALSE)</f>
        <v>0</v>
      </c>
      <c r="K74" s="188">
        <f t="shared" si="2"/>
        <v>0</v>
      </c>
    </row>
    <row r="75" spans="1:11" ht="150" x14ac:dyDescent="0.25">
      <c r="A75" s="187">
        <v>1302</v>
      </c>
      <c r="B75" s="187">
        <v>73</v>
      </c>
      <c r="C75" s="184" t="str">
        <f t="shared" si="1"/>
        <v>73-1302</v>
      </c>
      <c r="D75" s="244" t="s">
        <v>404</v>
      </c>
      <c r="E75" s="244" t="s">
        <v>7</v>
      </c>
      <c r="F75" s="244" t="s">
        <v>15</v>
      </c>
      <c r="G75" s="244" t="s">
        <v>3254</v>
      </c>
      <c r="H75" s="187" t="s">
        <v>10</v>
      </c>
      <c r="I75" s="188">
        <v>737</v>
      </c>
      <c r="J75" s="188">
        <f>VLOOKUP(A75,CENIK!$A$2:$F$201,6,FALSE)</f>
        <v>0</v>
      </c>
      <c r="K75" s="188">
        <f t="shared" si="2"/>
        <v>0</v>
      </c>
    </row>
    <row r="76" spans="1:11" ht="60" x14ac:dyDescent="0.25">
      <c r="A76" s="187">
        <v>1307</v>
      </c>
      <c r="B76" s="187">
        <v>73</v>
      </c>
      <c r="C76" s="184" t="str">
        <f t="shared" si="1"/>
        <v>73-1307</v>
      </c>
      <c r="D76" s="244" t="s">
        <v>404</v>
      </c>
      <c r="E76" s="244" t="s">
        <v>7</v>
      </c>
      <c r="F76" s="244" t="s">
        <v>15</v>
      </c>
      <c r="G76" s="244" t="s">
        <v>18</v>
      </c>
      <c r="H76" s="187" t="s">
        <v>6</v>
      </c>
      <c r="I76" s="188">
        <v>15</v>
      </c>
      <c r="J76" s="188">
        <f>VLOOKUP(A76,CENIK!$A$2:$F$201,6,FALSE)</f>
        <v>0</v>
      </c>
      <c r="K76" s="188">
        <f t="shared" si="2"/>
        <v>0</v>
      </c>
    </row>
    <row r="77" spans="1:11" ht="60" x14ac:dyDescent="0.25">
      <c r="A77" s="187">
        <v>1310</v>
      </c>
      <c r="B77" s="187">
        <v>73</v>
      </c>
      <c r="C77" s="184" t="str">
        <f t="shared" si="1"/>
        <v>73-1310</v>
      </c>
      <c r="D77" s="244" t="s">
        <v>404</v>
      </c>
      <c r="E77" s="244" t="s">
        <v>7</v>
      </c>
      <c r="F77" s="244" t="s">
        <v>15</v>
      </c>
      <c r="G77" s="244" t="s">
        <v>21</v>
      </c>
      <c r="H77" s="187" t="s">
        <v>22</v>
      </c>
      <c r="I77" s="188">
        <v>331.65</v>
      </c>
      <c r="J77" s="188">
        <f>VLOOKUP(A77,CENIK!$A$2:$F$201,6,FALSE)</f>
        <v>0</v>
      </c>
      <c r="K77" s="188">
        <f t="shared" si="2"/>
        <v>0</v>
      </c>
    </row>
    <row r="78" spans="1:11" ht="30" x14ac:dyDescent="0.25">
      <c r="A78" s="187">
        <v>1401</v>
      </c>
      <c r="B78" s="187">
        <v>73</v>
      </c>
      <c r="C78" s="184" t="str">
        <f t="shared" si="1"/>
        <v>73-1401</v>
      </c>
      <c r="D78" s="244" t="s">
        <v>404</v>
      </c>
      <c r="E78" s="244" t="s">
        <v>7</v>
      </c>
      <c r="F78" s="244" t="s">
        <v>25</v>
      </c>
      <c r="G78" s="244" t="s">
        <v>247</v>
      </c>
      <c r="H78" s="187" t="s">
        <v>20</v>
      </c>
      <c r="I78" s="188">
        <v>18</v>
      </c>
      <c r="J78" s="188">
        <f>VLOOKUP(A78,CENIK!$A$2:$F$201,6,FALSE)</f>
        <v>0</v>
      </c>
      <c r="K78" s="188">
        <f t="shared" si="2"/>
        <v>0</v>
      </c>
    </row>
    <row r="79" spans="1:11" ht="30" x14ac:dyDescent="0.25">
      <c r="A79" s="187">
        <v>1402</v>
      </c>
      <c r="B79" s="187">
        <v>73</v>
      </c>
      <c r="C79" s="184" t="str">
        <f t="shared" si="1"/>
        <v>73-1402</v>
      </c>
      <c r="D79" s="244" t="s">
        <v>404</v>
      </c>
      <c r="E79" s="244" t="s">
        <v>7</v>
      </c>
      <c r="F79" s="244" t="s">
        <v>25</v>
      </c>
      <c r="G79" s="244" t="s">
        <v>248</v>
      </c>
      <c r="H79" s="187" t="s">
        <v>20</v>
      </c>
      <c r="I79" s="188">
        <v>5</v>
      </c>
      <c r="J79" s="188">
        <f>VLOOKUP(A79,CENIK!$A$2:$F$201,6,FALSE)</f>
        <v>0</v>
      </c>
      <c r="K79" s="188">
        <f t="shared" si="2"/>
        <v>0</v>
      </c>
    </row>
    <row r="80" spans="1:11" ht="30" x14ac:dyDescent="0.25">
      <c r="A80" s="187">
        <v>1403</v>
      </c>
      <c r="B80" s="187">
        <v>73</v>
      </c>
      <c r="C80" s="184" t="str">
        <f t="shared" si="1"/>
        <v>73-1403</v>
      </c>
      <c r="D80" s="244" t="s">
        <v>404</v>
      </c>
      <c r="E80" s="244" t="s">
        <v>7</v>
      </c>
      <c r="F80" s="244" t="s">
        <v>25</v>
      </c>
      <c r="G80" s="244" t="s">
        <v>249</v>
      </c>
      <c r="H80" s="187" t="s">
        <v>20</v>
      </c>
      <c r="I80" s="188">
        <v>7</v>
      </c>
      <c r="J80" s="188">
        <f>VLOOKUP(A80,CENIK!$A$2:$F$201,6,FALSE)</f>
        <v>0</v>
      </c>
      <c r="K80" s="188">
        <f t="shared" si="2"/>
        <v>0</v>
      </c>
    </row>
    <row r="81" spans="1:11" ht="45" x14ac:dyDescent="0.25">
      <c r="A81" s="187">
        <v>12308</v>
      </c>
      <c r="B81" s="187">
        <v>73</v>
      </c>
      <c r="C81" s="184" t="str">
        <f t="shared" si="1"/>
        <v>73-12308</v>
      </c>
      <c r="D81" s="244" t="s">
        <v>404</v>
      </c>
      <c r="E81" s="244" t="s">
        <v>26</v>
      </c>
      <c r="F81" s="244" t="s">
        <v>27</v>
      </c>
      <c r="G81" s="244" t="s">
        <v>28</v>
      </c>
      <c r="H81" s="187" t="s">
        <v>29</v>
      </c>
      <c r="I81" s="188">
        <v>1400.3</v>
      </c>
      <c r="J81" s="188">
        <f>VLOOKUP(A81,CENIK!$A$2:$F$201,6,FALSE)</f>
        <v>0</v>
      </c>
      <c r="K81" s="188">
        <f t="shared" si="2"/>
        <v>0</v>
      </c>
    </row>
    <row r="82" spans="1:11" ht="30" x14ac:dyDescent="0.25">
      <c r="A82" s="187">
        <v>24405</v>
      </c>
      <c r="B82" s="187">
        <v>73</v>
      </c>
      <c r="C82" s="184" t="str">
        <f t="shared" si="1"/>
        <v>73-24405</v>
      </c>
      <c r="D82" s="244" t="s">
        <v>404</v>
      </c>
      <c r="E82" s="244" t="s">
        <v>26</v>
      </c>
      <c r="F82" s="244" t="s">
        <v>36</v>
      </c>
      <c r="G82" s="244" t="s">
        <v>252</v>
      </c>
      <c r="H82" s="187" t="s">
        <v>22</v>
      </c>
      <c r="I82" s="188">
        <v>501.11</v>
      </c>
      <c r="J82" s="188">
        <f>VLOOKUP(A82,CENIK!$A$2:$F$201,6,FALSE)</f>
        <v>0</v>
      </c>
      <c r="K82" s="188">
        <f t="shared" si="2"/>
        <v>0</v>
      </c>
    </row>
    <row r="83" spans="1:11" ht="45" x14ac:dyDescent="0.25">
      <c r="A83" s="187">
        <v>31302</v>
      </c>
      <c r="B83" s="187">
        <v>73</v>
      </c>
      <c r="C83" s="184" t="str">
        <f t="shared" si="1"/>
        <v>73-31302</v>
      </c>
      <c r="D83" s="244" t="s">
        <v>404</v>
      </c>
      <c r="E83" s="244" t="s">
        <v>26</v>
      </c>
      <c r="F83" s="244" t="s">
        <v>36</v>
      </c>
      <c r="G83" s="244" t="s">
        <v>639</v>
      </c>
      <c r="H83" s="187" t="s">
        <v>22</v>
      </c>
      <c r="I83" s="188">
        <v>313.2</v>
      </c>
      <c r="J83" s="188">
        <f>VLOOKUP(A83,CENIK!$A$2:$F$201,6,FALSE)</f>
        <v>0</v>
      </c>
      <c r="K83" s="188">
        <f t="shared" si="2"/>
        <v>0</v>
      </c>
    </row>
    <row r="84" spans="1:11" ht="75" x14ac:dyDescent="0.25">
      <c r="A84" s="187">
        <v>31602</v>
      </c>
      <c r="B84" s="187">
        <v>73</v>
      </c>
      <c r="C84" s="184" t="str">
        <f t="shared" si="1"/>
        <v>73-31602</v>
      </c>
      <c r="D84" s="244" t="s">
        <v>404</v>
      </c>
      <c r="E84" s="244" t="s">
        <v>26</v>
      </c>
      <c r="F84" s="244" t="s">
        <v>36</v>
      </c>
      <c r="G84" s="244" t="s">
        <v>640</v>
      </c>
      <c r="H84" s="187" t="s">
        <v>29</v>
      </c>
      <c r="I84" s="188">
        <v>1400.3</v>
      </c>
      <c r="J84" s="188">
        <f>VLOOKUP(A84,CENIK!$A$2:$F$201,6,FALSE)</f>
        <v>0</v>
      </c>
      <c r="K84" s="188">
        <f t="shared" si="2"/>
        <v>0</v>
      </c>
    </row>
    <row r="85" spans="1:11" ht="45" x14ac:dyDescent="0.25">
      <c r="A85" s="187">
        <v>32311</v>
      </c>
      <c r="B85" s="187">
        <v>73</v>
      </c>
      <c r="C85" s="184" t="str">
        <f t="shared" si="1"/>
        <v>73-32311</v>
      </c>
      <c r="D85" s="244" t="s">
        <v>404</v>
      </c>
      <c r="E85" s="244" t="s">
        <v>26</v>
      </c>
      <c r="F85" s="244" t="s">
        <v>36</v>
      </c>
      <c r="G85" s="244" t="s">
        <v>255</v>
      </c>
      <c r="H85" s="187" t="s">
        <v>29</v>
      </c>
      <c r="I85" s="188">
        <v>1400.3</v>
      </c>
      <c r="J85" s="188">
        <f>VLOOKUP(A85,CENIK!$A$2:$F$201,6,FALSE)</f>
        <v>0</v>
      </c>
      <c r="K85" s="188">
        <f t="shared" si="2"/>
        <v>0</v>
      </c>
    </row>
    <row r="86" spans="1:11" ht="30" x14ac:dyDescent="0.25">
      <c r="A86" s="187">
        <v>2208</v>
      </c>
      <c r="B86" s="187">
        <v>73</v>
      </c>
      <c r="C86" s="184" t="str">
        <f t="shared" si="1"/>
        <v>73-2208</v>
      </c>
      <c r="D86" s="244" t="s">
        <v>404</v>
      </c>
      <c r="E86" s="244" t="s">
        <v>26</v>
      </c>
      <c r="F86" s="244" t="s">
        <v>36</v>
      </c>
      <c r="G86" s="244" t="s">
        <v>37</v>
      </c>
      <c r="H86" s="187" t="s">
        <v>29</v>
      </c>
      <c r="I86" s="188">
        <v>1400.3</v>
      </c>
      <c r="J86" s="188">
        <f>VLOOKUP(A86,CENIK!$A$2:$F$201,6,FALSE)</f>
        <v>0</v>
      </c>
      <c r="K86" s="188">
        <f t="shared" si="2"/>
        <v>0</v>
      </c>
    </row>
    <row r="87" spans="1:11" ht="30" x14ac:dyDescent="0.25">
      <c r="A87" s="187">
        <v>34901</v>
      </c>
      <c r="B87" s="187">
        <v>73</v>
      </c>
      <c r="C87" s="184" t="str">
        <f t="shared" si="1"/>
        <v>73-34901</v>
      </c>
      <c r="D87" s="244" t="s">
        <v>404</v>
      </c>
      <c r="E87" s="244" t="s">
        <v>26</v>
      </c>
      <c r="F87" s="244" t="s">
        <v>36</v>
      </c>
      <c r="G87" s="244" t="s">
        <v>43</v>
      </c>
      <c r="H87" s="187" t="s">
        <v>29</v>
      </c>
      <c r="I87" s="188">
        <v>1400.3</v>
      </c>
      <c r="J87" s="188">
        <f>VLOOKUP(A87,CENIK!$A$2:$F$201,6,FALSE)</f>
        <v>0</v>
      </c>
      <c r="K87" s="188">
        <f t="shared" si="2"/>
        <v>0</v>
      </c>
    </row>
    <row r="88" spans="1:11" ht="60" x14ac:dyDescent="0.25">
      <c r="A88" s="187">
        <v>4101</v>
      </c>
      <c r="B88" s="187">
        <v>73</v>
      </c>
      <c r="C88" s="184" t="str">
        <f t="shared" si="1"/>
        <v>73-4101</v>
      </c>
      <c r="D88" s="244" t="s">
        <v>404</v>
      </c>
      <c r="E88" s="244" t="s">
        <v>49</v>
      </c>
      <c r="F88" s="244" t="s">
        <v>50</v>
      </c>
      <c r="G88" s="244" t="s">
        <v>641</v>
      </c>
      <c r="H88" s="187" t="s">
        <v>29</v>
      </c>
      <c r="I88" s="188">
        <v>3344</v>
      </c>
      <c r="J88" s="188">
        <f>VLOOKUP(A88,CENIK!$A$2:$F$201,6,FALSE)</f>
        <v>0</v>
      </c>
      <c r="K88" s="188">
        <f t="shared" si="2"/>
        <v>0</v>
      </c>
    </row>
    <row r="89" spans="1:11" ht="60" x14ac:dyDescent="0.25">
      <c r="A89" s="187">
        <v>4102</v>
      </c>
      <c r="B89" s="187">
        <v>73</v>
      </c>
      <c r="C89" s="184" t="str">
        <f t="shared" si="1"/>
        <v>73-4102</v>
      </c>
      <c r="D89" s="244" t="s">
        <v>404</v>
      </c>
      <c r="E89" s="244" t="s">
        <v>49</v>
      </c>
      <c r="F89" s="244" t="s">
        <v>50</v>
      </c>
      <c r="G89" s="244" t="s">
        <v>235</v>
      </c>
      <c r="H89" s="187" t="s">
        <v>29</v>
      </c>
      <c r="I89" s="188">
        <v>1246</v>
      </c>
      <c r="J89" s="188">
        <f>VLOOKUP(A89,CENIK!$A$2:$F$201,6,FALSE)</f>
        <v>0</v>
      </c>
      <c r="K89" s="188">
        <f t="shared" si="2"/>
        <v>0</v>
      </c>
    </row>
    <row r="90" spans="1:11" ht="60" x14ac:dyDescent="0.25">
      <c r="A90" s="187">
        <v>4105</v>
      </c>
      <c r="B90" s="187">
        <v>73</v>
      </c>
      <c r="C90" s="184" t="str">
        <f t="shared" si="1"/>
        <v>73-4105</v>
      </c>
      <c r="D90" s="244" t="s">
        <v>404</v>
      </c>
      <c r="E90" s="244" t="s">
        <v>49</v>
      </c>
      <c r="F90" s="244" t="s">
        <v>50</v>
      </c>
      <c r="G90" s="244" t="s">
        <v>257</v>
      </c>
      <c r="H90" s="187" t="s">
        <v>22</v>
      </c>
      <c r="I90" s="188">
        <v>1593.5550000000001</v>
      </c>
      <c r="J90" s="188">
        <f>VLOOKUP(A90,CENIK!$A$2:$F$201,6,FALSE)</f>
        <v>0</v>
      </c>
      <c r="K90" s="188">
        <f t="shared" si="2"/>
        <v>0</v>
      </c>
    </row>
    <row r="91" spans="1:11" ht="45" x14ac:dyDescent="0.25">
      <c r="A91" s="187">
        <v>4106</v>
      </c>
      <c r="B91" s="187">
        <v>73</v>
      </c>
      <c r="C91" s="184" t="str">
        <f t="shared" si="1"/>
        <v>73-4106</v>
      </c>
      <c r="D91" s="244" t="s">
        <v>404</v>
      </c>
      <c r="E91" s="244" t="s">
        <v>49</v>
      </c>
      <c r="F91" s="244" t="s">
        <v>50</v>
      </c>
      <c r="G91" s="244" t="s">
        <v>642</v>
      </c>
      <c r="H91" s="187" t="s">
        <v>22</v>
      </c>
      <c r="I91" s="188">
        <v>2028.9849999999999</v>
      </c>
      <c r="J91" s="188">
        <f>VLOOKUP(A91,CENIK!$A$2:$F$201,6,FALSE)</f>
        <v>0</v>
      </c>
      <c r="K91" s="188">
        <f t="shared" si="2"/>
        <v>0</v>
      </c>
    </row>
    <row r="92" spans="1:11" ht="45" x14ac:dyDescent="0.25">
      <c r="A92" s="187">
        <v>4108</v>
      </c>
      <c r="B92" s="187">
        <v>73</v>
      </c>
      <c r="C92" s="184" t="str">
        <f t="shared" si="1"/>
        <v>73-4108</v>
      </c>
      <c r="D92" s="244" t="s">
        <v>404</v>
      </c>
      <c r="E92" s="244" t="s">
        <v>49</v>
      </c>
      <c r="F92" s="244" t="s">
        <v>50</v>
      </c>
      <c r="G92" s="244" t="s">
        <v>539</v>
      </c>
      <c r="H92" s="187" t="s">
        <v>22</v>
      </c>
      <c r="I92" s="188">
        <v>147.85</v>
      </c>
      <c r="J92" s="188">
        <f>VLOOKUP(A92,CENIK!$A$2:$F$201,6,FALSE)</f>
        <v>0</v>
      </c>
      <c r="K92" s="188">
        <f t="shared" si="2"/>
        <v>0</v>
      </c>
    </row>
    <row r="93" spans="1:11" ht="45" x14ac:dyDescent="0.25">
      <c r="A93" s="187">
        <v>4121</v>
      </c>
      <c r="B93" s="187">
        <v>73</v>
      </c>
      <c r="C93" s="184" t="str">
        <f t="shared" ref="C93:C156" si="3">CONCATENATE(B93,$A$26,A93)</f>
        <v>73-4121</v>
      </c>
      <c r="D93" s="244" t="s">
        <v>404</v>
      </c>
      <c r="E93" s="244" t="s">
        <v>49</v>
      </c>
      <c r="F93" s="244" t="s">
        <v>50</v>
      </c>
      <c r="G93" s="244" t="s">
        <v>260</v>
      </c>
      <c r="H93" s="187" t="s">
        <v>22</v>
      </c>
      <c r="I93" s="188">
        <v>40.579700000000003</v>
      </c>
      <c r="J93" s="188">
        <f>VLOOKUP(A93,CENIK!$A$2:$F$201,6,FALSE)</f>
        <v>0</v>
      </c>
      <c r="K93" s="188">
        <f t="shared" ref="K93:K156" si="4">ROUND(I93*J93,2)</f>
        <v>0</v>
      </c>
    </row>
    <row r="94" spans="1:11" ht="30" x14ac:dyDescent="0.25">
      <c r="A94" s="187">
        <v>4202</v>
      </c>
      <c r="B94" s="187">
        <v>73</v>
      </c>
      <c r="C94" s="184" t="str">
        <f t="shared" si="3"/>
        <v>73-4202</v>
      </c>
      <c r="D94" s="244" t="s">
        <v>404</v>
      </c>
      <c r="E94" s="244" t="s">
        <v>49</v>
      </c>
      <c r="F94" s="244" t="s">
        <v>56</v>
      </c>
      <c r="G94" s="244" t="s">
        <v>58</v>
      </c>
      <c r="H94" s="187" t="s">
        <v>29</v>
      </c>
      <c r="I94" s="188">
        <v>1252.9000000000001</v>
      </c>
      <c r="J94" s="188">
        <f>VLOOKUP(A94,CENIK!$A$2:$F$201,6,FALSE)</f>
        <v>0</v>
      </c>
      <c r="K94" s="188">
        <f t="shared" si="4"/>
        <v>0</v>
      </c>
    </row>
    <row r="95" spans="1:11" ht="75" x14ac:dyDescent="0.25">
      <c r="A95" s="187">
        <v>4203</v>
      </c>
      <c r="B95" s="187">
        <v>73</v>
      </c>
      <c r="C95" s="184" t="str">
        <f t="shared" si="3"/>
        <v>73-4203</v>
      </c>
      <c r="D95" s="244" t="s">
        <v>404</v>
      </c>
      <c r="E95" s="244" t="s">
        <v>49</v>
      </c>
      <c r="F95" s="244" t="s">
        <v>56</v>
      </c>
      <c r="G95" s="244" t="s">
        <v>59</v>
      </c>
      <c r="H95" s="187" t="s">
        <v>22</v>
      </c>
      <c r="I95" s="188">
        <v>199.97</v>
      </c>
      <c r="J95" s="188">
        <f>VLOOKUP(A95,CENIK!$A$2:$F$201,6,FALSE)</f>
        <v>0</v>
      </c>
      <c r="K95" s="188">
        <f t="shared" si="4"/>
        <v>0</v>
      </c>
    </row>
    <row r="96" spans="1:11" ht="60" x14ac:dyDescent="0.25">
      <c r="A96" s="187">
        <v>4204</v>
      </c>
      <c r="B96" s="187">
        <v>73</v>
      </c>
      <c r="C96" s="184" t="str">
        <f t="shared" si="3"/>
        <v>73-4204</v>
      </c>
      <c r="D96" s="244" t="s">
        <v>404</v>
      </c>
      <c r="E96" s="244" t="s">
        <v>49</v>
      </c>
      <c r="F96" s="244" t="s">
        <v>56</v>
      </c>
      <c r="G96" s="244" t="s">
        <v>60</v>
      </c>
      <c r="H96" s="187" t="s">
        <v>22</v>
      </c>
      <c r="I96" s="188">
        <v>591.17999999999995</v>
      </c>
      <c r="J96" s="188">
        <f>VLOOKUP(A96,CENIK!$A$2:$F$201,6,FALSE)</f>
        <v>0</v>
      </c>
      <c r="K96" s="188">
        <f t="shared" si="4"/>
        <v>0</v>
      </c>
    </row>
    <row r="97" spans="1:11" ht="60" x14ac:dyDescent="0.25">
      <c r="A97" s="187">
        <v>4205</v>
      </c>
      <c r="B97" s="187">
        <v>73</v>
      </c>
      <c r="C97" s="184" t="str">
        <f t="shared" si="3"/>
        <v>73-4205</v>
      </c>
      <c r="D97" s="244" t="s">
        <v>404</v>
      </c>
      <c r="E97" s="244" t="s">
        <v>49</v>
      </c>
      <c r="F97" s="244" t="s">
        <v>56</v>
      </c>
      <c r="G97" s="244" t="s">
        <v>61</v>
      </c>
      <c r="H97" s="187" t="s">
        <v>29</v>
      </c>
      <c r="I97" s="188">
        <v>1474</v>
      </c>
      <c r="J97" s="188">
        <f>VLOOKUP(A97,CENIK!$A$2:$F$201,6,FALSE)</f>
        <v>0</v>
      </c>
      <c r="K97" s="188">
        <f t="shared" si="4"/>
        <v>0</v>
      </c>
    </row>
    <row r="98" spans="1:11" ht="60" x14ac:dyDescent="0.25">
      <c r="A98" s="187">
        <v>4206</v>
      </c>
      <c r="B98" s="187">
        <v>73</v>
      </c>
      <c r="C98" s="184" t="str">
        <f t="shared" si="3"/>
        <v>73-4206</v>
      </c>
      <c r="D98" s="244" t="s">
        <v>404</v>
      </c>
      <c r="E98" s="244" t="s">
        <v>49</v>
      </c>
      <c r="F98" s="244" t="s">
        <v>56</v>
      </c>
      <c r="G98" s="244" t="s">
        <v>62</v>
      </c>
      <c r="H98" s="187" t="s">
        <v>22</v>
      </c>
      <c r="I98" s="188">
        <v>1593.5550000000001</v>
      </c>
      <c r="J98" s="188">
        <f>VLOOKUP(A98,CENIK!$A$2:$F$201,6,FALSE)</f>
        <v>0</v>
      </c>
      <c r="K98" s="188">
        <f t="shared" si="4"/>
        <v>0</v>
      </c>
    </row>
    <row r="99" spans="1:11" ht="60" x14ac:dyDescent="0.25">
      <c r="A99" s="187">
        <v>4207</v>
      </c>
      <c r="B99" s="187">
        <v>73</v>
      </c>
      <c r="C99" s="184" t="str">
        <f t="shared" si="3"/>
        <v>73-4207</v>
      </c>
      <c r="D99" s="244" t="s">
        <v>404</v>
      </c>
      <c r="E99" s="244" t="s">
        <v>49</v>
      </c>
      <c r="F99" s="244" t="s">
        <v>56</v>
      </c>
      <c r="G99" s="244" t="s">
        <v>262</v>
      </c>
      <c r="H99" s="187" t="s">
        <v>22</v>
      </c>
      <c r="I99" s="188">
        <v>531.18499999999995</v>
      </c>
      <c r="J99" s="188">
        <f>VLOOKUP(A99,CENIK!$A$2:$F$201,6,FALSE)</f>
        <v>0</v>
      </c>
      <c r="K99" s="188">
        <f t="shared" si="4"/>
        <v>0</v>
      </c>
    </row>
    <row r="100" spans="1:11" ht="75" x14ac:dyDescent="0.25">
      <c r="A100" s="187">
        <v>5108</v>
      </c>
      <c r="B100" s="187">
        <v>73</v>
      </c>
      <c r="C100" s="184" t="str">
        <f t="shared" si="3"/>
        <v>73-5108</v>
      </c>
      <c r="D100" s="244" t="s">
        <v>404</v>
      </c>
      <c r="E100" s="244" t="s">
        <v>63</v>
      </c>
      <c r="F100" s="244" t="s">
        <v>64</v>
      </c>
      <c r="G100" s="244" t="s">
        <v>68</v>
      </c>
      <c r="H100" s="187" t="s">
        <v>69</v>
      </c>
      <c r="I100" s="188">
        <v>150</v>
      </c>
      <c r="J100" s="188">
        <f>VLOOKUP(A100,CENIK!$A$2:$F$201,6,FALSE)</f>
        <v>0</v>
      </c>
      <c r="K100" s="188">
        <f t="shared" si="4"/>
        <v>0</v>
      </c>
    </row>
    <row r="101" spans="1:11" ht="165" x14ac:dyDescent="0.25">
      <c r="A101" s="187">
        <v>6101</v>
      </c>
      <c r="B101" s="187">
        <v>73</v>
      </c>
      <c r="C101" s="184" t="str">
        <f t="shared" si="3"/>
        <v>73-6101</v>
      </c>
      <c r="D101" s="244" t="s">
        <v>404</v>
      </c>
      <c r="E101" s="244" t="s">
        <v>74</v>
      </c>
      <c r="F101" s="244" t="s">
        <v>75</v>
      </c>
      <c r="G101" s="244" t="s">
        <v>76</v>
      </c>
      <c r="H101" s="187" t="s">
        <v>10</v>
      </c>
      <c r="I101" s="188">
        <v>737</v>
      </c>
      <c r="J101" s="188">
        <f>VLOOKUP(A101,CENIK!$A$2:$F$201,6,FALSE)</f>
        <v>0</v>
      </c>
      <c r="K101" s="188">
        <f t="shared" si="4"/>
        <v>0</v>
      </c>
    </row>
    <row r="102" spans="1:11" ht="165" x14ac:dyDescent="0.25">
      <c r="A102" s="187">
        <v>6103</v>
      </c>
      <c r="B102" s="187">
        <v>73</v>
      </c>
      <c r="C102" s="184" t="str">
        <f t="shared" si="3"/>
        <v>73-6103</v>
      </c>
      <c r="D102" s="244" t="s">
        <v>404</v>
      </c>
      <c r="E102" s="244" t="s">
        <v>74</v>
      </c>
      <c r="F102" s="244" t="s">
        <v>75</v>
      </c>
      <c r="G102" s="244" t="s">
        <v>544</v>
      </c>
      <c r="H102" s="187" t="s">
        <v>10</v>
      </c>
      <c r="I102" s="188">
        <v>4</v>
      </c>
      <c r="J102" s="188">
        <f>VLOOKUP(A102,CENIK!$A$2:$F$201,6,FALSE)</f>
        <v>0</v>
      </c>
      <c r="K102" s="188">
        <f t="shared" si="4"/>
        <v>0</v>
      </c>
    </row>
    <row r="103" spans="1:11" ht="120" x14ac:dyDescent="0.25">
      <c r="A103" s="187">
        <v>6202</v>
      </c>
      <c r="B103" s="187">
        <v>73</v>
      </c>
      <c r="C103" s="184" t="str">
        <f t="shared" si="3"/>
        <v>73-6202</v>
      </c>
      <c r="D103" s="244" t="s">
        <v>404</v>
      </c>
      <c r="E103" s="244" t="s">
        <v>74</v>
      </c>
      <c r="F103" s="244" t="s">
        <v>77</v>
      </c>
      <c r="G103" s="244" t="s">
        <v>263</v>
      </c>
      <c r="H103" s="187" t="s">
        <v>6</v>
      </c>
      <c r="I103" s="188">
        <v>3</v>
      </c>
      <c r="J103" s="188">
        <f>VLOOKUP(A103,CENIK!$A$2:$F$201,6,FALSE)</f>
        <v>0</v>
      </c>
      <c r="K103" s="188">
        <f t="shared" si="4"/>
        <v>0</v>
      </c>
    </row>
    <row r="104" spans="1:11" ht="120" x14ac:dyDescent="0.25">
      <c r="A104" s="187">
        <v>6204</v>
      </c>
      <c r="B104" s="187">
        <v>73</v>
      </c>
      <c r="C104" s="184" t="str">
        <f t="shared" si="3"/>
        <v>73-6204</v>
      </c>
      <c r="D104" s="244" t="s">
        <v>404</v>
      </c>
      <c r="E104" s="244" t="s">
        <v>74</v>
      </c>
      <c r="F104" s="244" t="s">
        <v>77</v>
      </c>
      <c r="G104" s="244" t="s">
        <v>265</v>
      </c>
      <c r="H104" s="187" t="s">
        <v>6</v>
      </c>
      <c r="I104" s="188">
        <v>3</v>
      </c>
      <c r="J104" s="188">
        <f>VLOOKUP(A104,CENIK!$A$2:$F$201,6,FALSE)</f>
        <v>0</v>
      </c>
      <c r="K104" s="188">
        <f t="shared" si="4"/>
        <v>0</v>
      </c>
    </row>
    <row r="105" spans="1:11" ht="120" x14ac:dyDescent="0.25">
      <c r="A105" s="187">
        <v>6206</v>
      </c>
      <c r="B105" s="187">
        <v>73</v>
      </c>
      <c r="C105" s="184" t="str">
        <f t="shared" si="3"/>
        <v>73-6206</v>
      </c>
      <c r="D105" s="244" t="s">
        <v>404</v>
      </c>
      <c r="E105" s="244" t="s">
        <v>74</v>
      </c>
      <c r="F105" s="244" t="s">
        <v>77</v>
      </c>
      <c r="G105" s="244" t="s">
        <v>266</v>
      </c>
      <c r="H105" s="187" t="s">
        <v>6</v>
      </c>
      <c r="I105" s="188">
        <v>9</v>
      </c>
      <c r="J105" s="188">
        <f>VLOOKUP(A105,CENIK!$A$2:$F$201,6,FALSE)</f>
        <v>0</v>
      </c>
      <c r="K105" s="188">
        <f t="shared" si="4"/>
        <v>0</v>
      </c>
    </row>
    <row r="106" spans="1:11" ht="120" x14ac:dyDescent="0.25">
      <c r="A106" s="187">
        <v>6208</v>
      </c>
      <c r="B106" s="187">
        <v>73</v>
      </c>
      <c r="C106" s="184" t="str">
        <f t="shared" si="3"/>
        <v>73-6208</v>
      </c>
      <c r="D106" s="244" t="s">
        <v>404</v>
      </c>
      <c r="E106" s="244" t="s">
        <v>74</v>
      </c>
      <c r="F106" s="244" t="s">
        <v>77</v>
      </c>
      <c r="G106" s="244" t="s">
        <v>267</v>
      </c>
      <c r="H106" s="187" t="s">
        <v>6</v>
      </c>
      <c r="I106" s="188">
        <v>3</v>
      </c>
      <c r="J106" s="188">
        <f>VLOOKUP(A106,CENIK!$A$2:$F$201,6,FALSE)</f>
        <v>0</v>
      </c>
      <c r="K106" s="188">
        <f t="shared" si="4"/>
        <v>0</v>
      </c>
    </row>
    <row r="107" spans="1:11" ht="45" x14ac:dyDescent="0.25">
      <c r="A107" s="187">
        <v>6257</v>
      </c>
      <c r="B107" s="187">
        <v>73</v>
      </c>
      <c r="C107" s="184" t="str">
        <f t="shared" si="3"/>
        <v>73-6257</v>
      </c>
      <c r="D107" s="244" t="s">
        <v>404</v>
      </c>
      <c r="E107" s="244" t="s">
        <v>74</v>
      </c>
      <c r="F107" s="244" t="s">
        <v>77</v>
      </c>
      <c r="G107" s="244" t="s">
        <v>79</v>
      </c>
      <c r="H107" s="187" t="s">
        <v>6</v>
      </c>
      <c r="I107" s="188">
        <v>1</v>
      </c>
      <c r="J107" s="188">
        <f>VLOOKUP(A107,CENIK!$A$2:$F$201,6,FALSE)</f>
        <v>0</v>
      </c>
      <c r="K107" s="188">
        <f t="shared" si="4"/>
        <v>0</v>
      </c>
    </row>
    <row r="108" spans="1:11" ht="120" x14ac:dyDescent="0.25">
      <c r="A108" s="187">
        <v>6253</v>
      </c>
      <c r="B108" s="187">
        <v>73</v>
      </c>
      <c r="C108" s="184" t="str">
        <f t="shared" si="3"/>
        <v>73-6253</v>
      </c>
      <c r="D108" s="244" t="s">
        <v>404</v>
      </c>
      <c r="E108" s="244" t="s">
        <v>74</v>
      </c>
      <c r="F108" s="244" t="s">
        <v>77</v>
      </c>
      <c r="G108" s="244" t="s">
        <v>269</v>
      </c>
      <c r="H108" s="187" t="s">
        <v>6</v>
      </c>
      <c r="I108" s="188">
        <v>18</v>
      </c>
      <c r="J108" s="188">
        <f>VLOOKUP(A108,CENIK!$A$2:$F$201,6,FALSE)</f>
        <v>0</v>
      </c>
      <c r="K108" s="188">
        <f t="shared" si="4"/>
        <v>0</v>
      </c>
    </row>
    <row r="109" spans="1:11" ht="120" x14ac:dyDescent="0.25">
      <c r="A109" s="187">
        <v>6305</v>
      </c>
      <c r="B109" s="187">
        <v>73</v>
      </c>
      <c r="C109" s="184" t="str">
        <f t="shared" si="3"/>
        <v>73-6305</v>
      </c>
      <c r="D109" s="244" t="s">
        <v>404</v>
      </c>
      <c r="E109" s="244" t="s">
        <v>74</v>
      </c>
      <c r="F109" s="244" t="s">
        <v>81</v>
      </c>
      <c r="G109" s="244" t="s">
        <v>84</v>
      </c>
      <c r="H109" s="187" t="s">
        <v>6</v>
      </c>
      <c r="I109" s="188">
        <v>22</v>
      </c>
      <c r="J109" s="188">
        <f>VLOOKUP(A109,CENIK!$A$2:$F$201,6,FALSE)</f>
        <v>0</v>
      </c>
      <c r="K109" s="188">
        <f t="shared" si="4"/>
        <v>0</v>
      </c>
    </row>
    <row r="110" spans="1:11" ht="345" x14ac:dyDescent="0.25">
      <c r="A110" s="187">
        <v>6301</v>
      </c>
      <c r="B110" s="187">
        <v>73</v>
      </c>
      <c r="C110" s="184" t="str">
        <f t="shared" si="3"/>
        <v>73-6301</v>
      </c>
      <c r="D110" s="244" t="s">
        <v>404</v>
      </c>
      <c r="E110" s="244" t="s">
        <v>74</v>
      </c>
      <c r="F110" s="244" t="s">
        <v>81</v>
      </c>
      <c r="G110" s="244" t="s">
        <v>270</v>
      </c>
      <c r="H110" s="187" t="s">
        <v>6</v>
      </c>
      <c r="I110" s="188">
        <v>22</v>
      </c>
      <c r="J110" s="188">
        <f>VLOOKUP(A110,CENIK!$A$2:$F$201,6,FALSE)</f>
        <v>0</v>
      </c>
      <c r="K110" s="188">
        <f t="shared" si="4"/>
        <v>0</v>
      </c>
    </row>
    <row r="111" spans="1:11" ht="60" x14ac:dyDescent="0.25">
      <c r="A111" s="187">
        <v>6405</v>
      </c>
      <c r="B111" s="187">
        <v>73</v>
      </c>
      <c r="C111" s="184" t="str">
        <f t="shared" si="3"/>
        <v>73-6405</v>
      </c>
      <c r="D111" s="244" t="s">
        <v>404</v>
      </c>
      <c r="E111" s="244" t="s">
        <v>74</v>
      </c>
      <c r="F111" s="244" t="s">
        <v>85</v>
      </c>
      <c r="G111" s="244" t="s">
        <v>87</v>
      </c>
      <c r="H111" s="187" t="s">
        <v>10</v>
      </c>
      <c r="I111" s="188">
        <v>737</v>
      </c>
      <c r="J111" s="188">
        <f>VLOOKUP(A111,CENIK!$A$2:$F$201,6,FALSE)</f>
        <v>0</v>
      </c>
      <c r="K111" s="188">
        <f t="shared" si="4"/>
        <v>0</v>
      </c>
    </row>
    <row r="112" spans="1:11" ht="30" x14ac:dyDescent="0.25">
      <c r="A112" s="187">
        <v>6401</v>
      </c>
      <c r="B112" s="187">
        <v>73</v>
      </c>
      <c r="C112" s="184" t="str">
        <f t="shared" si="3"/>
        <v>73-6401</v>
      </c>
      <c r="D112" s="244" t="s">
        <v>404</v>
      </c>
      <c r="E112" s="244" t="s">
        <v>74</v>
      </c>
      <c r="F112" s="244" t="s">
        <v>85</v>
      </c>
      <c r="G112" s="244" t="s">
        <v>86</v>
      </c>
      <c r="H112" s="187" t="s">
        <v>10</v>
      </c>
      <c r="I112" s="188">
        <v>78</v>
      </c>
      <c r="J112" s="188">
        <f>VLOOKUP(A112,CENIK!$A$2:$F$201,6,FALSE)</f>
        <v>0</v>
      </c>
      <c r="K112" s="188">
        <f t="shared" si="4"/>
        <v>0</v>
      </c>
    </row>
    <row r="113" spans="1:11" ht="30" x14ac:dyDescent="0.25">
      <c r="A113" s="187">
        <v>6402</v>
      </c>
      <c r="B113" s="187">
        <v>73</v>
      </c>
      <c r="C113" s="184" t="str">
        <f t="shared" si="3"/>
        <v>73-6402</v>
      </c>
      <c r="D113" s="244" t="s">
        <v>404</v>
      </c>
      <c r="E113" s="244" t="s">
        <v>74</v>
      </c>
      <c r="F113" s="244" t="s">
        <v>85</v>
      </c>
      <c r="G113" s="244" t="s">
        <v>122</v>
      </c>
      <c r="H113" s="187" t="s">
        <v>10</v>
      </c>
      <c r="I113" s="188">
        <v>78</v>
      </c>
      <c r="J113" s="188">
        <f>VLOOKUP(A113,CENIK!$A$2:$F$201,6,FALSE)</f>
        <v>0</v>
      </c>
      <c r="K113" s="188">
        <f t="shared" si="4"/>
        <v>0</v>
      </c>
    </row>
    <row r="114" spans="1:11" ht="30" x14ac:dyDescent="0.25">
      <c r="A114" s="187">
        <v>6501</v>
      </c>
      <c r="B114" s="187">
        <v>73</v>
      </c>
      <c r="C114" s="184" t="str">
        <f t="shared" si="3"/>
        <v>73-6501</v>
      </c>
      <c r="D114" s="244" t="s">
        <v>404</v>
      </c>
      <c r="E114" s="244" t="s">
        <v>74</v>
      </c>
      <c r="F114" s="244" t="s">
        <v>88</v>
      </c>
      <c r="G114" s="244" t="s">
        <v>271</v>
      </c>
      <c r="H114" s="187" t="s">
        <v>6</v>
      </c>
      <c r="I114" s="188">
        <v>5</v>
      </c>
      <c r="J114" s="188">
        <f>VLOOKUP(A114,CENIK!$A$2:$F$201,6,FALSE)</f>
        <v>0</v>
      </c>
      <c r="K114" s="188">
        <f t="shared" si="4"/>
        <v>0</v>
      </c>
    </row>
    <row r="115" spans="1:11" ht="30" x14ac:dyDescent="0.25">
      <c r="A115" s="187">
        <v>6502</v>
      </c>
      <c r="B115" s="187">
        <v>73</v>
      </c>
      <c r="C115" s="184" t="str">
        <f t="shared" si="3"/>
        <v>73-6502</v>
      </c>
      <c r="D115" s="244" t="s">
        <v>404</v>
      </c>
      <c r="E115" s="244" t="s">
        <v>74</v>
      </c>
      <c r="F115" s="244" t="s">
        <v>88</v>
      </c>
      <c r="G115" s="244" t="s">
        <v>272</v>
      </c>
      <c r="H115" s="187" t="s">
        <v>6</v>
      </c>
      <c r="I115" s="188">
        <v>1</v>
      </c>
      <c r="J115" s="188">
        <f>VLOOKUP(A115,CENIK!$A$2:$F$201,6,FALSE)</f>
        <v>0</v>
      </c>
      <c r="K115" s="188">
        <f t="shared" si="4"/>
        <v>0</v>
      </c>
    </row>
    <row r="116" spans="1:11" ht="45" x14ac:dyDescent="0.25">
      <c r="A116" s="187">
        <v>6503</v>
      </c>
      <c r="B116" s="187">
        <v>73</v>
      </c>
      <c r="C116" s="184" t="str">
        <f t="shared" si="3"/>
        <v>73-6503</v>
      </c>
      <c r="D116" s="244" t="s">
        <v>404</v>
      </c>
      <c r="E116" s="244" t="s">
        <v>74</v>
      </c>
      <c r="F116" s="244" t="s">
        <v>88</v>
      </c>
      <c r="G116" s="244" t="s">
        <v>273</v>
      </c>
      <c r="H116" s="187" t="s">
        <v>6</v>
      </c>
      <c r="I116" s="188">
        <v>8</v>
      </c>
      <c r="J116" s="188">
        <f>VLOOKUP(A116,CENIK!$A$2:$F$201,6,FALSE)</f>
        <v>0</v>
      </c>
      <c r="K116" s="188">
        <f t="shared" si="4"/>
        <v>0</v>
      </c>
    </row>
    <row r="117" spans="1:11" ht="45" x14ac:dyDescent="0.25">
      <c r="A117" s="187">
        <v>6504</v>
      </c>
      <c r="B117" s="187">
        <v>73</v>
      </c>
      <c r="C117" s="184" t="str">
        <f t="shared" si="3"/>
        <v>73-6504</v>
      </c>
      <c r="D117" s="244" t="s">
        <v>404</v>
      </c>
      <c r="E117" s="244" t="s">
        <v>74</v>
      </c>
      <c r="F117" s="244" t="s">
        <v>88</v>
      </c>
      <c r="G117" s="244" t="s">
        <v>274</v>
      </c>
      <c r="H117" s="187" t="s">
        <v>6</v>
      </c>
      <c r="I117" s="188">
        <v>1</v>
      </c>
      <c r="J117" s="188">
        <f>VLOOKUP(A117,CENIK!$A$2:$F$201,6,FALSE)</f>
        <v>0</v>
      </c>
      <c r="K117" s="188">
        <f t="shared" si="4"/>
        <v>0</v>
      </c>
    </row>
    <row r="118" spans="1:11" ht="45" x14ac:dyDescent="0.25">
      <c r="A118" s="187">
        <v>6505</v>
      </c>
      <c r="B118" s="187">
        <v>73</v>
      </c>
      <c r="C118" s="184" t="str">
        <f t="shared" si="3"/>
        <v>73-6505</v>
      </c>
      <c r="D118" s="244" t="s">
        <v>404</v>
      </c>
      <c r="E118" s="244" t="s">
        <v>74</v>
      </c>
      <c r="F118" s="244" t="s">
        <v>88</v>
      </c>
      <c r="G118" s="244" t="s">
        <v>275</v>
      </c>
      <c r="H118" s="187" t="s">
        <v>6</v>
      </c>
      <c r="I118" s="188">
        <v>5</v>
      </c>
      <c r="J118" s="188">
        <f>VLOOKUP(A118,CENIK!$A$2:$F$201,6,FALSE)</f>
        <v>0</v>
      </c>
      <c r="K118" s="188">
        <f t="shared" si="4"/>
        <v>0</v>
      </c>
    </row>
    <row r="119" spans="1:11" ht="30" x14ac:dyDescent="0.25">
      <c r="A119" s="187">
        <v>6507</v>
      </c>
      <c r="B119" s="187">
        <v>73</v>
      </c>
      <c r="C119" s="184" t="str">
        <f t="shared" si="3"/>
        <v>73-6507</v>
      </c>
      <c r="D119" s="244" t="s">
        <v>404</v>
      </c>
      <c r="E119" s="244" t="s">
        <v>74</v>
      </c>
      <c r="F119" s="244" t="s">
        <v>88</v>
      </c>
      <c r="G119" s="244" t="s">
        <v>277</v>
      </c>
      <c r="H119" s="187" t="s">
        <v>6</v>
      </c>
      <c r="I119" s="188">
        <v>1</v>
      </c>
      <c r="J119" s="188">
        <f>VLOOKUP(A119,CENIK!$A$2:$F$201,6,FALSE)</f>
        <v>0</v>
      </c>
      <c r="K119" s="188">
        <f t="shared" si="4"/>
        <v>0</v>
      </c>
    </row>
    <row r="120" spans="1:11" ht="30" x14ac:dyDescent="0.25">
      <c r="A120" s="187">
        <v>6510</v>
      </c>
      <c r="B120" s="187">
        <v>73</v>
      </c>
      <c r="C120" s="184" t="str">
        <f t="shared" si="3"/>
        <v>73-6510</v>
      </c>
      <c r="D120" s="244" t="s">
        <v>404</v>
      </c>
      <c r="E120" s="244" t="s">
        <v>74</v>
      </c>
      <c r="F120" s="244" t="s">
        <v>88</v>
      </c>
      <c r="G120" s="244" t="s">
        <v>579</v>
      </c>
      <c r="H120" s="187" t="s">
        <v>6</v>
      </c>
      <c r="I120" s="188">
        <v>1</v>
      </c>
      <c r="J120" s="188">
        <f>VLOOKUP(A120,CENIK!$A$2:$F$201,6,FALSE)</f>
        <v>0</v>
      </c>
      <c r="K120" s="188">
        <f t="shared" si="4"/>
        <v>0</v>
      </c>
    </row>
    <row r="121" spans="1:11" ht="60" x14ac:dyDescent="0.25">
      <c r="A121" s="187">
        <v>1201</v>
      </c>
      <c r="B121" s="187">
        <v>390</v>
      </c>
      <c r="C121" s="184" t="str">
        <f t="shared" si="3"/>
        <v>390-1201</v>
      </c>
      <c r="D121" s="244" t="s">
        <v>406</v>
      </c>
      <c r="E121" s="244" t="s">
        <v>7</v>
      </c>
      <c r="F121" s="244" t="s">
        <v>8</v>
      </c>
      <c r="G121" s="244" t="s">
        <v>9</v>
      </c>
      <c r="H121" s="187" t="s">
        <v>10</v>
      </c>
      <c r="I121" s="188">
        <v>101</v>
      </c>
      <c r="J121" s="188">
        <f>VLOOKUP(A121,CENIK!$A$2:$F$201,6,FALSE)</f>
        <v>0</v>
      </c>
      <c r="K121" s="188">
        <f t="shared" si="4"/>
        <v>0</v>
      </c>
    </row>
    <row r="122" spans="1:11" ht="45" x14ac:dyDescent="0.25">
      <c r="A122" s="187">
        <v>1202</v>
      </c>
      <c r="B122" s="187">
        <v>390</v>
      </c>
      <c r="C122" s="184" t="str">
        <f t="shared" si="3"/>
        <v>390-1202</v>
      </c>
      <c r="D122" s="244" t="s">
        <v>406</v>
      </c>
      <c r="E122" s="244" t="s">
        <v>7</v>
      </c>
      <c r="F122" s="244" t="s">
        <v>8</v>
      </c>
      <c r="G122" s="244" t="s">
        <v>11</v>
      </c>
      <c r="H122" s="187" t="s">
        <v>12</v>
      </c>
      <c r="I122" s="188">
        <v>3</v>
      </c>
      <c r="J122" s="188">
        <f>VLOOKUP(A122,CENIK!$A$2:$F$201,6,FALSE)</f>
        <v>0</v>
      </c>
      <c r="K122" s="188">
        <f t="shared" si="4"/>
        <v>0</v>
      </c>
    </row>
    <row r="123" spans="1:11" ht="60" x14ac:dyDescent="0.25">
      <c r="A123" s="187">
        <v>1203</v>
      </c>
      <c r="B123" s="187">
        <v>390</v>
      </c>
      <c r="C123" s="184" t="str">
        <f t="shared" si="3"/>
        <v>390-1203</v>
      </c>
      <c r="D123" s="244" t="s">
        <v>406</v>
      </c>
      <c r="E123" s="244" t="s">
        <v>7</v>
      </c>
      <c r="F123" s="244" t="s">
        <v>8</v>
      </c>
      <c r="G123" s="244" t="s">
        <v>236</v>
      </c>
      <c r="H123" s="187" t="s">
        <v>10</v>
      </c>
      <c r="I123" s="188">
        <v>101</v>
      </c>
      <c r="J123" s="188">
        <f>VLOOKUP(A123,CENIK!$A$2:$F$201,6,FALSE)</f>
        <v>0</v>
      </c>
      <c r="K123" s="188">
        <f t="shared" si="4"/>
        <v>0</v>
      </c>
    </row>
    <row r="124" spans="1:11" ht="45" x14ac:dyDescent="0.25">
      <c r="A124" s="187">
        <v>1204</v>
      </c>
      <c r="B124" s="187">
        <v>390</v>
      </c>
      <c r="C124" s="184" t="str">
        <f t="shared" si="3"/>
        <v>390-1204</v>
      </c>
      <c r="D124" s="244" t="s">
        <v>406</v>
      </c>
      <c r="E124" s="244" t="s">
        <v>7</v>
      </c>
      <c r="F124" s="244" t="s">
        <v>8</v>
      </c>
      <c r="G124" s="244" t="s">
        <v>13</v>
      </c>
      <c r="H124" s="187" t="s">
        <v>10</v>
      </c>
      <c r="I124" s="188">
        <v>101</v>
      </c>
      <c r="J124" s="188">
        <f>VLOOKUP(A124,CENIK!$A$2:$F$201,6,FALSE)</f>
        <v>0</v>
      </c>
      <c r="K124" s="188">
        <f t="shared" si="4"/>
        <v>0</v>
      </c>
    </row>
    <row r="125" spans="1:11" ht="60" x14ac:dyDescent="0.25">
      <c r="A125" s="187">
        <v>1205</v>
      </c>
      <c r="B125" s="187">
        <v>390</v>
      </c>
      <c r="C125" s="184" t="str">
        <f t="shared" si="3"/>
        <v>390-1205</v>
      </c>
      <c r="D125" s="244" t="s">
        <v>406</v>
      </c>
      <c r="E125" s="244" t="s">
        <v>7</v>
      </c>
      <c r="F125" s="244" t="s">
        <v>8</v>
      </c>
      <c r="G125" s="244" t="s">
        <v>237</v>
      </c>
      <c r="H125" s="187" t="s">
        <v>14</v>
      </c>
      <c r="I125" s="188">
        <v>1</v>
      </c>
      <c r="J125" s="188">
        <f>VLOOKUP(A125,CENIK!$A$2:$F$201,6,FALSE)</f>
        <v>0</v>
      </c>
      <c r="K125" s="188">
        <f t="shared" si="4"/>
        <v>0</v>
      </c>
    </row>
    <row r="126" spans="1:11" ht="60" x14ac:dyDescent="0.25">
      <c r="A126" s="187">
        <v>1206</v>
      </c>
      <c r="B126" s="187">
        <v>390</v>
      </c>
      <c r="C126" s="184" t="str">
        <f t="shared" si="3"/>
        <v>390-1206</v>
      </c>
      <c r="D126" s="244" t="s">
        <v>406</v>
      </c>
      <c r="E126" s="244" t="s">
        <v>7</v>
      </c>
      <c r="F126" s="244" t="s">
        <v>8</v>
      </c>
      <c r="G126" s="244" t="s">
        <v>238</v>
      </c>
      <c r="H126" s="187" t="s">
        <v>14</v>
      </c>
      <c r="I126" s="188">
        <v>1</v>
      </c>
      <c r="J126" s="188">
        <f>VLOOKUP(A126,CENIK!$A$2:$F$201,6,FALSE)</f>
        <v>0</v>
      </c>
      <c r="K126" s="188">
        <f t="shared" si="4"/>
        <v>0</v>
      </c>
    </row>
    <row r="127" spans="1:11" ht="75" x14ac:dyDescent="0.25">
      <c r="A127" s="187">
        <v>1208</v>
      </c>
      <c r="B127" s="187">
        <v>390</v>
      </c>
      <c r="C127" s="184" t="str">
        <f t="shared" si="3"/>
        <v>390-1208</v>
      </c>
      <c r="D127" s="244" t="s">
        <v>406</v>
      </c>
      <c r="E127" s="244" t="s">
        <v>7</v>
      </c>
      <c r="F127" s="244" t="s">
        <v>8</v>
      </c>
      <c r="G127" s="244" t="s">
        <v>240</v>
      </c>
      <c r="H127" s="187" t="s">
        <v>14</v>
      </c>
      <c r="I127" s="188">
        <v>1</v>
      </c>
      <c r="J127" s="188">
        <f>VLOOKUP(A127,CENIK!$A$2:$F$201,6,FALSE)</f>
        <v>0</v>
      </c>
      <c r="K127" s="188">
        <f t="shared" si="4"/>
        <v>0</v>
      </c>
    </row>
    <row r="128" spans="1:11" ht="75" x14ac:dyDescent="0.25">
      <c r="A128" s="187">
        <v>1210</v>
      </c>
      <c r="B128" s="187">
        <v>390</v>
      </c>
      <c r="C128" s="184" t="str">
        <f t="shared" si="3"/>
        <v>390-1210</v>
      </c>
      <c r="D128" s="244" t="s">
        <v>406</v>
      </c>
      <c r="E128" s="244" t="s">
        <v>7</v>
      </c>
      <c r="F128" s="244" t="s">
        <v>8</v>
      </c>
      <c r="G128" s="244" t="s">
        <v>241</v>
      </c>
      <c r="H128" s="187" t="s">
        <v>14</v>
      </c>
      <c r="I128" s="188">
        <v>1</v>
      </c>
      <c r="J128" s="188">
        <f>VLOOKUP(A128,CENIK!$A$2:$F$201,6,FALSE)</f>
        <v>0</v>
      </c>
      <c r="K128" s="188">
        <f t="shared" si="4"/>
        <v>0</v>
      </c>
    </row>
    <row r="129" spans="1:11" ht="60" x14ac:dyDescent="0.25">
      <c r="A129" s="187">
        <v>1213</v>
      </c>
      <c r="B129" s="187">
        <v>390</v>
      </c>
      <c r="C129" s="184" t="str">
        <f t="shared" si="3"/>
        <v>390-1213</v>
      </c>
      <c r="D129" s="244" t="s">
        <v>406</v>
      </c>
      <c r="E129" s="244" t="s">
        <v>7</v>
      </c>
      <c r="F129" s="244" t="s">
        <v>8</v>
      </c>
      <c r="G129" s="244" t="s">
        <v>244</v>
      </c>
      <c r="H129" s="187" t="s">
        <v>14</v>
      </c>
      <c r="I129" s="188">
        <v>1</v>
      </c>
      <c r="J129" s="188">
        <f>VLOOKUP(A129,CENIK!$A$2:$F$201,6,FALSE)</f>
        <v>0</v>
      </c>
      <c r="K129" s="188">
        <f t="shared" si="4"/>
        <v>0</v>
      </c>
    </row>
    <row r="130" spans="1:11" ht="45" x14ac:dyDescent="0.25">
      <c r="A130" s="187">
        <v>1301</v>
      </c>
      <c r="B130" s="187">
        <v>390</v>
      </c>
      <c r="C130" s="184" t="str">
        <f t="shared" si="3"/>
        <v>390-1301</v>
      </c>
      <c r="D130" s="244" t="s">
        <v>406</v>
      </c>
      <c r="E130" s="244" t="s">
        <v>7</v>
      </c>
      <c r="F130" s="244" t="s">
        <v>15</v>
      </c>
      <c r="G130" s="244" t="s">
        <v>16</v>
      </c>
      <c r="H130" s="187" t="s">
        <v>10</v>
      </c>
      <c r="I130" s="188">
        <v>101</v>
      </c>
      <c r="J130" s="188">
        <f>VLOOKUP(A130,CENIK!$A$2:$F$201,6,FALSE)</f>
        <v>0</v>
      </c>
      <c r="K130" s="188">
        <f t="shared" si="4"/>
        <v>0</v>
      </c>
    </row>
    <row r="131" spans="1:11" ht="150" x14ac:dyDescent="0.25">
      <c r="A131" s="187">
        <v>1302</v>
      </c>
      <c r="B131" s="187">
        <v>390</v>
      </c>
      <c r="C131" s="184" t="str">
        <f t="shared" si="3"/>
        <v>390-1302</v>
      </c>
      <c r="D131" s="244" t="s">
        <v>406</v>
      </c>
      <c r="E131" s="244" t="s">
        <v>7</v>
      </c>
      <c r="F131" s="244" t="s">
        <v>15</v>
      </c>
      <c r="G131" s="244" t="s">
        <v>3254</v>
      </c>
      <c r="H131" s="187" t="s">
        <v>10</v>
      </c>
      <c r="I131" s="188">
        <v>101</v>
      </c>
      <c r="J131" s="188">
        <f>VLOOKUP(A131,CENIK!$A$2:$F$201,6,FALSE)</f>
        <v>0</v>
      </c>
      <c r="K131" s="188">
        <f t="shared" si="4"/>
        <v>0</v>
      </c>
    </row>
    <row r="132" spans="1:11" ht="60" x14ac:dyDescent="0.25">
      <c r="A132" s="187">
        <v>1307</v>
      </c>
      <c r="B132" s="187">
        <v>390</v>
      </c>
      <c r="C132" s="184" t="str">
        <f t="shared" si="3"/>
        <v>390-1307</v>
      </c>
      <c r="D132" s="244" t="s">
        <v>406</v>
      </c>
      <c r="E132" s="244" t="s">
        <v>7</v>
      </c>
      <c r="F132" s="244" t="s">
        <v>15</v>
      </c>
      <c r="G132" s="244" t="s">
        <v>18</v>
      </c>
      <c r="H132" s="187" t="s">
        <v>6</v>
      </c>
      <c r="I132" s="188">
        <v>2</v>
      </c>
      <c r="J132" s="188">
        <f>VLOOKUP(A132,CENIK!$A$2:$F$201,6,FALSE)</f>
        <v>0</v>
      </c>
      <c r="K132" s="188">
        <f t="shared" si="4"/>
        <v>0</v>
      </c>
    </row>
    <row r="133" spans="1:11" ht="60" x14ac:dyDescent="0.25">
      <c r="A133" s="187">
        <v>1310</v>
      </c>
      <c r="B133" s="187">
        <v>390</v>
      </c>
      <c r="C133" s="184" t="str">
        <f t="shared" si="3"/>
        <v>390-1310</v>
      </c>
      <c r="D133" s="244" t="s">
        <v>406</v>
      </c>
      <c r="E133" s="244" t="s">
        <v>7</v>
      </c>
      <c r="F133" s="244" t="s">
        <v>15</v>
      </c>
      <c r="G133" s="244" t="s">
        <v>21</v>
      </c>
      <c r="H133" s="187" t="s">
        <v>22</v>
      </c>
      <c r="I133" s="188">
        <v>45.45</v>
      </c>
      <c r="J133" s="188">
        <f>VLOOKUP(A133,CENIK!$A$2:$F$201,6,FALSE)</f>
        <v>0</v>
      </c>
      <c r="K133" s="188">
        <f t="shared" si="4"/>
        <v>0</v>
      </c>
    </row>
    <row r="134" spans="1:11" ht="30" x14ac:dyDescent="0.25">
      <c r="A134" s="187">
        <v>1401</v>
      </c>
      <c r="B134" s="187">
        <v>390</v>
      </c>
      <c r="C134" s="184" t="str">
        <f t="shared" si="3"/>
        <v>390-1401</v>
      </c>
      <c r="D134" s="244" t="s">
        <v>406</v>
      </c>
      <c r="E134" s="244" t="s">
        <v>7</v>
      </c>
      <c r="F134" s="244" t="s">
        <v>25</v>
      </c>
      <c r="G134" s="244" t="s">
        <v>247</v>
      </c>
      <c r="H134" s="187" t="s">
        <v>20</v>
      </c>
      <c r="I134" s="188">
        <v>3</v>
      </c>
      <c r="J134" s="188">
        <f>VLOOKUP(A134,CENIK!$A$2:$F$201,6,FALSE)</f>
        <v>0</v>
      </c>
      <c r="K134" s="188">
        <f t="shared" si="4"/>
        <v>0</v>
      </c>
    </row>
    <row r="135" spans="1:11" ht="30" x14ac:dyDescent="0.25">
      <c r="A135" s="187">
        <v>1402</v>
      </c>
      <c r="B135" s="187">
        <v>390</v>
      </c>
      <c r="C135" s="184" t="str">
        <f t="shared" si="3"/>
        <v>390-1402</v>
      </c>
      <c r="D135" s="244" t="s">
        <v>406</v>
      </c>
      <c r="E135" s="244" t="s">
        <v>7</v>
      </c>
      <c r="F135" s="244" t="s">
        <v>25</v>
      </c>
      <c r="G135" s="244" t="s">
        <v>248</v>
      </c>
      <c r="H135" s="187" t="s">
        <v>20</v>
      </c>
      <c r="I135" s="188">
        <v>5</v>
      </c>
      <c r="J135" s="188">
        <f>VLOOKUP(A135,CENIK!$A$2:$F$201,6,FALSE)</f>
        <v>0</v>
      </c>
      <c r="K135" s="188">
        <f t="shared" si="4"/>
        <v>0</v>
      </c>
    </row>
    <row r="136" spans="1:11" ht="30" x14ac:dyDescent="0.25">
      <c r="A136" s="187">
        <v>1403</v>
      </c>
      <c r="B136" s="187">
        <v>390</v>
      </c>
      <c r="C136" s="184" t="str">
        <f t="shared" si="3"/>
        <v>390-1403</v>
      </c>
      <c r="D136" s="244" t="s">
        <v>406</v>
      </c>
      <c r="E136" s="244" t="s">
        <v>7</v>
      </c>
      <c r="F136" s="244" t="s">
        <v>25</v>
      </c>
      <c r="G136" s="244" t="s">
        <v>249</v>
      </c>
      <c r="H136" s="187" t="s">
        <v>20</v>
      </c>
      <c r="I136" s="188">
        <v>1</v>
      </c>
      <c r="J136" s="188">
        <f>VLOOKUP(A136,CENIK!$A$2:$F$201,6,FALSE)</f>
        <v>0</v>
      </c>
      <c r="K136" s="188">
        <f t="shared" si="4"/>
        <v>0</v>
      </c>
    </row>
    <row r="137" spans="1:11" ht="45" x14ac:dyDescent="0.25">
      <c r="A137" s="187">
        <v>12308</v>
      </c>
      <c r="B137" s="187">
        <v>390</v>
      </c>
      <c r="C137" s="184" t="str">
        <f t="shared" si="3"/>
        <v>390-12308</v>
      </c>
      <c r="D137" s="244" t="s">
        <v>406</v>
      </c>
      <c r="E137" s="244" t="s">
        <v>26</v>
      </c>
      <c r="F137" s="244" t="s">
        <v>27</v>
      </c>
      <c r="G137" s="244" t="s">
        <v>28</v>
      </c>
      <c r="H137" s="187" t="s">
        <v>29</v>
      </c>
      <c r="I137" s="188">
        <v>191.9</v>
      </c>
      <c r="J137" s="188">
        <f>VLOOKUP(A137,CENIK!$A$2:$F$201,6,FALSE)</f>
        <v>0</v>
      </c>
      <c r="K137" s="188">
        <f t="shared" si="4"/>
        <v>0</v>
      </c>
    </row>
    <row r="138" spans="1:11" ht="30" x14ac:dyDescent="0.25">
      <c r="A138" s="187">
        <v>24405</v>
      </c>
      <c r="B138" s="187">
        <v>390</v>
      </c>
      <c r="C138" s="184" t="str">
        <f t="shared" si="3"/>
        <v>390-24405</v>
      </c>
      <c r="D138" s="244" t="s">
        <v>406</v>
      </c>
      <c r="E138" s="244" t="s">
        <v>26</v>
      </c>
      <c r="F138" s="244" t="s">
        <v>36</v>
      </c>
      <c r="G138" s="244" t="s">
        <v>252</v>
      </c>
      <c r="H138" s="187" t="s">
        <v>22</v>
      </c>
      <c r="I138" s="188">
        <v>68.680000000000007</v>
      </c>
      <c r="J138" s="188">
        <f>VLOOKUP(A138,CENIK!$A$2:$F$201,6,FALSE)</f>
        <v>0</v>
      </c>
      <c r="K138" s="188">
        <f t="shared" si="4"/>
        <v>0</v>
      </c>
    </row>
    <row r="139" spans="1:11" ht="45" x14ac:dyDescent="0.25">
      <c r="A139" s="187">
        <v>31302</v>
      </c>
      <c r="B139" s="187">
        <v>390</v>
      </c>
      <c r="C139" s="184" t="str">
        <f t="shared" si="3"/>
        <v>390-31302</v>
      </c>
      <c r="D139" s="244" t="s">
        <v>406</v>
      </c>
      <c r="E139" s="244" t="s">
        <v>26</v>
      </c>
      <c r="F139" s="244" t="s">
        <v>36</v>
      </c>
      <c r="G139" s="244" t="s">
        <v>639</v>
      </c>
      <c r="H139" s="187" t="s">
        <v>22</v>
      </c>
      <c r="I139" s="188">
        <v>42.92</v>
      </c>
      <c r="J139" s="188">
        <f>VLOOKUP(A139,CENIK!$A$2:$F$201,6,FALSE)</f>
        <v>0</v>
      </c>
      <c r="K139" s="188">
        <f t="shared" si="4"/>
        <v>0</v>
      </c>
    </row>
    <row r="140" spans="1:11" ht="75" x14ac:dyDescent="0.25">
      <c r="A140" s="187">
        <v>31602</v>
      </c>
      <c r="B140" s="187">
        <v>390</v>
      </c>
      <c r="C140" s="184" t="str">
        <f t="shared" si="3"/>
        <v>390-31602</v>
      </c>
      <c r="D140" s="244" t="s">
        <v>406</v>
      </c>
      <c r="E140" s="244" t="s">
        <v>26</v>
      </c>
      <c r="F140" s="244" t="s">
        <v>36</v>
      </c>
      <c r="G140" s="244" t="s">
        <v>640</v>
      </c>
      <c r="H140" s="187" t="s">
        <v>29</v>
      </c>
      <c r="I140" s="188">
        <v>191.9</v>
      </c>
      <c r="J140" s="188">
        <f>VLOOKUP(A140,CENIK!$A$2:$F$201,6,FALSE)</f>
        <v>0</v>
      </c>
      <c r="K140" s="188">
        <f t="shared" si="4"/>
        <v>0</v>
      </c>
    </row>
    <row r="141" spans="1:11" ht="45" x14ac:dyDescent="0.25">
      <c r="A141" s="187">
        <v>32311</v>
      </c>
      <c r="B141" s="187">
        <v>390</v>
      </c>
      <c r="C141" s="184" t="str">
        <f t="shared" si="3"/>
        <v>390-32311</v>
      </c>
      <c r="D141" s="244" t="s">
        <v>406</v>
      </c>
      <c r="E141" s="244" t="s">
        <v>26</v>
      </c>
      <c r="F141" s="244" t="s">
        <v>36</v>
      </c>
      <c r="G141" s="244" t="s">
        <v>255</v>
      </c>
      <c r="H141" s="187" t="s">
        <v>29</v>
      </c>
      <c r="I141" s="188">
        <v>191.9</v>
      </c>
      <c r="J141" s="188">
        <f>VLOOKUP(A141,CENIK!$A$2:$F$201,6,FALSE)</f>
        <v>0</v>
      </c>
      <c r="K141" s="188">
        <f t="shared" si="4"/>
        <v>0</v>
      </c>
    </row>
    <row r="142" spans="1:11" ht="30" x14ac:dyDescent="0.25">
      <c r="A142" s="187">
        <v>2208</v>
      </c>
      <c r="B142" s="187">
        <v>390</v>
      </c>
      <c r="C142" s="184" t="str">
        <f t="shared" si="3"/>
        <v>390-2208</v>
      </c>
      <c r="D142" s="244" t="s">
        <v>406</v>
      </c>
      <c r="E142" s="244" t="s">
        <v>26</v>
      </c>
      <c r="F142" s="244" t="s">
        <v>36</v>
      </c>
      <c r="G142" s="244" t="s">
        <v>37</v>
      </c>
      <c r="H142" s="187" t="s">
        <v>29</v>
      </c>
      <c r="I142" s="188">
        <v>191.9</v>
      </c>
      <c r="J142" s="188">
        <f>VLOOKUP(A142,CENIK!$A$2:$F$201,6,FALSE)</f>
        <v>0</v>
      </c>
      <c r="K142" s="188">
        <f t="shared" si="4"/>
        <v>0</v>
      </c>
    </row>
    <row r="143" spans="1:11" ht="30" x14ac:dyDescent="0.25">
      <c r="A143" s="187">
        <v>34901</v>
      </c>
      <c r="B143" s="187">
        <v>390</v>
      </c>
      <c r="C143" s="184" t="str">
        <f t="shared" si="3"/>
        <v>390-34901</v>
      </c>
      <c r="D143" s="244" t="s">
        <v>406</v>
      </c>
      <c r="E143" s="244" t="s">
        <v>26</v>
      </c>
      <c r="F143" s="244" t="s">
        <v>36</v>
      </c>
      <c r="G143" s="244" t="s">
        <v>43</v>
      </c>
      <c r="H143" s="187" t="s">
        <v>29</v>
      </c>
      <c r="I143" s="188">
        <v>191.9</v>
      </c>
      <c r="J143" s="188">
        <f>VLOOKUP(A143,CENIK!$A$2:$F$201,6,FALSE)</f>
        <v>0</v>
      </c>
      <c r="K143" s="188">
        <f t="shared" si="4"/>
        <v>0</v>
      </c>
    </row>
    <row r="144" spans="1:11" ht="60" x14ac:dyDescent="0.25">
      <c r="A144" s="187">
        <v>4101</v>
      </c>
      <c r="B144" s="187">
        <v>390</v>
      </c>
      <c r="C144" s="184" t="str">
        <f t="shared" si="3"/>
        <v>390-4101</v>
      </c>
      <c r="D144" s="244" t="s">
        <v>406</v>
      </c>
      <c r="E144" s="244" t="s">
        <v>49</v>
      </c>
      <c r="F144" s="244" t="s">
        <v>50</v>
      </c>
      <c r="G144" s="244" t="s">
        <v>641</v>
      </c>
      <c r="H144" s="187" t="s">
        <v>29</v>
      </c>
      <c r="I144" s="188">
        <v>550</v>
      </c>
      <c r="J144" s="188">
        <f>VLOOKUP(A144,CENIK!$A$2:$F$201,6,FALSE)</f>
        <v>0</v>
      </c>
      <c r="K144" s="188">
        <f t="shared" si="4"/>
        <v>0</v>
      </c>
    </row>
    <row r="145" spans="1:11" ht="60" x14ac:dyDescent="0.25">
      <c r="A145" s="187">
        <v>4105</v>
      </c>
      <c r="B145" s="187">
        <v>390</v>
      </c>
      <c r="C145" s="184" t="str">
        <f t="shared" si="3"/>
        <v>390-4105</v>
      </c>
      <c r="D145" s="244" t="s">
        <v>406</v>
      </c>
      <c r="E145" s="244" t="s">
        <v>49</v>
      </c>
      <c r="F145" s="244" t="s">
        <v>50</v>
      </c>
      <c r="G145" s="244" t="s">
        <v>257</v>
      </c>
      <c r="H145" s="187" t="s">
        <v>22</v>
      </c>
      <c r="I145" s="188">
        <v>167.5575</v>
      </c>
      <c r="J145" s="188">
        <f>VLOOKUP(A145,CENIK!$A$2:$F$201,6,FALSE)</f>
        <v>0</v>
      </c>
      <c r="K145" s="188">
        <f t="shared" si="4"/>
        <v>0</v>
      </c>
    </row>
    <row r="146" spans="1:11" ht="45" x14ac:dyDescent="0.25">
      <c r="A146" s="187">
        <v>4106</v>
      </c>
      <c r="B146" s="187">
        <v>390</v>
      </c>
      <c r="C146" s="184" t="str">
        <f t="shared" si="3"/>
        <v>390-4106</v>
      </c>
      <c r="D146" s="244" t="s">
        <v>406</v>
      </c>
      <c r="E146" s="244" t="s">
        <v>49</v>
      </c>
      <c r="F146" s="244" t="s">
        <v>50</v>
      </c>
      <c r="G146" s="244" t="s">
        <v>642</v>
      </c>
      <c r="H146" s="187" t="s">
        <v>22</v>
      </c>
      <c r="I146" s="188">
        <v>281.39249999999998</v>
      </c>
      <c r="J146" s="188">
        <f>VLOOKUP(A146,CENIK!$A$2:$F$201,6,FALSE)</f>
        <v>0</v>
      </c>
      <c r="K146" s="188">
        <f t="shared" si="4"/>
        <v>0</v>
      </c>
    </row>
    <row r="147" spans="1:11" ht="45" x14ac:dyDescent="0.25">
      <c r="A147" s="187">
        <v>4121</v>
      </c>
      <c r="B147" s="187">
        <v>390</v>
      </c>
      <c r="C147" s="184" t="str">
        <f t="shared" si="3"/>
        <v>390-4121</v>
      </c>
      <c r="D147" s="244" t="s">
        <v>406</v>
      </c>
      <c r="E147" s="244" t="s">
        <v>49</v>
      </c>
      <c r="F147" s="244" t="s">
        <v>50</v>
      </c>
      <c r="G147" s="244" t="s">
        <v>260</v>
      </c>
      <c r="H147" s="187" t="s">
        <v>22</v>
      </c>
      <c r="I147" s="188">
        <v>5.6278499999999996</v>
      </c>
      <c r="J147" s="188">
        <f>VLOOKUP(A147,CENIK!$A$2:$F$201,6,FALSE)</f>
        <v>0</v>
      </c>
      <c r="K147" s="188">
        <f t="shared" si="4"/>
        <v>0</v>
      </c>
    </row>
    <row r="148" spans="1:11" ht="30" x14ac:dyDescent="0.25">
      <c r="A148" s="187">
        <v>4202</v>
      </c>
      <c r="B148" s="187">
        <v>390</v>
      </c>
      <c r="C148" s="184" t="str">
        <f t="shared" si="3"/>
        <v>390-4202</v>
      </c>
      <c r="D148" s="244" t="s">
        <v>406</v>
      </c>
      <c r="E148" s="244" t="s">
        <v>49</v>
      </c>
      <c r="F148" s="244" t="s">
        <v>56</v>
      </c>
      <c r="G148" s="244" t="s">
        <v>58</v>
      </c>
      <c r="H148" s="187" t="s">
        <v>29</v>
      </c>
      <c r="I148" s="188">
        <v>171.7</v>
      </c>
      <c r="J148" s="188">
        <f>VLOOKUP(A148,CENIK!$A$2:$F$201,6,FALSE)</f>
        <v>0</v>
      </c>
      <c r="K148" s="188">
        <f t="shared" si="4"/>
        <v>0</v>
      </c>
    </row>
    <row r="149" spans="1:11" ht="75" x14ac:dyDescent="0.25">
      <c r="A149" s="187">
        <v>4203</v>
      </c>
      <c r="B149" s="187">
        <v>390</v>
      </c>
      <c r="C149" s="184" t="str">
        <f t="shared" si="3"/>
        <v>390-4203</v>
      </c>
      <c r="D149" s="244" t="s">
        <v>406</v>
      </c>
      <c r="E149" s="244" t="s">
        <v>49</v>
      </c>
      <c r="F149" s="244" t="s">
        <v>56</v>
      </c>
      <c r="G149" s="244" t="s">
        <v>59</v>
      </c>
      <c r="H149" s="187" t="s">
        <v>22</v>
      </c>
      <c r="I149" s="188">
        <v>27.4</v>
      </c>
      <c r="J149" s="188">
        <f>VLOOKUP(A149,CENIK!$A$2:$F$201,6,FALSE)</f>
        <v>0</v>
      </c>
      <c r="K149" s="188">
        <f t="shared" si="4"/>
        <v>0</v>
      </c>
    </row>
    <row r="150" spans="1:11" ht="60" x14ac:dyDescent="0.25">
      <c r="A150" s="187">
        <v>4204</v>
      </c>
      <c r="B150" s="187">
        <v>390</v>
      </c>
      <c r="C150" s="184" t="str">
        <f t="shared" si="3"/>
        <v>390-4204</v>
      </c>
      <c r="D150" s="244" t="s">
        <v>406</v>
      </c>
      <c r="E150" s="244" t="s">
        <v>49</v>
      </c>
      <c r="F150" s="244" t="s">
        <v>56</v>
      </c>
      <c r="G150" s="244" t="s">
        <v>60</v>
      </c>
      <c r="H150" s="187" t="s">
        <v>22</v>
      </c>
      <c r="I150" s="188">
        <v>81.03</v>
      </c>
      <c r="J150" s="188">
        <f>VLOOKUP(A150,CENIK!$A$2:$F$201,6,FALSE)</f>
        <v>0</v>
      </c>
      <c r="K150" s="188">
        <f t="shared" si="4"/>
        <v>0</v>
      </c>
    </row>
    <row r="151" spans="1:11" ht="60" x14ac:dyDescent="0.25">
      <c r="A151" s="187">
        <v>4205</v>
      </c>
      <c r="B151" s="187">
        <v>390</v>
      </c>
      <c r="C151" s="184" t="str">
        <f t="shared" si="3"/>
        <v>390-4205</v>
      </c>
      <c r="D151" s="244" t="s">
        <v>406</v>
      </c>
      <c r="E151" s="244" t="s">
        <v>49</v>
      </c>
      <c r="F151" s="244" t="s">
        <v>56</v>
      </c>
      <c r="G151" s="244" t="s">
        <v>61</v>
      </c>
      <c r="H151" s="187" t="s">
        <v>29</v>
      </c>
      <c r="I151" s="188">
        <v>202</v>
      </c>
      <c r="J151" s="188">
        <f>VLOOKUP(A151,CENIK!$A$2:$F$201,6,FALSE)</f>
        <v>0</v>
      </c>
      <c r="K151" s="188">
        <f t="shared" si="4"/>
        <v>0</v>
      </c>
    </row>
    <row r="152" spans="1:11" ht="60" x14ac:dyDescent="0.25">
      <c r="A152" s="187">
        <v>4206</v>
      </c>
      <c r="B152" s="187">
        <v>390</v>
      </c>
      <c r="C152" s="184" t="str">
        <f t="shared" si="3"/>
        <v>390-4206</v>
      </c>
      <c r="D152" s="244" t="s">
        <v>406</v>
      </c>
      <c r="E152" s="244" t="s">
        <v>49</v>
      </c>
      <c r="F152" s="244" t="s">
        <v>56</v>
      </c>
      <c r="G152" s="244" t="s">
        <v>62</v>
      </c>
      <c r="H152" s="187" t="s">
        <v>22</v>
      </c>
      <c r="I152" s="188">
        <v>167.5575</v>
      </c>
      <c r="J152" s="188">
        <f>VLOOKUP(A152,CENIK!$A$2:$F$201,6,FALSE)</f>
        <v>0</v>
      </c>
      <c r="K152" s="188">
        <f t="shared" si="4"/>
        <v>0</v>
      </c>
    </row>
    <row r="153" spans="1:11" ht="60" x14ac:dyDescent="0.25">
      <c r="A153" s="187">
        <v>4207</v>
      </c>
      <c r="B153" s="187">
        <v>390</v>
      </c>
      <c r="C153" s="184" t="str">
        <f t="shared" si="3"/>
        <v>390-4207</v>
      </c>
      <c r="D153" s="244" t="s">
        <v>406</v>
      </c>
      <c r="E153" s="244" t="s">
        <v>49</v>
      </c>
      <c r="F153" s="244" t="s">
        <v>56</v>
      </c>
      <c r="G153" s="244" t="s">
        <v>262</v>
      </c>
      <c r="H153" s="187" t="s">
        <v>22</v>
      </c>
      <c r="I153" s="188">
        <v>55.852499999999999</v>
      </c>
      <c r="J153" s="188">
        <f>VLOOKUP(A153,CENIK!$A$2:$F$201,6,FALSE)</f>
        <v>0</v>
      </c>
      <c r="K153" s="188">
        <f t="shared" si="4"/>
        <v>0</v>
      </c>
    </row>
    <row r="154" spans="1:11" ht="75" x14ac:dyDescent="0.25">
      <c r="A154" s="187">
        <v>5108</v>
      </c>
      <c r="B154" s="187">
        <v>390</v>
      </c>
      <c r="C154" s="184" t="str">
        <f t="shared" si="3"/>
        <v>390-5108</v>
      </c>
      <c r="D154" s="244" t="s">
        <v>406</v>
      </c>
      <c r="E154" s="244" t="s">
        <v>63</v>
      </c>
      <c r="F154" s="244" t="s">
        <v>64</v>
      </c>
      <c r="G154" s="244" t="s">
        <v>68</v>
      </c>
      <c r="H154" s="187" t="s">
        <v>69</v>
      </c>
      <c r="I154" s="188">
        <v>101</v>
      </c>
      <c r="J154" s="188">
        <f>VLOOKUP(A154,CENIK!$A$2:$F$201,6,FALSE)</f>
        <v>0</v>
      </c>
      <c r="K154" s="188">
        <f t="shared" si="4"/>
        <v>0</v>
      </c>
    </row>
    <row r="155" spans="1:11" ht="165" x14ac:dyDescent="0.25">
      <c r="A155" s="187">
        <v>6101</v>
      </c>
      <c r="B155" s="187">
        <v>390</v>
      </c>
      <c r="C155" s="184" t="str">
        <f t="shared" si="3"/>
        <v>390-6101</v>
      </c>
      <c r="D155" s="244" t="s">
        <v>406</v>
      </c>
      <c r="E155" s="244" t="s">
        <v>74</v>
      </c>
      <c r="F155" s="244" t="s">
        <v>75</v>
      </c>
      <c r="G155" s="244" t="s">
        <v>76</v>
      </c>
      <c r="H155" s="187" t="s">
        <v>10</v>
      </c>
      <c r="I155" s="188">
        <v>101</v>
      </c>
      <c r="J155" s="188">
        <f>VLOOKUP(A155,CENIK!$A$2:$F$201,6,FALSE)</f>
        <v>0</v>
      </c>
      <c r="K155" s="188">
        <f t="shared" si="4"/>
        <v>0</v>
      </c>
    </row>
    <row r="156" spans="1:11" ht="120" x14ac:dyDescent="0.25">
      <c r="A156" s="187">
        <v>6204</v>
      </c>
      <c r="B156" s="187">
        <v>390</v>
      </c>
      <c r="C156" s="184" t="str">
        <f t="shared" si="3"/>
        <v>390-6204</v>
      </c>
      <c r="D156" s="244" t="s">
        <v>406</v>
      </c>
      <c r="E156" s="244" t="s">
        <v>74</v>
      </c>
      <c r="F156" s="244" t="s">
        <v>77</v>
      </c>
      <c r="G156" s="244" t="s">
        <v>265</v>
      </c>
      <c r="H156" s="187" t="s">
        <v>6</v>
      </c>
      <c r="I156" s="188">
        <v>3</v>
      </c>
      <c r="J156" s="188">
        <f>VLOOKUP(A156,CENIK!$A$2:$F$201,6,FALSE)</f>
        <v>0</v>
      </c>
      <c r="K156" s="188">
        <f t="shared" si="4"/>
        <v>0</v>
      </c>
    </row>
    <row r="157" spans="1:11" ht="120" x14ac:dyDescent="0.25">
      <c r="A157" s="187">
        <v>6253</v>
      </c>
      <c r="B157" s="187">
        <v>390</v>
      </c>
      <c r="C157" s="184" t="str">
        <f t="shared" ref="C157:C220" si="5">CONCATENATE(B157,$A$26,A157)</f>
        <v>390-6253</v>
      </c>
      <c r="D157" s="244" t="s">
        <v>406</v>
      </c>
      <c r="E157" s="244" t="s">
        <v>74</v>
      </c>
      <c r="F157" s="244" t="s">
        <v>77</v>
      </c>
      <c r="G157" s="244" t="s">
        <v>269</v>
      </c>
      <c r="H157" s="187" t="s">
        <v>6</v>
      </c>
      <c r="I157" s="188">
        <v>3</v>
      </c>
      <c r="J157" s="188">
        <f>VLOOKUP(A157,CENIK!$A$2:$F$201,6,FALSE)</f>
        <v>0</v>
      </c>
      <c r="K157" s="188">
        <f t="shared" ref="K157:K220" si="6">ROUND(I157*J157,2)</f>
        <v>0</v>
      </c>
    </row>
    <row r="158" spans="1:11" ht="60" x14ac:dyDescent="0.25">
      <c r="A158" s="187">
        <v>6405</v>
      </c>
      <c r="B158" s="187">
        <v>390</v>
      </c>
      <c r="C158" s="184" t="str">
        <f t="shared" si="5"/>
        <v>390-6405</v>
      </c>
      <c r="D158" s="244" t="s">
        <v>406</v>
      </c>
      <c r="E158" s="244" t="s">
        <v>74</v>
      </c>
      <c r="F158" s="244" t="s">
        <v>85</v>
      </c>
      <c r="G158" s="244" t="s">
        <v>87</v>
      </c>
      <c r="H158" s="187" t="s">
        <v>10</v>
      </c>
      <c r="I158" s="188">
        <v>101</v>
      </c>
      <c r="J158" s="188">
        <f>VLOOKUP(A158,CENIK!$A$2:$F$201,6,FALSE)</f>
        <v>0</v>
      </c>
      <c r="K158" s="188">
        <f t="shared" si="6"/>
        <v>0</v>
      </c>
    </row>
    <row r="159" spans="1:11" ht="30" x14ac:dyDescent="0.25">
      <c r="A159" s="187">
        <v>6401</v>
      </c>
      <c r="B159" s="187">
        <v>390</v>
      </c>
      <c r="C159" s="184" t="str">
        <f t="shared" si="5"/>
        <v>390-6401</v>
      </c>
      <c r="D159" s="244" t="s">
        <v>406</v>
      </c>
      <c r="E159" s="244" t="s">
        <v>74</v>
      </c>
      <c r="F159" s="244" t="s">
        <v>85</v>
      </c>
      <c r="G159" s="244" t="s">
        <v>86</v>
      </c>
      <c r="H159" s="187" t="s">
        <v>10</v>
      </c>
      <c r="I159" s="188">
        <v>31</v>
      </c>
      <c r="J159" s="188">
        <f>VLOOKUP(A159,CENIK!$A$2:$F$201,6,FALSE)</f>
        <v>0</v>
      </c>
      <c r="K159" s="188">
        <f t="shared" si="6"/>
        <v>0</v>
      </c>
    </row>
    <row r="160" spans="1:11" ht="30" x14ac:dyDescent="0.25">
      <c r="A160" s="187">
        <v>6402</v>
      </c>
      <c r="B160" s="187">
        <v>390</v>
      </c>
      <c r="C160" s="184" t="str">
        <f t="shared" si="5"/>
        <v>390-6402</v>
      </c>
      <c r="D160" s="244" t="s">
        <v>406</v>
      </c>
      <c r="E160" s="244" t="s">
        <v>74</v>
      </c>
      <c r="F160" s="244" t="s">
        <v>85</v>
      </c>
      <c r="G160" s="244" t="s">
        <v>122</v>
      </c>
      <c r="H160" s="187" t="s">
        <v>10</v>
      </c>
      <c r="I160" s="188">
        <v>31</v>
      </c>
      <c r="J160" s="188">
        <f>VLOOKUP(A160,CENIK!$A$2:$F$201,6,FALSE)</f>
        <v>0</v>
      </c>
      <c r="K160" s="188">
        <f t="shared" si="6"/>
        <v>0</v>
      </c>
    </row>
    <row r="161" spans="1:11" ht="30" x14ac:dyDescent="0.25">
      <c r="A161" s="187">
        <v>6501</v>
      </c>
      <c r="B161" s="187">
        <v>390</v>
      </c>
      <c r="C161" s="184" t="str">
        <f t="shared" si="5"/>
        <v>390-6501</v>
      </c>
      <c r="D161" s="244" t="s">
        <v>406</v>
      </c>
      <c r="E161" s="244" t="s">
        <v>74</v>
      </c>
      <c r="F161" s="244" t="s">
        <v>88</v>
      </c>
      <c r="G161" s="244" t="s">
        <v>271</v>
      </c>
      <c r="H161" s="187" t="s">
        <v>6</v>
      </c>
      <c r="I161" s="188">
        <v>2</v>
      </c>
      <c r="J161" s="188">
        <f>VLOOKUP(A161,CENIK!$A$2:$F$201,6,FALSE)</f>
        <v>0</v>
      </c>
      <c r="K161" s="188">
        <f t="shared" si="6"/>
        <v>0</v>
      </c>
    </row>
    <row r="162" spans="1:11" ht="45" x14ac:dyDescent="0.25">
      <c r="A162" s="187">
        <v>6503</v>
      </c>
      <c r="B162" s="187">
        <v>390</v>
      </c>
      <c r="C162" s="184" t="str">
        <f t="shared" si="5"/>
        <v>390-6503</v>
      </c>
      <c r="D162" s="244" t="s">
        <v>406</v>
      </c>
      <c r="E162" s="244" t="s">
        <v>74</v>
      </c>
      <c r="F162" s="244" t="s">
        <v>88</v>
      </c>
      <c r="G162" s="244" t="s">
        <v>273</v>
      </c>
      <c r="H162" s="187" t="s">
        <v>6</v>
      </c>
      <c r="I162" s="188">
        <v>2</v>
      </c>
      <c r="J162" s="188">
        <f>VLOOKUP(A162,CENIK!$A$2:$F$201,6,FALSE)</f>
        <v>0</v>
      </c>
      <c r="K162" s="188">
        <f t="shared" si="6"/>
        <v>0</v>
      </c>
    </row>
    <row r="163" spans="1:11" ht="45" x14ac:dyDescent="0.25">
      <c r="A163" s="187">
        <v>6504</v>
      </c>
      <c r="B163" s="187">
        <v>390</v>
      </c>
      <c r="C163" s="184" t="str">
        <f t="shared" si="5"/>
        <v>390-6504</v>
      </c>
      <c r="D163" s="244" t="s">
        <v>406</v>
      </c>
      <c r="E163" s="244" t="s">
        <v>74</v>
      </c>
      <c r="F163" s="244" t="s">
        <v>88</v>
      </c>
      <c r="G163" s="244" t="s">
        <v>274</v>
      </c>
      <c r="H163" s="187" t="s">
        <v>6</v>
      </c>
      <c r="I163" s="188">
        <v>1</v>
      </c>
      <c r="J163" s="188">
        <f>VLOOKUP(A163,CENIK!$A$2:$F$201,6,FALSE)</f>
        <v>0</v>
      </c>
      <c r="K163" s="188">
        <f t="shared" si="6"/>
        <v>0</v>
      </c>
    </row>
    <row r="164" spans="1:11" ht="30" x14ac:dyDescent="0.25">
      <c r="A164" s="187">
        <v>6506</v>
      </c>
      <c r="B164" s="187">
        <v>390</v>
      </c>
      <c r="C164" s="184" t="str">
        <f t="shared" si="5"/>
        <v>390-6506</v>
      </c>
      <c r="D164" s="244" t="s">
        <v>406</v>
      </c>
      <c r="E164" s="244" t="s">
        <v>74</v>
      </c>
      <c r="F164" s="244" t="s">
        <v>88</v>
      </c>
      <c r="G164" s="244" t="s">
        <v>276</v>
      </c>
      <c r="H164" s="187" t="s">
        <v>6</v>
      </c>
      <c r="I164" s="188">
        <v>2</v>
      </c>
      <c r="J164" s="188">
        <f>VLOOKUP(A164,CENIK!$A$2:$F$201,6,FALSE)</f>
        <v>0</v>
      </c>
      <c r="K164" s="188">
        <f t="shared" si="6"/>
        <v>0</v>
      </c>
    </row>
    <row r="165" spans="1:11" ht="60" x14ac:dyDescent="0.25">
      <c r="A165" s="187">
        <v>1201</v>
      </c>
      <c r="B165" s="187">
        <v>345</v>
      </c>
      <c r="C165" s="184" t="str">
        <f t="shared" si="5"/>
        <v>345-1201</v>
      </c>
      <c r="D165" s="244" t="s">
        <v>405</v>
      </c>
      <c r="E165" s="244" t="s">
        <v>7</v>
      </c>
      <c r="F165" s="244" t="s">
        <v>8</v>
      </c>
      <c r="G165" s="244" t="s">
        <v>9</v>
      </c>
      <c r="H165" s="187" t="s">
        <v>10</v>
      </c>
      <c r="I165" s="188">
        <v>540</v>
      </c>
      <c r="J165" s="188">
        <f>VLOOKUP(A165,CENIK!$A$2:$F$201,6,FALSE)</f>
        <v>0</v>
      </c>
      <c r="K165" s="188">
        <f t="shared" si="6"/>
        <v>0</v>
      </c>
    </row>
    <row r="166" spans="1:11" ht="45" x14ac:dyDescent="0.25">
      <c r="A166" s="187">
        <v>1202</v>
      </c>
      <c r="B166" s="187">
        <v>345</v>
      </c>
      <c r="C166" s="184" t="str">
        <f t="shared" si="5"/>
        <v>345-1202</v>
      </c>
      <c r="D166" s="244" t="s">
        <v>405</v>
      </c>
      <c r="E166" s="244" t="s">
        <v>7</v>
      </c>
      <c r="F166" s="244" t="s">
        <v>8</v>
      </c>
      <c r="G166" s="244" t="s">
        <v>11</v>
      </c>
      <c r="H166" s="187" t="s">
        <v>12</v>
      </c>
      <c r="I166" s="188">
        <v>10</v>
      </c>
      <c r="J166" s="188">
        <f>VLOOKUP(A166,CENIK!$A$2:$F$201,6,FALSE)</f>
        <v>0</v>
      </c>
      <c r="K166" s="188">
        <f t="shared" si="6"/>
        <v>0</v>
      </c>
    </row>
    <row r="167" spans="1:11" ht="60" x14ac:dyDescent="0.25">
      <c r="A167" s="187">
        <v>1203</v>
      </c>
      <c r="B167" s="187">
        <v>345</v>
      </c>
      <c r="C167" s="184" t="str">
        <f t="shared" si="5"/>
        <v>345-1203</v>
      </c>
      <c r="D167" s="244" t="s">
        <v>405</v>
      </c>
      <c r="E167" s="244" t="s">
        <v>7</v>
      </c>
      <c r="F167" s="244" t="s">
        <v>8</v>
      </c>
      <c r="G167" s="244" t="s">
        <v>236</v>
      </c>
      <c r="H167" s="187" t="s">
        <v>10</v>
      </c>
      <c r="I167" s="188">
        <v>540</v>
      </c>
      <c r="J167" s="188">
        <f>VLOOKUP(A167,CENIK!$A$2:$F$201,6,FALSE)</f>
        <v>0</v>
      </c>
      <c r="K167" s="188">
        <f t="shared" si="6"/>
        <v>0</v>
      </c>
    </row>
    <row r="168" spans="1:11" ht="45" x14ac:dyDescent="0.25">
      <c r="A168" s="187">
        <v>1204</v>
      </c>
      <c r="B168" s="187">
        <v>345</v>
      </c>
      <c r="C168" s="184" t="str">
        <f t="shared" si="5"/>
        <v>345-1204</v>
      </c>
      <c r="D168" s="244" t="s">
        <v>405</v>
      </c>
      <c r="E168" s="244" t="s">
        <v>7</v>
      </c>
      <c r="F168" s="244" t="s">
        <v>8</v>
      </c>
      <c r="G168" s="244" t="s">
        <v>13</v>
      </c>
      <c r="H168" s="187" t="s">
        <v>10</v>
      </c>
      <c r="I168" s="188">
        <v>540</v>
      </c>
      <c r="J168" s="188">
        <f>VLOOKUP(A168,CENIK!$A$2:$F$201,6,FALSE)</f>
        <v>0</v>
      </c>
      <c r="K168" s="188">
        <f t="shared" si="6"/>
        <v>0</v>
      </c>
    </row>
    <row r="169" spans="1:11" ht="60" x14ac:dyDescent="0.25">
      <c r="A169" s="187">
        <v>1205</v>
      </c>
      <c r="B169" s="187">
        <v>345</v>
      </c>
      <c r="C169" s="184" t="str">
        <f t="shared" si="5"/>
        <v>345-1205</v>
      </c>
      <c r="D169" s="244" t="s">
        <v>405</v>
      </c>
      <c r="E169" s="244" t="s">
        <v>7</v>
      </c>
      <c r="F169" s="244" t="s">
        <v>8</v>
      </c>
      <c r="G169" s="244" t="s">
        <v>237</v>
      </c>
      <c r="H169" s="187" t="s">
        <v>14</v>
      </c>
      <c r="I169" s="188">
        <v>1</v>
      </c>
      <c r="J169" s="188">
        <f>VLOOKUP(A169,CENIK!$A$2:$F$201,6,FALSE)</f>
        <v>0</v>
      </c>
      <c r="K169" s="188">
        <f t="shared" si="6"/>
        <v>0</v>
      </c>
    </row>
    <row r="170" spans="1:11" ht="60" x14ac:dyDescent="0.25">
      <c r="A170" s="187">
        <v>1206</v>
      </c>
      <c r="B170" s="187">
        <v>345</v>
      </c>
      <c r="C170" s="184" t="str">
        <f t="shared" si="5"/>
        <v>345-1206</v>
      </c>
      <c r="D170" s="244" t="s">
        <v>405</v>
      </c>
      <c r="E170" s="244" t="s">
        <v>7</v>
      </c>
      <c r="F170" s="244" t="s">
        <v>8</v>
      </c>
      <c r="G170" s="244" t="s">
        <v>238</v>
      </c>
      <c r="H170" s="187" t="s">
        <v>14</v>
      </c>
      <c r="I170" s="188">
        <v>1</v>
      </c>
      <c r="J170" s="188">
        <f>VLOOKUP(A170,CENIK!$A$2:$F$201,6,FALSE)</f>
        <v>0</v>
      </c>
      <c r="K170" s="188">
        <f t="shared" si="6"/>
        <v>0</v>
      </c>
    </row>
    <row r="171" spans="1:11" ht="75" x14ac:dyDescent="0.25">
      <c r="A171" s="187">
        <v>1208</v>
      </c>
      <c r="B171" s="187">
        <v>345</v>
      </c>
      <c r="C171" s="184" t="str">
        <f t="shared" si="5"/>
        <v>345-1208</v>
      </c>
      <c r="D171" s="244" t="s">
        <v>405</v>
      </c>
      <c r="E171" s="244" t="s">
        <v>7</v>
      </c>
      <c r="F171" s="244" t="s">
        <v>8</v>
      </c>
      <c r="G171" s="244" t="s">
        <v>240</v>
      </c>
      <c r="H171" s="187" t="s">
        <v>14</v>
      </c>
      <c r="I171" s="188">
        <v>1</v>
      </c>
      <c r="J171" s="188">
        <f>VLOOKUP(A171,CENIK!$A$2:$F$201,6,FALSE)</f>
        <v>0</v>
      </c>
      <c r="K171" s="188">
        <f t="shared" si="6"/>
        <v>0</v>
      </c>
    </row>
    <row r="172" spans="1:11" ht="75" x14ac:dyDescent="0.25">
      <c r="A172" s="187">
        <v>1210</v>
      </c>
      <c r="B172" s="187">
        <v>345</v>
      </c>
      <c r="C172" s="184" t="str">
        <f t="shared" si="5"/>
        <v>345-1210</v>
      </c>
      <c r="D172" s="244" t="s">
        <v>405</v>
      </c>
      <c r="E172" s="244" t="s">
        <v>7</v>
      </c>
      <c r="F172" s="244" t="s">
        <v>8</v>
      </c>
      <c r="G172" s="244" t="s">
        <v>241</v>
      </c>
      <c r="H172" s="187" t="s">
        <v>14</v>
      </c>
      <c r="I172" s="188">
        <v>1</v>
      </c>
      <c r="J172" s="188">
        <f>VLOOKUP(A172,CENIK!$A$2:$F$201,6,FALSE)</f>
        <v>0</v>
      </c>
      <c r="K172" s="188">
        <f t="shared" si="6"/>
        <v>0</v>
      </c>
    </row>
    <row r="173" spans="1:11" ht="60" x14ac:dyDescent="0.25">
      <c r="A173" s="187">
        <v>1213</v>
      </c>
      <c r="B173" s="187">
        <v>345</v>
      </c>
      <c r="C173" s="184" t="str">
        <f t="shared" si="5"/>
        <v>345-1213</v>
      </c>
      <c r="D173" s="244" t="s">
        <v>405</v>
      </c>
      <c r="E173" s="244" t="s">
        <v>7</v>
      </c>
      <c r="F173" s="244" t="s">
        <v>8</v>
      </c>
      <c r="G173" s="244" t="s">
        <v>244</v>
      </c>
      <c r="H173" s="187" t="s">
        <v>14</v>
      </c>
      <c r="I173" s="188">
        <v>1</v>
      </c>
      <c r="J173" s="188">
        <f>VLOOKUP(A173,CENIK!$A$2:$F$201,6,FALSE)</f>
        <v>0</v>
      </c>
      <c r="K173" s="188">
        <f t="shared" si="6"/>
        <v>0</v>
      </c>
    </row>
    <row r="174" spans="1:11" ht="45" x14ac:dyDescent="0.25">
      <c r="A174" s="187">
        <v>1301</v>
      </c>
      <c r="B174" s="187">
        <v>345</v>
      </c>
      <c r="C174" s="184" t="str">
        <f t="shared" si="5"/>
        <v>345-1301</v>
      </c>
      <c r="D174" s="244" t="s">
        <v>405</v>
      </c>
      <c r="E174" s="244" t="s">
        <v>7</v>
      </c>
      <c r="F174" s="244" t="s">
        <v>15</v>
      </c>
      <c r="G174" s="244" t="s">
        <v>16</v>
      </c>
      <c r="H174" s="187" t="s">
        <v>10</v>
      </c>
      <c r="I174" s="188">
        <v>540</v>
      </c>
      <c r="J174" s="188">
        <f>VLOOKUP(A174,CENIK!$A$2:$F$201,6,FALSE)</f>
        <v>0</v>
      </c>
      <c r="K174" s="188">
        <f t="shared" si="6"/>
        <v>0</v>
      </c>
    </row>
    <row r="175" spans="1:11" ht="150" x14ac:dyDescent="0.25">
      <c r="A175" s="187">
        <v>1302</v>
      </c>
      <c r="B175" s="187">
        <v>345</v>
      </c>
      <c r="C175" s="184" t="str">
        <f t="shared" si="5"/>
        <v>345-1302</v>
      </c>
      <c r="D175" s="244" t="s">
        <v>405</v>
      </c>
      <c r="E175" s="244" t="s">
        <v>7</v>
      </c>
      <c r="F175" s="244" t="s">
        <v>15</v>
      </c>
      <c r="G175" s="244" t="s">
        <v>3254</v>
      </c>
      <c r="H175" s="187" t="s">
        <v>10</v>
      </c>
      <c r="I175" s="188">
        <v>540</v>
      </c>
      <c r="J175" s="188">
        <f>VLOOKUP(A175,CENIK!$A$2:$F$201,6,FALSE)</f>
        <v>0</v>
      </c>
      <c r="K175" s="188">
        <f t="shared" si="6"/>
        <v>0</v>
      </c>
    </row>
    <row r="176" spans="1:11" ht="60" x14ac:dyDescent="0.25">
      <c r="A176" s="187">
        <v>1307</v>
      </c>
      <c r="B176" s="187">
        <v>345</v>
      </c>
      <c r="C176" s="184" t="str">
        <f t="shared" si="5"/>
        <v>345-1307</v>
      </c>
      <c r="D176" s="244" t="s">
        <v>405</v>
      </c>
      <c r="E176" s="244" t="s">
        <v>7</v>
      </c>
      <c r="F176" s="244" t="s">
        <v>15</v>
      </c>
      <c r="G176" s="244" t="s">
        <v>18</v>
      </c>
      <c r="H176" s="187" t="s">
        <v>6</v>
      </c>
      <c r="I176" s="188">
        <v>10</v>
      </c>
      <c r="J176" s="188">
        <f>VLOOKUP(A176,CENIK!$A$2:$F$201,6,FALSE)</f>
        <v>0</v>
      </c>
      <c r="K176" s="188">
        <f t="shared" si="6"/>
        <v>0</v>
      </c>
    </row>
    <row r="177" spans="1:11" ht="60" x14ac:dyDescent="0.25">
      <c r="A177" s="187">
        <v>1310</v>
      </c>
      <c r="B177" s="187">
        <v>345</v>
      </c>
      <c r="C177" s="184" t="str">
        <f t="shared" si="5"/>
        <v>345-1310</v>
      </c>
      <c r="D177" s="244" t="s">
        <v>405</v>
      </c>
      <c r="E177" s="244" t="s">
        <v>7</v>
      </c>
      <c r="F177" s="244" t="s">
        <v>15</v>
      </c>
      <c r="G177" s="244" t="s">
        <v>21</v>
      </c>
      <c r="H177" s="187" t="s">
        <v>22</v>
      </c>
      <c r="I177" s="188">
        <v>283.5</v>
      </c>
      <c r="J177" s="188">
        <f>VLOOKUP(A177,CENIK!$A$2:$F$201,6,FALSE)</f>
        <v>0</v>
      </c>
      <c r="K177" s="188">
        <f t="shared" si="6"/>
        <v>0</v>
      </c>
    </row>
    <row r="178" spans="1:11" ht="30" x14ac:dyDescent="0.25">
      <c r="A178" s="187">
        <v>1401</v>
      </c>
      <c r="B178" s="187">
        <v>345</v>
      </c>
      <c r="C178" s="184" t="str">
        <f t="shared" si="5"/>
        <v>345-1401</v>
      </c>
      <c r="D178" s="244" t="s">
        <v>405</v>
      </c>
      <c r="E178" s="244" t="s">
        <v>7</v>
      </c>
      <c r="F178" s="244" t="s">
        <v>25</v>
      </c>
      <c r="G178" s="244" t="s">
        <v>247</v>
      </c>
      <c r="H178" s="187" t="s">
        <v>20</v>
      </c>
      <c r="I178" s="188">
        <v>14</v>
      </c>
      <c r="J178" s="188">
        <f>VLOOKUP(A178,CENIK!$A$2:$F$201,6,FALSE)</f>
        <v>0</v>
      </c>
      <c r="K178" s="188">
        <f t="shared" si="6"/>
        <v>0</v>
      </c>
    </row>
    <row r="179" spans="1:11" ht="30" x14ac:dyDescent="0.25">
      <c r="A179" s="187">
        <v>1402</v>
      </c>
      <c r="B179" s="187">
        <v>345</v>
      </c>
      <c r="C179" s="184" t="str">
        <f t="shared" si="5"/>
        <v>345-1402</v>
      </c>
      <c r="D179" s="244" t="s">
        <v>405</v>
      </c>
      <c r="E179" s="244" t="s">
        <v>7</v>
      </c>
      <c r="F179" s="244" t="s">
        <v>25</v>
      </c>
      <c r="G179" s="244" t="s">
        <v>248</v>
      </c>
      <c r="H179" s="187" t="s">
        <v>20</v>
      </c>
      <c r="I179" s="188">
        <v>5</v>
      </c>
      <c r="J179" s="188">
        <f>VLOOKUP(A179,CENIK!$A$2:$F$201,6,FALSE)</f>
        <v>0</v>
      </c>
      <c r="K179" s="188">
        <f t="shared" si="6"/>
        <v>0</v>
      </c>
    </row>
    <row r="180" spans="1:11" ht="30" x14ac:dyDescent="0.25">
      <c r="A180" s="187">
        <v>1403</v>
      </c>
      <c r="B180" s="187">
        <v>345</v>
      </c>
      <c r="C180" s="184" t="str">
        <f t="shared" si="5"/>
        <v>345-1403</v>
      </c>
      <c r="D180" s="244" t="s">
        <v>405</v>
      </c>
      <c r="E180" s="244" t="s">
        <v>7</v>
      </c>
      <c r="F180" s="244" t="s">
        <v>25</v>
      </c>
      <c r="G180" s="244" t="s">
        <v>249</v>
      </c>
      <c r="H180" s="187" t="s">
        <v>20</v>
      </c>
      <c r="I180" s="188">
        <v>5</v>
      </c>
      <c r="J180" s="188">
        <f>VLOOKUP(A180,CENIK!$A$2:$F$201,6,FALSE)</f>
        <v>0</v>
      </c>
      <c r="K180" s="188">
        <f t="shared" si="6"/>
        <v>0</v>
      </c>
    </row>
    <row r="181" spans="1:11" ht="45" x14ac:dyDescent="0.25">
      <c r="A181" s="187">
        <v>12308</v>
      </c>
      <c r="B181" s="187">
        <v>345</v>
      </c>
      <c r="C181" s="184" t="str">
        <f t="shared" si="5"/>
        <v>345-12308</v>
      </c>
      <c r="D181" s="244" t="s">
        <v>405</v>
      </c>
      <c r="E181" s="244" t="s">
        <v>26</v>
      </c>
      <c r="F181" s="244" t="s">
        <v>27</v>
      </c>
      <c r="G181" s="244" t="s">
        <v>28</v>
      </c>
      <c r="H181" s="187" t="s">
        <v>29</v>
      </c>
      <c r="I181" s="188">
        <v>1026</v>
      </c>
      <c r="J181" s="188">
        <f>VLOOKUP(A181,CENIK!$A$2:$F$201,6,FALSE)</f>
        <v>0</v>
      </c>
      <c r="K181" s="188">
        <f t="shared" si="6"/>
        <v>0</v>
      </c>
    </row>
    <row r="182" spans="1:11" ht="60" x14ac:dyDescent="0.25">
      <c r="A182" s="187">
        <v>12322</v>
      </c>
      <c r="B182" s="187">
        <v>345</v>
      </c>
      <c r="C182" s="184" t="str">
        <f t="shared" si="5"/>
        <v>345-12322</v>
      </c>
      <c r="D182" s="244" t="s">
        <v>405</v>
      </c>
      <c r="E182" s="244" t="s">
        <v>26</v>
      </c>
      <c r="F182" s="244" t="s">
        <v>27</v>
      </c>
      <c r="G182" s="244" t="s">
        <v>580</v>
      </c>
      <c r="H182" s="187" t="s">
        <v>29</v>
      </c>
      <c r="I182" s="188">
        <v>56</v>
      </c>
      <c r="J182" s="188">
        <f>VLOOKUP(A182,CENIK!$A$2:$F$201,6,FALSE)</f>
        <v>0</v>
      </c>
      <c r="K182" s="188">
        <f t="shared" si="6"/>
        <v>0</v>
      </c>
    </row>
    <row r="183" spans="1:11" ht="30" x14ac:dyDescent="0.25">
      <c r="A183" s="187">
        <v>12327</v>
      </c>
      <c r="B183" s="187">
        <v>345</v>
      </c>
      <c r="C183" s="184" t="str">
        <f t="shared" si="5"/>
        <v>345-12327</v>
      </c>
      <c r="D183" s="244" t="s">
        <v>405</v>
      </c>
      <c r="E183" s="244" t="s">
        <v>26</v>
      </c>
      <c r="F183" s="244" t="s">
        <v>27</v>
      </c>
      <c r="G183" s="244" t="s">
        <v>31</v>
      </c>
      <c r="H183" s="187" t="s">
        <v>10</v>
      </c>
      <c r="I183" s="188">
        <v>70</v>
      </c>
      <c r="J183" s="188">
        <f>VLOOKUP(A183,CENIK!$A$2:$F$201,6,FALSE)</f>
        <v>0</v>
      </c>
      <c r="K183" s="188">
        <f t="shared" si="6"/>
        <v>0</v>
      </c>
    </row>
    <row r="184" spans="1:11" ht="30" x14ac:dyDescent="0.25">
      <c r="A184" s="187">
        <v>24405</v>
      </c>
      <c r="B184" s="187">
        <v>345</v>
      </c>
      <c r="C184" s="184" t="str">
        <f t="shared" si="5"/>
        <v>345-24405</v>
      </c>
      <c r="D184" s="244" t="s">
        <v>405</v>
      </c>
      <c r="E184" s="244" t="s">
        <v>26</v>
      </c>
      <c r="F184" s="244" t="s">
        <v>36</v>
      </c>
      <c r="G184" s="244" t="s">
        <v>252</v>
      </c>
      <c r="H184" s="187" t="s">
        <v>22</v>
      </c>
      <c r="I184" s="188">
        <v>367.12</v>
      </c>
      <c r="J184" s="188">
        <f>VLOOKUP(A184,CENIK!$A$2:$F$201,6,FALSE)</f>
        <v>0</v>
      </c>
      <c r="K184" s="188">
        <f t="shared" si="6"/>
        <v>0</v>
      </c>
    </row>
    <row r="185" spans="1:11" ht="45" x14ac:dyDescent="0.25">
      <c r="A185" s="187">
        <v>31302</v>
      </c>
      <c r="B185" s="187">
        <v>345</v>
      </c>
      <c r="C185" s="184" t="str">
        <f t="shared" si="5"/>
        <v>345-31302</v>
      </c>
      <c r="D185" s="244" t="s">
        <v>405</v>
      </c>
      <c r="E185" s="244" t="s">
        <v>26</v>
      </c>
      <c r="F185" s="244" t="s">
        <v>36</v>
      </c>
      <c r="G185" s="244" t="s">
        <v>639</v>
      </c>
      <c r="H185" s="187" t="s">
        <v>22</v>
      </c>
      <c r="I185" s="188">
        <v>229.45</v>
      </c>
      <c r="J185" s="188">
        <f>VLOOKUP(A185,CENIK!$A$2:$F$201,6,FALSE)</f>
        <v>0</v>
      </c>
      <c r="K185" s="188">
        <f t="shared" si="6"/>
        <v>0</v>
      </c>
    </row>
    <row r="186" spans="1:11" ht="75" x14ac:dyDescent="0.25">
      <c r="A186" s="187">
        <v>31704</v>
      </c>
      <c r="B186" s="187">
        <v>345</v>
      </c>
      <c r="C186" s="184" t="str">
        <f t="shared" si="5"/>
        <v>345-31704</v>
      </c>
      <c r="D186" s="244" t="s">
        <v>405</v>
      </c>
      <c r="E186" s="244" t="s">
        <v>26</v>
      </c>
      <c r="F186" s="244" t="s">
        <v>36</v>
      </c>
      <c r="G186" s="1142" t="s">
        <v>3115</v>
      </c>
      <c r="H186" s="187" t="s">
        <v>29</v>
      </c>
      <c r="I186" s="188">
        <v>1026</v>
      </c>
      <c r="J186" s="188">
        <f>VLOOKUP(A186,CENIK!$A$2:$F$201,6,FALSE)</f>
        <v>0</v>
      </c>
      <c r="K186" s="188">
        <f t="shared" si="6"/>
        <v>0</v>
      </c>
    </row>
    <row r="187" spans="1:11" ht="45" x14ac:dyDescent="0.25">
      <c r="A187" s="187">
        <v>32311</v>
      </c>
      <c r="B187" s="187">
        <v>345</v>
      </c>
      <c r="C187" s="184" t="str">
        <f t="shared" si="5"/>
        <v>345-32311</v>
      </c>
      <c r="D187" s="244" t="s">
        <v>405</v>
      </c>
      <c r="E187" s="244" t="s">
        <v>26</v>
      </c>
      <c r="F187" s="244" t="s">
        <v>36</v>
      </c>
      <c r="G187" s="244" t="s">
        <v>255</v>
      </c>
      <c r="H187" s="187" t="s">
        <v>29</v>
      </c>
      <c r="I187" s="188">
        <v>1082</v>
      </c>
      <c r="J187" s="188">
        <f>VLOOKUP(A187,CENIK!$A$2:$F$201,6,FALSE)</f>
        <v>0</v>
      </c>
      <c r="K187" s="188">
        <f t="shared" si="6"/>
        <v>0</v>
      </c>
    </row>
    <row r="188" spans="1:11" ht="30" x14ac:dyDescent="0.25">
      <c r="A188" s="187">
        <v>2208</v>
      </c>
      <c r="B188" s="187">
        <v>345</v>
      </c>
      <c r="C188" s="184" t="str">
        <f t="shared" si="5"/>
        <v>345-2208</v>
      </c>
      <c r="D188" s="244" t="s">
        <v>405</v>
      </c>
      <c r="E188" s="244" t="s">
        <v>26</v>
      </c>
      <c r="F188" s="244" t="s">
        <v>36</v>
      </c>
      <c r="G188" s="244" t="s">
        <v>37</v>
      </c>
      <c r="H188" s="187" t="s">
        <v>29</v>
      </c>
      <c r="I188" s="188">
        <v>1082</v>
      </c>
      <c r="J188" s="188">
        <f>VLOOKUP(A188,CENIK!$A$2:$F$201,6,FALSE)</f>
        <v>0</v>
      </c>
      <c r="K188" s="188">
        <f t="shared" si="6"/>
        <v>0</v>
      </c>
    </row>
    <row r="189" spans="1:11" ht="30" x14ac:dyDescent="0.25">
      <c r="A189" s="187">
        <v>34901</v>
      </c>
      <c r="B189" s="187">
        <v>345</v>
      </c>
      <c r="C189" s="184" t="str">
        <f t="shared" si="5"/>
        <v>345-34901</v>
      </c>
      <c r="D189" s="244" t="s">
        <v>405</v>
      </c>
      <c r="E189" s="244" t="s">
        <v>26</v>
      </c>
      <c r="F189" s="244" t="s">
        <v>36</v>
      </c>
      <c r="G189" s="244" t="s">
        <v>43</v>
      </c>
      <c r="H189" s="187" t="s">
        <v>29</v>
      </c>
      <c r="I189" s="188">
        <v>1082</v>
      </c>
      <c r="J189" s="188">
        <f>VLOOKUP(A189,CENIK!$A$2:$F$201,6,FALSE)</f>
        <v>0</v>
      </c>
      <c r="K189" s="188">
        <f t="shared" si="6"/>
        <v>0</v>
      </c>
    </row>
    <row r="190" spans="1:11" ht="60" x14ac:dyDescent="0.25">
      <c r="A190" s="187">
        <v>4101</v>
      </c>
      <c r="B190" s="187">
        <v>345</v>
      </c>
      <c r="C190" s="184" t="str">
        <f t="shared" si="5"/>
        <v>345-4101</v>
      </c>
      <c r="D190" s="244" t="s">
        <v>405</v>
      </c>
      <c r="E190" s="244" t="s">
        <v>49</v>
      </c>
      <c r="F190" s="244" t="s">
        <v>50</v>
      </c>
      <c r="G190" s="244" t="s">
        <v>641</v>
      </c>
      <c r="H190" s="187" t="s">
        <v>29</v>
      </c>
      <c r="I190" s="188">
        <v>2952</v>
      </c>
      <c r="J190" s="188">
        <f>VLOOKUP(A190,CENIK!$A$2:$F$201,6,FALSE)</f>
        <v>0</v>
      </c>
      <c r="K190" s="188">
        <f t="shared" si="6"/>
        <v>0</v>
      </c>
    </row>
    <row r="191" spans="1:11" ht="60" x14ac:dyDescent="0.25">
      <c r="A191" s="187">
        <v>4105</v>
      </c>
      <c r="B191" s="187">
        <v>345</v>
      </c>
      <c r="C191" s="184" t="str">
        <f t="shared" si="5"/>
        <v>345-4105</v>
      </c>
      <c r="D191" s="244" t="s">
        <v>405</v>
      </c>
      <c r="E191" s="244" t="s">
        <v>49</v>
      </c>
      <c r="F191" s="244" t="s">
        <v>50</v>
      </c>
      <c r="G191" s="244" t="s">
        <v>257</v>
      </c>
      <c r="H191" s="187" t="s">
        <v>22</v>
      </c>
      <c r="I191" s="188">
        <v>903.54</v>
      </c>
      <c r="J191" s="188">
        <f>VLOOKUP(A191,CENIK!$A$2:$F$201,6,FALSE)</f>
        <v>0</v>
      </c>
      <c r="K191" s="188">
        <f t="shared" si="6"/>
        <v>0</v>
      </c>
    </row>
    <row r="192" spans="1:11" ht="45" x14ac:dyDescent="0.25">
      <c r="A192" s="187">
        <v>4106</v>
      </c>
      <c r="B192" s="187">
        <v>345</v>
      </c>
      <c r="C192" s="184" t="str">
        <f t="shared" si="5"/>
        <v>345-4106</v>
      </c>
      <c r="D192" s="244" t="s">
        <v>405</v>
      </c>
      <c r="E192" s="244" t="s">
        <v>49</v>
      </c>
      <c r="F192" s="244" t="s">
        <v>50</v>
      </c>
      <c r="G192" s="244" t="s">
        <v>642</v>
      </c>
      <c r="H192" s="187" t="s">
        <v>22</v>
      </c>
      <c r="I192" s="188">
        <v>1506.46</v>
      </c>
      <c r="J192" s="188">
        <f>VLOOKUP(A192,CENIK!$A$2:$F$201,6,FALSE)</f>
        <v>0</v>
      </c>
      <c r="K192" s="188">
        <f t="shared" si="6"/>
        <v>0</v>
      </c>
    </row>
    <row r="193" spans="1:11" ht="45" x14ac:dyDescent="0.25">
      <c r="A193" s="187">
        <v>4121</v>
      </c>
      <c r="B193" s="187">
        <v>345</v>
      </c>
      <c r="C193" s="184" t="str">
        <f t="shared" si="5"/>
        <v>345-4121</v>
      </c>
      <c r="D193" s="244" t="s">
        <v>405</v>
      </c>
      <c r="E193" s="244" t="s">
        <v>49</v>
      </c>
      <c r="F193" s="244" t="s">
        <v>50</v>
      </c>
      <c r="G193" s="244" t="s">
        <v>260</v>
      </c>
      <c r="H193" s="187" t="s">
        <v>22</v>
      </c>
      <c r="I193" s="188">
        <v>30.129200000000001</v>
      </c>
      <c r="J193" s="188">
        <f>VLOOKUP(A193,CENIK!$A$2:$F$201,6,FALSE)</f>
        <v>0</v>
      </c>
      <c r="K193" s="188">
        <f t="shared" si="6"/>
        <v>0</v>
      </c>
    </row>
    <row r="194" spans="1:11" ht="30" x14ac:dyDescent="0.25">
      <c r="A194" s="187">
        <v>4202</v>
      </c>
      <c r="B194" s="187">
        <v>345</v>
      </c>
      <c r="C194" s="184" t="str">
        <f t="shared" si="5"/>
        <v>345-4202</v>
      </c>
      <c r="D194" s="244" t="s">
        <v>405</v>
      </c>
      <c r="E194" s="244" t="s">
        <v>49</v>
      </c>
      <c r="F194" s="244" t="s">
        <v>56</v>
      </c>
      <c r="G194" s="244" t="s">
        <v>58</v>
      </c>
      <c r="H194" s="187" t="s">
        <v>29</v>
      </c>
      <c r="I194" s="188">
        <v>918</v>
      </c>
      <c r="J194" s="188">
        <f>VLOOKUP(A194,CENIK!$A$2:$F$201,6,FALSE)</f>
        <v>0</v>
      </c>
      <c r="K194" s="188">
        <f t="shared" si="6"/>
        <v>0</v>
      </c>
    </row>
    <row r="195" spans="1:11" ht="75" x14ac:dyDescent="0.25">
      <c r="A195" s="187">
        <v>4203</v>
      </c>
      <c r="B195" s="187">
        <v>345</v>
      </c>
      <c r="C195" s="184" t="str">
        <f t="shared" si="5"/>
        <v>345-4203</v>
      </c>
      <c r="D195" s="244" t="s">
        <v>405</v>
      </c>
      <c r="E195" s="244" t="s">
        <v>49</v>
      </c>
      <c r="F195" s="244" t="s">
        <v>56</v>
      </c>
      <c r="G195" s="244" t="s">
        <v>59</v>
      </c>
      <c r="H195" s="187" t="s">
        <v>22</v>
      </c>
      <c r="I195" s="188">
        <v>146.51</v>
      </c>
      <c r="J195" s="188">
        <f>VLOOKUP(A195,CENIK!$A$2:$F$201,6,FALSE)</f>
        <v>0</v>
      </c>
      <c r="K195" s="188">
        <f t="shared" si="6"/>
        <v>0</v>
      </c>
    </row>
    <row r="196" spans="1:11" ht="60" x14ac:dyDescent="0.25">
      <c r="A196" s="187">
        <v>4204</v>
      </c>
      <c r="B196" s="187">
        <v>345</v>
      </c>
      <c r="C196" s="184" t="str">
        <f t="shared" si="5"/>
        <v>345-4204</v>
      </c>
      <c r="D196" s="244" t="s">
        <v>405</v>
      </c>
      <c r="E196" s="244" t="s">
        <v>49</v>
      </c>
      <c r="F196" s="244" t="s">
        <v>56</v>
      </c>
      <c r="G196" s="244" t="s">
        <v>60</v>
      </c>
      <c r="H196" s="187" t="s">
        <v>22</v>
      </c>
      <c r="I196" s="188">
        <v>433.1</v>
      </c>
      <c r="J196" s="188">
        <f>VLOOKUP(A196,CENIK!$A$2:$F$201,6,FALSE)</f>
        <v>0</v>
      </c>
      <c r="K196" s="188">
        <f t="shared" si="6"/>
        <v>0</v>
      </c>
    </row>
    <row r="197" spans="1:11" ht="60" x14ac:dyDescent="0.25">
      <c r="A197" s="187">
        <v>4205</v>
      </c>
      <c r="B197" s="187">
        <v>345</v>
      </c>
      <c r="C197" s="184" t="str">
        <f t="shared" si="5"/>
        <v>345-4205</v>
      </c>
      <c r="D197" s="244" t="s">
        <v>405</v>
      </c>
      <c r="E197" s="244" t="s">
        <v>49</v>
      </c>
      <c r="F197" s="244" t="s">
        <v>56</v>
      </c>
      <c r="G197" s="244" t="s">
        <v>61</v>
      </c>
      <c r="H197" s="187" t="s">
        <v>29</v>
      </c>
      <c r="I197" s="188">
        <v>1080</v>
      </c>
      <c r="J197" s="188">
        <f>VLOOKUP(A197,CENIK!$A$2:$F$201,6,FALSE)</f>
        <v>0</v>
      </c>
      <c r="K197" s="188">
        <f t="shared" si="6"/>
        <v>0</v>
      </c>
    </row>
    <row r="198" spans="1:11" ht="60" x14ac:dyDescent="0.25">
      <c r="A198" s="187">
        <v>4206</v>
      </c>
      <c r="B198" s="187">
        <v>345</v>
      </c>
      <c r="C198" s="184" t="str">
        <f t="shared" si="5"/>
        <v>345-4206</v>
      </c>
      <c r="D198" s="244" t="s">
        <v>405</v>
      </c>
      <c r="E198" s="244" t="s">
        <v>49</v>
      </c>
      <c r="F198" s="244" t="s">
        <v>56</v>
      </c>
      <c r="G198" s="244" t="s">
        <v>62</v>
      </c>
      <c r="H198" s="187" t="s">
        <v>22</v>
      </c>
      <c r="I198" s="188">
        <v>903.54</v>
      </c>
      <c r="J198" s="188">
        <f>VLOOKUP(A198,CENIK!$A$2:$F$201,6,FALSE)</f>
        <v>0</v>
      </c>
      <c r="K198" s="188">
        <f t="shared" si="6"/>
        <v>0</v>
      </c>
    </row>
    <row r="199" spans="1:11" ht="60" x14ac:dyDescent="0.25">
      <c r="A199" s="187">
        <v>4207</v>
      </c>
      <c r="B199" s="187">
        <v>345</v>
      </c>
      <c r="C199" s="184" t="str">
        <f t="shared" si="5"/>
        <v>345-4207</v>
      </c>
      <c r="D199" s="244" t="s">
        <v>405</v>
      </c>
      <c r="E199" s="244" t="s">
        <v>49</v>
      </c>
      <c r="F199" s="244" t="s">
        <v>56</v>
      </c>
      <c r="G199" s="244" t="s">
        <v>262</v>
      </c>
      <c r="H199" s="187" t="s">
        <v>22</v>
      </c>
      <c r="I199" s="188">
        <v>301.18</v>
      </c>
      <c r="J199" s="188">
        <f>VLOOKUP(A199,CENIK!$A$2:$F$201,6,FALSE)</f>
        <v>0</v>
      </c>
      <c r="K199" s="188">
        <f t="shared" si="6"/>
        <v>0</v>
      </c>
    </row>
    <row r="200" spans="1:11" ht="75" x14ac:dyDescent="0.25">
      <c r="A200" s="187">
        <v>5108</v>
      </c>
      <c r="B200" s="187">
        <v>345</v>
      </c>
      <c r="C200" s="184" t="str">
        <f t="shared" si="5"/>
        <v>345-5108</v>
      </c>
      <c r="D200" s="244" t="s">
        <v>405</v>
      </c>
      <c r="E200" s="244" t="s">
        <v>63</v>
      </c>
      <c r="F200" s="244" t="s">
        <v>64</v>
      </c>
      <c r="G200" s="244" t="s">
        <v>68</v>
      </c>
      <c r="H200" s="187" t="s">
        <v>69</v>
      </c>
      <c r="I200" s="188">
        <v>270</v>
      </c>
      <c r="J200" s="188">
        <f>VLOOKUP(A200,CENIK!$A$2:$F$201,6,FALSE)</f>
        <v>0</v>
      </c>
      <c r="K200" s="188">
        <f t="shared" si="6"/>
        <v>0</v>
      </c>
    </row>
    <row r="201" spans="1:11" ht="75" x14ac:dyDescent="0.25">
      <c r="A201" s="187">
        <v>5109</v>
      </c>
      <c r="B201" s="187">
        <v>345</v>
      </c>
      <c r="C201" s="184" t="str">
        <f t="shared" si="5"/>
        <v>345-5109</v>
      </c>
      <c r="D201" s="244" t="s">
        <v>405</v>
      </c>
      <c r="E201" s="244" t="s">
        <v>63</v>
      </c>
      <c r="F201" s="244" t="s">
        <v>64</v>
      </c>
      <c r="G201" s="244" t="s">
        <v>70</v>
      </c>
      <c r="H201" s="187" t="s">
        <v>10</v>
      </c>
      <c r="I201" s="188">
        <v>60</v>
      </c>
      <c r="J201" s="188">
        <f>VLOOKUP(A201,CENIK!$A$2:$F$201,6,FALSE)</f>
        <v>0</v>
      </c>
      <c r="K201" s="188">
        <f t="shared" si="6"/>
        <v>0</v>
      </c>
    </row>
    <row r="202" spans="1:11" ht="165" x14ac:dyDescent="0.25">
      <c r="A202" s="187">
        <v>6101</v>
      </c>
      <c r="B202" s="187">
        <v>345</v>
      </c>
      <c r="C202" s="184" t="str">
        <f t="shared" si="5"/>
        <v>345-6101</v>
      </c>
      <c r="D202" s="244" t="s">
        <v>405</v>
      </c>
      <c r="E202" s="244" t="s">
        <v>74</v>
      </c>
      <c r="F202" s="244" t="s">
        <v>75</v>
      </c>
      <c r="G202" s="244" t="s">
        <v>76</v>
      </c>
      <c r="H202" s="187" t="s">
        <v>10</v>
      </c>
      <c r="I202" s="188">
        <v>540</v>
      </c>
      <c r="J202" s="188">
        <f>VLOOKUP(A202,CENIK!$A$2:$F$201,6,FALSE)</f>
        <v>0</v>
      </c>
      <c r="K202" s="188">
        <f t="shared" si="6"/>
        <v>0</v>
      </c>
    </row>
    <row r="203" spans="1:11" ht="165" x14ac:dyDescent="0.25">
      <c r="A203" s="187">
        <v>6103</v>
      </c>
      <c r="B203" s="187">
        <v>345</v>
      </c>
      <c r="C203" s="184" t="str">
        <f t="shared" si="5"/>
        <v>345-6103</v>
      </c>
      <c r="D203" s="244" t="s">
        <v>405</v>
      </c>
      <c r="E203" s="244" t="s">
        <v>74</v>
      </c>
      <c r="F203" s="244" t="s">
        <v>75</v>
      </c>
      <c r="G203" s="244" t="s">
        <v>544</v>
      </c>
      <c r="H203" s="187" t="s">
        <v>10</v>
      </c>
      <c r="I203" s="188">
        <v>4</v>
      </c>
      <c r="J203" s="188">
        <f>VLOOKUP(A203,CENIK!$A$2:$F$201,6,FALSE)</f>
        <v>0</v>
      </c>
      <c r="K203" s="188">
        <f t="shared" si="6"/>
        <v>0</v>
      </c>
    </row>
    <row r="204" spans="1:11" ht="120" x14ac:dyDescent="0.25">
      <c r="A204" s="187">
        <v>6204</v>
      </c>
      <c r="B204" s="187">
        <v>345</v>
      </c>
      <c r="C204" s="184" t="str">
        <f t="shared" si="5"/>
        <v>345-6204</v>
      </c>
      <c r="D204" s="244" t="s">
        <v>405</v>
      </c>
      <c r="E204" s="244" t="s">
        <v>74</v>
      </c>
      <c r="F204" s="244" t="s">
        <v>77</v>
      </c>
      <c r="G204" s="244" t="s">
        <v>265</v>
      </c>
      <c r="H204" s="187" t="s">
        <v>6</v>
      </c>
      <c r="I204" s="188">
        <v>9</v>
      </c>
      <c r="J204" s="188">
        <f>VLOOKUP(A204,CENIK!$A$2:$F$201,6,FALSE)</f>
        <v>0</v>
      </c>
      <c r="K204" s="188">
        <f t="shared" si="6"/>
        <v>0</v>
      </c>
    </row>
    <row r="205" spans="1:11" ht="120" x14ac:dyDescent="0.25">
      <c r="A205" s="187">
        <v>6206</v>
      </c>
      <c r="B205" s="187">
        <v>345</v>
      </c>
      <c r="C205" s="184" t="str">
        <f t="shared" si="5"/>
        <v>345-6206</v>
      </c>
      <c r="D205" s="244" t="s">
        <v>405</v>
      </c>
      <c r="E205" s="244" t="s">
        <v>74</v>
      </c>
      <c r="F205" s="244" t="s">
        <v>77</v>
      </c>
      <c r="G205" s="244" t="s">
        <v>266</v>
      </c>
      <c r="H205" s="187" t="s">
        <v>6</v>
      </c>
      <c r="I205" s="188">
        <v>1</v>
      </c>
      <c r="J205" s="188">
        <f>VLOOKUP(A205,CENIK!$A$2:$F$201,6,FALSE)</f>
        <v>0</v>
      </c>
      <c r="K205" s="188">
        <f t="shared" si="6"/>
        <v>0</v>
      </c>
    </row>
    <row r="206" spans="1:11" ht="120" x14ac:dyDescent="0.25">
      <c r="A206" s="187">
        <v>6253</v>
      </c>
      <c r="B206" s="187">
        <v>345</v>
      </c>
      <c r="C206" s="184" t="str">
        <f t="shared" si="5"/>
        <v>345-6253</v>
      </c>
      <c r="D206" s="244" t="s">
        <v>405</v>
      </c>
      <c r="E206" s="244" t="s">
        <v>74</v>
      </c>
      <c r="F206" s="244" t="s">
        <v>77</v>
      </c>
      <c r="G206" s="244" t="s">
        <v>269</v>
      </c>
      <c r="H206" s="187" t="s">
        <v>6</v>
      </c>
      <c r="I206" s="188">
        <v>10</v>
      </c>
      <c r="J206" s="188">
        <f>VLOOKUP(A206,CENIK!$A$2:$F$201,6,FALSE)</f>
        <v>0</v>
      </c>
      <c r="K206" s="188">
        <f t="shared" si="6"/>
        <v>0</v>
      </c>
    </row>
    <row r="207" spans="1:11" ht="120" x14ac:dyDescent="0.25">
      <c r="A207" s="187">
        <v>6305</v>
      </c>
      <c r="B207" s="187">
        <v>345</v>
      </c>
      <c r="C207" s="184" t="str">
        <f t="shared" si="5"/>
        <v>345-6305</v>
      </c>
      <c r="D207" s="244" t="s">
        <v>405</v>
      </c>
      <c r="E207" s="244" t="s">
        <v>74</v>
      </c>
      <c r="F207" s="244" t="s">
        <v>81</v>
      </c>
      <c r="G207" s="244" t="s">
        <v>84</v>
      </c>
      <c r="H207" s="187" t="s">
        <v>6</v>
      </c>
      <c r="I207" s="188">
        <v>14</v>
      </c>
      <c r="J207" s="188">
        <f>VLOOKUP(A207,CENIK!$A$2:$F$201,6,FALSE)</f>
        <v>0</v>
      </c>
      <c r="K207" s="188">
        <f t="shared" si="6"/>
        <v>0</v>
      </c>
    </row>
    <row r="208" spans="1:11" ht="345" x14ac:dyDescent="0.25">
      <c r="A208" s="187">
        <v>6301</v>
      </c>
      <c r="B208" s="187">
        <v>345</v>
      </c>
      <c r="C208" s="184" t="str">
        <f t="shared" si="5"/>
        <v>345-6301</v>
      </c>
      <c r="D208" s="244" t="s">
        <v>405</v>
      </c>
      <c r="E208" s="244" t="s">
        <v>74</v>
      </c>
      <c r="F208" s="244" t="s">
        <v>81</v>
      </c>
      <c r="G208" s="244" t="s">
        <v>270</v>
      </c>
      <c r="H208" s="187" t="s">
        <v>6</v>
      </c>
      <c r="I208" s="188">
        <v>14</v>
      </c>
      <c r="J208" s="188">
        <f>VLOOKUP(A208,CENIK!$A$2:$F$201,6,FALSE)</f>
        <v>0</v>
      </c>
      <c r="K208" s="188">
        <f t="shared" si="6"/>
        <v>0</v>
      </c>
    </row>
    <row r="209" spans="1:11" ht="60" x14ac:dyDescent="0.25">
      <c r="A209" s="187">
        <v>6405</v>
      </c>
      <c r="B209" s="187">
        <v>345</v>
      </c>
      <c r="C209" s="184" t="str">
        <f t="shared" si="5"/>
        <v>345-6405</v>
      </c>
      <c r="D209" s="244" t="s">
        <v>405</v>
      </c>
      <c r="E209" s="244" t="s">
        <v>74</v>
      </c>
      <c r="F209" s="244" t="s">
        <v>85</v>
      </c>
      <c r="G209" s="244" t="s">
        <v>87</v>
      </c>
      <c r="H209" s="187" t="s">
        <v>10</v>
      </c>
      <c r="I209" s="188">
        <v>540</v>
      </c>
      <c r="J209" s="188">
        <f>VLOOKUP(A209,CENIK!$A$2:$F$201,6,FALSE)</f>
        <v>0</v>
      </c>
      <c r="K209" s="188">
        <f t="shared" si="6"/>
        <v>0</v>
      </c>
    </row>
    <row r="210" spans="1:11" ht="30" x14ac:dyDescent="0.25">
      <c r="A210" s="187">
        <v>6401</v>
      </c>
      <c r="B210" s="187">
        <v>345</v>
      </c>
      <c r="C210" s="184" t="str">
        <f t="shared" si="5"/>
        <v>345-6401</v>
      </c>
      <c r="D210" s="244" t="s">
        <v>405</v>
      </c>
      <c r="E210" s="244" t="s">
        <v>74</v>
      </c>
      <c r="F210" s="244" t="s">
        <v>85</v>
      </c>
      <c r="G210" s="244" t="s">
        <v>86</v>
      </c>
      <c r="H210" s="187" t="s">
        <v>10</v>
      </c>
      <c r="I210" s="188">
        <v>103</v>
      </c>
      <c r="J210" s="188">
        <f>VLOOKUP(A210,CENIK!$A$2:$F$201,6,FALSE)</f>
        <v>0</v>
      </c>
      <c r="K210" s="188">
        <f t="shared" si="6"/>
        <v>0</v>
      </c>
    </row>
    <row r="211" spans="1:11" ht="30" x14ac:dyDescent="0.25">
      <c r="A211" s="187">
        <v>6402</v>
      </c>
      <c r="B211" s="187">
        <v>345</v>
      </c>
      <c r="C211" s="184" t="str">
        <f t="shared" si="5"/>
        <v>345-6402</v>
      </c>
      <c r="D211" s="244" t="s">
        <v>405</v>
      </c>
      <c r="E211" s="244" t="s">
        <v>74</v>
      </c>
      <c r="F211" s="244" t="s">
        <v>85</v>
      </c>
      <c r="G211" s="244" t="s">
        <v>122</v>
      </c>
      <c r="H211" s="187" t="s">
        <v>10</v>
      </c>
      <c r="I211" s="188">
        <v>103</v>
      </c>
      <c r="J211" s="188">
        <f>VLOOKUP(A211,CENIK!$A$2:$F$201,6,FALSE)</f>
        <v>0</v>
      </c>
      <c r="K211" s="188">
        <f t="shared" si="6"/>
        <v>0</v>
      </c>
    </row>
    <row r="212" spans="1:11" ht="30" x14ac:dyDescent="0.25">
      <c r="A212" s="187">
        <v>6501</v>
      </c>
      <c r="B212" s="187">
        <v>345</v>
      </c>
      <c r="C212" s="184" t="str">
        <f t="shared" si="5"/>
        <v>345-6501</v>
      </c>
      <c r="D212" s="244" t="s">
        <v>405</v>
      </c>
      <c r="E212" s="244" t="s">
        <v>74</v>
      </c>
      <c r="F212" s="244" t="s">
        <v>88</v>
      </c>
      <c r="G212" s="244" t="s">
        <v>271</v>
      </c>
      <c r="H212" s="187" t="s">
        <v>6</v>
      </c>
      <c r="I212" s="188">
        <v>2</v>
      </c>
      <c r="J212" s="188">
        <f>VLOOKUP(A212,CENIK!$A$2:$F$201,6,FALSE)</f>
        <v>0</v>
      </c>
      <c r="K212" s="188">
        <f t="shared" si="6"/>
        <v>0</v>
      </c>
    </row>
    <row r="213" spans="1:11" ht="30" x14ac:dyDescent="0.25">
      <c r="A213" s="187">
        <v>6502</v>
      </c>
      <c r="B213" s="187">
        <v>345</v>
      </c>
      <c r="C213" s="184" t="str">
        <f t="shared" si="5"/>
        <v>345-6502</v>
      </c>
      <c r="D213" s="244" t="s">
        <v>405</v>
      </c>
      <c r="E213" s="244" t="s">
        <v>74</v>
      </c>
      <c r="F213" s="244" t="s">
        <v>88</v>
      </c>
      <c r="G213" s="244" t="s">
        <v>272</v>
      </c>
      <c r="H213" s="187" t="s">
        <v>6</v>
      </c>
      <c r="I213" s="188">
        <v>1</v>
      </c>
      <c r="J213" s="188">
        <f>VLOOKUP(A213,CENIK!$A$2:$F$201,6,FALSE)</f>
        <v>0</v>
      </c>
      <c r="K213" s="188">
        <f t="shared" si="6"/>
        <v>0</v>
      </c>
    </row>
    <row r="214" spans="1:11" ht="45" x14ac:dyDescent="0.25">
      <c r="A214" s="187">
        <v>6503</v>
      </c>
      <c r="B214" s="187">
        <v>345</v>
      </c>
      <c r="C214" s="184" t="str">
        <f t="shared" si="5"/>
        <v>345-6503</v>
      </c>
      <c r="D214" s="244" t="s">
        <v>405</v>
      </c>
      <c r="E214" s="244" t="s">
        <v>74</v>
      </c>
      <c r="F214" s="244" t="s">
        <v>88</v>
      </c>
      <c r="G214" s="244" t="s">
        <v>273</v>
      </c>
      <c r="H214" s="187" t="s">
        <v>6</v>
      </c>
      <c r="I214" s="188">
        <v>6</v>
      </c>
      <c r="J214" s="188">
        <f>VLOOKUP(A214,CENIK!$A$2:$F$201,6,FALSE)</f>
        <v>0</v>
      </c>
      <c r="K214" s="188">
        <f t="shared" si="6"/>
        <v>0</v>
      </c>
    </row>
    <row r="215" spans="1:11" ht="45" x14ac:dyDescent="0.25">
      <c r="A215" s="187">
        <v>6504</v>
      </c>
      <c r="B215" s="187">
        <v>345</v>
      </c>
      <c r="C215" s="184" t="str">
        <f t="shared" si="5"/>
        <v>345-6504</v>
      </c>
      <c r="D215" s="244" t="s">
        <v>405</v>
      </c>
      <c r="E215" s="244" t="s">
        <v>74</v>
      </c>
      <c r="F215" s="244" t="s">
        <v>88</v>
      </c>
      <c r="G215" s="244" t="s">
        <v>274</v>
      </c>
      <c r="H215" s="187" t="s">
        <v>6</v>
      </c>
      <c r="I215" s="188">
        <v>2</v>
      </c>
      <c r="J215" s="188">
        <f>VLOOKUP(A215,CENIK!$A$2:$F$201,6,FALSE)</f>
        <v>0</v>
      </c>
      <c r="K215" s="188">
        <f t="shared" si="6"/>
        <v>0</v>
      </c>
    </row>
    <row r="216" spans="1:11" ht="45" x14ac:dyDescent="0.25">
      <c r="A216" s="187">
        <v>6505</v>
      </c>
      <c r="B216" s="187">
        <v>345</v>
      </c>
      <c r="C216" s="184" t="str">
        <f t="shared" si="5"/>
        <v>345-6505</v>
      </c>
      <c r="D216" s="244" t="s">
        <v>405</v>
      </c>
      <c r="E216" s="244" t="s">
        <v>74</v>
      </c>
      <c r="F216" s="244" t="s">
        <v>88</v>
      </c>
      <c r="G216" s="244" t="s">
        <v>275</v>
      </c>
      <c r="H216" s="187" t="s">
        <v>6</v>
      </c>
      <c r="I216" s="188">
        <v>2</v>
      </c>
      <c r="J216" s="188">
        <f>VLOOKUP(A216,CENIK!$A$2:$F$201,6,FALSE)</f>
        <v>0</v>
      </c>
      <c r="K216" s="188">
        <f t="shared" si="6"/>
        <v>0</v>
      </c>
    </row>
    <row r="217" spans="1:11" ht="30" x14ac:dyDescent="0.25">
      <c r="A217" s="187">
        <v>6507</v>
      </c>
      <c r="B217" s="187">
        <v>345</v>
      </c>
      <c r="C217" s="184" t="str">
        <f t="shared" si="5"/>
        <v>345-6507</v>
      </c>
      <c r="D217" s="244" t="s">
        <v>405</v>
      </c>
      <c r="E217" s="244" t="s">
        <v>74</v>
      </c>
      <c r="F217" s="244" t="s">
        <v>88</v>
      </c>
      <c r="G217" s="244" t="s">
        <v>277</v>
      </c>
      <c r="H217" s="187" t="s">
        <v>6</v>
      </c>
      <c r="I217" s="188">
        <v>6</v>
      </c>
      <c r="J217" s="188">
        <f>VLOOKUP(A217,CENIK!$A$2:$F$201,6,FALSE)</f>
        <v>0</v>
      </c>
      <c r="K217" s="188">
        <f t="shared" si="6"/>
        <v>0</v>
      </c>
    </row>
    <row r="218" spans="1:11" ht="60" x14ac:dyDescent="0.25">
      <c r="A218" s="187">
        <v>1201</v>
      </c>
      <c r="B218" s="187">
        <v>521</v>
      </c>
      <c r="C218" s="184" t="str">
        <f t="shared" si="5"/>
        <v>521-1201</v>
      </c>
      <c r="D218" s="244" t="s">
        <v>407</v>
      </c>
      <c r="E218" s="244" t="s">
        <v>7</v>
      </c>
      <c r="F218" s="244" t="s">
        <v>8</v>
      </c>
      <c r="G218" s="244" t="s">
        <v>9</v>
      </c>
      <c r="H218" s="187" t="s">
        <v>10</v>
      </c>
      <c r="I218" s="188">
        <v>71</v>
      </c>
      <c r="J218" s="188">
        <f>VLOOKUP(A218,CENIK!$A$2:$F$201,6,FALSE)</f>
        <v>0</v>
      </c>
      <c r="K218" s="188">
        <f t="shared" si="6"/>
        <v>0</v>
      </c>
    </row>
    <row r="219" spans="1:11" ht="45" x14ac:dyDescent="0.25">
      <c r="A219" s="187">
        <v>1202</v>
      </c>
      <c r="B219" s="187">
        <v>521</v>
      </c>
      <c r="C219" s="184" t="str">
        <f t="shared" si="5"/>
        <v>521-1202</v>
      </c>
      <c r="D219" s="244" t="s">
        <v>407</v>
      </c>
      <c r="E219" s="244" t="s">
        <v>7</v>
      </c>
      <c r="F219" s="244" t="s">
        <v>8</v>
      </c>
      <c r="G219" s="244" t="s">
        <v>11</v>
      </c>
      <c r="H219" s="187" t="s">
        <v>12</v>
      </c>
      <c r="I219" s="188">
        <v>2</v>
      </c>
      <c r="J219" s="188">
        <f>VLOOKUP(A219,CENIK!$A$2:$F$201,6,FALSE)</f>
        <v>0</v>
      </c>
      <c r="K219" s="188">
        <f t="shared" si="6"/>
        <v>0</v>
      </c>
    </row>
    <row r="220" spans="1:11" ht="60" x14ac:dyDescent="0.25">
      <c r="A220" s="187">
        <v>1203</v>
      </c>
      <c r="B220" s="187">
        <v>521</v>
      </c>
      <c r="C220" s="184" t="str">
        <f t="shared" si="5"/>
        <v>521-1203</v>
      </c>
      <c r="D220" s="244" t="s">
        <v>407</v>
      </c>
      <c r="E220" s="244" t="s">
        <v>7</v>
      </c>
      <c r="F220" s="244" t="s">
        <v>8</v>
      </c>
      <c r="G220" s="244" t="s">
        <v>236</v>
      </c>
      <c r="H220" s="187" t="s">
        <v>10</v>
      </c>
      <c r="I220" s="188">
        <v>71</v>
      </c>
      <c r="J220" s="188">
        <f>VLOOKUP(A220,CENIK!$A$2:$F$201,6,FALSE)</f>
        <v>0</v>
      </c>
      <c r="K220" s="188">
        <f t="shared" si="6"/>
        <v>0</v>
      </c>
    </row>
    <row r="221" spans="1:11" ht="45" x14ac:dyDescent="0.25">
      <c r="A221" s="187">
        <v>1204</v>
      </c>
      <c r="B221" s="187">
        <v>521</v>
      </c>
      <c r="C221" s="184" t="str">
        <f t="shared" ref="C221:C271" si="7">CONCATENATE(B221,$A$26,A221)</f>
        <v>521-1204</v>
      </c>
      <c r="D221" s="244" t="s">
        <v>407</v>
      </c>
      <c r="E221" s="244" t="s">
        <v>7</v>
      </c>
      <c r="F221" s="244" t="s">
        <v>8</v>
      </c>
      <c r="G221" s="244" t="s">
        <v>13</v>
      </c>
      <c r="H221" s="187" t="s">
        <v>10</v>
      </c>
      <c r="I221" s="188">
        <v>71</v>
      </c>
      <c r="J221" s="188">
        <f>VLOOKUP(A221,CENIK!$A$2:$F$201,6,FALSE)</f>
        <v>0</v>
      </c>
      <c r="K221" s="188">
        <f t="shared" ref="K221:K271" si="8">ROUND(I221*J221,2)</f>
        <v>0</v>
      </c>
    </row>
    <row r="222" spans="1:11" ht="60" x14ac:dyDescent="0.25">
      <c r="A222" s="187">
        <v>1205</v>
      </c>
      <c r="B222" s="187">
        <v>521</v>
      </c>
      <c r="C222" s="184" t="str">
        <f t="shared" si="7"/>
        <v>521-1205</v>
      </c>
      <c r="D222" s="244" t="s">
        <v>407</v>
      </c>
      <c r="E222" s="244" t="s">
        <v>7</v>
      </c>
      <c r="F222" s="244" t="s">
        <v>8</v>
      </c>
      <c r="G222" s="244" t="s">
        <v>237</v>
      </c>
      <c r="H222" s="187" t="s">
        <v>14</v>
      </c>
      <c r="I222" s="188">
        <v>1</v>
      </c>
      <c r="J222" s="188">
        <f>VLOOKUP(A222,CENIK!$A$2:$F$201,6,FALSE)</f>
        <v>0</v>
      </c>
      <c r="K222" s="188">
        <f t="shared" si="8"/>
        <v>0</v>
      </c>
    </row>
    <row r="223" spans="1:11" ht="60" x14ac:dyDescent="0.25">
      <c r="A223" s="187">
        <v>1206</v>
      </c>
      <c r="B223" s="187">
        <v>521</v>
      </c>
      <c r="C223" s="184" t="str">
        <f t="shared" si="7"/>
        <v>521-1206</v>
      </c>
      <c r="D223" s="244" t="s">
        <v>407</v>
      </c>
      <c r="E223" s="244" t="s">
        <v>7</v>
      </c>
      <c r="F223" s="244" t="s">
        <v>8</v>
      </c>
      <c r="G223" s="244" t="s">
        <v>238</v>
      </c>
      <c r="H223" s="187" t="s">
        <v>14</v>
      </c>
      <c r="I223" s="188">
        <v>1</v>
      </c>
      <c r="J223" s="188">
        <f>VLOOKUP(A223,CENIK!$A$2:$F$201,6,FALSE)</f>
        <v>0</v>
      </c>
      <c r="K223" s="188">
        <f t="shared" si="8"/>
        <v>0</v>
      </c>
    </row>
    <row r="224" spans="1:11" ht="75" x14ac:dyDescent="0.25">
      <c r="A224" s="187">
        <v>1208</v>
      </c>
      <c r="B224" s="187">
        <v>521</v>
      </c>
      <c r="C224" s="184" t="str">
        <f t="shared" si="7"/>
        <v>521-1208</v>
      </c>
      <c r="D224" s="244" t="s">
        <v>407</v>
      </c>
      <c r="E224" s="244" t="s">
        <v>7</v>
      </c>
      <c r="F224" s="244" t="s">
        <v>8</v>
      </c>
      <c r="G224" s="244" t="s">
        <v>240</v>
      </c>
      <c r="H224" s="187" t="s">
        <v>14</v>
      </c>
      <c r="I224" s="188">
        <v>1</v>
      </c>
      <c r="J224" s="188">
        <f>VLOOKUP(A224,CENIK!$A$2:$F$201,6,FALSE)</f>
        <v>0</v>
      </c>
      <c r="K224" s="188">
        <f t="shared" si="8"/>
        <v>0</v>
      </c>
    </row>
    <row r="225" spans="1:11" ht="45" x14ac:dyDescent="0.25">
      <c r="A225" s="187">
        <v>1301</v>
      </c>
      <c r="B225" s="187">
        <v>521</v>
      </c>
      <c r="C225" s="184" t="str">
        <f t="shared" si="7"/>
        <v>521-1301</v>
      </c>
      <c r="D225" s="244" t="s">
        <v>407</v>
      </c>
      <c r="E225" s="244" t="s">
        <v>7</v>
      </c>
      <c r="F225" s="244" t="s">
        <v>15</v>
      </c>
      <c r="G225" s="244" t="s">
        <v>16</v>
      </c>
      <c r="H225" s="187" t="s">
        <v>10</v>
      </c>
      <c r="I225" s="188">
        <v>71</v>
      </c>
      <c r="J225" s="188">
        <f>VLOOKUP(A225,CENIK!$A$2:$F$201,6,FALSE)</f>
        <v>0</v>
      </c>
      <c r="K225" s="188">
        <f t="shared" si="8"/>
        <v>0</v>
      </c>
    </row>
    <row r="226" spans="1:11" ht="150" x14ac:dyDescent="0.25">
      <c r="A226" s="187">
        <v>1302</v>
      </c>
      <c r="B226" s="187">
        <v>521</v>
      </c>
      <c r="C226" s="184" t="str">
        <f t="shared" si="7"/>
        <v>521-1302</v>
      </c>
      <c r="D226" s="244" t="s">
        <v>407</v>
      </c>
      <c r="E226" s="244" t="s">
        <v>7</v>
      </c>
      <c r="F226" s="244" t="s">
        <v>15</v>
      </c>
      <c r="G226" s="244" t="s">
        <v>3254</v>
      </c>
      <c r="H226" s="187" t="s">
        <v>10</v>
      </c>
      <c r="I226" s="188">
        <v>71</v>
      </c>
      <c r="J226" s="188">
        <f>VLOOKUP(A226,CENIK!$A$2:$F$201,6,FALSE)</f>
        <v>0</v>
      </c>
      <c r="K226" s="188">
        <f t="shared" si="8"/>
        <v>0</v>
      </c>
    </row>
    <row r="227" spans="1:11" ht="60" x14ac:dyDescent="0.25">
      <c r="A227" s="187">
        <v>1307</v>
      </c>
      <c r="B227" s="187">
        <v>521</v>
      </c>
      <c r="C227" s="184" t="str">
        <f t="shared" si="7"/>
        <v>521-1307</v>
      </c>
      <c r="D227" s="244" t="s">
        <v>407</v>
      </c>
      <c r="E227" s="244" t="s">
        <v>7</v>
      </c>
      <c r="F227" s="244" t="s">
        <v>15</v>
      </c>
      <c r="G227" s="244" t="s">
        <v>18</v>
      </c>
      <c r="H227" s="187" t="s">
        <v>6</v>
      </c>
      <c r="I227" s="188">
        <v>1</v>
      </c>
      <c r="J227" s="188">
        <f>VLOOKUP(A227,CENIK!$A$2:$F$201,6,FALSE)</f>
        <v>0</v>
      </c>
      <c r="K227" s="188">
        <f t="shared" si="8"/>
        <v>0</v>
      </c>
    </row>
    <row r="228" spans="1:11" ht="60" x14ac:dyDescent="0.25">
      <c r="A228" s="187">
        <v>1310</v>
      </c>
      <c r="B228" s="187">
        <v>521</v>
      </c>
      <c r="C228" s="184" t="str">
        <f t="shared" si="7"/>
        <v>521-1310</v>
      </c>
      <c r="D228" s="244" t="s">
        <v>407</v>
      </c>
      <c r="E228" s="244" t="s">
        <v>7</v>
      </c>
      <c r="F228" s="244" t="s">
        <v>15</v>
      </c>
      <c r="G228" s="244" t="s">
        <v>21</v>
      </c>
      <c r="H228" s="187" t="s">
        <v>22</v>
      </c>
      <c r="I228" s="188">
        <v>37.274999999999999</v>
      </c>
      <c r="J228" s="188">
        <f>VLOOKUP(A228,CENIK!$A$2:$F$201,6,FALSE)</f>
        <v>0</v>
      </c>
      <c r="K228" s="188">
        <f t="shared" si="8"/>
        <v>0</v>
      </c>
    </row>
    <row r="229" spans="1:11" ht="30" x14ac:dyDescent="0.25">
      <c r="A229" s="187">
        <v>1401</v>
      </c>
      <c r="B229" s="187">
        <v>521</v>
      </c>
      <c r="C229" s="184" t="str">
        <f t="shared" si="7"/>
        <v>521-1401</v>
      </c>
      <c r="D229" s="244" t="s">
        <v>407</v>
      </c>
      <c r="E229" s="244" t="s">
        <v>7</v>
      </c>
      <c r="F229" s="244" t="s">
        <v>25</v>
      </c>
      <c r="G229" s="244" t="s">
        <v>247</v>
      </c>
      <c r="H229" s="187" t="s">
        <v>20</v>
      </c>
      <c r="I229" s="188">
        <v>2</v>
      </c>
      <c r="J229" s="188">
        <f>VLOOKUP(A229,CENIK!$A$2:$F$201,6,FALSE)</f>
        <v>0</v>
      </c>
      <c r="K229" s="188">
        <f t="shared" si="8"/>
        <v>0</v>
      </c>
    </row>
    <row r="230" spans="1:11" ht="30" x14ac:dyDescent="0.25">
      <c r="A230" s="187">
        <v>1402</v>
      </c>
      <c r="B230" s="187">
        <v>521</v>
      </c>
      <c r="C230" s="184" t="str">
        <f t="shared" si="7"/>
        <v>521-1402</v>
      </c>
      <c r="D230" s="244" t="s">
        <v>407</v>
      </c>
      <c r="E230" s="244" t="s">
        <v>7</v>
      </c>
      <c r="F230" s="244" t="s">
        <v>25</v>
      </c>
      <c r="G230" s="244" t="s">
        <v>248</v>
      </c>
      <c r="H230" s="187" t="s">
        <v>20</v>
      </c>
      <c r="I230" s="188">
        <v>5</v>
      </c>
      <c r="J230" s="188">
        <f>VLOOKUP(A230,CENIK!$A$2:$F$201,6,FALSE)</f>
        <v>0</v>
      </c>
      <c r="K230" s="188">
        <f t="shared" si="8"/>
        <v>0</v>
      </c>
    </row>
    <row r="231" spans="1:11" ht="30" x14ac:dyDescent="0.25">
      <c r="A231" s="187">
        <v>1403</v>
      </c>
      <c r="B231" s="187">
        <v>521</v>
      </c>
      <c r="C231" s="184" t="str">
        <f t="shared" si="7"/>
        <v>521-1403</v>
      </c>
      <c r="D231" s="244" t="s">
        <v>407</v>
      </c>
      <c r="E231" s="244" t="s">
        <v>7</v>
      </c>
      <c r="F231" s="244" t="s">
        <v>25</v>
      </c>
      <c r="G231" s="244" t="s">
        <v>249</v>
      </c>
      <c r="H231" s="187" t="s">
        <v>20</v>
      </c>
      <c r="I231" s="188">
        <v>1</v>
      </c>
      <c r="J231" s="188">
        <f>VLOOKUP(A231,CENIK!$A$2:$F$201,6,FALSE)</f>
        <v>0</v>
      </c>
      <c r="K231" s="188">
        <f t="shared" si="8"/>
        <v>0</v>
      </c>
    </row>
    <row r="232" spans="1:11" ht="45" x14ac:dyDescent="0.25">
      <c r="A232" s="187">
        <v>12308</v>
      </c>
      <c r="B232" s="187">
        <v>521</v>
      </c>
      <c r="C232" s="184" t="str">
        <f t="shared" si="7"/>
        <v>521-12308</v>
      </c>
      <c r="D232" s="244" t="s">
        <v>407</v>
      </c>
      <c r="E232" s="244" t="s">
        <v>26</v>
      </c>
      <c r="F232" s="244" t="s">
        <v>27</v>
      </c>
      <c r="G232" s="244" t="s">
        <v>28</v>
      </c>
      <c r="H232" s="187" t="s">
        <v>29</v>
      </c>
      <c r="I232" s="188">
        <v>134.9</v>
      </c>
      <c r="J232" s="188">
        <f>VLOOKUP(A232,CENIK!$A$2:$F$201,6,FALSE)</f>
        <v>0</v>
      </c>
      <c r="K232" s="188">
        <f t="shared" si="8"/>
        <v>0</v>
      </c>
    </row>
    <row r="233" spans="1:11" ht="45" x14ac:dyDescent="0.25">
      <c r="A233" s="187">
        <v>12331</v>
      </c>
      <c r="B233" s="187">
        <v>521</v>
      </c>
      <c r="C233" s="184" t="str">
        <f t="shared" si="7"/>
        <v>521-12331</v>
      </c>
      <c r="D233" s="244" t="s">
        <v>407</v>
      </c>
      <c r="E233" s="244" t="s">
        <v>26</v>
      </c>
      <c r="F233" s="244" t="s">
        <v>27</v>
      </c>
      <c r="G233" s="244" t="s">
        <v>33</v>
      </c>
      <c r="H233" s="187" t="s">
        <v>10</v>
      </c>
      <c r="I233" s="188">
        <v>84</v>
      </c>
      <c r="J233" s="188">
        <f>VLOOKUP(A233,CENIK!$A$2:$F$201,6,FALSE)</f>
        <v>0</v>
      </c>
      <c r="K233" s="188">
        <f t="shared" si="8"/>
        <v>0</v>
      </c>
    </row>
    <row r="234" spans="1:11" ht="60" x14ac:dyDescent="0.25">
      <c r="A234" s="187">
        <v>12322</v>
      </c>
      <c r="B234" s="187">
        <v>521</v>
      </c>
      <c r="C234" s="184" t="str">
        <f t="shared" si="7"/>
        <v>521-12322</v>
      </c>
      <c r="D234" s="244" t="s">
        <v>407</v>
      </c>
      <c r="E234" s="244" t="s">
        <v>26</v>
      </c>
      <c r="F234" s="244" t="s">
        <v>27</v>
      </c>
      <c r="G234" s="244" t="s">
        <v>580</v>
      </c>
      <c r="H234" s="187" t="s">
        <v>29</v>
      </c>
      <c r="I234" s="188">
        <v>113.6</v>
      </c>
      <c r="J234" s="188">
        <f>VLOOKUP(A234,CENIK!$A$2:$F$201,6,FALSE)</f>
        <v>0</v>
      </c>
      <c r="K234" s="188">
        <f t="shared" si="8"/>
        <v>0</v>
      </c>
    </row>
    <row r="235" spans="1:11" ht="30" x14ac:dyDescent="0.25">
      <c r="A235" s="187">
        <v>12327</v>
      </c>
      <c r="B235" s="187">
        <v>521</v>
      </c>
      <c r="C235" s="184" t="str">
        <f t="shared" si="7"/>
        <v>521-12327</v>
      </c>
      <c r="D235" s="244" t="s">
        <v>407</v>
      </c>
      <c r="E235" s="244" t="s">
        <v>26</v>
      </c>
      <c r="F235" s="244" t="s">
        <v>27</v>
      </c>
      <c r="G235" s="244" t="s">
        <v>31</v>
      </c>
      <c r="H235" s="187" t="s">
        <v>10</v>
      </c>
      <c r="I235" s="188">
        <v>71</v>
      </c>
      <c r="J235" s="188">
        <f>VLOOKUP(A235,CENIK!$A$2:$F$201,6,FALSE)</f>
        <v>0</v>
      </c>
      <c r="K235" s="188">
        <f t="shared" si="8"/>
        <v>0</v>
      </c>
    </row>
    <row r="236" spans="1:11" ht="45" x14ac:dyDescent="0.25">
      <c r="A236" s="187">
        <v>52701</v>
      </c>
      <c r="B236" s="187">
        <v>521</v>
      </c>
      <c r="C236" s="184" t="str">
        <f t="shared" si="7"/>
        <v>521-52701</v>
      </c>
      <c r="D236" s="244" t="s">
        <v>407</v>
      </c>
      <c r="E236" s="244" t="s">
        <v>26</v>
      </c>
      <c r="F236" s="244" t="s">
        <v>36</v>
      </c>
      <c r="G236" s="244" t="s">
        <v>285</v>
      </c>
      <c r="H236" s="187" t="s">
        <v>10</v>
      </c>
      <c r="I236" s="188">
        <v>10</v>
      </c>
      <c r="J236" s="188">
        <f>VLOOKUP(A236,CENIK!$A$2:$F$201,6,FALSE)</f>
        <v>0</v>
      </c>
      <c r="K236" s="188">
        <f t="shared" si="8"/>
        <v>0</v>
      </c>
    </row>
    <row r="237" spans="1:11" ht="45" x14ac:dyDescent="0.25">
      <c r="A237" s="187">
        <v>52901</v>
      </c>
      <c r="B237" s="187">
        <v>521</v>
      </c>
      <c r="C237" s="184" t="str">
        <f t="shared" si="7"/>
        <v>521-52901</v>
      </c>
      <c r="D237" s="244" t="s">
        <v>407</v>
      </c>
      <c r="E237" s="244" t="s">
        <v>26</v>
      </c>
      <c r="F237" s="244" t="s">
        <v>36</v>
      </c>
      <c r="G237" s="244" t="s">
        <v>567</v>
      </c>
      <c r="H237" s="187" t="s">
        <v>10</v>
      </c>
      <c r="I237" s="188">
        <v>10</v>
      </c>
      <c r="J237" s="188">
        <f>VLOOKUP(A237,CENIK!$A$2:$F$201,6,FALSE)</f>
        <v>0</v>
      </c>
      <c r="K237" s="188">
        <f t="shared" si="8"/>
        <v>0</v>
      </c>
    </row>
    <row r="238" spans="1:11" ht="30" x14ac:dyDescent="0.25">
      <c r="A238" s="187">
        <v>24405</v>
      </c>
      <c r="B238" s="187">
        <v>521</v>
      </c>
      <c r="C238" s="184" t="str">
        <f t="shared" si="7"/>
        <v>521-24405</v>
      </c>
      <c r="D238" s="244" t="s">
        <v>407</v>
      </c>
      <c r="E238" s="244" t="s">
        <v>26</v>
      </c>
      <c r="F238" s="244" t="s">
        <v>36</v>
      </c>
      <c r="G238" s="244" t="s">
        <v>252</v>
      </c>
      <c r="H238" s="187" t="s">
        <v>22</v>
      </c>
      <c r="I238" s="188">
        <v>48.36</v>
      </c>
      <c r="J238" s="188">
        <f>VLOOKUP(A238,CENIK!$A$2:$F$201,6,FALSE)</f>
        <v>0</v>
      </c>
      <c r="K238" s="188">
        <f t="shared" si="8"/>
        <v>0</v>
      </c>
    </row>
    <row r="239" spans="1:11" ht="45" x14ac:dyDescent="0.25">
      <c r="A239" s="187">
        <v>31302</v>
      </c>
      <c r="B239" s="187">
        <v>521</v>
      </c>
      <c r="C239" s="184" t="str">
        <f t="shared" si="7"/>
        <v>521-31302</v>
      </c>
      <c r="D239" s="244" t="s">
        <v>407</v>
      </c>
      <c r="E239" s="244" t="s">
        <v>26</v>
      </c>
      <c r="F239" s="244" t="s">
        <v>36</v>
      </c>
      <c r="G239" s="244" t="s">
        <v>639</v>
      </c>
      <c r="H239" s="187" t="s">
        <v>22</v>
      </c>
      <c r="I239" s="188">
        <v>30.23</v>
      </c>
      <c r="J239" s="188">
        <f>VLOOKUP(A239,CENIK!$A$2:$F$201,6,FALSE)</f>
        <v>0</v>
      </c>
      <c r="K239" s="188">
        <f t="shared" si="8"/>
        <v>0</v>
      </c>
    </row>
    <row r="240" spans="1:11" ht="75" x14ac:dyDescent="0.25">
      <c r="A240" s="187">
        <v>31602</v>
      </c>
      <c r="B240" s="187">
        <v>521</v>
      </c>
      <c r="C240" s="184" t="str">
        <f t="shared" si="7"/>
        <v>521-31602</v>
      </c>
      <c r="D240" s="244" t="s">
        <v>407</v>
      </c>
      <c r="E240" s="244" t="s">
        <v>26</v>
      </c>
      <c r="F240" s="244" t="s">
        <v>36</v>
      </c>
      <c r="G240" s="244" t="s">
        <v>640</v>
      </c>
      <c r="H240" s="187" t="s">
        <v>29</v>
      </c>
      <c r="I240" s="188">
        <v>134.9</v>
      </c>
      <c r="J240" s="188">
        <f>VLOOKUP(A240,CENIK!$A$2:$F$201,6,FALSE)</f>
        <v>0</v>
      </c>
      <c r="K240" s="188">
        <f t="shared" si="8"/>
        <v>0</v>
      </c>
    </row>
    <row r="241" spans="1:11" ht="45" x14ac:dyDescent="0.25">
      <c r="A241" s="187">
        <v>32311</v>
      </c>
      <c r="B241" s="187">
        <v>521</v>
      </c>
      <c r="C241" s="184" t="str">
        <f t="shared" si="7"/>
        <v>521-32311</v>
      </c>
      <c r="D241" s="244" t="s">
        <v>407</v>
      </c>
      <c r="E241" s="244" t="s">
        <v>26</v>
      </c>
      <c r="F241" s="244" t="s">
        <v>36</v>
      </c>
      <c r="G241" s="244" t="s">
        <v>255</v>
      </c>
      <c r="H241" s="187" t="s">
        <v>29</v>
      </c>
      <c r="I241" s="188">
        <v>248.5</v>
      </c>
      <c r="J241" s="188">
        <f>VLOOKUP(A241,CENIK!$A$2:$F$201,6,FALSE)</f>
        <v>0</v>
      </c>
      <c r="K241" s="188">
        <f t="shared" si="8"/>
        <v>0</v>
      </c>
    </row>
    <row r="242" spans="1:11" ht="30" x14ac:dyDescent="0.25">
      <c r="A242" s="187">
        <v>2208</v>
      </c>
      <c r="B242" s="187">
        <v>521</v>
      </c>
      <c r="C242" s="184" t="str">
        <f t="shared" si="7"/>
        <v>521-2208</v>
      </c>
      <c r="D242" s="244" t="s">
        <v>407</v>
      </c>
      <c r="E242" s="244" t="s">
        <v>26</v>
      </c>
      <c r="F242" s="244" t="s">
        <v>36</v>
      </c>
      <c r="G242" s="244" t="s">
        <v>37</v>
      </c>
      <c r="H242" s="187" t="s">
        <v>29</v>
      </c>
      <c r="I242" s="188">
        <v>248.5</v>
      </c>
      <c r="J242" s="188">
        <f>VLOOKUP(A242,CENIK!$A$2:$F$201,6,FALSE)</f>
        <v>0</v>
      </c>
      <c r="K242" s="188">
        <f t="shared" si="8"/>
        <v>0</v>
      </c>
    </row>
    <row r="243" spans="1:11" ht="30" x14ac:dyDescent="0.25">
      <c r="A243" s="187">
        <v>34901</v>
      </c>
      <c r="B243" s="187">
        <v>521</v>
      </c>
      <c r="C243" s="184" t="str">
        <f t="shared" si="7"/>
        <v>521-34901</v>
      </c>
      <c r="D243" s="244" t="s">
        <v>407</v>
      </c>
      <c r="E243" s="244" t="s">
        <v>26</v>
      </c>
      <c r="F243" s="244" t="s">
        <v>36</v>
      </c>
      <c r="G243" s="244" t="s">
        <v>43</v>
      </c>
      <c r="H243" s="187" t="s">
        <v>29</v>
      </c>
      <c r="I243" s="188">
        <v>248.5</v>
      </c>
      <c r="J243" s="188">
        <f>VLOOKUP(A243,CENIK!$A$2:$F$201,6,FALSE)</f>
        <v>0</v>
      </c>
      <c r="K243" s="188">
        <f t="shared" si="8"/>
        <v>0</v>
      </c>
    </row>
    <row r="244" spans="1:11" ht="45" x14ac:dyDescent="0.25">
      <c r="A244" s="187">
        <v>44301</v>
      </c>
      <c r="B244" s="187">
        <v>521</v>
      </c>
      <c r="C244" s="184" t="str">
        <f t="shared" si="7"/>
        <v>521-44301</v>
      </c>
      <c r="D244" s="244" t="s">
        <v>407</v>
      </c>
      <c r="E244" s="244" t="s">
        <v>26</v>
      </c>
      <c r="F244" s="244" t="s">
        <v>36</v>
      </c>
      <c r="G244" s="244" t="s">
        <v>581</v>
      </c>
      <c r="H244" s="187" t="s">
        <v>10</v>
      </c>
      <c r="I244" s="188">
        <v>71</v>
      </c>
      <c r="J244" s="188">
        <f>VLOOKUP(A244,CENIK!$A$2:$F$201,6,FALSE)</f>
        <v>0</v>
      </c>
      <c r="K244" s="188">
        <f t="shared" si="8"/>
        <v>0</v>
      </c>
    </row>
    <row r="245" spans="1:11" ht="30" x14ac:dyDescent="0.25">
      <c r="A245" s="187">
        <v>54102</v>
      </c>
      <c r="B245" s="187">
        <v>521</v>
      </c>
      <c r="C245" s="184" t="str">
        <f t="shared" si="7"/>
        <v>521-54102</v>
      </c>
      <c r="D245" s="244" t="s">
        <v>407</v>
      </c>
      <c r="E245" s="244" t="s">
        <v>26</v>
      </c>
      <c r="F245" s="244" t="s">
        <v>36</v>
      </c>
      <c r="G245" s="244" t="s">
        <v>284</v>
      </c>
      <c r="H245" s="187" t="s">
        <v>12</v>
      </c>
      <c r="I245" s="188">
        <v>2</v>
      </c>
      <c r="J245" s="188">
        <f>VLOOKUP(A245,CENIK!$A$2:$F$201,6,FALSE)</f>
        <v>0</v>
      </c>
      <c r="K245" s="188">
        <f t="shared" si="8"/>
        <v>0</v>
      </c>
    </row>
    <row r="246" spans="1:11" ht="30" x14ac:dyDescent="0.25">
      <c r="A246" s="187">
        <v>58105</v>
      </c>
      <c r="B246" s="187">
        <v>521</v>
      </c>
      <c r="C246" s="184" t="str">
        <f t="shared" si="7"/>
        <v>521-58105</v>
      </c>
      <c r="D246" s="244" t="s">
        <v>407</v>
      </c>
      <c r="E246" s="244" t="s">
        <v>26</v>
      </c>
      <c r="F246" s="244" t="s">
        <v>36</v>
      </c>
      <c r="G246" s="244" t="s">
        <v>582</v>
      </c>
      <c r="H246" s="187" t="s">
        <v>12</v>
      </c>
      <c r="I246" s="188">
        <v>2</v>
      </c>
      <c r="J246" s="188">
        <f>VLOOKUP(A246,CENIK!$A$2:$F$201,6,FALSE)</f>
        <v>0</v>
      </c>
      <c r="K246" s="188">
        <f t="shared" si="8"/>
        <v>0</v>
      </c>
    </row>
    <row r="247" spans="1:11" ht="45" x14ac:dyDescent="0.25">
      <c r="A247" s="187">
        <v>3311</v>
      </c>
      <c r="B247" s="187">
        <v>521</v>
      </c>
      <c r="C247" s="184" t="str">
        <f t="shared" si="7"/>
        <v>521-3311</v>
      </c>
      <c r="D247" s="244" t="s">
        <v>407</v>
      </c>
      <c r="E247" s="244" t="s">
        <v>46</v>
      </c>
      <c r="F247" s="244" t="s">
        <v>47</v>
      </c>
      <c r="G247" s="244" t="s">
        <v>583</v>
      </c>
      <c r="H247" s="187" t="s">
        <v>10</v>
      </c>
      <c r="I247" s="188">
        <v>10</v>
      </c>
      <c r="J247" s="188">
        <f>VLOOKUP(A247,CENIK!$A$2:$F$201,6,FALSE)</f>
        <v>0</v>
      </c>
      <c r="K247" s="188">
        <f t="shared" si="8"/>
        <v>0</v>
      </c>
    </row>
    <row r="248" spans="1:11" ht="60" x14ac:dyDescent="0.25">
      <c r="A248" s="187">
        <v>4101</v>
      </c>
      <c r="B248" s="187">
        <v>521</v>
      </c>
      <c r="C248" s="184" t="str">
        <f t="shared" si="7"/>
        <v>521-4101</v>
      </c>
      <c r="D248" s="244" t="s">
        <v>407</v>
      </c>
      <c r="E248" s="244" t="s">
        <v>49</v>
      </c>
      <c r="F248" s="244" t="s">
        <v>50</v>
      </c>
      <c r="G248" s="244" t="s">
        <v>641</v>
      </c>
      <c r="H248" s="187" t="s">
        <v>29</v>
      </c>
      <c r="I248" s="188">
        <v>350</v>
      </c>
      <c r="J248" s="188">
        <f>VLOOKUP(A248,CENIK!$A$2:$F$201,6,FALSE)</f>
        <v>0</v>
      </c>
      <c r="K248" s="188">
        <f t="shared" si="8"/>
        <v>0</v>
      </c>
    </row>
    <row r="249" spans="1:11" ht="60" x14ac:dyDescent="0.25">
      <c r="A249" s="187">
        <v>4105</v>
      </c>
      <c r="B249" s="187">
        <v>521</v>
      </c>
      <c r="C249" s="184" t="str">
        <f t="shared" si="7"/>
        <v>521-4105</v>
      </c>
      <c r="D249" s="244" t="s">
        <v>407</v>
      </c>
      <c r="E249" s="244" t="s">
        <v>49</v>
      </c>
      <c r="F249" s="244" t="s">
        <v>50</v>
      </c>
      <c r="G249" s="244" t="s">
        <v>257</v>
      </c>
      <c r="H249" s="187" t="s">
        <v>22</v>
      </c>
      <c r="I249" s="188">
        <v>86.002499999999998</v>
      </c>
      <c r="J249" s="188">
        <f>VLOOKUP(A249,CENIK!$A$2:$F$201,6,FALSE)</f>
        <v>0</v>
      </c>
      <c r="K249" s="188">
        <f t="shared" si="8"/>
        <v>0</v>
      </c>
    </row>
    <row r="250" spans="1:11" ht="45" x14ac:dyDescent="0.25">
      <c r="A250" s="187">
        <v>4106</v>
      </c>
      <c r="B250" s="187">
        <v>521</v>
      </c>
      <c r="C250" s="184" t="str">
        <f t="shared" si="7"/>
        <v>521-4106</v>
      </c>
      <c r="D250" s="244" t="s">
        <v>407</v>
      </c>
      <c r="E250" s="244" t="s">
        <v>49</v>
      </c>
      <c r="F250" s="244" t="s">
        <v>50</v>
      </c>
      <c r="G250" s="244" t="s">
        <v>642</v>
      </c>
      <c r="H250" s="187" t="s">
        <v>22</v>
      </c>
      <c r="I250" s="188">
        <v>187.4975</v>
      </c>
      <c r="J250" s="188">
        <f>VLOOKUP(A250,CENIK!$A$2:$F$201,6,FALSE)</f>
        <v>0</v>
      </c>
      <c r="K250" s="188">
        <f t="shared" si="8"/>
        <v>0</v>
      </c>
    </row>
    <row r="251" spans="1:11" ht="45" x14ac:dyDescent="0.25">
      <c r="A251" s="187">
        <v>4121</v>
      </c>
      <c r="B251" s="187">
        <v>521</v>
      </c>
      <c r="C251" s="184" t="str">
        <f t="shared" si="7"/>
        <v>521-4121</v>
      </c>
      <c r="D251" s="244" t="s">
        <v>407</v>
      </c>
      <c r="E251" s="244" t="s">
        <v>49</v>
      </c>
      <c r="F251" s="244" t="s">
        <v>50</v>
      </c>
      <c r="G251" s="244" t="s">
        <v>260</v>
      </c>
      <c r="H251" s="187" t="s">
        <v>22</v>
      </c>
      <c r="I251" s="188">
        <v>3.7499500000000001</v>
      </c>
      <c r="J251" s="188">
        <f>VLOOKUP(A251,CENIK!$A$2:$F$201,6,FALSE)</f>
        <v>0</v>
      </c>
      <c r="K251" s="188">
        <f t="shared" si="8"/>
        <v>0</v>
      </c>
    </row>
    <row r="252" spans="1:11" ht="30" x14ac:dyDescent="0.25">
      <c r="A252" s="187">
        <v>4202</v>
      </c>
      <c r="B252" s="187">
        <v>521</v>
      </c>
      <c r="C252" s="184" t="str">
        <f t="shared" si="7"/>
        <v>521-4202</v>
      </c>
      <c r="D252" s="244" t="s">
        <v>407</v>
      </c>
      <c r="E252" s="244" t="s">
        <v>49</v>
      </c>
      <c r="F252" s="244" t="s">
        <v>56</v>
      </c>
      <c r="G252" s="244" t="s">
        <v>58</v>
      </c>
      <c r="H252" s="187" t="s">
        <v>29</v>
      </c>
      <c r="I252" s="188">
        <v>120.7</v>
      </c>
      <c r="J252" s="188">
        <f>VLOOKUP(A252,CENIK!$A$2:$F$201,6,FALSE)</f>
        <v>0</v>
      </c>
      <c r="K252" s="188">
        <f t="shared" si="8"/>
        <v>0</v>
      </c>
    </row>
    <row r="253" spans="1:11" ht="75" x14ac:dyDescent="0.25">
      <c r="A253" s="187">
        <v>4203</v>
      </c>
      <c r="B253" s="187">
        <v>521</v>
      </c>
      <c r="C253" s="184" t="str">
        <f t="shared" si="7"/>
        <v>521-4203</v>
      </c>
      <c r="D253" s="244" t="s">
        <v>407</v>
      </c>
      <c r="E253" s="244" t="s">
        <v>49</v>
      </c>
      <c r="F253" s="244" t="s">
        <v>56</v>
      </c>
      <c r="G253" s="244" t="s">
        <v>59</v>
      </c>
      <c r="H253" s="187" t="s">
        <v>22</v>
      </c>
      <c r="I253" s="188">
        <v>19.3</v>
      </c>
      <c r="J253" s="188">
        <f>VLOOKUP(A253,CENIK!$A$2:$F$201,6,FALSE)</f>
        <v>0</v>
      </c>
      <c r="K253" s="188">
        <f t="shared" si="8"/>
        <v>0</v>
      </c>
    </row>
    <row r="254" spans="1:11" ht="60" x14ac:dyDescent="0.25">
      <c r="A254" s="187">
        <v>4204</v>
      </c>
      <c r="B254" s="187">
        <v>521</v>
      </c>
      <c r="C254" s="184" t="str">
        <f t="shared" si="7"/>
        <v>521-4204</v>
      </c>
      <c r="D254" s="244" t="s">
        <v>407</v>
      </c>
      <c r="E254" s="244" t="s">
        <v>49</v>
      </c>
      <c r="F254" s="244" t="s">
        <v>56</v>
      </c>
      <c r="G254" s="244" t="s">
        <v>60</v>
      </c>
      <c r="H254" s="187" t="s">
        <v>22</v>
      </c>
      <c r="I254" s="188">
        <v>57.05</v>
      </c>
      <c r="J254" s="188">
        <f>VLOOKUP(A254,CENIK!$A$2:$F$201,6,FALSE)</f>
        <v>0</v>
      </c>
      <c r="K254" s="188">
        <f t="shared" si="8"/>
        <v>0</v>
      </c>
    </row>
    <row r="255" spans="1:11" ht="60" x14ac:dyDescent="0.25">
      <c r="A255" s="187">
        <v>4205</v>
      </c>
      <c r="B255" s="187">
        <v>521</v>
      </c>
      <c r="C255" s="184" t="str">
        <f t="shared" si="7"/>
        <v>521-4205</v>
      </c>
      <c r="D255" s="244" t="s">
        <v>407</v>
      </c>
      <c r="E255" s="244" t="s">
        <v>49</v>
      </c>
      <c r="F255" s="244" t="s">
        <v>56</v>
      </c>
      <c r="G255" s="244" t="s">
        <v>61</v>
      </c>
      <c r="H255" s="187" t="s">
        <v>29</v>
      </c>
      <c r="I255" s="188">
        <v>142</v>
      </c>
      <c r="J255" s="188">
        <f>VLOOKUP(A255,CENIK!$A$2:$F$201,6,FALSE)</f>
        <v>0</v>
      </c>
      <c r="K255" s="188">
        <f t="shared" si="8"/>
        <v>0</v>
      </c>
    </row>
    <row r="256" spans="1:11" ht="60" x14ac:dyDescent="0.25">
      <c r="A256" s="187">
        <v>4206</v>
      </c>
      <c r="B256" s="187">
        <v>521</v>
      </c>
      <c r="C256" s="184" t="str">
        <f t="shared" si="7"/>
        <v>521-4206</v>
      </c>
      <c r="D256" s="244" t="s">
        <v>407</v>
      </c>
      <c r="E256" s="244" t="s">
        <v>49</v>
      </c>
      <c r="F256" s="244" t="s">
        <v>56</v>
      </c>
      <c r="G256" s="244" t="s">
        <v>62</v>
      </c>
      <c r="H256" s="187" t="s">
        <v>22</v>
      </c>
      <c r="I256" s="188">
        <v>86.002499999999998</v>
      </c>
      <c r="J256" s="188">
        <f>VLOOKUP(A256,CENIK!$A$2:$F$201,6,FALSE)</f>
        <v>0</v>
      </c>
      <c r="K256" s="188">
        <f t="shared" si="8"/>
        <v>0</v>
      </c>
    </row>
    <row r="257" spans="1:11" ht="60" x14ac:dyDescent="0.25">
      <c r="A257" s="187">
        <v>4207</v>
      </c>
      <c r="B257" s="187">
        <v>521</v>
      </c>
      <c r="C257" s="184" t="str">
        <f t="shared" si="7"/>
        <v>521-4207</v>
      </c>
      <c r="D257" s="244" t="s">
        <v>407</v>
      </c>
      <c r="E257" s="244" t="s">
        <v>49</v>
      </c>
      <c r="F257" s="244" t="s">
        <v>56</v>
      </c>
      <c r="G257" s="244" t="s">
        <v>262</v>
      </c>
      <c r="H257" s="187" t="s">
        <v>22</v>
      </c>
      <c r="I257" s="188">
        <v>28.6675</v>
      </c>
      <c r="J257" s="188">
        <f>VLOOKUP(A257,CENIK!$A$2:$F$201,6,FALSE)</f>
        <v>0</v>
      </c>
      <c r="K257" s="188">
        <f t="shared" si="8"/>
        <v>0</v>
      </c>
    </row>
    <row r="258" spans="1:11" ht="75" x14ac:dyDescent="0.25">
      <c r="A258" s="187">
        <v>5108</v>
      </c>
      <c r="B258" s="187">
        <v>521</v>
      </c>
      <c r="C258" s="184" t="str">
        <f t="shared" si="7"/>
        <v>521-5108</v>
      </c>
      <c r="D258" s="244" t="s">
        <v>407</v>
      </c>
      <c r="E258" s="244" t="s">
        <v>63</v>
      </c>
      <c r="F258" s="244" t="s">
        <v>64</v>
      </c>
      <c r="G258" s="244" t="s">
        <v>68</v>
      </c>
      <c r="H258" s="187" t="s">
        <v>69</v>
      </c>
      <c r="I258" s="188">
        <v>71</v>
      </c>
      <c r="J258" s="188">
        <f>VLOOKUP(A258,CENIK!$A$2:$F$201,6,FALSE)</f>
        <v>0</v>
      </c>
      <c r="K258" s="188">
        <f t="shared" si="8"/>
        <v>0</v>
      </c>
    </row>
    <row r="259" spans="1:11" ht="75" x14ac:dyDescent="0.25">
      <c r="A259" s="187">
        <v>5109</v>
      </c>
      <c r="B259" s="187">
        <v>521</v>
      </c>
      <c r="C259" s="184" t="str">
        <f t="shared" si="7"/>
        <v>521-5109</v>
      </c>
      <c r="D259" s="244" t="s">
        <v>407</v>
      </c>
      <c r="E259" s="244" t="s">
        <v>63</v>
      </c>
      <c r="F259" s="244" t="s">
        <v>64</v>
      </c>
      <c r="G259" s="244" t="s">
        <v>70</v>
      </c>
      <c r="H259" s="187" t="s">
        <v>10</v>
      </c>
      <c r="I259" s="188">
        <v>55</v>
      </c>
      <c r="J259" s="188">
        <f>VLOOKUP(A259,CENIK!$A$2:$F$201,6,FALSE)</f>
        <v>0</v>
      </c>
      <c r="K259" s="188">
        <f t="shared" si="8"/>
        <v>0</v>
      </c>
    </row>
    <row r="260" spans="1:11" ht="165" x14ac:dyDescent="0.25">
      <c r="A260" s="187">
        <v>6101</v>
      </c>
      <c r="B260" s="187">
        <v>521</v>
      </c>
      <c r="C260" s="184" t="str">
        <f t="shared" si="7"/>
        <v>521-6101</v>
      </c>
      <c r="D260" s="244" t="s">
        <v>407</v>
      </c>
      <c r="E260" s="244" t="s">
        <v>74</v>
      </c>
      <c r="F260" s="244" t="s">
        <v>75</v>
      </c>
      <c r="G260" s="244" t="s">
        <v>76</v>
      </c>
      <c r="H260" s="187" t="s">
        <v>10</v>
      </c>
      <c r="I260" s="188">
        <v>71</v>
      </c>
      <c r="J260" s="188">
        <f>VLOOKUP(A260,CENIK!$A$2:$F$201,6,FALSE)</f>
        <v>0</v>
      </c>
      <c r="K260" s="188">
        <f t="shared" si="8"/>
        <v>0</v>
      </c>
    </row>
    <row r="261" spans="1:11" ht="120" x14ac:dyDescent="0.25">
      <c r="A261" s="187">
        <v>6204</v>
      </c>
      <c r="B261" s="187">
        <v>521</v>
      </c>
      <c r="C261" s="184" t="str">
        <f t="shared" si="7"/>
        <v>521-6204</v>
      </c>
      <c r="D261" s="244" t="s">
        <v>407</v>
      </c>
      <c r="E261" s="244" t="s">
        <v>74</v>
      </c>
      <c r="F261" s="244" t="s">
        <v>77</v>
      </c>
      <c r="G261" s="244" t="s">
        <v>265</v>
      </c>
      <c r="H261" s="187" t="s">
        <v>6</v>
      </c>
      <c r="I261" s="188">
        <v>2</v>
      </c>
      <c r="J261" s="188">
        <f>VLOOKUP(A261,CENIK!$A$2:$F$201,6,FALSE)</f>
        <v>0</v>
      </c>
      <c r="K261" s="188">
        <f t="shared" si="8"/>
        <v>0</v>
      </c>
    </row>
    <row r="262" spans="1:11" ht="120" x14ac:dyDescent="0.25">
      <c r="A262" s="187">
        <v>6253</v>
      </c>
      <c r="B262" s="187">
        <v>521</v>
      </c>
      <c r="C262" s="184" t="str">
        <f t="shared" si="7"/>
        <v>521-6253</v>
      </c>
      <c r="D262" s="244" t="s">
        <v>407</v>
      </c>
      <c r="E262" s="244" t="s">
        <v>74</v>
      </c>
      <c r="F262" s="244" t="s">
        <v>77</v>
      </c>
      <c r="G262" s="244" t="s">
        <v>269</v>
      </c>
      <c r="H262" s="187" t="s">
        <v>6</v>
      </c>
      <c r="I262" s="188">
        <v>2</v>
      </c>
      <c r="J262" s="188">
        <f>VLOOKUP(A262,CENIK!$A$2:$F$201,6,FALSE)</f>
        <v>0</v>
      </c>
      <c r="K262" s="188">
        <f t="shared" si="8"/>
        <v>0</v>
      </c>
    </row>
    <row r="263" spans="1:11" ht="120" x14ac:dyDescent="0.25">
      <c r="A263" s="187">
        <v>6305</v>
      </c>
      <c r="B263" s="187">
        <v>521</v>
      </c>
      <c r="C263" s="184" t="str">
        <f t="shared" si="7"/>
        <v>521-6305</v>
      </c>
      <c r="D263" s="244" t="s">
        <v>407</v>
      </c>
      <c r="E263" s="244" t="s">
        <v>74</v>
      </c>
      <c r="F263" s="244" t="s">
        <v>81</v>
      </c>
      <c r="G263" s="244" t="s">
        <v>84</v>
      </c>
      <c r="H263" s="187" t="s">
        <v>6</v>
      </c>
      <c r="I263" s="188">
        <v>4</v>
      </c>
      <c r="J263" s="188">
        <f>VLOOKUP(A263,CENIK!$A$2:$F$201,6,FALSE)</f>
        <v>0</v>
      </c>
      <c r="K263" s="188">
        <f t="shared" si="8"/>
        <v>0</v>
      </c>
    </row>
    <row r="264" spans="1:11" ht="345" x14ac:dyDescent="0.25">
      <c r="A264" s="187">
        <v>6301</v>
      </c>
      <c r="B264" s="187">
        <v>521</v>
      </c>
      <c r="C264" s="184" t="str">
        <f t="shared" si="7"/>
        <v>521-6301</v>
      </c>
      <c r="D264" s="244" t="s">
        <v>407</v>
      </c>
      <c r="E264" s="244" t="s">
        <v>74</v>
      </c>
      <c r="F264" s="244" t="s">
        <v>81</v>
      </c>
      <c r="G264" s="244" t="s">
        <v>270</v>
      </c>
      <c r="H264" s="187" t="s">
        <v>6</v>
      </c>
      <c r="I264" s="188">
        <v>4</v>
      </c>
      <c r="J264" s="188">
        <f>VLOOKUP(A264,CENIK!$A$2:$F$201,6,FALSE)</f>
        <v>0</v>
      </c>
      <c r="K264" s="188">
        <f t="shared" si="8"/>
        <v>0</v>
      </c>
    </row>
    <row r="265" spans="1:11" ht="60" x14ac:dyDescent="0.25">
      <c r="A265" s="187">
        <v>6405</v>
      </c>
      <c r="B265" s="187">
        <v>521</v>
      </c>
      <c r="C265" s="184" t="str">
        <f t="shared" si="7"/>
        <v>521-6405</v>
      </c>
      <c r="D265" s="244" t="s">
        <v>407</v>
      </c>
      <c r="E265" s="244" t="s">
        <v>74</v>
      </c>
      <c r="F265" s="244" t="s">
        <v>85</v>
      </c>
      <c r="G265" s="244" t="s">
        <v>87</v>
      </c>
      <c r="H265" s="187" t="s">
        <v>10</v>
      </c>
      <c r="I265" s="188">
        <v>71</v>
      </c>
      <c r="J265" s="188">
        <f>VLOOKUP(A265,CENIK!$A$2:$F$201,6,FALSE)</f>
        <v>0</v>
      </c>
      <c r="K265" s="188">
        <f t="shared" si="8"/>
        <v>0</v>
      </c>
    </row>
    <row r="266" spans="1:11" ht="30" x14ac:dyDescent="0.25">
      <c r="A266" s="187">
        <v>6401</v>
      </c>
      <c r="B266" s="187">
        <v>521</v>
      </c>
      <c r="C266" s="184" t="str">
        <f t="shared" si="7"/>
        <v>521-6401</v>
      </c>
      <c r="D266" s="244" t="s">
        <v>407</v>
      </c>
      <c r="E266" s="244" t="s">
        <v>74</v>
      </c>
      <c r="F266" s="244" t="s">
        <v>85</v>
      </c>
      <c r="G266" s="244" t="s">
        <v>86</v>
      </c>
      <c r="H266" s="187" t="s">
        <v>10</v>
      </c>
      <c r="I266" s="188">
        <v>79</v>
      </c>
      <c r="J266" s="188">
        <f>VLOOKUP(A266,CENIK!$A$2:$F$201,6,FALSE)</f>
        <v>0</v>
      </c>
      <c r="K266" s="188">
        <f t="shared" si="8"/>
        <v>0</v>
      </c>
    </row>
    <row r="267" spans="1:11" ht="30" x14ac:dyDescent="0.25">
      <c r="A267" s="187">
        <v>6402</v>
      </c>
      <c r="B267" s="187">
        <v>521</v>
      </c>
      <c r="C267" s="184" t="str">
        <f t="shared" si="7"/>
        <v>521-6402</v>
      </c>
      <c r="D267" s="244" t="s">
        <v>407</v>
      </c>
      <c r="E267" s="244" t="s">
        <v>74</v>
      </c>
      <c r="F267" s="244" t="s">
        <v>85</v>
      </c>
      <c r="G267" s="244" t="s">
        <v>122</v>
      </c>
      <c r="H267" s="187" t="s">
        <v>10</v>
      </c>
      <c r="I267" s="188">
        <v>79</v>
      </c>
      <c r="J267" s="188">
        <f>VLOOKUP(A267,CENIK!$A$2:$F$201,6,FALSE)</f>
        <v>0</v>
      </c>
      <c r="K267" s="188">
        <f t="shared" si="8"/>
        <v>0</v>
      </c>
    </row>
    <row r="268" spans="1:11" ht="30" x14ac:dyDescent="0.25">
      <c r="A268" s="187">
        <v>6501</v>
      </c>
      <c r="B268" s="187">
        <v>521</v>
      </c>
      <c r="C268" s="184" t="str">
        <f t="shared" si="7"/>
        <v>521-6501</v>
      </c>
      <c r="D268" s="244" t="s">
        <v>407</v>
      </c>
      <c r="E268" s="244" t="s">
        <v>74</v>
      </c>
      <c r="F268" s="244" t="s">
        <v>88</v>
      </c>
      <c r="G268" s="244" t="s">
        <v>271</v>
      </c>
      <c r="H268" s="187" t="s">
        <v>6</v>
      </c>
      <c r="I268" s="188">
        <v>2</v>
      </c>
      <c r="J268" s="188">
        <f>VLOOKUP(A268,CENIK!$A$2:$F$201,6,FALSE)</f>
        <v>0</v>
      </c>
      <c r="K268" s="188">
        <f t="shared" si="8"/>
        <v>0</v>
      </c>
    </row>
    <row r="269" spans="1:11" ht="45" x14ac:dyDescent="0.25">
      <c r="A269" s="187">
        <v>6503</v>
      </c>
      <c r="B269" s="187">
        <v>521</v>
      </c>
      <c r="C269" s="184" t="str">
        <f t="shared" si="7"/>
        <v>521-6503</v>
      </c>
      <c r="D269" s="244" t="s">
        <v>407</v>
      </c>
      <c r="E269" s="244" t="s">
        <v>74</v>
      </c>
      <c r="F269" s="244" t="s">
        <v>88</v>
      </c>
      <c r="G269" s="244" t="s">
        <v>273</v>
      </c>
      <c r="H269" s="187" t="s">
        <v>6</v>
      </c>
      <c r="I269" s="188">
        <v>3</v>
      </c>
      <c r="J269" s="188">
        <f>VLOOKUP(A269,CENIK!$A$2:$F$201,6,FALSE)</f>
        <v>0</v>
      </c>
      <c r="K269" s="188">
        <f t="shared" si="8"/>
        <v>0</v>
      </c>
    </row>
    <row r="270" spans="1:11" ht="45" x14ac:dyDescent="0.25">
      <c r="A270" s="187">
        <v>6504</v>
      </c>
      <c r="B270" s="187">
        <v>521</v>
      </c>
      <c r="C270" s="184" t="str">
        <f t="shared" si="7"/>
        <v>521-6504</v>
      </c>
      <c r="D270" s="244" t="s">
        <v>407</v>
      </c>
      <c r="E270" s="244" t="s">
        <v>74</v>
      </c>
      <c r="F270" s="244" t="s">
        <v>88</v>
      </c>
      <c r="G270" s="244" t="s">
        <v>274</v>
      </c>
      <c r="H270" s="187" t="s">
        <v>6</v>
      </c>
      <c r="I270" s="188">
        <v>1</v>
      </c>
      <c r="J270" s="188">
        <f>VLOOKUP(A270,CENIK!$A$2:$F$201,6,FALSE)</f>
        <v>0</v>
      </c>
      <c r="K270" s="188">
        <f t="shared" si="8"/>
        <v>0</v>
      </c>
    </row>
    <row r="271" spans="1:11" ht="30" x14ac:dyDescent="0.25">
      <c r="A271" s="187">
        <v>6507</v>
      </c>
      <c r="B271" s="187">
        <v>521</v>
      </c>
      <c r="C271" s="184" t="str">
        <f t="shared" si="7"/>
        <v>521-6507</v>
      </c>
      <c r="D271" s="244" t="s">
        <v>407</v>
      </c>
      <c r="E271" s="244" t="s">
        <v>74</v>
      </c>
      <c r="F271" s="244" t="s">
        <v>88</v>
      </c>
      <c r="G271" s="244" t="s">
        <v>277</v>
      </c>
      <c r="H271" s="187" t="s">
        <v>6</v>
      </c>
      <c r="I271" s="188">
        <v>2</v>
      </c>
      <c r="J271" s="188">
        <f>VLOOKUP(A271,CENIK!$A$2:$F$201,6,FALSE)</f>
        <v>0</v>
      </c>
      <c r="K271" s="188">
        <f t="shared" si="8"/>
        <v>0</v>
      </c>
    </row>
    <row r="272" spans="1:11" x14ac:dyDescent="0.25">
      <c r="B272"/>
      <c r="C272"/>
      <c r="D272"/>
      <c r="E272"/>
      <c r="F272"/>
      <c r="G272"/>
      <c r="I272"/>
    </row>
    <row r="273" spans="2:9" x14ac:dyDescent="0.25">
      <c r="B273"/>
      <c r="C273"/>
      <c r="D273"/>
      <c r="E273"/>
      <c r="F273"/>
      <c r="G273"/>
      <c r="I273"/>
    </row>
    <row r="274" spans="2:9" x14ac:dyDescent="0.25">
      <c r="B274"/>
      <c r="C274"/>
      <c r="D274"/>
      <c r="E274"/>
      <c r="F274"/>
      <c r="G274"/>
      <c r="I274"/>
    </row>
    <row r="275" spans="2:9" x14ac:dyDescent="0.25">
      <c r="B275"/>
      <c r="C275"/>
      <c r="D275"/>
      <c r="E275"/>
      <c r="F275"/>
      <c r="G275"/>
      <c r="I275"/>
    </row>
  </sheetData>
  <mergeCells count="4">
    <mergeCell ref="D16:E16"/>
    <mergeCell ref="D17:E23"/>
    <mergeCell ref="F17:F22"/>
    <mergeCell ref="F6:F7"/>
  </mergeCells>
  <pageMargins left="0.7" right="0.7" top="0.75" bottom="0.75" header="0.3" footer="0.3"/>
  <pageSetup paperSize="9" scale="49" fitToHeight="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K410"/>
  <sheetViews>
    <sheetView topLeftCell="C1" zoomScale="85" zoomScaleNormal="85" workbookViewId="0">
      <selection activeCell="L22" sqref="L22"/>
    </sheetView>
  </sheetViews>
  <sheetFormatPr defaultRowHeight="15" x14ac:dyDescent="0.25"/>
  <cols>
    <col min="1" max="1" width="11.5703125" style="209" hidden="1" customWidth="1"/>
    <col min="2" max="2" width="12.7109375" style="209" hidden="1" customWidth="1"/>
    <col min="3" max="3" width="10.85546875" style="11" customWidth="1"/>
    <col min="4" max="4" width="19.28515625" style="12" customWidth="1"/>
    <col min="5" max="5" width="21.42578125" style="5" customWidth="1"/>
    <col min="6" max="6" width="22.42578125" style="5" customWidth="1"/>
    <col min="7" max="7" width="60.85546875" style="5" customWidth="1"/>
    <col min="9" max="9" width="9.140625" style="42"/>
    <col min="10" max="10" width="14.28515625" style="42" customWidth="1"/>
    <col min="11" max="11" width="17.140625" style="42" bestFit="1" customWidth="1"/>
  </cols>
  <sheetData>
    <row r="1" spans="2:11" ht="18.75" x14ac:dyDescent="0.25">
      <c r="F1" s="71" t="s">
        <v>111</v>
      </c>
    </row>
    <row r="2" spans="2:11" ht="26.25" x14ac:dyDescent="0.25">
      <c r="F2" s="186">
        <v>25</v>
      </c>
      <c r="G2" s="13" t="s">
        <v>555</v>
      </c>
      <c r="H2" s="14"/>
      <c r="I2" s="40"/>
      <c r="J2" s="40"/>
      <c r="K2" s="52"/>
    </row>
    <row r="4" spans="2:11" ht="26.25" x14ac:dyDescent="0.25">
      <c r="G4" s="16" t="s">
        <v>93</v>
      </c>
      <c r="J4" s="41"/>
      <c r="K4" s="41"/>
    </row>
    <row r="5" spans="2:11" x14ac:dyDescent="0.25">
      <c r="E5" s="17"/>
      <c r="F5" s="17"/>
    </row>
    <row r="6" spans="2:11" ht="18.75" x14ac:dyDescent="0.3">
      <c r="E6" s="18"/>
      <c r="F6" s="1507" t="s">
        <v>108</v>
      </c>
      <c r="G6" s="19" t="s">
        <v>94</v>
      </c>
      <c r="H6" s="20"/>
      <c r="I6" s="44"/>
      <c r="J6" s="44"/>
      <c r="K6" s="43" t="s">
        <v>91</v>
      </c>
    </row>
    <row r="7" spans="2:11" ht="18.75" x14ac:dyDescent="0.3">
      <c r="B7" s="230"/>
      <c r="C7" s="64"/>
      <c r="E7" s="18"/>
      <c r="F7" s="1508"/>
      <c r="G7" s="24" t="s">
        <v>96</v>
      </c>
      <c r="H7" s="25"/>
      <c r="I7" s="46"/>
      <c r="J7" s="46"/>
      <c r="K7" s="23">
        <f>SUM(K20:K26)</f>
        <v>0</v>
      </c>
    </row>
    <row r="8" spans="2:11" ht="18.75" x14ac:dyDescent="0.3">
      <c r="B8" s="230"/>
      <c r="C8" s="64"/>
      <c r="E8" s="18"/>
      <c r="F8" s="183">
        <v>556</v>
      </c>
      <c r="G8" s="24" t="s">
        <v>547</v>
      </c>
      <c r="H8" s="25"/>
      <c r="I8" s="46"/>
      <c r="J8" s="46"/>
      <c r="K8" s="23">
        <f>SUMIF($B$31:$B$1000,F8,$K$31:$K$1000)</f>
        <v>0</v>
      </c>
    </row>
    <row r="9" spans="2:11" ht="18.75" x14ac:dyDescent="0.3">
      <c r="B9" s="230"/>
      <c r="C9" s="64"/>
      <c r="E9" s="18"/>
      <c r="F9" s="183">
        <v>72</v>
      </c>
      <c r="G9" s="24" t="s">
        <v>545</v>
      </c>
      <c r="H9" s="25"/>
      <c r="I9" s="46"/>
      <c r="J9" s="46"/>
      <c r="K9" s="23">
        <f t="shared" ref="K9:K15" si="0">SUMIF($B$31:$B$1000,F9,$K$31:$K$1000)</f>
        <v>0</v>
      </c>
    </row>
    <row r="10" spans="2:11" ht="18.75" x14ac:dyDescent="0.3">
      <c r="B10" s="230"/>
      <c r="C10" s="64"/>
      <c r="E10" s="18"/>
      <c r="F10" s="183">
        <v>239</v>
      </c>
      <c r="G10" s="24" t="s">
        <v>546</v>
      </c>
      <c r="H10" s="25"/>
      <c r="I10" s="46"/>
      <c r="J10" s="46"/>
      <c r="K10" s="23">
        <f t="shared" si="0"/>
        <v>0</v>
      </c>
    </row>
    <row r="11" spans="2:11" ht="18.75" x14ac:dyDescent="0.3">
      <c r="B11" s="230"/>
      <c r="C11" s="64"/>
      <c r="E11" s="18"/>
      <c r="F11" s="183">
        <v>434</v>
      </c>
      <c r="G11" s="24" t="s">
        <v>552</v>
      </c>
      <c r="H11" s="25"/>
      <c r="I11" s="46"/>
      <c r="J11" s="46"/>
      <c r="K11" s="23">
        <f t="shared" si="0"/>
        <v>0</v>
      </c>
    </row>
    <row r="12" spans="2:11" ht="18.75" x14ac:dyDescent="0.3">
      <c r="B12" s="230"/>
      <c r="C12" s="64"/>
      <c r="E12" s="18"/>
      <c r="F12" s="183">
        <v>426</v>
      </c>
      <c r="G12" s="24" t="s">
        <v>551</v>
      </c>
      <c r="H12" s="25"/>
      <c r="I12" s="46"/>
      <c r="J12" s="46"/>
      <c r="K12" s="23">
        <f t="shared" si="0"/>
        <v>0</v>
      </c>
    </row>
    <row r="13" spans="2:11" ht="18.75" x14ac:dyDescent="0.3">
      <c r="B13" s="230"/>
      <c r="C13" s="64"/>
      <c r="E13" s="18"/>
      <c r="F13" s="183">
        <v>433</v>
      </c>
      <c r="G13" s="24" t="s">
        <v>403</v>
      </c>
      <c r="H13" s="25"/>
      <c r="I13" s="46"/>
      <c r="J13" s="46"/>
      <c r="K13" s="23">
        <f>SUMIF($B$31:$B$1000,F13,$K$31:$K$1000)</f>
        <v>0</v>
      </c>
    </row>
    <row r="14" spans="2:11" ht="18.75" x14ac:dyDescent="0.3">
      <c r="B14" s="230"/>
      <c r="C14" s="64"/>
      <c r="E14" s="18"/>
      <c r="F14" s="183">
        <v>418</v>
      </c>
      <c r="G14" s="24" t="s">
        <v>549</v>
      </c>
      <c r="H14" s="25"/>
      <c r="I14" s="46"/>
      <c r="J14" s="46"/>
      <c r="K14" s="23">
        <f t="shared" si="0"/>
        <v>0</v>
      </c>
    </row>
    <row r="15" spans="2:11" ht="18.75" x14ac:dyDescent="0.3">
      <c r="B15" s="230"/>
      <c r="C15" s="64"/>
      <c r="E15" s="18"/>
      <c r="F15" s="183">
        <v>415</v>
      </c>
      <c r="G15" s="24" t="s">
        <v>548</v>
      </c>
      <c r="H15" s="25"/>
      <c r="I15" s="46"/>
      <c r="J15" s="46"/>
      <c r="K15" s="23">
        <f t="shared" si="0"/>
        <v>0</v>
      </c>
    </row>
    <row r="16" spans="2:11" ht="18.75" x14ac:dyDescent="0.3">
      <c r="B16" s="212"/>
      <c r="C16" s="27"/>
      <c r="F16" s="183" t="s">
        <v>605</v>
      </c>
      <c r="G16" s="28" t="s">
        <v>97</v>
      </c>
      <c r="H16" s="25"/>
      <c r="I16" s="46"/>
      <c r="J16" s="46"/>
      <c r="K16" s="26">
        <f>(SUM(K8:K15)*0.002)</f>
        <v>0</v>
      </c>
    </row>
    <row r="17" spans="1:11" ht="18.75" x14ac:dyDescent="0.3">
      <c r="F17" s="72"/>
      <c r="G17" s="29"/>
      <c r="H17" s="20"/>
      <c r="I17" s="30" t="s">
        <v>92</v>
      </c>
      <c r="J17" s="30"/>
      <c r="K17" s="30">
        <f>SUM(K7:K16)</f>
        <v>0</v>
      </c>
    </row>
    <row r="18" spans="1:11" ht="26.25" x14ac:dyDescent="0.25">
      <c r="D18" s="31" t="s">
        <v>96</v>
      </c>
    </row>
    <row r="19" spans="1:11" ht="30" x14ac:dyDescent="0.25">
      <c r="A19" s="213" t="s">
        <v>113</v>
      </c>
      <c r="B19" s="214"/>
      <c r="C19" s="232" t="s">
        <v>110</v>
      </c>
      <c r="D19" s="1509" t="s">
        <v>98</v>
      </c>
      <c r="E19" s="1510"/>
      <c r="F19" s="1" t="s">
        <v>99</v>
      </c>
      <c r="G19" s="1" t="s">
        <v>3</v>
      </c>
      <c r="H19" s="2" t="s">
        <v>4</v>
      </c>
      <c r="I19" s="47" t="s">
        <v>100</v>
      </c>
      <c r="J19" s="48" t="s">
        <v>101</v>
      </c>
      <c r="K19" s="202" t="s">
        <v>283</v>
      </c>
    </row>
    <row r="20" spans="1:11" ht="135" x14ac:dyDescent="0.25">
      <c r="A20" s="209">
        <v>1101</v>
      </c>
      <c r="B20" s="215"/>
      <c r="C20" s="184" t="s">
        <v>3238</v>
      </c>
      <c r="D20" s="1511" t="s">
        <v>5</v>
      </c>
      <c r="E20" s="1512"/>
      <c r="F20" s="1517" t="s">
        <v>102</v>
      </c>
      <c r="G20" s="1547" t="s">
        <v>3285</v>
      </c>
      <c r="H20" s="58" t="s">
        <v>14</v>
      </c>
      <c r="I20" s="59">
        <v>1</v>
      </c>
      <c r="J20" s="50"/>
      <c r="K20" s="203">
        <f t="shared" ref="K20:K26" si="1">ROUND(J20*I20,2)</f>
        <v>0</v>
      </c>
    </row>
    <row r="21" spans="1:11" ht="30" x14ac:dyDescent="0.25">
      <c r="A21" s="209">
        <v>1102</v>
      </c>
      <c r="B21" s="215"/>
      <c r="C21" s="184" t="s">
        <v>3239</v>
      </c>
      <c r="D21" s="1513"/>
      <c r="E21" s="1514"/>
      <c r="F21" s="1517"/>
      <c r="G21" s="1547" t="s">
        <v>103</v>
      </c>
      <c r="H21" s="58" t="s">
        <v>14</v>
      </c>
      <c r="I21" s="59">
        <v>1</v>
      </c>
      <c r="J21" s="50"/>
      <c r="K21" s="203">
        <f t="shared" si="1"/>
        <v>0</v>
      </c>
    </row>
    <row r="22" spans="1:11" ht="90" x14ac:dyDescent="0.25">
      <c r="A22" s="209">
        <v>1103</v>
      </c>
      <c r="B22" s="215"/>
      <c r="C22" s="184" t="s">
        <v>3240</v>
      </c>
      <c r="D22" s="1513"/>
      <c r="E22" s="1514"/>
      <c r="F22" s="1517"/>
      <c r="G22" s="1547" t="s">
        <v>3286</v>
      </c>
      <c r="H22" s="58" t="s">
        <v>14</v>
      </c>
      <c r="I22" s="59">
        <v>1</v>
      </c>
      <c r="J22" s="50"/>
      <c r="K22" s="203">
        <f t="shared" si="1"/>
        <v>0</v>
      </c>
    </row>
    <row r="23" spans="1:11" ht="60" x14ac:dyDescent="0.25">
      <c r="A23" s="209">
        <v>1104</v>
      </c>
      <c r="B23" s="215"/>
      <c r="C23" s="184" t="s">
        <v>3241</v>
      </c>
      <c r="D23" s="1513"/>
      <c r="E23" s="1514"/>
      <c r="F23" s="1517"/>
      <c r="G23" s="1547" t="s">
        <v>3287</v>
      </c>
      <c r="H23" s="58" t="s">
        <v>14</v>
      </c>
      <c r="I23" s="59">
        <v>1</v>
      </c>
      <c r="J23" s="50"/>
      <c r="K23" s="203">
        <f t="shared" si="1"/>
        <v>0</v>
      </c>
    </row>
    <row r="24" spans="1:11" ht="45" x14ac:dyDescent="0.25">
      <c r="A24" s="209">
        <v>1105</v>
      </c>
      <c r="B24" s="215"/>
      <c r="C24" s="184" t="s">
        <v>3242</v>
      </c>
      <c r="D24" s="1513"/>
      <c r="E24" s="1514"/>
      <c r="F24" s="1517"/>
      <c r="G24" s="1547" t="s">
        <v>3288</v>
      </c>
      <c r="H24" s="58" t="s">
        <v>14</v>
      </c>
      <c r="I24" s="59">
        <v>1</v>
      </c>
      <c r="J24" s="50"/>
      <c r="K24" s="203">
        <f t="shared" si="1"/>
        <v>0</v>
      </c>
    </row>
    <row r="25" spans="1:11" ht="105" x14ac:dyDescent="0.25">
      <c r="A25" s="209">
        <v>1106</v>
      </c>
      <c r="B25" s="215"/>
      <c r="C25" s="184" t="s">
        <v>3243</v>
      </c>
      <c r="D25" s="1513"/>
      <c r="E25" s="1514"/>
      <c r="F25" s="1517"/>
      <c r="G25" s="3" t="s">
        <v>104</v>
      </c>
      <c r="H25" s="58" t="s">
        <v>10</v>
      </c>
      <c r="I25" s="59">
        <f>SUMIF(A31:A1000,1201,I31:I1000)</f>
        <v>2315</v>
      </c>
      <c r="J25" s="50"/>
      <c r="K25" s="203">
        <f t="shared" si="1"/>
        <v>0</v>
      </c>
    </row>
    <row r="26" spans="1:11" ht="30" x14ac:dyDescent="0.25">
      <c r="A26" s="216">
        <v>201</v>
      </c>
      <c r="B26" s="217" t="s">
        <v>112</v>
      </c>
      <c r="C26" s="184" t="s">
        <v>3244</v>
      </c>
      <c r="D26" s="1515"/>
      <c r="E26" s="1516"/>
      <c r="F26" s="3" t="s">
        <v>120</v>
      </c>
      <c r="G26" s="3" t="s">
        <v>121</v>
      </c>
      <c r="H26" s="4" t="s">
        <v>6</v>
      </c>
      <c r="I26" s="49">
        <v>1</v>
      </c>
      <c r="J26" s="49">
        <f>CENIK!F2</f>
        <v>0</v>
      </c>
      <c r="K26" s="203">
        <f t="shared" si="1"/>
        <v>0</v>
      </c>
    </row>
    <row r="27" spans="1:11" x14ac:dyDescent="0.25">
      <c r="B27" s="218"/>
      <c r="C27" s="32"/>
      <c r="D27" s="33"/>
      <c r="E27" s="33"/>
      <c r="F27" s="33"/>
      <c r="G27" s="33"/>
      <c r="H27" s="34"/>
      <c r="I27" s="51"/>
      <c r="J27" s="51"/>
      <c r="K27" s="51"/>
    </row>
    <row r="28" spans="1:11" x14ac:dyDescent="0.25">
      <c r="B28" s="218"/>
      <c r="C28" s="32"/>
      <c r="D28" s="33"/>
      <c r="E28" s="33"/>
      <c r="F28" s="33"/>
      <c r="G28" s="33"/>
      <c r="H28" s="34"/>
      <c r="I28" s="51"/>
      <c r="J28" s="51"/>
      <c r="K28" s="51"/>
    </row>
    <row r="29" spans="1:11" ht="26.25" x14ac:dyDescent="0.25">
      <c r="A29" s="209" t="s">
        <v>113</v>
      </c>
      <c r="B29" s="219"/>
      <c r="C29" s="35"/>
      <c r="D29" s="31" t="s">
        <v>105</v>
      </c>
      <c r="E29" s="36"/>
      <c r="F29" s="36"/>
      <c r="G29" s="33"/>
      <c r="H29" s="34"/>
      <c r="I29" s="51"/>
      <c r="J29" s="51"/>
      <c r="K29" s="51"/>
    </row>
    <row r="30" spans="1:11" ht="30" x14ac:dyDescent="0.25">
      <c r="A30" s="220" t="s">
        <v>0</v>
      </c>
      <c r="B30" s="215" t="s">
        <v>95</v>
      </c>
      <c r="C30" s="70" t="s">
        <v>109</v>
      </c>
      <c r="D30" s="1" t="s">
        <v>106</v>
      </c>
      <c r="E30" s="1" t="s">
        <v>98</v>
      </c>
      <c r="F30" s="1" t="s">
        <v>99</v>
      </c>
      <c r="G30" s="1" t="s">
        <v>3</v>
      </c>
      <c r="H30" s="2" t="s">
        <v>4</v>
      </c>
      <c r="I30" s="47" t="s">
        <v>100</v>
      </c>
      <c r="J30" s="48" t="s">
        <v>101</v>
      </c>
      <c r="K30" s="53" t="s">
        <v>283</v>
      </c>
    </row>
    <row r="31" spans="1:11" ht="60" x14ac:dyDescent="0.25">
      <c r="A31" s="187">
        <v>1201</v>
      </c>
      <c r="B31" s="187">
        <v>556</v>
      </c>
      <c r="C31" s="184" t="str">
        <f>CONCATENATE(B31,$A$29,A31)</f>
        <v>556-1201</v>
      </c>
      <c r="D31" s="244" t="s">
        <v>547</v>
      </c>
      <c r="E31" s="244" t="s">
        <v>7</v>
      </c>
      <c r="F31" s="244" t="s">
        <v>8</v>
      </c>
      <c r="G31" s="244" t="s">
        <v>9</v>
      </c>
      <c r="H31" s="187" t="s">
        <v>10</v>
      </c>
      <c r="I31" s="188">
        <v>136</v>
      </c>
      <c r="J31" s="188">
        <f>VLOOKUP(A31,CENIK!$A$2:$F$201,6,FALSE)</f>
        <v>0</v>
      </c>
      <c r="K31" s="188">
        <f>ROUND(I31*J31,2)</f>
        <v>0</v>
      </c>
    </row>
    <row r="32" spans="1:11" ht="45" x14ac:dyDescent="0.25">
      <c r="A32" s="187">
        <v>1202</v>
      </c>
      <c r="B32" s="187">
        <v>556</v>
      </c>
      <c r="C32" s="184" t="str">
        <f t="shared" ref="C32:C95" si="2">CONCATENATE(B32,$A$29,A32)</f>
        <v>556-1202</v>
      </c>
      <c r="D32" s="244" t="s">
        <v>547</v>
      </c>
      <c r="E32" s="244" t="s">
        <v>7</v>
      </c>
      <c r="F32" s="244" t="s">
        <v>8</v>
      </c>
      <c r="G32" s="244" t="s">
        <v>11</v>
      </c>
      <c r="H32" s="187" t="s">
        <v>12</v>
      </c>
      <c r="I32" s="188">
        <v>4</v>
      </c>
      <c r="J32" s="188">
        <f>VLOOKUP(A32,CENIK!$A$2:$F$201,6,FALSE)</f>
        <v>0</v>
      </c>
      <c r="K32" s="188">
        <f t="shared" ref="K32:K95" si="3">ROUND(I32*J32,2)</f>
        <v>0</v>
      </c>
    </row>
    <row r="33" spans="1:11" ht="75" x14ac:dyDescent="0.25">
      <c r="A33" s="187">
        <v>1211</v>
      </c>
      <c r="B33" s="187">
        <v>556</v>
      </c>
      <c r="C33" s="184" t="str">
        <f t="shared" si="2"/>
        <v>556-1211</v>
      </c>
      <c r="D33" s="244" t="s">
        <v>547</v>
      </c>
      <c r="E33" s="244" t="s">
        <v>7</v>
      </c>
      <c r="F33" s="244" t="s">
        <v>8</v>
      </c>
      <c r="G33" s="244" t="s">
        <v>242</v>
      </c>
      <c r="H33" s="187" t="s">
        <v>14</v>
      </c>
      <c r="I33" s="188">
        <v>3</v>
      </c>
      <c r="J33" s="188">
        <f>VLOOKUP(A33,CENIK!$A$2:$F$201,6,FALSE)</f>
        <v>0</v>
      </c>
      <c r="K33" s="188">
        <f t="shared" si="3"/>
        <v>0</v>
      </c>
    </row>
    <row r="34" spans="1:11" ht="60" x14ac:dyDescent="0.25">
      <c r="A34" s="187">
        <v>1212</v>
      </c>
      <c r="B34" s="187">
        <v>556</v>
      </c>
      <c r="C34" s="184" t="str">
        <f t="shared" si="2"/>
        <v>556-1212</v>
      </c>
      <c r="D34" s="244" t="s">
        <v>547</v>
      </c>
      <c r="E34" s="244" t="s">
        <v>7</v>
      </c>
      <c r="F34" s="244" t="s">
        <v>8</v>
      </c>
      <c r="G34" s="244" t="s">
        <v>243</v>
      </c>
      <c r="H34" s="187" t="s">
        <v>14</v>
      </c>
      <c r="I34" s="188">
        <v>1</v>
      </c>
      <c r="J34" s="188">
        <f>VLOOKUP(A34,CENIK!$A$2:$F$201,6,FALSE)</f>
        <v>0</v>
      </c>
      <c r="K34" s="188">
        <f t="shared" si="3"/>
        <v>0</v>
      </c>
    </row>
    <row r="35" spans="1:11" ht="45" x14ac:dyDescent="0.25">
      <c r="A35" s="187">
        <v>1301</v>
      </c>
      <c r="B35" s="187">
        <v>556</v>
      </c>
      <c r="C35" s="184" t="str">
        <f t="shared" si="2"/>
        <v>556-1301</v>
      </c>
      <c r="D35" s="244" t="s">
        <v>547</v>
      </c>
      <c r="E35" s="244" t="s">
        <v>7</v>
      </c>
      <c r="F35" s="244" t="s">
        <v>15</v>
      </c>
      <c r="G35" s="244" t="s">
        <v>16</v>
      </c>
      <c r="H35" s="187" t="s">
        <v>10</v>
      </c>
      <c r="I35" s="188">
        <v>136</v>
      </c>
      <c r="J35" s="188">
        <f>VLOOKUP(A35,CENIK!$A$2:$F$201,6,FALSE)</f>
        <v>0</v>
      </c>
      <c r="K35" s="188">
        <f t="shared" si="3"/>
        <v>0</v>
      </c>
    </row>
    <row r="36" spans="1:11" ht="150" x14ac:dyDescent="0.25">
      <c r="A36" s="187">
        <v>1302</v>
      </c>
      <c r="B36" s="187">
        <v>556</v>
      </c>
      <c r="C36" s="184" t="str">
        <f t="shared" si="2"/>
        <v>556-1302</v>
      </c>
      <c r="D36" s="244" t="s">
        <v>547</v>
      </c>
      <c r="E36" s="244" t="s">
        <v>7</v>
      </c>
      <c r="F36" s="244" t="s">
        <v>15</v>
      </c>
      <c r="G36" s="244" t="s">
        <v>3254</v>
      </c>
      <c r="H36" s="187" t="s">
        <v>10</v>
      </c>
      <c r="I36" s="188">
        <v>136</v>
      </c>
      <c r="J36" s="188">
        <f>VLOOKUP(A36,CENIK!$A$2:$F$201,6,FALSE)</f>
        <v>0</v>
      </c>
      <c r="K36" s="188">
        <f t="shared" si="3"/>
        <v>0</v>
      </c>
    </row>
    <row r="37" spans="1:11" ht="60" x14ac:dyDescent="0.25">
      <c r="A37" s="187">
        <v>1307</v>
      </c>
      <c r="B37" s="187">
        <v>556</v>
      </c>
      <c r="C37" s="184" t="str">
        <f t="shared" si="2"/>
        <v>556-1307</v>
      </c>
      <c r="D37" s="244" t="s">
        <v>547</v>
      </c>
      <c r="E37" s="244" t="s">
        <v>7</v>
      </c>
      <c r="F37" s="244" t="s">
        <v>15</v>
      </c>
      <c r="G37" s="244" t="s">
        <v>18</v>
      </c>
      <c r="H37" s="187" t="s">
        <v>6</v>
      </c>
      <c r="I37" s="188">
        <v>1</v>
      </c>
      <c r="J37" s="188">
        <f>VLOOKUP(A37,CENIK!$A$2:$F$201,6,FALSE)</f>
        <v>0</v>
      </c>
      <c r="K37" s="188">
        <f t="shared" si="3"/>
        <v>0</v>
      </c>
    </row>
    <row r="38" spans="1:11" ht="30" x14ac:dyDescent="0.25">
      <c r="A38" s="187">
        <v>1401</v>
      </c>
      <c r="B38" s="187">
        <v>556</v>
      </c>
      <c r="C38" s="184" t="str">
        <f t="shared" si="2"/>
        <v>556-1401</v>
      </c>
      <c r="D38" s="244" t="s">
        <v>547</v>
      </c>
      <c r="E38" s="244" t="s">
        <v>7</v>
      </c>
      <c r="F38" s="244" t="s">
        <v>25</v>
      </c>
      <c r="G38" s="244" t="s">
        <v>247</v>
      </c>
      <c r="H38" s="187" t="s">
        <v>20</v>
      </c>
      <c r="I38" s="188">
        <v>5</v>
      </c>
      <c r="J38" s="188">
        <f>VLOOKUP(A38,CENIK!$A$2:$F$201,6,FALSE)</f>
        <v>0</v>
      </c>
      <c r="K38" s="188">
        <f t="shared" si="3"/>
        <v>0</v>
      </c>
    </row>
    <row r="39" spans="1:11" ht="30" x14ac:dyDescent="0.25">
      <c r="A39" s="187">
        <v>1402</v>
      </c>
      <c r="B39" s="187">
        <v>556</v>
      </c>
      <c r="C39" s="184" t="str">
        <f t="shared" si="2"/>
        <v>556-1402</v>
      </c>
      <c r="D39" s="244" t="s">
        <v>547</v>
      </c>
      <c r="E39" s="244" t="s">
        <v>7</v>
      </c>
      <c r="F39" s="244" t="s">
        <v>25</v>
      </c>
      <c r="G39" s="244" t="s">
        <v>248</v>
      </c>
      <c r="H39" s="187" t="s">
        <v>20</v>
      </c>
      <c r="I39" s="188">
        <v>2</v>
      </c>
      <c r="J39" s="188">
        <f>VLOOKUP(A39,CENIK!$A$2:$F$201,6,FALSE)</f>
        <v>0</v>
      </c>
      <c r="K39" s="188">
        <f t="shared" si="3"/>
        <v>0</v>
      </c>
    </row>
    <row r="40" spans="1:11" ht="30" x14ac:dyDescent="0.25">
      <c r="A40" s="187">
        <v>1403</v>
      </c>
      <c r="B40" s="187">
        <v>556</v>
      </c>
      <c r="C40" s="184" t="str">
        <f t="shared" si="2"/>
        <v>556-1403</v>
      </c>
      <c r="D40" s="244" t="s">
        <v>547</v>
      </c>
      <c r="E40" s="244" t="s">
        <v>7</v>
      </c>
      <c r="F40" s="244" t="s">
        <v>25</v>
      </c>
      <c r="G40" s="244" t="s">
        <v>249</v>
      </c>
      <c r="H40" s="187" t="s">
        <v>20</v>
      </c>
      <c r="I40" s="188">
        <v>2</v>
      </c>
      <c r="J40" s="188">
        <f>VLOOKUP(A40,CENIK!$A$2:$F$201,6,FALSE)</f>
        <v>0</v>
      </c>
      <c r="K40" s="188">
        <f t="shared" si="3"/>
        <v>0</v>
      </c>
    </row>
    <row r="41" spans="1:11" ht="45" x14ac:dyDescent="0.25">
      <c r="A41" s="187">
        <v>12308</v>
      </c>
      <c r="B41" s="187">
        <v>556</v>
      </c>
      <c r="C41" s="184" t="str">
        <f t="shared" si="2"/>
        <v>556-12308</v>
      </c>
      <c r="D41" s="244" t="s">
        <v>547</v>
      </c>
      <c r="E41" s="244" t="s">
        <v>26</v>
      </c>
      <c r="F41" s="244" t="s">
        <v>27</v>
      </c>
      <c r="G41" s="244" t="s">
        <v>28</v>
      </c>
      <c r="H41" s="187" t="s">
        <v>29</v>
      </c>
      <c r="I41" s="188">
        <v>544</v>
      </c>
      <c r="J41" s="188">
        <f>VLOOKUP(A41,CENIK!$A$2:$F$201,6,FALSE)</f>
        <v>0</v>
      </c>
      <c r="K41" s="188">
        <f t="shared" si="3"/>
        <v>0</v>
      </c>
    </row>
    <row r="42" spans="1:11" ht="30" x14ac:dyDescent="0.25">
      <c r="A42" s="187">
        <v>12327</v>
      </c>
      <c r="B42" s="187">
        <v>556</v>
      </c>
      <c r="C42" s="184" t="str">
        <f t="shared" si="2"/>
        <v>556-12327</v>
      </c>
      <c r="D42" s="244" t="s">
        <v>547</v>
      </c>
      <c r="E42" s="244" t="s">
        <v>26</v>
      </c>
      <c r="F42" s="244" t="s">
        <v>27</v>
      </c>
      <c r="G42" s="244" t="s">
        <v>31</v>
      </c>
      <c r="H42" s="187" t="s">
        <v>10</v>
      </c>
      <c r="I42" s="188">
        <v>40</v>
      </c>
      <c r="J42" s="188">
        <f>VLOOKUP(A42,CENIK!$A$2:$F$201,6,FALSE)</f>
        <v>0</v>
      </c>
      <c r="K42" s="188">
        <f t="shared" si="3"/>
        <v>0</v>
      </c>
    </row>
    <row r="43" spans="1:11" ht="60" x14ac:dyDescent="0.25">
      <c r="A43" s="187">
        <v>21106</v>
      </c>
      <c r="B43" s="187">
        <v>556</v>
      </c>
      <c r="C43" s="184" t="str">
        <f t="shared" si="2"/>
        <v>556-21106</v>
      </c>
      <c r="D43" s="244" t="s">
        <v>547</v>
      </c>
      <c r="E43" s="244" t="s">
        <v>26</v>
      </c>
      <c r="F43" s="244" t="s">
        <v>27</v>
      </c>
      <c r="G43" s="244" t="s">
        <v>251</v>
      </c>
      <c r="H43" s="187" t="s">
        <v>22</v>
      </c>
      <c r="I43" s="188">
        <v>435</v>
      </c>
      <c r="J43" s="188">
        <f>VLOOKUP(A43,CENIK!$A$2:$F$201,6,FALSE)</f>
        <v>0</v>
      </c>
      <c r="K43" s="188">
        <f t="shared" si="3"/>
        <v>0</v>
      </c>
    </row>
    <row r="44" spans="1:11" ht="30" x14ac:dyDescent="0.25">
      <c r="A44" s="187">
        <v>2208</v>
      </c>
      <c r="B44" s="187">
        <v>556</v>
      </c>
      <c r="C44" s="184" t="str">
        <f t="shared" si="2"/>
        <v>556-2208</v>
      </c>
      <c r="D44" s="244" t="s">
        <v>547</v>
      </c>
      <c r="E44" s="244" t="s">
        <v>26</v>
      </c>
      <c r="F44" s="244" t="s">
        <v>36</v>
      </c>
      <c r="G44" s="244" t="s">
        <v>37</v>
      </c>
      <c r="H44" s="187" t="s">
        <v>29</v>
      </c>
      <c r="I44" s="188">
        <v>544</v>
      </c>
      <c r="J44" s="188">
        <f>VLOOKUP(A44,CENIK!$A$2:$F$201,6,FALSE)</f>
        <v>0</v>
      </c>
      <c r="K44" s="188">
        <f t="shared" si="3"/>
        <v>0</v>
      </c>
    </row>
    <row r="45" spans="1:11" ht="30" x14ac:dyDescent="0.25">
      <c r="A45" s="187">
        <v>22103</v>
      </c>
      <c r="B45" s="187">
        <v>556</v>
      </c>
      <c r="C45" s="184" t="str">
        <f t="shared" si="2"/>
        <v>556-22103</v>
      </c>
      <c r="D45" s="244" t="s">
        <v>547</v>
      </c>
      <c r="E45" s="244" t="s">
        <v>26</v>
      </c>
      <c r="F45" s="244" t="s">
        <v>36</v>
      </c>
      <c r="G45" s="244" t="s">
        <v>40</v>
      </c>
      <c r="H45" s="187" t="s">
        <v>29</v>
      </c>
      <c r="I45" s="188">
        <v>544</v>
      </c>
      <c r="J45" s="188">
        <f>VLOOKUP(A45,CENIK!$A$2:$F$201,6,FALSE)</f>
        <v>0</v>
      </c>
      <c r="K45" s="188">
        <f t="shared" si="3"/>
        <v>0</v>
      </c>
    </row>
    <row r="46" spans="1:11" ht="30" x14ac:dyDescent="0.25">
      <c r="A46" s="187">
        <v>2224</v>
      </c>
      <c r="B46" s="187">
        <v>556</v>
      </c>
      <c r="C46" s="184" t="str">
        <f t="shared" si="2"/>
        <v>556-2224</v>
      </c>
      <c r="D46" s="244" t="s">
        <v>547</v>
      </c>
      <c r="E46" s="244" t="s">
        <v>26</v>
      </c>
      <c r="F46" s="244" t="s">
        <v>36</v>
      </c>
      <c r="G46" s="244" t="s">
        <v>38</v>
      </c>
      <c r="H46" s="187" t="s">
        <v>12</v>
      </c>
      <c r="I46" s="188">
        <v>2</v>
      </c>
      <c r="J46" s="188">
        <f>VLOOKUP(A46,CENIK!$A$2:$F$201,6,FALSE)</f>
        <v>0</v>
      </c>
      <c r="K46" s="188">
        <f t="shared" si="3"/>
        <v>0</v>
      </c>
    </row>
    <row r="47" spans="1:11" ht="30" x14ac:dyDescent="0.25">
      <c r="A47" s="187">
        <v>2225</v>
      </c>
      <c r="B47" s="187">
        <v>556</v>
      </c>
      <c r="C47" s="184" t="str">
        <f t="shared" si="2"/>
        <v>556-2225</v>
      </c>
      <c r="D47" s="244" t="s">
        <v>547</v>
      </c>
      <c r="E47" s="244" t="s">
        <v>26</v>
      </c>
      <c r="F47" s="244" t="s">
        <v>36</v>
      </c>
      <c r="G47" s="244" t="s">
        <v>39</v>
      </c>
      <c r="H47" s="187" t="s">
        <v>12</v>
      </c>
      <c r="I47" s="188">
        <v>2</v>
      </c>
      <c r="J47" s="188">
        <f>VLOOKUP(A47,CENIK!$A$2:$F$201,6,FALSE)</f>
        <v>0</v>
      </c>
      <c r="K47" s="188">
        <f t="shared" si="3"/>
        <v>0</v>
      </c>
    </row>
    <row r="48" spans="1:11" ht="45" x14ac:dyDescent="0.25">
      <c r="A48" s="187">
        <v>2303</v>
      </c>
      <c r="B48" s="187">
        <v>556</v>
      </c>
      <c r="C48" s="184" t="str">
        <f t="shared" si="2"/>
        <v>556-2303</v>
      </c>
      <c r="D48" s="244" t="s">
        <v>547</v>
      </c>
      <c r="E48" s="244" t="s">
        <v>26</v>
      </c>
      <c r="F48" s="244" t="s">
        <v>44</v>
      </c>
      <c r="G48" s="244" t="s">
        <v>3258</v>
      </c>
      <c r="H48" s="187" t="s">
        <v>6</v>
      </c>
      <c r="I48" s="188">
        <v>1</v>
      </c>
      <c r="J48" s="188">
        <f>VLOOKUP(A48,CENIK!$A$2:$F$201,6,FALSE)</f>
        <v>0</v>
      </c>
      <c r="K48" s="188">
        <f t="shared" si="3"/>
        <v>0</v>
      </c>
    </row>
    <row r="49" spans="1:11" ht="75" x14ac:dyDescent="0.25">
      <c r="A49" s="187">
        <v>2307</v>
      </c>
      <c r="B49" s="187">
        <v>556</v>
      </c>
      <c r="C49" s="184" t="str">
        <f t="shared" si="2"/>
        <v>556-2307</v>
      </c>
      <c r="D49" s="244" t="s">
        <v>547</v>
      </c>
      <c r="E49" s="244" t="s">
        <v>26</v>
      </c>
      <c r="F49" s="244" t="s">
        <v>44</v>
      </c>
      <c r="G49" s="244" t="s">
        <v>45</v>
      </c>
      <c r="H49" s="187" t="s">
        <v>29</v>
      </c>
      <c r="I49" s="188">
        <v>136</v>
      </c>
      <c r="J49" s="188">
        <f>VLOOKUP(A49,CENIK!$A$2:$F$201,6,FALSE)</f>
        <v>0</v>
      </c>
      <c r="K49" s="188">
        <f t="shared" si="3"/>
        <v>0</v>
      </c>
    </row>
    <row r="50" spans="1:11" ht="30" x14ac:dyDescent="0.25">
      <c r="A50" s="187">
        <v>24405</v>
      </c>
      <c r="B50" s="187">
        <v>556</v>
      </c>
      <c r="C50" s="184" t="str">
        <f t="shared" si="2"/>
        <v>556-24405</v>
      </c>
      <c r="D50" s="244" t="s">
        <v>547</v>
      </c>
      <c r="E50" s="244" t="s">
        <v>26</v>
      </c>
      <c r="F50" s="244" t="s">
        <v>36</v>
      </c>
      <c r="G50" s="244" t="s">
        <v>252</v>
      </c>
      <c r="H50" s="187" t="s">
        <v>22</v>
      </c>
      <c r="I50" s="188">
        <v>218</v>
      </c>
      <c r="J50" s="188">
        <f>VLOOKUP(A50,CENIK!$A$2:$F$201,6,FALSE)</f>
        <v>0</v>
      </c>
      <c r="K50" s="188">
        <f t="shared" si="3"/>
        <v>0</v>
      </c>
    </row>
    <row r="51" spans="1:11" ht="45" x14ac:dyDescent="0.25">
      <c r="A51" s="187">
        <v>31302</v>
      </c>
      <c r="B51" s="187">
        <v>556</v>
      </c>
      <c r="C51" s="184" t="str">
        <f t="shared" si="2"/>
        <v>556-31302</v>
      </c>
      <c r="D51" s="244" t="s">
        <v>547</v>
      </c>
      <c r="E51" s="244" t="s">
        <v>26</v>
      </c>
      <c r="F51" s="244" t="s">
        <v>36</v>
      </c>
      <c r="G51" s="244" t="s">
        <v>639</v>
      </c>
      <c r="H51" s="187" t="s">
        <v>22</v>
      </c>
      <c r="I51" s="188">
        <v>136</v>
      </c>
      <c r="J51" s="188">
        <f>VLOOKUP(A51,CENIK!$A$2:$F$201,6,FALSE)</f>
        <v>0</v>
      </c>
      <c r="K51" s="188">
        <f t="shared" si="3"/>
        <v>0</v>
      </c>
    </row>
    <row r="52" spans="1:11" ht="75" x14ac:dyDescent="0.25">
      <c r="A52" s="187">
        <v>31704</v>
      </c>
      <c r="B52" s="187">
        <v>556</v>
      </c>
      <c r="C52" s="184" t="str">
        <f t="shared" si="2"/>
        <v>556-31704</v>
      </c>
      <c r="D52" s="244" t="s">
        <v>547</v>
      </c>
      <c r="E52" s="244" t="s">
        <v>26</v>
      </c>
      <c r="F52" s="244" t="s">
        <v>36</v>
      </c>
      <c r="G52" s="1201" t="s">
        <v>3115</v>
      </c>
      <c r="H52" s="187" t="s">
        <v>29</v>
      </c>
      <c r="I52" s="188">
        <v>544</v>
      </c>
      <c r="J52" s="188">
        <f>VLOOKUP(A52,CENIK!$A$2:$F$201,6,FALSE)</f>
        <v>0</v>
      </c>
      <c r="K52" s="188">
        <f t="shared" si="3"/>
        <v>0</v>
      </c>
    </row>
    <row r="53" spans="1:11" ht="45" x14ac:dyDescent="0.25">
      <c r="A53" s="187">
        <v>32311</v>
      </c>
      <c r="B53" s="187">
        <v>556</v>
      </c>
      <c r="C53" s="184" t="str">
        <f t="shared" si="2"/>
        <v>556-32311</v>
      </c>
      <c r="D53" s="244" t="s">
        <v>547</v>
      </c>
      <c r="E53" s="244" t="s">
        <v>26</v>
      </c>
      <c r="F53" s="244" t="s">
        <v>36</v>
      </c>
      <c r="G53" s="244" t="s">
        <v>255</v>
      </c>
      <c r="H53" s="187" t="s">
        <v>29</v>
      </c>
      <c r="I53" s="188">
        <v>544</v>
      </c>
      <c r="J53" s="188">
        <f>VLOOKUP(A53,CENIK!$A$2:$F$201,6,FALSE)</f>
        <v>0</v>
      </c>
      <c r="K53" s="188">
        <f t="shared" si="3"/>
        <v>0</v>
      </c>
    </row>
    <row r="54" spans="1:11" ht="60" x14ac:dyDescent="0.25">
      <c r="A54" s="187">
        <v>4101</v>
      </c>
      <c r="B54" s="187">
        <v>556</v>
      </c>
      <c r="C54" s="184" t="str">
        <f t="shared" si="2"/>
        <v>556-4101</v>
      </c>
      <c r="D54" s="244" t="s">
        <v>547</v>
      </c>
      <c r="E54" s="244" t="s">
        <v>49</v>
      </c>
      <c r="F54" s="244" t="s">
        <v>50</v>
      </c>
      <c r="G54" s="244" t="s">
        <v>641</v>
      </c>
      <c r="H54" s="187" t="s">
        <v>29</v>
      </c>
      <c r="I54" s="188">
        <v>167</v>
      </c>
      <c r="J54" s="188">
        <f>VLOOKUP(A54,CENIK!$A$2:$F$201,6,FALSE)</f>
        <v>0</v>
      </c>
      <c r="K54" s="188">
        <f t="shared" si="3"/>
        <v>0</v>
      </c>
    </row>
    <row r="55" spans="1:11" ht="60" x14ac:dyDescent="0.25">
      <c r="A55" s="187">
        <v>4105</v>
      </c>
      <c r="B55" s="187">
        <v>556</v>
      </c>
      <c r="C55" s="184" t="str">
        <f t="shared" si="2"/>
        <v>556-4105</v>
      </c>
      <c r="D55" s="244" t="s">
        <v>547</v>
      </c>
      <c r="E55" s="244" t="s">
        <v>49</v>
      </c>
      <c r="F55" s="244" t="s">
        <v>50</v>
      </c>
      <c r="G55" s="244" t="s">
        <v>257</v>
      </c>
      <c r="H55" s="187" t="s">
        <v>22</v>
      </c>
      <c r="I55" s="188">
        <v>189</v>
      </c>
      <c r="J55" s="188">
        <f>VLOOKUP(A55,CENIK!$A$2:$F$201,6,FALSE)</f>
        <v>0</v>
      </c>
      <c r="K55" s="188">
        <f t="shared" si="3"/>
        <v>0</v>
      </c>
    </row>
    <row r="56" spans="1:11" ht="60" x14ac:dyDescent="0.25">
      <c r="A56" s="187">
        <v>4109</v>
      </c>
      <c r="B56" s="187">
        <v>556</v>
      </c>
      <c r="C56" s="184" t="str">
        <f t="shared" si="2"/>
        <v>556-4109</v>
      </c>
      <c r="D56" s="244" t="s">
        <v>547</v>
      </c>
      <c r="E56" s="244" t="s">
        <v>49</v>
      </c>
      <c r="F56" s="244" t="s">
        <v>50</v>
      </c>
      <c r="G56" s="244" t="s">
        <v>259</v>
      </c>
      <c r="H56" s="187" t="s">
        <v>22</v>
      </c>
      <c r="I56" s="188">
        <v>640</v>
      </c>
      <c r="J56" s="188">
        <f>VLOOKUP(A56,CENIK!$A$2:$F$201,6,FALSE)</f>
        <v>0</v>
      </c>
      <c r="K56" s="188">
        <f t="shared" si="3"/>
        <v>0</v>
      </c>
    </row>
    <row r="57" spans="1:11" ht="45" x14ac:dyDescent="0.25">
      <c r="A57" s="187">
        <v>4121</v>
      </c>
      <c r="B57" s="187">
        <v>556</v>
      </c>
      <c r="C57" s="184" t="str">
        <f t="shared" si="2"/>
        <v>556-4121</v>
      </c>
      <c r="D57" s="244" t="s">
        <v>547</v>
      </c>
      <c r="E57" s="244" t="s">
        <v>49</v>
      </c>
      <c r="F57" s="244" t="s">
        <v>50</v>
      </c>
      <c r="G57" s="244" t="s">
        <v>260</v>
      </c>
      <c r="H57" s="187" t="s">
        <v>22</v>
      </c>
      <c r="I57" s="188">
        <v>10</v>
      </c>
      <c r="J57" s="188">
        <f>VLOOKUP(A57,CENIK!$A$2:$F$201,6,FALSE)</f>
        <v>0</v>
      </c>
      <c r="K57" s="188">
        <f t="shared" si="3"/>
        <v>0</v>
      </c>
    </row>
    <row r="58" spans="1:11" ht="45" x14ac:dyDescent="0.25">
      <c r="A58" s="187">
        <v>4201</v>
      </c>
      <c r="B58" s="187">
        <v>556</v>
      </c>
      <c r="C58" s="184" t="str">
        <f t="shared" si="2"/>
        <v>556-4201</v>
      </c>
      <c r="D58" s="244" t="s">
        <v>547</v>
      </c>
      <c r="E58" s="244" t="s">
        <v>49</v>
      </c>
      <c r="F58" s="244" t="s">
        <v>56</v>
      </c>
      <c r="G58" s="244" t="s">
        <v>57</v>
      </c>
      <c r="H58" s="187" t="s">
        <v>29</v>
      </c>
      <c r="I58" s="188">
        <v>161</v>
      </c>
      <c r="J58" s="188">
        <f>VLOOKUP(A58,CENIK!$A$2:$F$201,6,FALSE)</f>
        <v>0</v>
      </c>
      <c r="K58" s="188">
        <f t="shared" si="3"/>
        <v>0</v>
      </c>
    </row>
    <row r="59" spans="1:11" ht="30" x14ac:dyDescent="0.25">
      <c r="A59" s="187">
        <v>4202</v>
      </c>
      <c r="B59" s="187">
        <v>556</v>
      </c>
      <c r="C59" s="184" t="str">
        <f t="shared" si="2"/>
        <v>556-4202</v>
      </c>
      <c r="D59" s="244" t="s">
        <v>547</v>
      </c>
      <c r="E59" s="244" t="s">
        <v>49</v>
      </c>
      <c r="F59" s="244" t="s">
        <v>56</v>
      </c>
      <c r="G59" s="244" t="s">
        <v>58</v>
      </c>
      <c r="H59" s="187" t="s">
        <v>29</v>
      </c>
      <c r="I59" s="188">
        <v>161</v>
      </c>
      <c r="J59" s="188">
        <f>VLOOKUP(A59,CENIK!$A$2:$F$201,6,FALSE)</f>
        <v>0</v>
      </c>
      <c r="K59" s="188">
        <f t="shared" si="3"/>
        <v>0</v>
      </c>
    </row>
    <row r="60" spans="1:11" ht="75" x14ac:dyDescent="0.25">
      <c r="A60" s="187">
        <v>4203</v>
      </c>
      <c r="B60" s="187">
        <v>556</v>
      </c>
      <c r="C60" s="184" t="str">
        <f t="shared" si="2"/>
        <v>556-4203</v>
      </c>
      <c r="D60" s="244" t="s">
        <v>547</v>
      </c>
      <c r="E60" s="244" t="s">
        <v>49</v>
      </c>
      <c r="F60" s="244" t="s">
        <v>56</v>
      </c>
      <c r="G60" s="244" t="s">
        <v>59</v>
      </c>
      <c r="H60" s="187" t="s">
        <v>22</v>
      </c>
      <c r="I60" s="188">
        <v>25</v>
      </c>
      <c r="J60" s="188">
        <f>VLOOKUP(A60,CENIK!$A$2:$F$201,6,FALSE)</f>
        <v>0</v>
      </c>
      <c r="K60" s="188">
        <f t="shared" si="3"/>
        <v>0</v>
      </c>
    </row>
    <row r="61" spans="1:11" ht="60" x14ac:dyDescent="0.25">
      <c r="A61" s="187">
        <v>4204</v>
      </c>
      <c r="B61" s="187">
        <v>556</v>
      </c>
      <c r="C61" s="184" t="str">
        <f t="shared" si="2"/>
        <v>556-4204</v>
      </c>
      <c r="D61" s="244" t="s">
        <v>547</v>
      </c>
      <c r="E61" s="244" t="s">
        <v>49</v>
      </c>
      <c r="F61" s="244" t="s">
        <v>56</v>
      </c>
      <c r="G61" s="244" t="s">
        <v>60</v>
      </c>
      <c r="H61" s="187" t="s">
        <v>22</v>
      </c>
      <c r="I61" s="188">
        <v>105</v>
      </c>
      <c r="J61" s="188">
        <f>VLOOKUP(A61,CENIK!$A$2:$F$201,6,FALSE)</f>
        <v>0</v>
      </c>
      <c r="K61" s="188">
        <f t="shared" si="3"/>
        <v>0</v>
      </c>
    </row>
    <row r="62" spans="1:11" ht="60" x14ac:dyDescent="0.25">
      <c r="A62" s="187">
        <v>4206</v>
      </c>
      <c r="B62" s="187">
        <v>556</v>
      </c>
      <c r="C62" s="184" t="str">
        <f t="shared" si="2"/>
        <v>556-4206</v>
      </c>
      <c r="D62" s="244" t="s">
        <v>547</v>
      </c>
      <c r="E62" s="244" t="s">
        <v>49</v>
      </c>
      <c r="F62" s="244" t="s">
        <v>56</v>
      </c>
      <c r="G62" s="244" t="s">
        <v>62</v>
      </c>
      <c r="H62" s="187" t="s">
        <v>22</v>
      </c>
      <c r="I62" s="188">
        <v>701</v>
      </c>
      <c r="J62" s="188">
        <f>VLOOKUP(A62,CENIK!$A$2:$F$201,6,FALSE)</f>
        <v>0</v>
      </c>
      <c r="K62" s="188">
        <f t="shared" si="3"/>
        <v>0</v>
      </c>
    </row>
    <row r="63" spans="1:11" ht="165" x14ac:dyDescent="0.25">
      <c r="A63" s="187">
        <v>6101</v>
      </c>
      <c r="B63" s="187">
        <v>556</v>
      </c>
      <c r="C63" s="184" t="str">
        <f t="shared" si="2"/>
        <v>556-6101</v>
      </c>
      <c r="D63" s="244" t="s">
        <v>547</v>
      </c>
      <c r="E63" s="244" t="s">
        <v>74</v>
      </c>
      <c r="F63" s="244" t="s">
        <v>75</v>
      </c>
      <c r="G63" s="244" t="s">
        <v>76</v>
      </c>
      <c r="H63" s="187" t="s">
        <v>10</v>
      </c>
      <c r="I63" s="188">
        <v>136</v>
      </c>
      <c r="J63" s="188">
        <f>VLOOKUP(A63,CENIK!$A$2:$F$201,6,FALSE)</f>
        <v>0</v>
      </c>
      <c r="K63" s="188">
        <f t="shared" si="3"/>
        <v>0</v>
      </c>
    </row>
    <row r="64" spans="1:11" ht="120" x14ac:dyDescent="0.25">
      <c r="A64" s="187">
        <v>6202</v>
      </c>
      <c r="B64" s="187">
        <v>556</v>
      </c>
      <c r="C64" s="184" t="str">
        <f t="shared" si="2"/>
        <v>556-6202</v>
      </c>
      <c r="D64" s="244" t="s">
        <v>547</v>
      </c>
      <c r="E64" s="244" t="s">
        <v>74</v>
      </c>
      <c r="F64" s="244" t="s">
        <v>77</v>
      </c>
      <c r="G64" s="244" t="s">
        <v>263</v>
      </c>
      <c r="H64" s="187" t="s">
        <v>6</v>
      </c>
      <c r="I64" s="188">
        <v>1</v>
      </c>
      <c r="J64" s="188">
        <f>VLOOKUP(A64,CENIK!$A$2:$F$201,6,FALSE)</f>
        <v>0</v>
      </c>
      <c r="K64" s="188">
        <f t="shared" si="3"/>
        <v>0</v>
      </c>
    </row>
    <row r="65" spans="1:11" ht="120" x14ac:dyDescent="0.25">
      <c r="A65" s="187">
        <v>6204</v>
      </c>
      <c r="B65" s="187">
        <v>556</v>
      </c>
      <c r="C65" s="184" t="str">
        <f t="shared" si="2"/>
        <v>556-6204</v>
      </c>
      <c r="D65" s="244" t="s">
        <v>547</v>
      </c>
      <c r="E65" s="244" t="s">
        <v>74</v>
      </c>
      <c r="F65" s="244" t="s">
        <v>77</v>
      </c>
      <c r="G65" s="244" t="s">
        <v>265</v>
      </c>
      <c r="H65" s="187" t="s">
        <v>6</v>
      </c>
      <c r="I65" s="188">
        <v>3</v>
      </c>
      <c r="J65" s="188">
        <f>VLOOKUP(A65,CENIK!$A$2:$F$201,6,FALSE)</f>
        <v>0</v>
      </c>
      <c r="K65" s="188">
        <f t="shared" si="3"/>
        <v>0</v>
      </c>
    </row>
    <row r="66" spans="1:11" ht="120" x14ac:dyDescent="0.25">
      <c r="A66" s="187">
        <v>6253</v>
      </c>
      <c r="B66" s="187">
        <v>556</v>
      </c>
      <c r="C66" s="184" t="str">
        <f t="shared" si="2"/>
        <v>556-6253</v>
      </c>
      <c r="D66" s="244" t="s">
        <v>547</v>
      </c>
      <c r="E66" s="244" t="s">
        <v>74</v>
      </c>
      <c r="F66" s="244" t="s">
        <v>77</v>
      </c>
      <c r="G66" s="244" t="s">
        <v>269</v>
      </c>
      <c r="H66" s="187" t="s">
        <v>6</v>
      </c>
      <c r="I66" s="188">
        <v>4</v>
      </c>
      <c r="J66" s="188">
        <f>VLOOKUP(A66,CENIK!$A$2:$F$201,6,FALSE)</f>
        <v>0</v>
      </c>
      <c r="K66" s="188">
        <f t="shared" si="3"/>
        <v>0</v>
      </c>
    </row>
    <row r="67" spans="1:11" ht="345" x14ac:dyDescent="0.25">
      <c r="A67" s="187">
        <v>6301</v>
      </c>
      <c r="B67" s="187">
        <v>556</v>
      </c>
      <c r="C67" s="184" t="str">
        <f t="shared" si="2"/>
        <v>556-6301</v>
      </c>
      <c r="D67" s="244" t="s">
        <v>547</v>
      </c>
      <c r="E67" s="244" t="s">
        <v>74</v>
      </c>
      <c r="F67" s="244" t="s">
        <v>81</v>
      </c>
      <c r="G67" s="244" t="s">
        <v>270</v>
      </c>
      <c r="H67" s="187" t="s">
        <v>6</v>
      </c>
      <c r="I67" s="188">
        <v>8</v>
      </c>
      <c r="J67" s="188">
        <f>VLOOKUP(A67,CENIK!$A$2:$F$201,6,FALSE)</f>
        <v>0</v>
      </c>
      <c r="K67" s="188">
        <f t="shared" si="3"/>
        <v>0</v>
      </c>
    </row>
    <row r="68" spans="1:11" ht="120" x14ac:dyDescent="0.25">
      <c r="A68" s="187">
        <v>6305</v>
      </c>
      <c r="B68" s="187">
        <v>556</v>
      </c>
      <c r="C68" s="184" t="str">
        <f t="shared" si="2"/>
        <v>556-6305</v>
      </c>
      <c r="D68" s="244" t="s">
        <v>547</v>
      </c>
      <c r="E68" s="244" t="s">
        <v>74</v>
      </c>
      <c r="F68" s="244" t="s">
        <v>81</v>
      </c>
      <c r="G68" s="244" t="s">
        <v>84</v>
      </c>
      <c r="H68" s="187" t="s">
        <v>6</v>
      </c>
      <c r="I68" s="188">
        <v>8</v>
      </c>
      <c r="J68" s="188">
        <f>VLOOKUP(A68,CENIK!$A$2:$F$201,6,FALSE)</f>
        <v>0</v>
      </c>
      <c r="K68" s="188">
        <f t="shared" si="3"/>
        <v>0</v>
      </c>
    </row>
    <row r="69" spans="1:11" ht="30" x14ac:dyDescent="0.25">
      <c r="A69" s="187">
        <v>6401</v>
      </c>
      <c r="B69" s="187">
        <v>556</v>
      </c>
      <c r="C69" s="184" t="str">
        <f t="shared" si="2"/>
        <v>556-6401</v>
      </c>
      <c r="D69" s="244" t="s">
        <v>547</v>
      </c>
      <c r="E69" s="244" t="s">
        <v>74</v>
      </c>
      <c r="F69" s="244" t="s">
        <v>85</v>
      </c>
      <c r="G69" s="244" t="s">
        <v>86</v>
      </c>
      <c r="H69" s="187" t="s">
        <v>10</v>
      </c>
      <c r="I69" s="188">
        <v>136</v>
      </c>
      <c r="J69" s="188">
        <f>VLOOKUP(A69,CENIK!$A$2:$F$201,6,FALSE)</f>
        <v>0</v>
      </c>
      <c r="K69" s="188">
        <f t="shared" si="3"/>
        <v>0</v>
      </c>
    </row>
    <row r="70" spans="1:11" ht="30" x14ac:dyDescent="0.25">
      <c r="A70" s="187">
        <v>6402</v>
      </c>
      <c r="B70" s="187">
        <v>556</v>
      </c>
      <c r="C70" s="184" t="str">
        <f t="shared" si="2"/>
        <v>556-6402</v>
      </c>
      <c r="D70" s="244" t="s">
        <v>547</v>
      </c>
      <c r="E70" s="244" t="s">
        <v>74</v>
      </c>
      <c r="F70" s="244" t="s">
        <v>85</v>
      </c>
      <c r="G70" s="244" t="s">
        <v>122</v>
      </c>
      <c r="H70" s="187" t="s">
        <v>10</v>
      </c>
      <c r="I70" s="188">
        <v>136</v>
      </c>
      <c r="J70" s="188">
        <f>VLOOKUP(A70,CENIK!$A$2:$F$201,6,FALSE)</f>
        <v>0</v>
      </c>
      <c r="K70" s="188">
        <f t="shared" si="3"/>
        <v>0</v>
      </c>
    </row>
    <row r="71" spans="1:11" ht="60" x14ac:dyDescent="0.25">
      <c r="A71" s="187">
        <v>6405</v>
      </c>
      <c r="B71" s="187">
        <v>556</v>
      </c>
      <c r="C71" s="184" t="str">
        <f t="shared" si="2"/>
        <v>556-6405</v>
      </c>
      <c r="D71" s="244" t="s">
        <v>547</v>
      </c>
      <c r="E71" s="244" t="s">
        <v>74</v>
      </c>
      <c r="F71" s="244" t="s">
        <v>85</v>
      </c>
      <c r="G71" s="244" t="s">
        <v>87</v>
      </c>
      <c r="H71" s="187" t="s">
        <v>10</v>
      </c>
      <c r="I71" s="188">
        <v>136</v>
      </c>
      <c r="J71" s="188">
        <f>VLOOKUP(A71,CENIK!$A$2:$F$201,6,FALSE)</f>
        <v>0</v>
      </c>
      <c r="K71" s="188">
        <f t="shared" si="3"/>
        <v>0</v>
      </c>
    </row>
    <row r="72" spans="1:11" ht="30" x14ac:dyDescent="0.25">
      <c r="A72" s="187">
        <v>6502</v>
      </c>
      <c r="B72" s="187">
        <v>556</v>
      </c>
      <c r="C72" s="184" t="str">
        <f t="shared" si="2"/>
        <v>556-6502</v>
      </c>
      <c r="D72" s="244" t="s">
        <v>547</v>
      </c>
      <c r="E72" s="244" t="s">
        <v>74</v>
      </c>
      <c r="F72" s="244" t="s">
        <v>88</v>
      </c>
      <c r="G72" s="244" t="s">
        <v>272</v>
      </c>
      <c r="H72" s="187" t="s">
        <v>6</v>
      </c>
      <c r="I72" s="188">
        <v>1</v>
      </c>
      <c r="J72" s="188">
        <f>VLOOKUP(A72,CENIK!$A$2:$F$201,6,FALSE)</f>
        <v>0</v>
      </c>
      <c r="K72" s="188">
        <f t="shared" si="3"/>
        <v>0</v>
      </c>
    </row>
    <row r="73" spans="1:11" ht="45" x14ac:dyDescent="0.25">
      <c r="A73" s="187">
        <v>6503</v>
      </c>
      <c r="B73" s="187">
        <v>556</v>
      </c>
      <c r="C73" s="184" t="str">
        <f t="shared" si="2"/>
        <v>556-6503</v>
      </c>
      <c r="D73" s="244" t="s">
        <v>547</v>
      </c>
      <c r="E73" s="244" t="s">
        <v>74</v>
      </c>
      <c r="F73" s="244" t="s">
        <v>88</v>
      </c>
      <c r="G73" s="244" t="s">
        <v>273</v>
      </c>
      <c r="H73" s="187" t="s">
        <v>6</v>
      </c>
      <c r="I73" s="188">
        <v>3</v>
      </c>
      <c r="J73" s="188">
        <f>VLOOKUP(A73,CENIK!$A$2:$F$201,6,FALSE)</f>
        <v>0</v>
      </c>
      <c r="K73" s="188">
        <f t="shared" si="3"/>
        <v>0</v>
      </c>
    </row>
    <row r="74" spans="1:11" ht="60" x14ac:dyDescent="0.25">
      <c r="A74" s="187">
        <v>1201</v>
      </c>
      <c r="B74" s="187">
        <v>72</v>
      </c>
      <c r="C74" s="184" t="str">
        <f t="shared" si="2"/>
        <v>72-1201</v>
      </c>
      <c r="D74" s="244" t="s">
        <v>545</v>
      </c>
      <c r="E74" s="244" t="s">
        <v>7</v>
      </c>
      <c r="F74" s="244" t="s">
        <v>8</v>
      </c>
      <c r="G74" s="244" t="s">
        <v>9</v>
      </c>
      <c r="H74" s="187" t="s">
        <v>10</v>
      </c>
      <c r="I74" s="188">
        <v>234</v>
      </c>
      <c r="J74" s="188">
        <f>VLOOKUP(A74,CENIK!$A$2:$F$201,6,FALSE)</f>
        <v>0</v>
      </c>
      <c r="K74" s="188">
        <f t="shared" si="3"/>
        <v>0</v>
      </c>
    </row>
    <row r="75" spans="1:11" ht="45" x14ac:dyDescent="0.25">
      <c r="A75" s="187">
        <v>1202</v>
      </c>
      <c r="B75" s="187">
        <v>72</v>
      </c>
      <c r="C75" s="184" t="str">
        <f t="shared" si="2"/>
        <v>72-1202</v>
      </c>
      <c r="D75" s="244" t="s">
        <v>545</v>
      </c>
      <c r="E75" s="244" t="s">
        <v>7</v>
      </c>
      <c r="F75" s="244" t="s">
        <v>8</v>
      </c>
      <c r="G75" s="244" t="s">
        <v>11</v>
      </c>
      <c r="H75" s="187" t="s">
        <v>12</v>
      </c>
      <c r="I75" s="188">
        <v>9</v>
      </c>
      <c r="J75" s="188">
        <f>VLOOKUP(A75,CENIK!$A$2:$F$201,6,FALSE)</f>
        <v>0</v>
      </c>
      <c r="K75" s="188">
        <f t="shared" si="3"/>
        <v>0</v>
      </c>
    </row>
    <row r="76" spans="1:11" ht="60" x14ac:dyDescent="0.25">
      <c r="A76" s="187">
        <v>1205</v>
      </c>
      <c r="B76" s="187">
        <v>72</v>
      </c>
      <c r="C76" s="184" t="str">
        <f t="shared" si="2"/>
        <v>72-1205</v>
      </c>
      <c r="D76" s="244" t="s">
        <v>545</v>
      </c>
      <c r="E76" s="244" t="s">
        <v>7</v>
      </c>
      <c r="F76" s="244" t="s">
        <v>8</v>
      </c>
      <c r="G76" s="244" t="s">
        <v>237</v>
      </c>
      <c r="H76" s="187" t="s">
        <v>14</v>
      </c>
      <c r="I76" s="188">
        <v>1</v>
      </c>
      <c r="J76" s="188">
        <f>VLOOKUP(A76,CENIK!$A$2:$F$201,6,FALSE)</f>
        <v>0</v>
      </c>
      <c r="K76" s="188">
        <f t="shared" si="3"/>
        <v>0</v>
      </c>
    </row>
    <row r="77" spans="1:11" ht="60" x14ac:dyDescent="0.25">
      <c r="A77" s="187">
        <v>1206</v>
      </c>
      <c r="B77" s="187">
        <v>72</v>
      </c>
      <c r="C77" s="184" t="str">
        <f t="shared" si="2"/>
        <v>72-1206</v>
      </c>
      <c r="D77" s="244" t="s">
        <v>545</v>
      </c>
      <c r="E77" s="244" t="s">
        <v>7</v>
      </c>
      <c r="F77" s="244" t="s">
        <v>8</v>
      </c>
      <c r="G77" s="244" t="s">
        <v>238</v>
      </c>
      <c r="H77" s="187" t="s">
        <v>14</v>
      </c>
      <c r="I77" s="188">
        <v>1</v>
      </c>
      <c r="J77" s="188">
        <f>VLOOKUP(A77,CENIK!$A$2:$F$201,6,FALSE)</f>
        <v>0</v>
      </c>
      <c r="K77" s="188">
        <f t="shared" si="3"/>
        <v>0</v>
      </c>
    </row>
    <row r="78" spans="1:11" ht="75" x14ac:dyDescent="0.25">
      <c r="A78" s="187">
        <v>1211</v>
      </c>
      <c r="B78" s="187">
        <v>72</v>
      </c>
      <c r="C78" s="184" t="str">
        <f t="shared" si="2"/>
        <v>72-1211</v>
      </c>
      <c r="D78" s="244" t="s">
        <v>545</v>
      </c>
      <c r="E78" s="244" t="s">
        <v>7</v>
      </c>
      <c r="F78" s="244" t="s">
        <v>8</v>
      </c>
      <c r="G78" s="244" t="s">
        <v>242</v>
      </c>
      <c r="H78" s="187" t="s">
        <v>14</v>
      </c>
      <c r="I78" s="188">
        <v>1</v>
      </c>
      <c r="J78" s="188">
        <f>VLOOKUP(A78,CENIK!$A$2:$F$201,6,FALSE)</f>
        <v>0</v>
      </c>
      <c r="K78" s="188">
        <f t="shared" si="3"/>
        <v>0</v>
      </c>
    </row>
    <row r="79" spans="1:11" ht="60" x14ac:dyDescent="0.25">
      <c r="A79" s="187">
        <v>1212</v>
      </c>
      <c r="B79" s="187">
        <v>72</v>
      </c>
      <c r="C79" s="184" t="str">
        <f t="shared" si="2"/>
        <v>72-1212</v>
      </c>
      <c r="D79" s="244" t="s">
        <v>545</v>
      </c>
      <c r="E79" s="244" t="s">
        <v>7</v>
      </c>
      <c r="F79" s="244" t="s">
        <v>8</v>
      </c>
      <c r="G79" s="244" t="s">
        <v>243</v>
      </c>
      <c r="H79" s="187" t="s">
        <v>14</v>
      </c>
      <c r="I79" s="188">
        <v>1</v>
      </c>
      <c r="J79" s="188">
        <f>VLOOKUP(A79,CENIK!$A$2:$F$201,6,FALSE)</f>
        <v>0</v>
      </c>
      <c r="K79" s="188">
        <f t="shared" si="3"/>
        <v>0</v>
      </c>
    </row>
    <row r="80" spans="1:11" ht="45" x14ac:dyDescent="0.25">
      <c r="A80" s="187">
        <v>1301</v>
      </c>
      <c r="B80" s="187">
        <v>72</v>
      </c>
      <c r="C80" s="184" t="str">
        <f t="shared" si="2"/>
        <v>72-1301</v>
      </c>
      <c r="D80" s="244" t="s">
        <v>545</v>
      </c>
      <c r="E80" s="244" t="s">
        <v>7</v>
      </c>
      <c r="F80" s="244" t="s">
        <v>15</v>
      </c>
      <c r="G80" s="244" t="s">
        <v>16</v>
      </c>
      <c r="H80" s="187" t="s">
        <v>10</v>
      </c>
      <c r="I80" s="188">
        <v>234</v>
      </c>
      <c r="J80" s="188">
        <f>VLOOKUP(A80,CENIK!$A$2:$F$201,6,FALSE)</f>
        <v>0</v>
      </c>
      <c r="K80" s="188">
        <f t="shared" si="3"/>
        <v>0</v>
      </c>
    </row>
    <row r="81" spans="1:11" ht="150" x14ac:dyDescent="0.25">
      <c r="A81" s="187">
        <v>1302</v>
      </c>
      <c r="B81" s="187">
        <v>72</v>
      </c>
      <c r="C81" s="184" t="str">
        <f t="shared" si="2"/>
        <v>72-1302</v>
      </c>
      <c r="D81" s="244" t="s">
        <v>545</v>
      </c>
      <c r="E81" s="244" t="s">
        <v>7</v>
      </c>
      <c r="F81" s="244" t="s">
        <v>15</v>
      </c>
      <c r="G81" s="244" t="s">
        <v>3254</v>
      </c>
      <c r="H81" s="187" t="s">
        <v>10</v>
      </c>
      <c r="I81" s="188">
        <v>234</v>
      </c>
      <c r="J81" s="188">
        <f>VLOOKUP(A81,CENIK!$A$2:$F$201,6,FALSE)</f>
        <v>0</v>
      </c>
      <c r="K81" s="188">
        <f t="shared" si="3"/>
        <v>0</v>
      </c>
    </row>
    <row r="82" spans="1:11" ht="30" x14ac:dyDescent="0.25">
      <c r="A82" s="187">
        <v>1401</v>
      </c>
      <c r="B82" s="187">
        <v>72</v>
      </c>
      <c r="C82" s="184" t="str">
        <f t="shared" si="2"/>
        <v>72-1401</v>
      </c>
      <c r="D82" s="244" t="s">
        <v>545</v>
      </c>
      <c r="E82" s="244" t="s">
        <v>7</v>
      </c>
      <c r="F82" s="244" t="s">
        <v>25</v>
      </c>
      <c r="G82" s="244" t="s">
        <v>247</v>
      </c>
      <c r="H82" s="187" t="s">
        <v>20</v>
      </c>
      <c r="I82" s="188">
        <v>10</v>
      </c>
      <c r="J82" s="188">
        <f>VLOOKUP(A82,CENIK!$A$2:$F$201,6,FALSE)</f>
        <v>0</v>
      </c>
      <c r="K82" s="188">
        <f t="shared" si="3"/>
        <v>0</v>
      </c>
    </row>
    <row r="83" spans="1:11" ht="30" x14ac:dyDescent="0.25">
      <c r="A83" s="187">
        <v>1402</v>
      </c>
      <c r="B83" s="187">
        <v>72</v>
      </c>
      <c r="C83" s="184" t="str">
        <f t="shared" si="2"/>
        <v>72-1402</v>
      </c>
      <c r="D83" s="244" t="s">
        <v>545</v>
      </c>
      <c r="E83" s="244" t="s">
        <v>7</v>
      </c>
      <c r="F83" s="244" t="s">
        <v>25</v>
      </c>
      <c r="G83" s="244" t="s">
        <v>248</v>
      </c>
      <c r="H83" s="187" t="s">
        <v>20</v>
      </c>
      <c r="I83" s="188">
        <v>6</v>
      </c>
      <c r="J83" s="188">
        <f>VLOOKUP(A83,CENIK!$A$2:$F$201,6,FALSE)</f>
        <v>0</v>
      </c>
      <c r="K83" s="188">
        <f t="shared" si="3"/>
        <v>0</v>
      </c>
    </row>
    <row r="84" spans="1:11" ht="30" x14ac:dyDescent="0.25">
      <c r="A84" s="187">
        <v>1403</v>
      </c>
      <c r="B84" s="187">
        <v>72</v>
      </c>
      <c r="C84" s="184" t="str">
        <f t="shared" si="2"/>
        <v>72-1403</v>
      </c>
      <c r="D84" s="244" t="s">
        <v>545</v>
      </c>
      <c r="E84" s="244" t="s">
        <v>7</v>
      </c>
      <c r="F84" s="244" t="s">
        <v>25</v>
      </c>
      <c r="G84" s="244" t="s">
        <v>249</v>
      </c>
      <c r="H84" s="187" t="s">
        <v>20</v>
      </c>
      <c r="I84" s="188">
        <v>2</v>
      </c>
      <c r="J84" s="188">
        <f>VLOOKUP(A84,CENIK!$A$2:$F$201,6,FALSE)</f>
        <v>0</v>
      </c>
      <c r="K84" s="188">
        <f t="shared" si="3"/>
        <v>0</v>
      </c>
    </row>
    <row r="85" spans="1:11" ht="45" x14ac:dyDescent="0.25">
      <c r="A85" s="187">
        <v>12308</v>
      </c>
      <c r="B85" s="187">
        <v>72</v>
      </c>
      <c r="C85" s="184" t="str">
        <f t="shared" si="2"/>
        <v>72-12308</v>
      </c>
      <c r="D85" s="244" t="s">
        <v>545</v>
      </c>
      <c r="E85" s="244" t="s">
        <v>26</v>
      </c>
      <c r="F85" s="244" t="s">
        <v>27</v>
      </c>
      <c r="G85" s="244" t="s">
        <v>28</v>
      </c>
      <c r="H85" s="187" t="s">
        <v>29</v>
      </c>
      <c r="I85" s="188">
        <v>875</v>
      </c>
      <c r="J85" s="188">
        <f>VLOOKUP(A85,CENIK!$A$2:$F$201,6,FALSE)</f>
        <v>0</v>
      </c>
      <c r="K85" s="188">
        <f t="shared" si="3"/>
        <v>0</v>
      </c>
    </row>
    <row r="86" spans="1:11" ht="30" x14ac:dyDescent="0.25">
      <c r="A86" s="187">
        <v>12327</v>
      </c>
      <c r="B86" s="187">
        <v>72</v>
      </c>
      <c r="C86" s="184" t="str">
        <f t="shared" si="2"/>
        <v>72-12327</v>
      </c>
      <c r="D86" s="244" t="s">
        <v>545</v>
      </c>
      <c r="E86" s="244" t="s">
        <v>26</v>
      </c>
      <c r="F86" s="244" t="s">
        <v>27</v>
      </c>
      <c r="G86" s="244" t="s">
        <v>31</v>
      </c>
      <c r="H86" s="187" t="s">
        <v>10</v>
      </c>
      <c r="I86" s="188">
        <v>30</v>
      </c>
      <c r="J86" s="188">
        <f>VLOOKUP(A86,CENIK!$A$2:$F$201,6,FALSE)</f>
        <v>0</v>
      </c>
      <c r="K86" s="188">
        <f t="shared" si="3"/>
        <v>0</v>
      </c>
    </row>
    <row r="87" spans="1:11" ht="60" x14ac:dyDescent="0.25">
      <c r="A87" s="187">
        <v>21106</v>
      </c>
      <c r="B87" s="187">
        <v>72</v>
      </c>
      <c r="C87" s="184" t="str">
        <f t="shared" si="2"/>
        <v>72-21106</v>
      </c>
      <c r="D87" s="244" t="s">
        <v>545</v>
      </c>
      <c r="E87" s="244" t="s">
        <v>26</v>
      </c>
      <c r="F87" s="244" t="s">
        <v>27</v>
      </c>
      <c r="G87" s="244" t="s">
        <v>251</v>
      </c>
      <c r="H87" s="187" t="s">
        <v>22</v>
      </c>
      <c r="I87" s="188">
        <v>700</v>
      </c>
      <c r="J87" s="188">
        <f>VLOOKUP(A87,CENIK!$A$2:$F$201,6,FALSE)</f>
        <v>0</v>
      </c>
      <c r="K87" s="188">
        <f t="shared" si="3"/>
        <v>0</v>
      </c>
    </row>
    <row r="88" spans="1:11" ht="30" x14ac:dyDescent="0.25">
      <c r="A88" s="187">
        <v>2208</v>
      </c>
      <c r="B88" s="187">
        <v>72</v>
      </c>
      <c r="C88" s="184" t="str">
        <f t="shared" si="2"/>
        <v>72-2208</v>
      </c>
      <c r="D88" s="244" t="s">
        <v>545</v>
      </c>
      <c r="E88" s="244" t="s">
        <v>26</v>
      </c>
      <c r="F88" s="244" t="s">
        <v>36</v>
      </c>
      <c r="G88" s="244" t="s">
        <v>37</v>
      </c>
      <c r="H88" s="187" t="s">
        <v>29</v>
      </c>
      <c r="I88" s="188">
        <v>875</v>
      </c>
      <c r="J88" s="188">
        <f>VLOOKUP(A88,CENIK!$A$2:$F$201,6,FALSE)</f>
        <v>0</v>
      </c>
      <c r="K88" s="188">
        <f t="shared" si="3"/>
        <v>0</v>
      </c>
    </row>
    <row r="89" spans="1:11" ht="30" x14ac:dyDescent="0.25">
      <c r="A89" s="187">
        <v>22103</v>
      </c>
      <c r="B89" s="187">
        <v>72</v>
      </c>
      <c r="C89" s="184" t="str">
        <f t="shared" si="2"/>
        <v>72-22103</v>
      </c>
      <c r="D89" s="244" t="s">
        <v>545</v>
      </c>
      <c r="E89" s="244" t="s">
        <v>26</v>
      </c>
      <c r="F89" s="244" t="s">
        <v>36</v>
      </c>
      <c r="G89" s="244" t="s">
        <v>40</v>
      </c>
      <c r="H89" s="187" t="s">
        <v>29</v>
      </c>
      <c r="I89" s="188">
        <v>875</v>
      </c>
      <c r="J89" s="188">
        <f>VLOOKUP(A89,CENIK!$A$2:$F$201,6,FALSE)</f>
        <v>0</v>
      </c>
      <c r="K89" s="188">
        <f t="shared" si="3"/>
        <v>0</v>
      </c>
    </row>
    <row r="90" spans="1:11" ht="30" x14ac:dyDescent="0.25">
      <c r="A90" s="187">
        <v>2224</v>
      </c>
      <c r="B90" s="187">
        <v>72</v>
      </c>
      <c r="C90" s="184" t="str">
        <f t="shared" si="2"/>
        <v>72-2224</v>
      </c>
      <c r="D90" s="244" t="s">
        <v>545</v>
      </c>
      <c r="E90" s="244" t="s">
        <v>26</v>
      </c>
      <c r="F90" s="244" t="s">
        <v>36</v>
      </c>
      <c r="G90" s="244" t="s">
        <v>38</v>
      </c>
      <c r="H90" s="187" t="s">
        <v>12</v>
      </c>
      <c r="I90" s="188">
        <v>3</v>
      </c>
      <c r="J90" s="188">
        <f>VLOOKUP(A90,CENIK!$A$2:$F$201,6,FALSE)</f>
        <v>0</v>
      </c>
      <c r="K90" s="188">
        <f t="shared" si="3"/>
        <v>0</v>
      </c>
    </row>
    <row r="91" spans="1:11" ht="30" x14ac:dyDescent="0.25">
      <c r="A91" s="187">
        <v>24405</v>
      </c>
      <c r="B91" s="187">
        <v>72</v>
      </c>
      <c r="C91" s="184" t="str">
        <f t="shared" si="2"/>
        <v>72-24405</v>
      </c>
      <c r="D91" s="244" t="s">
        <v>545</v>
      </c>
      <c r="E91" s="244" t="s">
        <v>26</v>
      </c>
      <c r="F91" s="244" t="s">
        <v>36</v>
      </c>
      <c r="G91" s="244" t="s">
        <v>252</v>
      </c>
      <c r="H91" s="187" t="s">
        <v>22</v>
      </c>
      <c r="I91" s="188">
        <v>350</v>
      </c>
      <c r="J91" s="188">
        <f>VLOOKUP(A91,CENIK!$A$2:$F$201,6,FALSE)</f>
        <v>0</v>
      </c>
      <c r="K91" s="188">
        <f t="shared" si="3"/>
        <v>0</v>
      </c>
    </row>
    <row r="92" spans="1:11" ht="45" x14ac:dyDescent="0.25">
      <c r="A92" s="187">
        <v>31302</v>
      </c>
      <c r="B92" s="187">
        <v>72</v>
      </c>
      <c r="C92" s="184" t="str">
        <f t="shared" si="2"/>
        <v>72-31302</v>
      </c>
      <c r="D92" s="244" t="s">
        <v>545</v>
      </c>
      <c r="E92" s="244" t="s">
        <v>26</v>
      </c>
      <c r="F92" s="244" t="s">
        <v>36</v>
      </c>
      <c r="G92" s="244" t="s">
        <v>639</v>
      </c>
      <c r="H92" s="187" t="s">
        <v>22</v>
      </c>
      <c r="I92" s="188">
        <v>219</v>
      </c>
      <c r="J92" s="188">
        <f>VLOOKUP(A92,CENIK!$A$2:$F$201,6,FALSE)</f>
        <v>0</v>
      </c>
      <c r="K92" s="188">
        <f t="shared" si="3"/>
        <v>0</v>
      </c>
    </row>
    <row r="93" spans="1:11" ht="75" x14ac:dyDescent="0.25">
      <c r="A93" s="187">
        <v>31602</v>
      </c>
      <c r="B93" s="187">
        <v>72</v>
      </c>
      <c r="C93" s="184" t="str">
        <f t="shared" si="2"/>
        <v>72-31602</v>
      </c>
      <c r="D93" s="244" t="s">
        <v>545</v>
      </c>
      <c r="E93" s="244" t="s">
        <v>26</v>
      </c>
      <c r="F93" s="244" t="s">
        <v>36</v>
      </c>
      <c r="G93" s="244" t="s">
        <v>640</v>
      </c>
      <c r="H93" s="187" t="s">
        <v>29</v>
      </c>
      <c r="I93" s="188">
        <v>875</v>
      </c>
      <c r="J93" s="188">
        <f>VLOOKUP(A93,CENIK!$A$2:$F$201,6,FALSE)</f>
        <v>0</v>
      </c>
      <c r="K93" s="188">
        <f t="shared" si="3"/>
        <v>0</v>
      </c>
    </row>
    <row r="94" spans="1:11" ht="45" x14ac:dyDescent="0.25">
      <c r="A94" s="187">
        <v>32311</v>
      </c>
      <c r="B94" s="187">
        <v>72</v>
      </c>
      <c r="C94" s="184" t="str">
        <f t="shared" si="2"/>
        <v>72-32311</v>
      </c>
      <c r="D94" s="244" t="s">
        <v>545</v>
      </c>
      <c r="E94" s="244" t="s">
        <v>26</v>
      </c>
      <c r="F94" s="244" t="s">
        <v>36</v>
      </c>
      <c r="G94" s="244" t="s">
        <v>255</v>
      </c>
      <c r="H94" s="187" t="s">
        <v>29</v>
      </c>
      <c r="I94" s="188">
        <v>875</v>
      </c>
      <c r="J94" s="188">
        <f>VLOOKUP(A94,CENIK!$A$2:$F$201,6,FALSE)</f>
        <v>0</v>
      </c>
      <c r="K94" s="188">
        <f t="shared" si="3"/>
        <v>0</v>
      </c>
    </row>
    <row r="95" spans="1:11" ht="30" x14ac:dyDescent="0.25">
      <c r="A95" s="187">
        <v>34901</v>
      </c>
      <c r="B95" s="187">
        <v>72</v>
      </c>
      <c r="C95" s="184" t="str">
        <f t="shared" si="2"/>
        <v>72-34901</v>
      </c>
      <c r="D95" s="244" t="s">
        <v>545</v>
      </c>
      <c r="E95" s="244" t="s">
        <v>26</v>
      </c>
      <c r="F95" s="244" t="s">
        <v>36</v>
      </c>
      <c r="G95" s="244" t="s">
        <v>43</v>
      </c>
      <c r="H95" s="187" t="s">
        <v>29</v>
      </c>
      <c r="I95" s="188">
        <v>875</v>
      </c>
      <c r="J95" s="188">
        <f>VLOOKUP(A95,CENIK!$A$2:$F$201,6,FALSE)</f>
        <v>0</v>
      </c>
      <c r="K95" s="188">
        <f t="shared" si="3"/>
        <v>0</v>
      </c>
    </row>
    <row r="96" spans="1:11" ht="60" x14ac:dyDescent="0.25">
      <c r="A96" s="187">
        <v>4109</v>
      </c>
      <c r="B96" s="187">
        <v>72</v>
      </c>
      <c r="C96" s="184" t="str">
        <f t="shared" ref="C96:C159" si="4">CONCATENATE(B96,$A$29,A96)</f>
        <v>72-4109</v>
      </c>
      <c r="D96" s="244" t="s">
        <v>545</v>
      </c>
      <c r="E96" s="244" t="s">
        <v>49</v>
      </c>
      <c r="F96" s="244" t="s">
        <v>50</v>
      </c>
      <c r="G96" s="244" t="s">
        <v>259</v>
      </c>
      <c r="H96" s="187" t="s">
        <v>22</v>
      </c>
      <c r="I96" s="188">
        <v>1330</v>
      </c>
      <c r="J96" s="188">
        <f>VLOOKUP(A96,CENIK!$A$2:$F$201,6,FALSE)</f>
        <v>0</v>
      </c>
      <c r="K96" s="188">
        <f t="shared" ref="K96:K159" si="5">ROUND(I96*J96,2)</f>
        <v>0</v>
      </c>
    </row>
    <row r="97" spans="1:11" ht="45" x14ac:dyDescent="0.25">
      <c r="A97" s="187">
        <v>4121</v>
      </c>
      <c r="B97" s="187">
        <v>72</v>
      </c>
      <c r="C97" s="184" t="str">
        <f t="shared" si="4"/>
        <v>72-4121</v>
      </c>
      <c r="D97" s="244" t="s">
        <v>545</v>
      </c>
      <c r="E97" s="244" t="s">
        <v>49</v>
      </c>
      <c r="F97" s="244" t="s">
        <v>50</v>
      </c>
      <c r="G97" s="244" t="s">
        <v>260</v>
      </c>
      <c r="H97" s="187" t="s">
        <v>22</v>
      </c>
      <c r="I97" s="188">
        <v>10</v>
      </c>
      <c r="J97" s="188">
        <f>VLOOKUP(A97,CENIK!$A$2:$F$201,6,FALSE)</f>
        <v>0</v>
      </c>
      <c r="K97" s="188">
        <f t="shared" si="5"/>
        <v>0</v>
      </c>
    </row>
    <row r="98" spans="1:11" ht="45" x14ac:dyDescent="0.25">
      <c r="A98" s="187">
        <v>4201</v>
      </c>
      <c r="B98" s="187">
        <v>72</v>
      </c>
      <c r="C98" s="184" t="str">
        <f t="shared" si="4"/>
        <v>72-4201</v>
      </c>
      <c r="D98" s="244" t="s">
        <v>545</v>
      </c>
      <c r="E98" s="244" t="s">
        <v>49</v>
      </c>
      <c r="F98" s="244" t="s">
        <v>56</v>
      </c>
      <c r="G98" s="244" t="s">
        <v>57</v>
      </c>
      <c r="H98" s="187" t="s">
        <v>29</v>
      </c>
      <c r="I98" s="188">
        <v>215</v>
      </c>
      <c r="J98" s="188">
        <f>VLOOKUP(A98,CENIK!$A$2:$F$201,6,FALSE)</f>
        <v>0</v>
      </c>
      <c r="K98" s="188">
        <f t="shared" si="5"/>
        <v>0</v>
      </c>
    </row>
    <row r="99" spans="1:11" ht="30" x14ac:dyDescent="0.25">
      <c r="A99" s="187">
        <v>4202</v>
      </c>
      <c r="B99" s="187">
        <v>72</v>
      </c>
      <c r="C99" s="184" t="str">
        <f t="shared" si="4"/>
        <v>72-4202</v>
      </c>
      <c r="D99" s="244" t="s">
        <v>545</v>
      </c>
      <c r="E99" s="244" t="s">
        <v>49</v>
      </c>
      <c r="F99" s="244" t="s">
        <v>56</v>
      </c>
      <c r="G99" s="244" t="s">
        <v>58</v>
      </c>
      <c r="H99" s="187" t="s">
        <v>29</v>
      </c>
      <c r="I99" s="188">
        <v>215</v>
      </c>
      <c r="J99" s="188">
        <f>VLOOKUP(A99,CENIK!$A$2:$F$201,6,FALSE)</f>
        <v>0</v>
      </c>
      <c r="K99" s="188">
        <f t="shared" si="5"/>
        <v>0</v>
      </c>
    </row>
    <row r="100" spans="1:11" ht="75" x14ac:dyDescent="0.25">
      <c r="A100" s="187">
        <v>4203</v>
      </c>
      <c r="B100" s="187">
        <v>72</v>
      </c>
      <c r="C100" s="184" t="str">
        <f t="shared" si="4"/>
        <v>72-4203</v>
      </c>
      <c r="D100" s="244" t="s">
        <v>545</v>
      </c>
      <c r="E100" s="244" t="s">
        <v>49</v>
      </c>
      <c r="F100" s="244" t="s">
        <v>56</v>
      </c>
      <c r="G100" s="244" t="s">
        <v>59</v>
      </c>
      <c r="H100" s="187" t="s">
        <v>22</v>
      </c>
      <c r="I100" s="188">
        <v>35</v>
      </c>
      <c r="J100" s="188">
        <f>VLOOKUP(A100,CENIK!$A$2:$F$201,6,FALSE)</f>
        <v>0</v>
      </c>
      <c r="K100" s="188">
        <f t="shared" si="5"/>
        <v>0</v>
      </c>
    </row>
    <row r="101" spans="1:11" ht="60" x14ac:dyDescent="0.25">
      <c r="A101" s="187">
        <v>4204</v>
      </c>
      <c r="B101" s="187">
        <v>72</v>
      </c>
      <c r="C101" s="184" t="str">
        <f t="shared" si="4"/>
        <v>72-4204</v>
      </c>
      <c r="D101" s="244" t="s">
        <v>545</v>
      </c>
      <c r="E101" s="244" t="s">
        <v>49</v>
      </c>
      <c r="F101" s="244" t="s">
        <v>56</v>
      </c>
      <c r="G101" s="244" t="s">
        <v>60</v>
      </c>
      <c r="H101" s="187" t="s">
        <v>22</v>
      </c>
      <c r="I101" s="188">
        <v>174</v>
      </c>
      <c r="J101" s="188">
        <f>VLOOKUP(A101,CENIK!$A$2:$F$201,6,FALSE)</f>
        <v>0</v>
      </c>
      <c r="K101" s="188">
        <f t="shared" si="5"/>
        <v>0</v>
      </c>
    </row>
    <row r="102" spans="1:11" ht="60" x14ac:dyDescent="0.25">
      <c r="A102" s="187">
        <v>4206</v>
      </c>
      <c r="B102" s="187">
        <v>72</v>
      </c>
      <c r="C102" s="184" t="str">
        <f t="shared" si="4"/>
        <v>72-4206</v>
      </c>
      <c r="D102" s="244" t="s">
        <v>545</v>
      </c>
      <c r="E102" s="244" t="s">
        <v>49</v>
      </c>
      <c r="F102" s="244" t="s">
        <v>56</v>
      </c>
      <c r="G102" s="244" t="s">
        <v>62</v>
      </c>
      <c r="H102" s="187" t="s">
        <v>22</v>
      </c>
      <c r="I102" s="188">
        <v>1117</v>
      </c>
      <c r="J102" s="188">
        <f>VLOOKUP(A102,CENIK!$A$2:$F$201,6,FALSE)</f>
        <v>0</v>
      </c>
      <c r="K102" s="188">
        <f t="shared" si="5"/>
        <v>0</v>
      </c>
    </row>
    <row r="103" spans="1:11" ht="45" x14ac:dyDescent="0.25">
      <c r="A103" s="187">
        <v>5303</v>
      </c>
      <c r="B103" s="187">
        <v>72</v>
      </c>
      <c r="C103" s="184" t="str">
        <f t="shared" si="4"/>
        <v>72-5303</v>
      </c>
      <c r="D103" s="244" t="s">
        <v>545</v>
      </c>
      <c r="E103" s="244" t="s">
        <v>63</v>
      </c>
      <c r="F103" s="244" t="s">
        <v>72</v>
      </c>
      <c r="G103" s="244" t="s">
        <v>73</v>
      </c>
      <c r="H103" s="187" t="s">
        <v>22</v>
      </c>
      <c r="I103" s="188">
        <v>1</v>
      </c>
      <c r="J103" s="188">
        <f>VLOOKUP(A103,CENIK!$A$2:$F$201,6,FALSE)</f>
        <v>0</v>
      </c>
      <c r="K103" s="188">
        <f t="shared" si="5"/>
        <v>0</v>
      </c>
    </row>
    <row r="104" spans="1:11" ht="165" x14ac:dyDescent="0.25">
      <c r="A104" s="187">
        <v>6101</v>
      </c>
      <c r="B104" s="187">
        <v>72</v>
      </c>
      <c r="C104" s="184" t="str">
        <f t="shared" si="4"/>
        <v>72-6101</v>
      </c>
      <c r="D104" s="244" t="s">
        <v>545</v>
      </c>
      <c r="E104" s="244" t="s">
        <v>74</v>
      </c>
      <c r="F104" s="244" t="s">
        <v>75</v>
      </c>
      <c r="G104" s="244" t="s">
        <v>76</v>
      </c>
      <c r="H104" s="187" t="s">
        <v>10</v>
      </c>
      <c r="I104" s="188">
        <v>234</v>
      </c>
      <c r="J104" s="188">
        <f>VLOOKUP(A104,CENIK!$A$2:$F$201,6,FALSE)</f>
        <v>0</v>
      </c>
      <c r="K104" s="188">
        <f t="shared" si="5"/>
        <v>0</v>
      </c>
    </row>
    <row r="105" spans="1:11" ht="120" x14ac:dyDescent="0.25">
      <c r="A105" s="187">
        <v>6202</v>
      </c>
      <c r="B105" s="187">
        <v>72</v>
      </c>
      <c r="C105" s="184" t="str">
        <f t="shared" si="4"/>
        <v>72-6202</v>
      </c>
      <c r="D105" s="244" t="s">
        <v>545</v>
      </c>
      <c r="E105" s="244" t="s">
        <v>74</v>
      </c>
      <c r="F105" s="244" t="s">
        <v>77</v>
      </c>
      <c r="G105" s="244" t="s">
        <v>263</v>
      </c>
      <c r="H105" s="187" t="s">
        <v>6</v>
      </c>
      <c r="I105" s="188">
        <v>3</v>
      </c>
      <c r="J105" s="188">
        <f>VLOOKUP(A105,CENIK!$A$2:$F$201,6,FALSE)</f>
        <v>0</v>
      </c>
      <c r="K105" s="188">
        <f t="shared" si="5"/>
        <v>0</v>
      </c>
    </row>
    <row r="106" spans="1:11" ht="120" x14ac:dyDescent="0.25">
      <c r="A106" s="187">
        <v>6204</v>
      </c>
      <c r="B106" s="187">
        <v>72</v>
      </c>
      <c r="C106" s="184" t="str">
        <f t="shared" si="4"/>
        <v>72-6204</v>
      </c>
      <c r="D106" s="244" t="s">
        <v>545</v>
      </c>
      <c r="E106" s="244" t="s">
        <v>74</v>
      </c>
      <c r="F106" s="244" t="s">
        <v>77</v>
      </c>
      <c r="G106" s="244" t="s">
        <v>265</v>
      </c>
      <c r="H106" s="187" t="s">
        <v>6</v>
      </c>
      <c r="I106" s="188">
        <v>5</v>
      </c>
      <c r="J106" s="188">
        <f>VLOOKUP(A106,CENIK!$A$2:$F$201,6,FALSE)</f>
        <v>0</v>
      </c>
      <c r="K106" s="188">
        <f t="shared" si="5"/>
        <v>0</v>
      </c>
    </row>
    <row r="107" spans="1:11" ht="120" x14ac:dyDescent="0.25">
      <c r="A107" s="187">
        <v>6217</v>
      </c>
      <c r="B107" s="187">
        <v>72</v>
      </c>
      <c r="C107" s="184" t="str">
        <f t="shared" si="4"/>
        <v>72-6217</v>
      </c>
      <c r="D107" s="244" t="s">
        <v>545</v>
      </c>
      <c r="E107" s="244" t="s">
        <v>74</v>
      </c>
      <c r="F107" s="244" t="s">
        <v>77</v>
      </c>
      <c r="G107" s="244" t="s">
        <v>268</v>
      </c>
      <c r="H107" s="187" t="s">
        <v>6</v>
      </c>
      <c r="I107" s="188">
        <v>1</v>
      </c>
      <c r="J107" s="188">
        <f>VLOOKUP(A107,CENIK!$A$2:$F$201,6,FALSE)</f>
        <v>0</v>
      </c>
      <c r="K107" s="188">
        <f t="shared" si="5"/>
        <v>0</v>
      </c>
    </row>
    <row r="108" spans="1:11" ht="120" x14ac:dyDescent="0.25">
      <c r="A108" s="187">
        <v>6253</v>
      </c>
      <c r="B108" s="187">
        <v>72</v>
      </c>
      <c r="C108" s="184" t="str">
        <f t="shared" si="4"/>
        <v>72-6253</v>
      </c>
      <c r="D108" s="244" t="s">
        <v>545</v>
      </c>
      <c r="E108" s="244" t="s">
        <v>74</v>
      </c>
      <c r="F108" s="244" t="s">
        <v>77</v>
      </c>
      <c r="G108" s="244" t="s">
        <v>269</v>
      </c>
      <c r="H108" s="187" t="s">
        <v>6</v>
      </c>
      <c r="I108" s="188">
        <v>9</v>
      </c>
      <c r="J108" s="188">
        <f>VLOOKUP(A108,CENIK!$A$2:$F$201,6,FALSE)</f>
        <v>0</v>
      </c>
      <c r="K108" s="188">
        <f t="shared" si="5"/>
        <v>0</v>
      </c>
    </row>
    <row r="109" spans="1:11" ht="45" x14ac:dyDescent="0.25">
      <c r="A109" s="187">
        <v>6257</v>
      </c>
      <c r="B109" s="187">
        <v>72</v>
      </c>
      <c r="C109" s="184" t="str">
        <f t="shared" si="4"/>
        <v>72-6257</v>
      </c>
      <c r="D109" s="244" t="s">
        <v>545</v>
      </c>
      <c r="E109" s="244" t="s">
        <v>74</v>
      </c>
      <c r="F109" s="244" t="s">
        <v>77</v>
      </c>
      <c r="G109" s="244" t="s">
        <v>79</v>
      </c>
      <c r="H109" s="187" t="s">
        <v>6</v>
      </c>
      <c r="I109" s="188">
        <v>2</v>
      </c>
      <c r="J109" s="188">
        <f>VLOOKUP(A109,CENIK!$A$2:$F$201,6,FALSE)</f>
        <v>0</v>
      </c>
      <c r="K109" s="188">
        <f t="shared" si="5"/>
        <v>0</v>
      </c>
    </row>
    <row r="110" spans="1:11" ht="345" x14ac:dyDescent="0.25">
      <c r="A110" s="187">
        <v>6301</v>
      </c>
      <c r="B110" s="187">
        <v>72</v>
      </c>
      <c r="C110" s="184" t="str">
        <f t="shared" si="4"/>
        <v>72-6301</v>
      </c>
      <c r="D110" s="244" t="s">
        <v>545</v>
      </c>
      <c r="E110" s="244" t="s">
        <v>74</v>
      </c>
      <c r="F110" s="244" t="s">
        <v>81</v>
      </c>
      <c r="G110" s="244" t="s">
        <v>270</v>
      </c>
      <c r="H110" s="187" t="s">
        <v>6</v>
      </c>
      <c r="I110" s="188">
        <v>9</v>
      </c>
      <c r="J110" s="188">
        <f>VLOOKUP(A110,CENIK!$A$2:$F$201,6,FALSE)</f>
        <v>0</v>
      </c>
      <c r="K110" s="188">
        <f t="shared" si="5"/>
        <v>0</v>
      </c>
    </row>
    <row r="111" spans="1:11" ht="120" x14ac:dyDescent="0.25">
      <c r="A111" s="187">
        <v>6305</v>
      </c>
      <c r="B111" s="187">
        <v>72</v>
      </c>
      <c r="C111" s="184" t="str">
        <f t="shared" si="4"/>
        <v>72-6305</v>
      </c>
      <c r="D111" s="244" t="s">
        <v>545</v>
      </c>
      <c r="E111" s="244" t="s">
        <v>74</v>
      </c>
      <c r="F111" s="244" t="s">
        <v>81</v>
      </c>
      <c r="G111" s="244" t="s">
        <v>84</v>
      </c>
      <c r="H111" s="187" t="s">
        <v>6</v>
      </c>
      <c r="I111" s="188">
        <v>9</v>
      </c>
      <c r="J111" s="188">
        <f>VLOOKUP(A111,CENIK!$A$2:$F$201,6,FALSE)</f>
        <v>0</v>
      </c>
      <c r="K111" s="188">
        <f t="shared" si="5"/>
        <v>0</v>
      </c>
    </row>
    <row r="112" spans="1:11" ht="30" x14ac:dyDescent="0.25">
      <c r="A112" s="187">
        <v>6401</v>
      </c>
      <c r="B112" s="187">
        <v>72</v>
      </c>
      <c r="C112" s="184" t="str">
        <f t="shared" si="4"/>
        <v>72-6401</v>
      </c>
      <c r="D112" s="244" t="s">
        <v>545</v>
      </c>
      <c r="E112" s="244" t="s">
        <v>74</v>
      </c>
      <c r="F112" s="244" t="s">
        <v>85</v>
      </c>
      <c r="G112" s="244" t="s">
        <v>86</v>
      </c>
      <c r="H112" s="187" t="s">
        <v>10</v>
      </c>
      <c r="I112" s="188">
        <v>234</v>
      </c>
      <c r="J112" s="188">
        <f>VLOOKUP(A112,CENIK!$A$2:$F$201,6,FALSE)</f>
        <v>0</v>
      </c>
      <c r="K112" s="188">
        <f t="shared" si="5"/>
        <v>0</v>
      </c>
    </row>
    <row r="113" spans="1:11" ht="30" x14ac:dyDescent="0.25">
      <c r="A113" s="187">
        <v>6402</v>
      </c>
      <c r="B113" s="187">
        <v>72</v>
      </c>
      <c r="C113" s="184" t="str">
        <f t="shared" si="4"/>
        <v>72-6402</v>
      </c>
      <c r="D113" s="244" t="s">
        <v>545</v>
      </c>
      <c r="E113" s="244" t="s">
        <v>74</v>
      </c>
      <c r="F113" s="244" t="s">
        <v>85</v>
      </c>
      <c r="G113" s="244" t="s">
        <v>122</v>
      </c>
      <c r="H113" s="187" t="s">
        <v>10</v>
      </c>
      <c r="I113" s="188">
        <v>234</v>
      </c>
      <c r="J113" s="188">
        <f>VLOOKUP(A113,CENIK!$A$2:$F$201,6,FALSE)</f>
        <v>0</v>
      </c>
      <c r="K113" s="188">
        <f t="shared" si="5"/>
        <v>0</v>
      </c>
    </row>
    <row r="114" spans="1:11" ht="60" x14ac:dyDescent="0.25">
      <c r="A114" s="187">
        <v>6405</v>
      </c>
      <c r="B114" s="187">
        <v>72</v>
      </c>
      <c r="C114" s="184" t="str">
        <f t="shared" si="4"/>
        <v>72-6405</v>
      </c>
      <c r="D114" s="244" t="s">
        <v>545</v>
      </c>
      <c r="E114" s="244" t="s">
        <v>74</v>
      </c>
      <c r="F114" s="244" t="s">
        <v>85</v>
      </c>
      <c r="G114" s="244" t="s">
        <v>87</v>
      </c>
      <c r="H114" s="187" t="s">
        <v>10</v>
      </c>
      <c r="I114" s="188">
        <v>234</v>
      </c>
      <c r="J114" s="188">
        <f>VLOOKUP(A114,CENIK!$A$2:$F$201,6,FALSE)</f>
        <v>0</v>
      </c>
      <c r="K114" s="188">
        <f t="shared" si="5"/>
        <v>0</v>
      </c>
    </row>
    <row r="115" spans="1:11" ht="30" x14ac:dyDescent="0.25">
      <c r="A115" s="187">
        <v>6501</v>
      </c>
      <c r="B115" s="187">
        <v>72</v>
      </c>
      <c r="C115" s="184" t="str">
        <f t="shared" si="4"/>
        <v>72-6501</v>
      </c>
      <c r="D115" s="244" t="s">
        <v>545</v>
      </c>
      <c r="E115" s="244" t="s">
        <v>74</v>
      </c>
      <c r="F115" s="244" t="s">
        <v>88</v>
      </c>
      <c r="G115" s="244" t="s">
        <v>271</v>
      </c>
      <c r="H115" s="187" t="s">
        <v>6</v>
      </c>
      <c r="I115" s="188">
        <v>3</v>
      </c>
      <c r="J115" s="188">
        <f>VLOOKUP(A115,CENIK!$A$2:$F$201,6,FALSE)</f>
        <v>0</v>
      </c>
      <c r="K115" s="188">
        <f t="shared" si="5"/>
        <v>0</v>
      </c>
    </row>
    <row r="116" spans="1:11" ht="45" x14ac:dyDescent="0.25">
      <c r="A116" s="187">
        <v>6503</v>
      </c>
      <c r="B116" s="187">
        <v>72</v>
      </c>
      <c r="C116" s="184" t="str">
        <f t="shared" si="4"/>
        <v>72-6503</v>
      </c>
      <c r="D116" s="244" t="s">
        <v>545</v>
      </c>
      <c r="E116" s="244" t="s">
        <v>74</v>
      </c>
      <c r="F116" s="244" t="s">
        <v>88</v>
      </c>
      <c r="G116" s="244" t="s">
        <v>273</v>
      </c>
      <c r="H116" s="187" t="s">
        <v>6</v>
      </c>
      <c r="I116" s="188">
        <v>2</v>
      </c>
      <c r="J116" s="188">
        <f>VLOOKUP(A116,CENIK!$A$2:$F$201,6,FALSE)</f>
        <v>0</v>
      </c>
      <c r="K116" s="188">
        <f t="shared" si="5"/>
        <v>0</v>
      </c>
    </row>
    <row r="117" spans="1:11" ht="45" x14ac:dyDescent="0.25">
      <c r="A117" s="187">
        <v>6504</v>
      </c>
      <c r="B117" s="187">
        <v>72</v>
      </c>
      <c r="C117" s="184" t="str">
        <f t="shared" si="4"/>
        <v>72-6504</v>
      </c>
      <c r="D117" s="244" t="s">
        <v>545</v>
      </c>
      <c r="E117" s="244" t="s">
        <v>74</v>
      </c>
      <c r="F117" s="244" t="s">
        <v>88</v>
      </c>
      <c r="G117" s="244" t="s">
        <v>274</v>
      </c>
      <c r="H117" s="187" t="s">
        <v>6</v>
      </c>
      <c r="I117" s="188">
        <v>1</v>
      </c>
      <c r="J117" s="188">
        <f>VLOOKUP(A117,CENIK!$A$2:$F$201,6,FALSE)</f>
        <v>0</v>
      </c>
      <c r="K117" s="188">
        <f t="shared" si="5"/>
        <v>0</v>
      </c>
    </row>
    <row r="118" spans="1:11" ht="30" x14ac:dyDescent="0.25">
      <c r="A118" s="187">
        <v>6507</v>
      </c>
      <c r="B118" s="187">
        <v>72</v>
      </c>
      <c r="C118" s="184" t="str">
        <f t="shared" si="4"/>
        <v>72-6507</v>
      </c>
      <c r="D118" s="244" t="s">
        <v>545</v>
      </c>
      <c r="E118" s="244" t="s">
        <v>74</v>
      </c>
      <c r="F118" s="244" t="s">
        <v>88</v>
      </c>
      <c r="G118" s="244" t="s">
        <v>277</v>
      </c>
      <c r="H118" s="187" t="s">
        <v>6</v>
      </c>
      <c r="I118" s="188">
        <v>4</v>
      </c>
      <c r="J118" s="188">
        <f>VLOOKUP(A118,CENIK!$A$2:$F$201,6,FALSE)</f>
        <v>0</v>
      </c>
      <c r="K118" s="188">
        <f t="shared" si="5"/>
        <v>0</v>
      </c>
    </row>
    <row r="119" spans="1:11" ht="90" x14ac:dyDescent="0.25">
      <c r="A119" s="187">
        <v>6509</v>
      </c>
      <c r="B119" s="187">
        <v>72</v>
      </c>
      <c r="C119" s="184" t="str">
        <f t="shared" si="4"/>
        <v>72-6509</v>
      </c>
      <c r="D119" s="244" t="s">
        <v>545</v>
      </c>
      <c r="E119" s="244" t="s">
        <v>74</v>
      </c>
      <c r="F119" s="244" t="s">
        <v>88</v>
      </c>
      <c r="G119" s="244" t="s">
        <v>89</v>
      </c>
      <c r="H119" s="187" t="s">
        <v>6</v>
      </c>
      <c r="I119" s="188">
        <v>1</v>
      </c>
      <c r="J119" s="188">
        <f>VLOOKUP(A119,CENIK!$A$2:$F$201,6,FALSE)</f>
        <v>0</v>
      </c>
      <c r="K119" s="188">
        <f t="shared" si="5"/>
        <v>0</v>
      </c>
    </row>
    <row r="120" spans="1:11" ht="60" x14ac:dyDescent="0.25">
      <c r="A120" s="187">
        <v>1201</v>
      </c>
      <c r="B120" s="187">
        <v>239</v>
      </c>
      <c r="C120" s="184" t="str">
        <f t="shared" si="4"/>
        <v>239-1201</v>
      </c>
      <c r="D120" s="244" t="s">
        <v>546</v>
      </c>
      <c r="E120" s="244" t="s">
        <v>7</v>
      </c>
      <c r="F120" s="244" t="s">
        <v>8</v>
      </c>
      <c r="G120" s="244" t="s">
        <v>9</v>
      </c>
      <c r="H120" s="187" t="s">
        <v>10</v>
      </c>
      <c r="I120" s="188">
        <v>191</v>
      </c>
      <c r="J120" s="188">
        <f>VLOOKUP(A120,CENIK!$A$2:$F$201,6,FALSE)</f>
        <v>0</v>
      </c>
      <c r="K120" s="188">
        <f t="shared" si="5"/>
        <v>0</v>
      </c>
    </row>
    <row r="121" spans="1:11" ht="45" x14ac:dyDescent="0.25">
      <c r="A121" s="187">
        <v>1202</v>
      </c>
      <c r="B121" s="187">
        <v>239</v>
      </c>
      <c r="C121" s="184" t="str">
        <f t="shared" si="4"/>
        <v>239-1202</v>
      </c>
      <c r="D121" s="244" t="s">
        <v>546</v>
      </c>
      <c r="E121" s="244" t="s">
        <v>7</v>
      </c>
      <c r="F121" s="244" t="s">
        <v>8</v>
      </c>
      <c r="G121" s="244" t="s">
        <v>11</v>
      </c>
      <c r="H121" s="187" t="s">
        <v>12</v>
      </c>
      <c r="I121" s="188">
        <v>6</v>
      </c>
      <c r="J121" s="188">
        <f>VLOOKUP(A121,CENIK!$A$2:$F$201,6,FALSE)</f>
        <v>0</v>
      </c>
      <c r="K121" s="188">
        <f t="shared" si="5"/>
        <v>0</v>
      </c>
    </row>
    <row r="122" spans="1:11" ht="60" x14ac:dyDescent="0.25">
      <c r="A122" s="187">
        <v>1205</v>
      </c>
      <c r="B122" s="187">
        <v>239</v>
      </c>
      <c r="C122" s="184" t="str">
        <f t="shared" si="4"/>
        <v>239-1205</v>
      </c>
      <c r="D122" s="244" t="s">
        <v>546</v>
      </c>
      <c r="E122" s="244" t="s">
        <v>7</v>
      </c>
      <c r="F122" s="244" t="s">
        <v>8</v>
      </c>
      <c r="G122" s="244" t="s">
        <v>237</v>
      </c>
      <c r="H122" s="187" t="s">
        <v>14</v>
      </c>
      <c r="I122" s="188">
        <v>1</v>
      </c>
      <c r="J122" s="188">
        <f>VLOOKUP(A122,CENIK!$A$2:$F$201,6,FALSE)</f>
        <v>0</v>
      </c>
      <c r="K122" s="188">
        <f t="shared" si="5"/>
        <v>0</v>
      </c>
    </row>
    <row r="123" spans="1:11" ht="60" x14ac:dyDescent="0.25">
      <c r="A123" s="187">
        <v>1206</v>
      </c>
      <c r="B123" s="187">
        <v>239</v>
      </c>
      <c r="C123" s="184" t="str">
        <f t="shared" si="4"/>
        <v>239-1206</v>
      </c>
      <c r="D123" s="244" t="s">
        <v>546</v>
      </c>
      <c r="E123" s="244" t="s">
        <v>7</v>
      </c>
      <c r="F123" s="244" t="s">
        <v>8</v>
      </c>
      <c r="G123" s="244" t="s">
        <v>238</v>
      </c>
      <c r="H123" s="187" t="s">
        <v>14</v>
      </c>
      <c r="I123" s="188">
        <v>1</v>
      </c>
      <c r="J123" s="188">
        <f>VLOOKUP(A123,CENIK!$A$2:$F$201,6,FALSE)</f>
        <v>0</v>
      </c>
      <c r="K123" s="188">
        <f t="shared" si="5"/>
        <v>0</v>
      </c>
    </row>
    <row r="124" spans="1:11" ht="75" x14ac:dyDescent="0.25">
      <c r="A124" s="187">
        <v>1207</v>
      </c>
      <c r="B124" s="187">
        <v>239</v>
      </c>
      <c r="C124" s="184" t="str">
        <f t="shared" si="4"/>
        <v>239-1207</v>
      </c>
      <c r="D124" s="244" t="s">
        <v>546</v>
      </c>
      <c r="E124" s="244" t="s">
        <v>7</v>
      </c>
      <c r="F124" s="244" t="s">
        <v>8</v>
      </c>
      <c r="G124" s="244" t="s">
        <v>239</v>
      </c>
      <c r="H124" s="187" t="s">
        <v>14</v>
      </c>
      <c r="I124" s="188">
        <v>1</v>
      </c>
      <c r="J124" s="188">
        <f>VLOOKUP(A124,CENIK!$A$2:$F$201,6,FALSE)</f>
        <v>0</v>
      </c>
      <c r="K124" s="188">
        <f t="shared" si="5"/>
        <v>0</v>
      </c>
    </row>
    <row r="125" spans="1:11" ht="75" x14ac:dyDescent="0.25">
      <c r="A125" s="187">
        <v>1211</v>
      </c>
      <c r="B125" s="187">
        <v>239</v>
      </c>
      <c r="C125" s="184" t="str">
        <f t="shared" si="4"/>
        <v>239-1211</v>
      </c>
      <c r="D125" s="244" t="s">
        <v>546</v>
      </c>
      <c r="E125" s="244" t="s">
        <v>7</v>
      </c>
      <c r="F125" s="244" t="s">
        <v>8</v>
      </c>
      <c r="G125" s="244" t="s">
        <v>242</v>
      </c>
      <c r="H125" s="187" t="s">
        <v>14</v>
      </c>
      <c r="I125" s="188">
        <v>2</v>
      </c>
      <c r="J125" s="188">
        <f>VLOOKUP(A125,CENIK!$A$2:$F$201,6,FALSE)</f>
        <v>0</v>
      </c>
      <c r="K125" s="188">
        <f t="shared" si="5"/>
        <v>0</v>
      </c>
    </row>
    <row r="126" spans="1:11" ht="45" x14ac:dyDescent="0.25">
      <c r="A126" s="187">
        <v>1301</v>
      </c>
      <c r="B126" s="187">
        <v>239</v>
      </c>
      <c r="C126" s="184" t="str">
        <f t="shared" si="4"/>
        <v>239-1301</v>
      </c>
      <c r="D126" s="244" t="s">
        <v>546</v>
      </c>
      <c r="E126" s="244" t="s">
        <v>7</v>
      </c>
      <c r="F126" s="244" t="s">
        <v>15</v>
      </c>
      <c r="G126" s="244" t="s">
        <v>16</v>
      </c>
      <c r="H126" s="187" t="s">
        <v>10</v>
      </c>
      <c r="I126" s="188">
        <v>191</v>
      </c>
      <c r="J126" s="188">
        <f>VLOOKUP(A126,CENIK!$A$2:$F$201,6,FALSE)</f>
        <v>0</v>
      </c>
      <c r="K126" s="188">
        <f t="shared" si="5"/>
        <v>0</v>
      </c>
    </row>
    <row r="127" spans="1:11" ht="150" x14ac:dyDescent="0.25">
      <c r="A127" s="187">
        <v>1302</v>
      </c>
      <c r="B127" s="187">
        <v>239</v>
      </c>
      <c r="C127" s="184" t="str">
        <f t="shared" si="4"/>
        <v>239-1302</v>
      </c>
      <c r="D127" s="244" t="s">
        <v>546</v>
      </c>
      <c r="E127" s="244" t="s">
        <v>7</v>
      </c>
      <c r="F127" s="244" t="s">
        <v>15</v>
      </c>
      <c r="G127" s="244" t="s">
        <v>3254</v>
      </c>
      <c r="H127" s="187" t="s">
        <v>10</v>
      </c>
      <c r="I127" s="188">
        <v>191</v>
      </c>
      <c r="J127" s="188">
        <f>VLOOKUP(A127,CENIK!$A$2:$F$201,6,FALSE)</f>
        <v>0</v>
      </c>
      <c r="K127" s="188">
        <f t="shared" si="5"/>
        <v>0</v>
      </c>
    </row>
    <row r="128" spans="1:11" ht="60" x14ac:dyDescent="0.25">
      <c r="A128" s="187">
        <v>1307</v>
      </c>
      <c r="B128" s="187">
        <v>239</v>
      </c>
      <c r="C128" s="184" t="str">
        <f t="shared" si="4"/>
        <v>239-1307</v>
      </c>
      <c r="D128" s="244" t="s">
        <v>546</v>
      </c>
      <c r="E128" s="244" t="s">
        <v>7</v>
      </c>
      <c r="F128" s="244" t="s">
        <v>15</v>
      </c>
      <c r="G128" s="244" t="s">
        <v>18</v>
      </c>
      <c r="H128" s="187" t="s">
        <v>6</v>
      </c>
      <c r="I128" s="188">
        <v>1</v>
      </c>
      <c r="J128" s="188">
        <f>VLOOKUP(A128,CENIK!$A$2:$F$201,6,FALSE)</f>
        <v>0</v>
      </c>
      <c r="K128" s="188">
        <f t="shared" si="5"/>
        <v>0</v>
      </c>
    </row>
    <row r="129" spans="1:11" ht="30" x14ac:dyDescent="0.25">
      <c r="A129" s="187">
        <v>1401</v>
      </c>
      <c r="B129" s="187">
        <v>239</v>
      </c>
      <c r="C129" s="184" t="str">
        <f t="shared" si="4"/>
        <v>239-1401</v>
      </c>
      <c r="D129" s="244" t="s">
        <v>546</v>
      </c>
      <c r="E129" s="244" t="s">
        <v>7</v>
      </c>
      <c r="F129" s="244" t="s">
        <v>25</v>
      </c>
      <c r="G129" s="244" t="s">
        <v>247</v>
      </c>
      <c r="H129" s="187" t="s">
        <v>20</v>
      </c>
      <c r="I129" s="188">
        <v>5</v>
      </c>
      <c r="J129" s="188">
        <f>VLOOKUP(A129,CENIK!$A$2:$F$201,6,FALSE)</f>
        <v>0</v>
      </c>
      <c r="K129" s="188">
        <f t="shared" si="5"/>
        <v>0</v>
      </c>
    </row>
    <row r="130" spans="1:11" ht="30" x14ac:dyDescent="0.25">
      <c r="A130" s="187">
        <v>1402</v>
      </c>
      <c r="B130" s="187">
        <v>239</v>
      </c>
      <c r="C130" s="184" t="str">
        <f t="shared" si="4"/>
        <v>239-1402</v>
      </c>
      <c r="D130" s="244" t="s">
        <v>546</v>
      </c>
      <c r="E130" s="244" t="s">
        <v>7</v>
      </c>
      <c r="F130" s="244" t="s">
        <v>25</v>
      </c>
      <c r="G130" s="244" t="s">
        <v>248</v>
      </c>
      <c r="H130" s="187" t="s">
        <v>20</v>
      </c>
      <c r="I130" s="188">
        <v>8</v>
      </c>
      <c r="J130" s="188">
        <f>VLOOKUP(A130,CENIK!$A$2:$F$201,6,FALSE)</f>
        <v>0</v>
      </c>
      <c r="K130" s="188">
        <f t="shared" si="5"/>
        <v>0</v>
      </c>
    </row>
    <row r="131" spans="1:11" ht="30" x14ac:dyDescent="0.25">
      <c r="A131" s="187">
        <v>1403</v>
      </c>
      <c r="B131" s="187">
        <v>239</v>
      </c>
      <c r="C131" s="184" t="str">
        <f t="shared" si="4"/>
        <v>239-1403</v>
      </c>
      <c r="D131" s="244" t="s">
        <v>546</v>
      </c>
      <c r="E131" s="244" t="s">
        <v>7</v>
      </c>
      <c r="F131" s="244" t="s">
        <v>25</v>
      </c>
      <c r="G131" s="244" t="s">
        <v>249</v>
      </c>
      <c r="H131" s="187" t="s">
        <v>20</v>
      </c>
      <c r="I131" s="188">
        <v>2</v>
      </c>
      <c r="J131" s="188">
        <f>VLOOKUP(A131,CENIK!$A$2:$F$201,6,FALSE)</f>
        <v>0</v>
      </c>
      <c r="K131" s="188">
        <f t="shared" si="5"/>
        <v>0</v>
      </c>
    </row>
    <row r="132" spans="1:11" ht="45" x14ac:dyDescent="0.25">
      <c r="A132" s="187">
        <v>12308</v>
      </c>
      <c r="B132" s="187">
        <v>239</v>
      </c>
      <c r="C132" s="184" t="str">
        <f t="shared" si="4"/>
        <v>239-12308</v>
      </c>
      <c r="D132" s="244" t="s">
        <v>546</v>
      </c>
      <c r="E132" s="244" t="s">
        <v>26</v>
      </c>
      <c r="F132" s="244" t="s">
        <v>27</v>
      </c>
      <c r="G132" s="244" t="s">
        <v>28</v>
      </c>
      <c r="H132" s="187" t="s">
        <v>29</v>
      </c>
      <c r="I132" s="188">
        <v>745</v>
      </c>
      <c r="J132" s="188">
        <f>VLOOKUP(A132,CENIK!$A$2:$F$201,6,FALSE)</f>
        <v>0</v>
      </c>
      <c r="K132" s="188">
        <f t="shared" si="5"/>
        <v>0</v>
      </c>
    </row>
    <row r="133" spans="1:11" ht="30" x14ac:dyDescent="0.25">
      <c r="A133" s="187">
        <v>12327</v>
      </c>
      <c r="B133" s="187">
        <v>239</v>
      </c>
      <c r="C133" s="184" t="str">
        <f t="shared" si="4"/>
        <v>239-12327</v>
      </c>
      <c r="D133" s="244" t="s">
        <v>546</v>
      </c>
      <c r="E133" s="244" t="s">
        <v>26</v>
      </c>
      <c r="F133" s="244" t="s">
        <v>27</v>
      </c>
      <c r="G133" s="244" t="s">
        <v>31</v>
      </c>
      <c r="H133" s="187" t="s">
        <v>10</v>
      </c>
      <c r="I133" s="188">
        <v>70</v>
      </c>
      <c r="J133" s="188">
        <f>VLOOKUP(A133,CENIK!$A$2:$F$201,6,FALSE)</f>
        <v>0</v>
      </c>
      <c r="K133" s="188">
        <f t="shared" si="5"/>
        <v>0</v>
      </c>
    </row>
    <row r="134" spans="1:11" ht="60" x14ac:dyDescent="0.25">
      <c r="A134" s="187">
        <v>21106</v>
      </c>
      <c r="B134" s="187">
        <v>239</v>
      </c>
      <c r="C134" s="184" t="str">
        <f t="shared" si="4"/>
        <v>239-21106</v>
      </c>
      <c r="D134" s="244" t="s">
        <v>546</v>
      </c>
      <c r="E134" s="244" t="s">
        <v>26</v>
      </c>
      <c r="F134" s="244" t="s">
        <v>27</v>
      </c>
      <c r="G134" s="244" t="s">
        <v>251</v>
      </c>
      <c r="H134" s="187" t="s">
        <v>22</v>
      </c>
      <c r="I134" s="188">
        <v>559</v>
      </c>
      <c r="J134" s="188">
        <f>VLOOKUP(A134,CENIK!$A$2:$F$201,6,FALSE)</f>
        <v>0</v>
      </c>
      <c r="K134" s="188">
        <f t="shared" si="5"/>
        <v>0</v>
      </c>
    </row>
    <row r="135" spans="1:11" ht="30" x14ac:dyDescent="0.25">
      <c r="A135" s="187">
        <v>2208</v>
      </c>
      <c r="B135" s="187">
        <v>239</v>
      </c>
      <c r="C135" s="184" t="str">
        <f t="shared" si="4"/>
        <v>239-2208</v>
      </c>
      <c r="D135" s="244" t="s">
        <v>546</v>
      </c>
      <c r="E135" s="244" t="s">
        <v>26</v>
      </c>
      <c r="F135" s="244" t="s">
        <v>36</v>
      </c>
      <c r="G135" s="244" t="s">
        <v>37</v>
      </c>
      <c r="H135" s="187" t="s">
        <v>29</v>
      </c>
      <c r="I135" s="188">
        <v>745</v>
      </c>
      <c r="J135" s="188">
        <f>VLOOKUP(A135,CENIK!$A$2:$F$201,6,FALSE)</f>
        <v>0</v>
      </c>
      <c r="K135" s="188">
        <f t="shared" si="5"/>
        <v>0</v>
      </c>
    </row>
    <row r="136" spans="1:11" ht="30" x14ac:dyDescent="0.25">
      <c r="A136" s="187">
        <v>22103</v>
      </c>
      <c r="B136" s="187">
        <v>239</v>
      </c>
      <c r="C136" s="184" t="str">
        <f t="shared" si="4"/>
        <v>239-22103</v>
      </c>
      <c r="D136" s="244" t="s">
        <v>546</v>
      </c>
      <c r="E136" s="244" t="s">
        <v>26</v>
      </c>
      <c r="F136" s="244" t="s">
        <v>36</v>
      </c>
      <c r="G136" s="244" t="s">
        <v>40</v>
      </c>
      <c r="H136" s="187" t="s">
        <v>29</v>
      </c>
      <c r="I136" s="188">
        <v>745</v>
      </c>
      <c r="J136" s="188">
        <f>VLOOKUP(A136,CENIK!$A$2:$F$201,6,FALSE)</f>
        <v>0</v>
      </c>
      <c r="K136" s="188">
        <f t="shared" si="5"/>
        <v>0</v>
      </c>
    </row>
    <row r="137" spans="1:11" ht="30" x14ac:dyDescent="0.25">
      <c r="A137" s="187">
        <v>2224</v>
      </c>
      <c r="B137" s="187">
        <v>239</v>
      </c>
      <c r="C137" s="184" t="str">
        <f t="shared" si="4"/>
        <v>239-2224</v>
      </c>
      <c r="D137" s="244" t="s">
        <v>546</v>
      </c>
      <c r="E137" s="244" t="s">
        <v>26</v>
      </c>
      <c r="F137" s="244" t="s">
        <v>36</v>
      </c>
      <c r="G137" s="244" t="s">
        <v>38</v>
      </c>
      <c r="H137" s="187" t="s">
        <v>12</v>
      </c>
      <c r="I137" s="188">
        <v>6</v>
      </c>
      <c r="J137" s="188">
        <f>VLOOKUP(A137,CENIK!$A$2:$F$201,6,FALSE)</f>
        <v>0</v>
      </c>
      <c r="K137" s="188">
        <f t="shared" si="5"/>
        <v>0</v>
      </c>
    </row>
    <row r="138" spans="1:11" ht="30" x14ac:dyDescent="0.25">
      <c r="A138" s="187">
        <v>2225</v>
      </c>
      <c r="B138" s="187">
        <v>239</v>
      </c>
      <c r="C138" s="184" t="str">
        <f t="shared" si="4"/>
        <v>239-2225</v>
      </c>
      <c r="D138" s="244" t="s">
        <v>546</v>
      </c>
      <c r="E138" s="244" t="s">
        <v>26</v>
      </c>
      <c r="F138" s="244" t="s">
        <v>36</v>
      </c>
      <c r="G138" s="244" t="s">
        <v>39</v>
      </c>
      <c r="H138" s="187" t="s">
        <v>12</v>
      </c>
      <c r="I138" s="188">
        <v>3</v>
      </c>
      <c r="J138" s="188">
        <f>VLOOKUP(A138,CENIK!$A$2:$F$201,6,FALSE)</f>
        <v>0</v>
      </c>
      <c r="K138" s="188">
        <f t="shared" si="5"/>
        <v>0</v>
      </c>
    </row>
    <row r="139" spans="1:11" ht="45" x14ac:dyDescent="0.25">
      <c r="A139" s="187">
        <v>2303</v>
      </c>
      <c r="B139" s="187">
        <v>239</v>
      </c>
      <c r="C139" s="184" t="str">
        <f t="shared" si="4"/>
        <v>239-2303</v>
      </c>
      <c r="D139" s="244" t="s">
        <v>546</v>
      </c>
      <c r="E139" s="244" t="s">
        <v>26</v>
      </c>
      <c r="F139" s="244" t="s">
        <v>44</v>
      </c>
      <c r="G139" s="244" t="s">
        <v>3258</v>
      </c>
      <c r="H139" s="187" t="s">
        <v>6</v>
      </c>
      <c r="I139" s="188">
        <v>1</v>
      </c>
      <c r="J139" s="188">
        <f>VLOOKUP(A139,CENIK!$A$2:$F$201,6,FALSE)</f>
        <v>0</v>
      </c>
      <c r="K139" s="188">
        <f t="shared" si="5"/>
        <v>0</v>
      </c>
    </row>
    <row r="140" spans="1:11" ht="30" x14ac:dyDescent="0.25">
      <c r="A140" s="187">
        <v>24405</v>
      </c>
      <c r="B140" s="187">
        <v>239</v>
      </c>
      <c r="C140" s="184" t="str">
        <f t="shared" si="4"/>
        <v>239-24405</v>
      </c>
      <c r="D140" s="244" t="s">
        <v>546</v>
      </c>
      <c r="E140" s="244" t="s">
        <v>26</v>
      </c>
      <c r="F140" s="244" t="s">
        <v>36</v>
      </c>
      <c r="G140" s="244" t="s">
        <v>252</v>
      </c>
      <c r="H140" s="187" t="s">
        <v>22</v>
      </c>
      <c r="I140" s="188">
        <v>298</v>
      </c>
      <c r="J140" s="188">
        <f>VLOOKUP(A140,CENIK!$A$2:$F$201,6,FALSE)</f>
        <v>0</v>
      </c>
      <c r="K140" s="188">
        <f t="shared" si="5"/>
        <v>0</v>
      </c>
    </row>
    <row r="141" spans="1:11" ht="30" x14ac:dyDescent="0.25">
      <c r="A141" s="187">
        <v>31101</v>
      </c>
      <c r="B141" s="187">
        <v>239</v>
      </c>
      <c r="C141" s="184" t="str">
        <f t="shared" si="4"/>
        <v>239-31101</v>
      </c>
      <c r="D141" s="244" t="s">
        <v>546</v>
      </c>
      <c r="E141" s="244" t="s">
        <v>26</v>
      </c>
      <c r="F141" s="244" t="s">
        <v>36</v>
      </c>
      <c r="G141" s="244" t="s">
        <v>253</v>
      </c>
      <c r="H141" s="187" t="s">
        <v>22</v>
      </c>
      <c r="I141" s="188">
        <v>149</v>
      </c>
      <c r="J141" s="188">
        <f>VLOOKUP(A141,CENIK!$A$2:$F$201,6,FALSE)</f>
        <v>0</v>
      </c>
      <c r="K141" s="188">
        <f t="shared" si="5"/>
        <v>0</v>
      </c>
    </row>
    <row r="142" spans="1:11" ht="75" x14ac:dyDescent="0.25">
      <c r="A142" s="187">
        <v>31602</v>
      </c>
      <c r="B142" s="187">
        <v>239</v>
      </c>
      <c r="C142" s="184" t="str">
        <f t="shared" si="4"/>
        <v>239-31602</v>
      </c>
      <c r="D142" s="244" t="s">
        <v>546</v>
      </c>
      <c r="E142" s="244" t="s">
        <v>26</v>
      </c>
      <c r="F142" s="244" t="s">
        <v>36</v>
      </c>
      <c r="G142" s="244" t="s">
        <v>640</v>
      </c>
      <c r="H142" s="187" t="s">
        <v>29</v>
      </c>
      <c r="I142" s="188">
        <v>745</v>
      </c>
      <c r="J142" s="188">
        <f>VLOOKUP(A142,CENIK!$A$2:$F$201,6,FALSE)</f>
        <v>0</v>
      </c>
      <c r="K142" s="188">
        <f t="shared" si="5"/>
        <v>0</v>
      </c>
    </row>
    <row r="143" spans="1:11" ht="45" x14ac:dyDescent="0.25">
      <c r="A143" s="187">
        <v>32311</v>
      </c>
      <c r="B143" s="187">
        <v>239</v>
      </c>
      <c r="C143" s="184" t="str">
        <f t="shared" si="4"/>
        <v>239-32311</v>
      </c>
      <c r="D143" s="244" t="s">
        <v>546</v>
      </c>
      <c r="E143" s="244" t="s">
        <v>26</v>
      </c>
      <c r="F143" s="244" t="s">
        <v>36</v>
      </c>
      <c r="G143" s="244" t="s">
        <v>255</v>
      </c>
      <c r="H143" s="187" t="s">
        <v>29</v>
      </c>
      <c r="I143" s="188">
        <v>745</v>
      </c>
      <c r="J143" s="188">
        <f>VLOOKUP(A143,CENIK!$A$2:$F$201,6,FALSE)</f>
        <v>0</v>
      </c>
      <c r="K143" s="188">
        <f t="shared" si="5"/>
        <v>0</v>
      </c>
    </row>
    <row r="144" spans="1:11" ht="30" x14ac:dyDescent="0.25">
      <c r="A144" s="187">
        <v>34901</v>
      </c>
      <c r="B144" s="187">
        <v>239</v>
      </c>
      <c r="C144" s="184" t="str">
        <f t="shared" si="4"/>
        <v>239-34901</v>
      </c>
      <c r="D144" s="244" t="s">
        <v>546</v>
      </c>
      <c r="E144" s="244" t="s">
        <v>26</v>
      </c>
      <c r="F144" s="244" t="s">
        <v>36</v>
      </c>
      <c r="G144" s="244" t="s">
        <v>43</v>
      </c>
      <c r="H144" s="187" t="s">
        <v>29</v>
      </c>
      <c r="I144" s="188">
        <v>745</v>
      </c>
      <c r="J144" s="188">
        <f>VLOOKUP(A144,CENIK!$A$2:$F$201,6,FALSE)</f>
        <v>0</v>
      </c>
      <c r="K144" s="188">
        <f t="shared" si="5"/>
        <v>0</v>
      </c>
    </row>
    <row r="145" spans="1:11" ht="60" x14ac:dyDescent="0.25">
      <c r="A145" s="187">
        <v>4101</v>
      </c>
      <c r="B145" s="187">
        <v>239</v>
      </c>
      <c r="C145" s="184" t="str">
        <f t="shared" si="4"/>
        <v>239-4101</v>
      </c>
      <c r="D145" s="244" t="s">
        <v>546</v>
      </c>
      <c r="E145" s="244" t="s">
        <v>49</v>
      </c>
      <c r="F145" s="244" t="s">
        <v>50</v>
      </c>
      <c r="G145" s="244" t="s">
        <v>641</v>
      </c>
      <c r="H145" s="187" t="s">
        <v>29</v>
      </c>
      <c r="I145" s="188">
        <v>375</v>
      </c>
      <c r="J145" s="188">
        <f>VLOOKUP(A145,CENIK!$A$2:$F$201,6,FALSE)</f>
        <v>0</v>
      </c>
      <c r="K145" s="188">
        <f t="shared" si="5"/>
        <v>0</v>
      </c>
    </row>
    <row r="146" spans="1:11" ht="60" x14ac:dyDescent="0.25">
      <c r="A146" s="187">
        <v>4105</v>
      </c>
      <c r="B146" s="187">
        <v>239</v>
      </c>
      <c r="C146" s="184" t="str">
        <f t="shared" si="4"/>
        <v>239-4105</v>
      </c>
      <c r="D146" s="244" t="s">
        <v>546</v>
      </c>
      <c r="E146" s="244" t="s">
        <v>49</v>
      </c>
      <c r="F146" s="244" t="s">
        <v>50</v>
      </c>
      <c r="G146" s="244" t="s">
        <v>257</v>
      </c>
      <c r="H146" s="187" t="s">
        <v>22</v>
      </c>
      <c r="I146" s="188">
        <v>454</v>
      </c>
      <c r="J146" s="188">
        <f>VLOOKUP(A146,CENIK!$A$2:$F$201,6,FALSE)</f>
        <v>0</v>
      </c>
      <c r="K146" s="188">
        <f t="shared" si="5"/>
        <v>0</v>
      </c>
    </row>
    <row r="147" spans="1:11" ht="60" x14ac:dyDescent="0.25">
      <c r="A147" s="187">
        <v>4109</v>
      </c>
      <c r="B147" s="187">
        <v>239</v>
      </c>
      <c r="C147" s="184" t="str">
        <f t="shared" si="4"/>
        <v>239-4109</v>
      </c>
      <c r="D147" s="244" t="s">
        <v>546</v>
      </c>
      <c r="E147" s="244" t="s">
        <v>49</v>
      </c>
      <c r="F147" s="244" t="s">
        <v>50</v>
      </c>
      <c r="G147" s="244" t="s">
        <v>259</v>
      </c>
      <c r="H147" s="187" t="s">
        <v>22</v>
      </c>
      <c r="I147" s="188">
        <v>886</v>
      </c>
      <c r="J147" s="188">
        <f>VLOOKUP(A147,CENIK!$A$2:$F$201,6,FALSE)</f>
        <v>0</v>
      </c>
      <c r="K147" s="188">
        <f t="shared" si="5"/>
        <v>0</v>
      </c>
    </row>
    <row r="148" spans="1:11" ht="45" x14ac:dyDescent="0.25">
      <c r="A148" s="187">
        <v>4121</v>
      </c>
      <c r="B148" s="187">
        <v>239</v>
      </c>
      <c r="C148" s="184" t="str">
        <f t="shared" si="4"/>
        <v>239-4121</v>
      </c>
      <c r="D148" s="244" t="s">
        <v>546</v>
      </c>
      <c r="E148" s="244" t="s">
        <v>49</v>
      </c>
      <c r="F148" s="244" t="s">
        <v>50</v>
      </c>
      <c r="G148" s="244" t="s">
        <v>260</v>
      </c>
      <c r="H148" s="187" t="s">
        <v>22</v>
      </c>
      <c r="I148" s="188">
        <v>10</v>
      </c>
      <c r="J148" s="188">
        <f>VLOOKUP(A148,CENIK!$A$2:$F$201,6,FALSE)</f>
        <v>0</v>
      </c>
      <c r="K148" s="188">
        <f t="shared" si="5"/>
        <v>0</v>
      </c>
    </row>
    <row r="149" spans="1:11" ht="45" x14ac:dyDescent="0.25">
      <c r="A149" s="187">
        <v>4201</v>
      </c>
      <c r="B149" s="187">
        <v>239</v>
      </c>
      <c r="C149" s="184" t="str">
        <f t="shared" si="4"/>
        <v>239-4201</v>
      </c>
      <c r="D149" s="244" t="s">
        <v>546</v>
      </c>
      <c r="E149" s="244" t="s">
        <v>49</v>
      </c>
      <c r="F149" s="244" t="s">
        <v>56</v>
      </c>
      <c r="G149" s="244" t="s">
        <v>57</v>
      </c>
      <c r="H149" s="187" t="s">
        <v>29</v>
      </c>
      <c r="I149" s="188">
        <v>240</v>
      </c>
      <c r="J149" s="188">
        <f>VLOOKUP(A149,CENIK!$A$2:$F$201,6,FALSE)</f>
        <v>0</v>
      </c>
      <c r="K149" s="188">
        <f t="shared" si="5"/>
        <v>0</v>
      </c>
    </row>
    <row r="150" spans="1:11" ht="30" x14ac:dyDescent="0.25">
      <c r="A150" s="187">
        <v>4202</v>
      </c>
      <c r="B150" s="187">
        <v>239</v>
      </c>
      <c r="C150" s="184" t="str">
        <f t="shared" si="4"/>
        <v>239-4202</v>
      </c>
      <c r="D150" s="244" t="s">
        <v>546</v>
      </c>
      <c r="E150" s="244" t="s">
        <v>49</v>
      </c>
      <c r="F150" s="244" t="s">
        <v>56</v>
      </c>
      <c r="G150" s="244" t="s">
        <v>58</v>
      </c>
      <c r="H150" s="187" t="s">
        <v>29</v>
      </c>
      <c r="I150" s="188">
        <v>240</v>
      </c>
      <c r="J150" s="188">
        <f>VLOOKUP(A150,CENIK!$A$2:$F$201,6,FALSE)</f>
        <v>0</v>
      </c>
      <c r="K150" s="188">
        <f t="shared" si="5"/>
        <v>0</v>
      </c>
    </row>
    <row r="151" spans="1:11" ht="75" x14ac:dyDescent="0.25">
      <c r="A151" s="187">
        <v>4203</v>
      </c>
      <c r="B151" s="187">
        <v>239</v>
      </c>
      <c r="C151" s="184" t="str">
        <f t="shared" si="4"/>
        <v>239-4203</v>
      </c>
      <c r="D151" s="244" t="s">
        <v>546</v>
      </c>
      <c r="E151" s="244" t="s">
        <v>49</v>
      </c>
      <c r="F151" s="244" t="s">
        <v>56</v>
      </c>
      <c r="G151" s="244" t="s">
        <v>59</v>
      </c>
      <c r="H151" s="187" t="s">
        <v>22</v>
      </c>
      <c r="I151" s="188">
        <v>37</v>
      </c>
      <c r="J151" s="188">
        <f>VLOOKUP(A151,CENIK!$A$2:$F$201,6,FALSE)</f>
        <v>0</v>
      </c>
      <c r="K151" s="188">
        <f t="shared" si="5"/>
        <v>0</v>
      </c>
    </row>
    <row r="152" spans="1:11" ht="60" x14ac:dyDescent="0.25">
      <c r="A152" s="187">
        <v>4204</v>
      </c>
      <c r="B152" s="187">
        <v>239</v>
      </c>
      <c r="C152" s="184" t="str">
        <f t="shared" si="4"/>
        <v>239-4204</v>
      </c>
      <c r="D152" s="244" t="s">
        <v>546</v>
      </c>
      <c r="E152" s="244" t="s">
        <v>49</v>
      </c>
      <c r="F152" s="244" t="s">
        <v>56</v>
      </c>
      <c r="G152" s="244" t="s">
        <v>60</v>
      </c>
      <c r="H152" s="187" t="s">
        <v>22</v>
      </c>
      <c r="I152" s="188">
        <v>149</v>
      </c>
      <c r="J152" s="188">
        <f>VLOOKUP(A152,CENIK!$A$2:$F$201,6,FALSE)</f>
        <v>0</v>
      </c>
      <c r="K152" s="188">
        <f t="shared" si="5"/>
        <v>0</v>
      </c>
    </row>
    <row r="153" spans="1:11" ht="60" x14ac:dyDescent="0.25">
      <c r="A153" s="187">
        <v>4206</v>
      </c>
      <c r="B153" s="187">
        <v>239</v>
      </c>
      <c r="C153" s="184" t="str">
        <f t="shared" si="4"/>
        <v>239-4206</v>
      </c>
      <c r="D153" s="244" t="s">
        <v>546</v>
      </c>
      <c r="E153" s="244" t="s">
        <v>49</v>
      </c>
      <c r="F153" s="244" t="s">
        <v>56</v>
      </c>
      <c r="G153" s="244" t="s">
        <v>62</v>
      </c>
      <c r="H153" s="187" t="s">
        <v>22</v>
      </c>
      <c r="I153" s="188">
        <v>1153</v>
      </c>
      <c r="J153" s="188">
        <f>VLOOKUP(A153,CENIK!$A$2:$F$201,6,FALSE)</f>
        <v>0</v>
      </c>
      <c r="K153" s="188">
        <f t="shared" si="5"/>
        <v>0</v>
      </c>
    </row>
    <row r="154" spans="1:11" ht="45" x14ac:dyDescent="0.25">
      <c r="A154" s="187">
        <v>5101</v>
      </c>
      <c r="B154" s="187">
        <v>239</v>
      </c>
      <c r="C154" s="184" t="str">
        <f t="shared" si="4"/>
        <v>239-5101</v>
      </c>
      <c r="D154" s="244" t="s">
        <v>546</v>
      </c>
      <c r="E154" s="244" t="s">
        <v>63</v>
      </c>
      <c r="F154" s="244" t="s">
        <v>64</v>
      </c>
      <c r="G154" s="244" t="s">
        <v>65</v>
      </c>
      <c r="H154" s="187" t="s">
        <v>6</v>
      </c>
      <c r="I154" s="188">
        <v>2</v>
      </c>
      <c r="J154" s="188">
        <f>VLOOKUP(A154,CENIK!$A$2:$F$201,6,FALSE)</f>
        <v>0</v>
      </c>
      <c r="K154" s="188">
        <f t="shared" si="5"/>
        <v>0</v>
      </c>
    </row>
    <row r="155" spans="1:11" ht="75" x14ac:dyDescent="0.25">
      <c r="A155" s="187">
        <v>5109</v>
      </c>
      <c r="B155" s="187">
        <v>239</v>
      </c>
      <c r="C155" s="184" t="str">
        <f t="shared" si="4"/>
        <v>239-5109</v>
      </c>
      <c r="D155" s="244" t="s">
        <v>546</v>
      </c>
      <c r="E155" s="244" t="s">
        <v>63</v>
      </c>
      <c r="F155" s="244" t="s">
        <v>64</v>
      </c>
      <c r="G155" s="244" t="s">
        <v>70</v>
      </c>
      <c r="H155" s="187" t="s">
        <v>10</v>
      </c>
      <c r="I155" s="188">
        <v>93</v>
      </c>
      <c r="J155" s="188">
        <f>VLOOKUP(A155,CENIK!$A$2:$F$201,6,FALSE)</f>
        <v>0</v>
      </c>
      <c r="K155" s="188">
        <f t="shared" si="5"/>
        <v>0</v>
      </c>
    </row>
    <row r="156" spans="1:11" ht="165" x14ac:dyDescent="0.25">
      <c r="A156" s="187">
        <v>6101</v>
      </c>
      <c r="B156" s="187">
        <v>239</v>
      </c>
      <c r="C156" s="184" t="str">
        <f t="shared" si="4"/>
        <v>239-6101</v>
      </c>
      <c r="D156" s="244" t="s">
        <v>546</v>
      </c>
      <c r="E156" s="244" t="s">
        <v>74</v>
      </c>
      <c r="F156" s="244" t="s">
        <v>75</v>
      </c>
      <c r="G156" s="244" t="s">
        <v>76</v>
      </c>
      <c r="H156" s="187" t="s">
        <v>10</v>
      </c>
      <c r="I156" s="188">
        <v>191</v>
      </c>
      <c r="J156" s="188">
        <f>VLOOKUP(A156,CENIK!$A$2:$F$201,6,FALSE)</f>
        <v>0</v>
      </c>
      <c r="K156" s="188">
        <f t="shared" si="5"/>
        <v>0</v>
      </c>
    </row>
    <row r="157" spans="1:11" ht="120" x14ac:dyDescent="0.25">
      <c r="A157" s="187">
        <v>6202</v>
      </c>
      <c r="B157" s="187">
        <v>239</v>
      </c>
      <c r="C157" s="184" t="str">
        <f t="shared" si="4"/>
        <v>239-6202</v>
      </c>
      <c r="D157" s="244" t="s">
        <v>546</v>
      </c>
      <c r="E157" s="244" t="s">
        <v>74</v>
      </c>
      <c r="F157" s="244" t="s">
        <v>77</v>
      </c>
      <c r="G157" s="244" t="s">
        <v>263</v>
      </c>
      <c r="H157" s="187" t="s">
        <v>6</v>
      </c>
      <c r="I157" s="188">
        <v>1</v>
      </c>
      <c r="J157" s="188">
        <f>VLOOKUP(A157,CENIK!$A$2:$F$201,6,FALSE)</f>
        <v>0</v>
      </c>
      <c r="K157" s="188">
        <f t="shared" si="5"/>
        <v>0</v>
      </c>
    </row>
    <row r="158" spans="1:11" ht="135" x14ac:dyDescent="0.25">
      <c r="A158" s="187">
        <v>6203</v>
      </c>
      <c r="B158" s="187">
        <v>239</v>
      </c>
      <c r="C158" s="184" t="str">
        <f t="shared" si="4"/>
        <v>239-6203</v>
      </c>
      <c r="D158" s="244" t="s">
        <v>546</v>
      </c>
      <c r="E158" s="244" t="s">
        <v>74</v>
      </c>
      <c r="F158" s="244" t="s">
        <v>77</v>
      </c>
      <c r="G158" s="244" t="s">
        <v>264</v>
      </c>
      <c r="H158" s="187" t="s">
        <v>6</v>
      </c>
      <c r="I158" s="188">
        <v>2</v>
      </c>
      <c r="J158" s="188">
        <f>VLOOKUP(A158,CENIK!$A$2:$F$201,6,FALSE)</f>
        <v>0</v>
      </c>
      <c r="K158" s="188">
        <f t="shared" si="5"/>
        <v>0</v>
      </c>
    </row>
    <row r="159" spans="1:11" ht="120" x14ac:dyDescent="0.25">
      <c r="A159" s="187">
        <v>6204</v>
      </c>
      <c r="B159" s="187">
        <v>239</v>
      </c>
      <c r="C159" s="184" t="str">
        <f t="shared" si="4"/>
        <v>239-6204</v>
      </c>
      <c r="D159" s="244" t="s">
        <v>546</v>
      </c>
      <c r="E159" s="244" t="s">
        <v>74</v>
      </c>
      <c r="F159" s="244" t="s">
        <v>77</v>
      </c>
      <c r="G159" s="244" t="s">
        <v>265</v>
      </c>
      <c r="H159" s="187" t="s">
        <v>6</v>
      </c>
      <c r="I159" s="188">
        <v>3</v>
      </c>
      <c r="J159" s="188">
        <f>VLOOKUP(A159,CENIK!$A$2:$F$201,6,FALSE)</f>
        <v>0</v>
      </c>
      <c r="K159" s="188">
        <f t="shared" si="5"/>
        <v>0</v>
      </c>
    </row>
    <row r="160" spans="1:11" ht="120" x14ac:dyDescent="0.25">
      <c r="A160" s="187">
        <v>6253</v>
      </c>
      <c r="B160" s="187">
        <v>239</v>
      </c>
      <c r="C160" s="184" t="str">
        <f t="shared" ref="C160:C223" si="6">CONCATENATE(B160,$A$29,A160)</f>
        <v>239-6253</v>
      </c>
      <c r="D160" s="244" t="s">
        <v>546</v>
      </c>
      <c r="E160" s="244" t="s">
        <v>74</v>
      </c>
      <c r="F160" s="244" t="s">
        <v>77</v>
      </c>
      <c r="G160" s="244" t="s">
        <v>269</v>
      </c>
      <c r="H160" s="187" t="s">
        <v>6</v>
      </c>
      <c r="I160" s="188">
        <v>6</v>
      </c>
      <c r="J160" s="188">
        <f>VLOOKUP(A160,CENIK!$A$2:$F$201,6,FALSE)</f>
        <v>0</v>
      </c>
      <c r="K160" s="188">
        <f t="shared" ref="K160:K223" si="7">ROUND(I160*J160,2)</f>
        <v>0</v>
      </c>
    </row>
    <row r="161" spans="1:11" ht="345" x14ac:dyDescent="0.25">
      <c r="A161" s="187">
        <v>6301</v>
      </c>
      <c r="B161" s="187">
        <v>239</v>
      </c>
      <c r="C161" s="184" t="str">
        <f t="shared" si="6"/>
        <v>239-6301</v>
      </c>
      <c r="D161" s="244" t="s">
        <v>546</v>
      </c>
      <c r="E161" s="244" t="s">
        <v>74</v>
      </c>
      <c r="F161" s="244" t="s">
        <v>81</v>
      </c>
      <c r="G161" s="244" t="s">
        <v>270</v>
      </c>
      <c r="H161" s="187" t="s">
        <v>6</v>
      </c>
      <c r="I161" s="188">
        <v>12</v>
      </c>
      <c r="J161" s="188">
        <f>VLOOKUP(A161,CENIK!$A$2:$F$201,6,FALSE)</f>
        <v>0</v>
      </c>
      <c r="K161" s="188">
        <f t="shared" si="7"/>
        <v>0</v>
      </c>
    </row>
    <row r="162" spans="1:11" ht="120" x14ac:dyDescent="0.25">
      <c r="A162" s="187">
        <v>6305</v>
      </c>
      <c r="B162" s="187">
        <v>239</v>
      </c>
      <c r="C162" s="184" t="str">
        <f t="shared" si="6"/>
        <v>239-6305</v>
      </c>
      <c r="D162" s="244" t="s">
        <v>546</v>
      </c>
      <c r="E162" s="244" t="s">
        <v>74</v>
      </c>
      <c r="F162" s="244" t="s">
        <v>81</v>
      </c>
      <c r="G162" s="244" t="s">
        <v>84</v>
      </c>
      <c r="H162" s="187" t="s">
        <v>6</v>
      </c>
      <c r="I162" s="188">
        <v>12</v>
      </c>
      <c r="J162" s="188">
        <f>VLOOKUP(A162,CENIK!$A$2:$F$201,6,FALSE)</f>
        <v>0</v>
      </c>
      <c r="K162" s="188">
        <f t="shared" si="7"/>
        <v>0</v>
      </c>
    </row>
    <row r="163" spans="1:11" ht="30" x14ac:dyDescent="0.25">
      <c r="A163" s="187">
        <v>6401</v>
      </c>
      <c r="B163" s="187">
        <v>239</v>
      </c>
      <c r="C163" s="184" t="str">
        <f t="shared" si="6"/>
        <v>239-6401</v>
      </c>
      <c r="D163" s="244" t="s">
        <v>546</v>
      </c>
      <c r="E163" s="244" t="s">
        <v>74</v>
      </c>
      <c r="F163" s="244" t="s">
        <v>85</v>
      </c>
      <c r="G163" s="244" t="s">
        <v>86</v>
      </c>
      <c r="H163" s="187" t="s">
        <v>10</v>
      </c>
      <c r="I163" s="188">
        <v>191</v>
      </c>
      <c r="J163" s="188">
        <f>VLOOKUP(A163,CENIK!$A$2:$F$201,6,FALSE)</f>
        <v>0</v>
      </c>
      <c r="K163" s="188">
        <f t="shared" si="7"/>
        <v>0</v>
      </c>
    </row>
    <row r="164" spans="1:11" ht="30" x14ac:dyDescent="0.25">
      <c r="A164" s="187">
        <v>6402</v>
      </c>
      <c r="B164" s="187">
        <v>239</v>
      </c>
      <c r="C164" s="184" t="str">
        <f t="shared" si="6"/>
        <v>239-6402</v>
      </c>
      <c r="D164" s="244" t="s">
        <v>546</v>
      </c>
      <c r="E164" s="244" t="s">
        <v>74</v>
      </c>
      <c r="F164" s="244" t="s">
        <v>85</v>
      </c>
      <c r="G164" s="244" t="s">
        <v>122</v>
      </c>
      <c r="H164" s="187" t="s">
        <v>10</v>
      </c>
      <c r="I164" s="188">
        <v>191</v>
      </c>
      <c r="J164" s="188">
        <f>VLOOKUP(A164,CENIK!$A$2:$F$201,6,FALSE)</f>
        <v>0</v>
      </c>
      <c r="K164" s="188">
        <f t="shared" si="7"/>
        <v>0</v>
      </c>
    </row>
    <row r="165" spans="1:11" ht="60" x14ac:dyDescent="0.25">
      <c r="A165" s="187">
        <v>6405</v>
      </c>
      <c r="B165" s="187">
        <v>239</v>
      </c>
      <c r="C165" s="184" t="str">
        <f t="shared" si="6"/>
        <v>239-6405</v>
      </c>
      <c r="D165" s="244" t="s">
        <v>546</v>
      </c>
      <c r="E165" s="244" t="s">
        <v>74</v>
      </c>
      <c r="F165" s="244" t="s">
        <v>85</v>
      </c>
      <c r="G165" s="244" t="s">
        <v>87</v>
      </c>
      <c r="H165" s="187" t="s">
        <v>10</v>
      </c>
      <c r="I165" s="188">
        <v>191</v>
      </c>
      <c r="J165" s="188">
        <f>VLOOKUP(A165,CENIK!$A$2:$F$201,6,FALSE)</f>
        <v>0</v>
      </c>
      <c r="K165" s="188">
        <f t="shared" si="7"/>
        <v>0</v>
      </c>
    </row>
    <row r="166" spans="1:11" ht="30" x14ac:dyDescent="0.25">
      <c r="A166" s="187">
        <v>6501</v>
      </c>
      <c r="B166" s="187">
        <v>239</v>
      </c>
      <c r="C166" s="184" t="str">
        <f t="shared" si="6"/>
        <v>239-6501</v>
      </c>
      <c r="D166" s="244" t="s">
        <v>546</v>
      </c>
      <c r="E166" s="244" t="s">
        <v>74</v>
      </c>
      <c r="F166" s="244" t="s">
        <v>88</v>
      </c>
      <c r="G166" s="244" t="s">
        <v>271</v>
      </c>
      <c r="H166" s="187" t="s">
        <v>6</v>
      </c>
      <c r="I166" s="188">
        <v>5</v>
      </c>
      <c r="J166" s="188">
        <f>VLOOKUP(A166,CENIK!$A$2:$F$201,6,FALSE)</f>
        <v>0</v>
      </c>
      <c r="K166" s="188">
        <f t="shared" si="7"/>
        <v>0</v>
      </c>
    </row>
    <row r="167" spans="1:11" ht="45" x14ac:dyDescent="0.25">
      <c r="A167" s="187">
        <v>6503</v>
      </c>
      <c r="B167" s="187">
        <v>239</v>
      </c>
      <c r="C167" s="184" t="str">
        <f t="shared" si="6"/>
        <v>239-6503</v>
      </c>
      <c r="D167" s="244" t="s">
        <v>546</v>
      </c>
      <c r="E167" s="244" t="s">
        <v>74</v>
      </c>
      <c r="F167" s="244" t="s">
        <v>88</v>
      </c>
      <c r="G167" s="244" t="s">
        <v>273</v>
      </c>
      <c r="H167" s="187" t="s">
        <v>6</v>
      </c>
      <c r="I167" s="188">
        <v>2</v>
      </c>
      <c r="J167" s="188">
        <f>VLOOKUP(A167,CENIK!$A$2:$F$201,6,FALSE)</f>
        <v>0</v>
      </c>
      <c r="K167" s="188">
        <f t="shared" si="7"/>
        <v>0</v>
      </c>
    </row>
    <row r="168" spans="1:11" ht="45" x14ac:dyDescent="0.25">
      <c r="A168" s="187">
        <v>6504</v>
      </c>
      <c r="B168" s="187">
        <v>239</v>
      </c>
      <c r="C168" s="184" t="str">
        <f t="shared" si="6"/>
        <v>239-6504</v>
      </c>
      <c r="D168" s="244" t="s">
        <v>546</v>
      </c>
      <c r="E168" s="244" t="s">
        <v>74</v>
      </c>
      <c r="F168" s="244" t="s">
        <v>88</v>
      </c>
      <c r="G168" s="244" t="s">
        <v>274</v>
      </c>
      <c r="H168" s="187" t="s">
        <v>6</v>
      </c>
      <c r="I168" s="188">
        <v>2</v>
      </c>
      <c r="J168" s="188">
        <f>VLOOKUP(A168,CENIK!$A$2:$F$201,6,FALSE)</f>
        <v>0</v>
      </c>
      <c r="K168" s="188">
        <f t="shared" si="7"/>
        <v>0</v>
      </c>
    </row>
    <row r="169" spans="1:11" ht="30" x14ac:dyDescent="0.25">
      <c r="A169" s="187">
        <v>6507</v>
      </c>
      <c r="B169" s="187">
        <v>239</v>
      </c>
      <c r="C169" s="184" t="str">
        <f t="shared" si="6"/>
        <v>239-6507</v>
      </c>
      <c r="D169" s="244" t="s">
        <v>546</v>
      </c>
      <c r="E169" s="244" t="s">
        <v>74</v>
      </c>
      <c r="F169" s="244" t="s">
        <v>88</v>
      </c>
      <c r="G169" s="244" t="s">
        <v>277</v>
      </c>
      <c r="H169" s="187" t="s">
        <v>6</v>
      </c>
      <c r="I169" s="188">
        <v>3</v>
      </c>
      <c r="J169" s="188">
        <f>VLOOKUP(A169,CENIK!$A$2:$F$201,6,FALSE)</f>
        <v>0</v>
      </c>
      <c r="K169" s="188">
        <f t="shared" si="7"/>
        <v>0</v>
      </c>
    </row>
    <row r="170" spans="1:11" ht="75" x14ac:dyDescent="0.25">
      <c r="A170" s="187">
        <v>6513</v>
      </c>
      <c r="B170" s="187">
        <v>239</v>
      </c>
      <c r="C170" s="184" t="str">
        <f t="shared" si="6"/>
        <v>239-6513</v>
      </c>
      <c r="D170" s="244" t="s">
        <v>546</v>
      </c>
      <c r="E170" s="244" t="s">
        <v>74</v>
      </c>
      <c r="F170" s="244" t="s">
        <v>88</v>
      </c>
      <c r="G170" s="244" t="s">
        <v>279</v>
      </c>
      <c r="H170" s="187" t="s">
        <v>10</v>
      </c>
      <c r="I170" s="188">
        <v>93</v>
      </c>
      <c r="J170" s="188">
        <f>VLOOKUP(A170,CENIK!$A$2:$F$201,6,FALSE)</f>
        <v>0</v>
      </c>
      <c r="K170" s="188">
        <f t="shared" si="7"/>
        <v>0</v>
      </c>
    </row>
    <row r="171" spans="1:11" ht="60" x14ac:dyDescent="0.25">
      <c r="A171" s="187">
        <v>1201</v>
      </c>
      <c r="B171" s="187">
        <v>434</v>
      </c>
      <c r="C171" s="184" t="str">
        <f t="shared" si="6"/>
        <v>434-1201</v>
      </c>
      <c r="D171" s="244" t="s">
        <v>552</v>
      </c>
      <c r="E171" s="244" t="s">
        <v>7</v>
      </c>
      <c r="F171" s="244" t="s">
        <v>8</v>
      </c>
      <c r="G171" s="244" t="s">
        <v>9</v>
      </c>
      <c r="H171" s="187" t="s">
        <v>10</v>
      </c>
      <c r="I171" s="188">
        <v>223</v>
      </c>
      <c r="J171" s="188">
        <f>VLOOKUP(A171,CENIK!$A$2:$F$201,6,FALSE)</f>
        <v>0</v>
      </c>
      <c r="K171" s="188">
        <f t="shared" si="7"/>
        <v>0</v>
      </c>
    </row>
    <row r="172" spans="1:11" ht="45" x14ac:dyDescent="0.25">
      <c r="A172" s="187">
        <v>1202</v>
      </c>
      <c r="B172" s="187">
        <v>434</v>
      </c>
      <c r="C172" s="184" t="str">
        <f t="shared" si="6"/>
        <v>434-1202</v>
      </c>
      <c r="D172" s="244" t="s">
        <v>552</v>
      </c>
      <c r="E172" s="244" t="s">
        <v>7</v>
      </c>
      <c r="F172" s="244" t="s">
        <v>8</v>
      </c>
      <c r="G172" s="244" t="s">
        <v>11</v>
      </c>
      <c r="H172" s="187" t="s">
        <v>12</v>
      </c>
      <c r="I172" s="188">
        <v>8</v>
      </c>
      <c r="J172" s="188">
        <f>VLOOKUP(A172,CENIK!$A$2:$F$201,6,FALSE)</f>
        <v>0</v>
      </c>
      <c r="K172" s="188">
        <f t="shared" si="7"/>
        <v>0</v>
      </c>
    </row>
    <row r="173" spans="1:11" ht="60" x14ac:dyDescent="0.25">
      <c r="A173" s="187">
        <v>1205</v>
      </c>
      <c r="B173" s="187">
        <v>434</v>
      </c>
      <c r="C173" s="184" t="str">
        <f t="shared" si="6"/>
        <v>434-1205</v>
      </c>
      <c r="D173" s="244" t="s">
        <v>552</v>
      </c>
      <c r="E173" s="244" t="s">
        <v>7</v>
      </c>
      <c r="F173" s="244" t="s">
        <v>8</v>
      </c>
      <c r="G173" s="244" t="s">
        <v>237</v>
      </c>
      <c r="H173" s="187" t="s">
        <v>14</v>
      </c>
      <c r="I173" s="188">
        <v>1</v>
      </c>
      <c r="J173" s="188">
        <f>VLOOKUP(A173,CENIK!$A$2:$F$201,6,FALSE)</f>
        <v>0</v>
      </c>
      <c r="K173" s="188">
        <f t="shared" si="7"/>
        <v>0</v>
      </c>
    </row>
    <row r="174" spans="1:11" ht="60" x14ac:dyDescent="0.25">
      <c r="A174" s="187">
        <v>1206</v>
      </c>
      <c r="B174" s="187">
        <v>434</v>
      </c>
      <c r="C174" s="184" t="str">
        <f t="shared" si="6"/>
        <v>434-1206</v>
      </c>
      <c r="D174" s="244" t="s">
        <v>552</v>
      </c>
      <c r="E174" s="244" t="s">
        <v>7</v>
      </c>
      <c r="F174" s="244" t="s">
        <v>8</v>
      </c>
      <c r="G174" s="244" t="s">
        <v>238</v>
      </c>
      <c r="H174" s="187" t="s">
        <v>14</v>
      </c>
      <c r="I174" s="188">
        <v>1</v>
      </c>
      <c r="J174" s="188">
        <f>VLOOKUP(A174,CENIK!$A$2:$F$201,6,FALSE)</f>
        <v>0</v>
      </c>
      <c r="K174" s="188">
        <f t="shared" si="7"/>
        <v>0</v>
      </c>
    </row>
    <row r="175" spans="1:11" ht="75" x14ac:dyDescent="0.25">
      <c r="A175" s="187">
        <v>1207</v>
      </c>
      <c r="B175" s="187">
        <v>434</v>
      </c>
      <c r="C175" s="184" t="str">
        <f t="shared" si="6"/>
        <v>434-1207</v>
      </c>
      <c r="D175" s="244" t="s">
        <v>552</v>
      </c>
      <c r="E175" s="244" t="s">
        <v>7</v>
      </c>
      <c r="F175" s="244" t="s">
        <v>8</v>
      </c>
      <c r="G175" s="244" t="s">
        <v>239</v>
      </c>
      <c r="H175" s="187" t="s">
        <v>14</v>
      </c>
      <c r="I175" s="188">
        <v>1</v>
      </c>
      <c r="J175" s="188">
        <f>VLOOKUP(A175,CENIK!$A$2:$F$201,6,FALSE)</f>
        <v>0</v>
      </c>
      <c r="K175" s="188">
        <f t="shared" si="7"/>
        <v>0</v>
      </c>
    </row>
    <row r="176" spans="1:11" ht="75" x14ac:dyDescent="0.25">
      <c r="A176" s="187">
        <v>1211</v>
      </c>
      <c r="B176" s="187">
        <v>434</v>
      </c>
      <c r="C176" s="184" t="str">
        <f t="shared" si="6"/>
        <v>434-1211</v>
      </c>
      <c r="D176" s="244" t="s">
        <v>552</v>
      </c>
      <c r="E176" s="244" t="s">
        <v>7</v>
      </c>
      <c r="F176" s="244" t="s">
        <v>8</v>
      </c>
      <c r="G176" s="244" t="s">
        <v>242</v>
      </c>
      <c r="H176" s="187" t="s">
        <v>14</v>
      </c>
      <c r="I176" s="188">
        <v>2</v>
      </c>
      <c r="J176" s="188">
        <f>VLOOKUP(A176,CENIK!$A$2:$F$201,6,FALSE)</f>
        <v>0</v>
      </c>
      <c r="K176" s="188">
        <f t="shared" si="7"/>
        <v>0</v>
      </c>
    </row>
    <row r="177" spans="1:11" ht="45" x14ac:dyDescent="0.25">
      <c r="A177" s="187">
        <v>1301</v>
      </c>
      <c r="B177" s="187">
        <v>434</v>
      </c>
      <c r="C177" s="184" t="str">
        <f t="shared" si="6"/>
        <v>434-1301</v>
      </c>
      <c r="D177" s="244" t="s">
        <v>552</v>
      </c>
      <c r="E177" s="244" t="s">
        <v>7</v>
      </c>
      <c r="F177" s="244" t="s">
        <v>15</v>
      </c>
      <c r="G177" s="244" t="s">
        <v>16</v>
      </c>
      <c r="H177" s="187" t="s">
        <v>10</v>
      </c>
      <c r="I177" s="188">
        <v>223</v>
      </c>
      <c r="J177" s="188">
        <f>VLOOKUP(A177,CENIK!$A$2:$F$201,6,FALSE)</f>
        <v>0</v>
      </c>
      <c r="K177" s="188">
        <f t="shared" si="7"/>
        <v>0</v>
      </c>
    </row>
    <row r="178" spans="1:11" ht="150" x14ac:dyDescent="0.25">
      <c r="A178" s="187">
        <v>1302</v>
      </c>
      <c r="B178" s="187">
        <v>434</v>
      </c>
      <c r="C178" s="184" t="str">
        <f t="shared" si="6"/>
        <v>434-1302</v>
      </c>
      <c r="D178" s="244" t="s">
        <v>552</v>
      </c>
      <c r="E178" s="244" t="s">
        <v>7</v>
      </c>
      <c r="F178" s="244" t="s">
        <v>15</v>
      </c>
      <c r="G178" s="244" t="s">
        <v>3254</v>
      </c>
      <c r="H178" s="187" t="s">
        <v>10</v>
      </c>
      <c r="I178" s="188">
        <v>223</v>
      </c>
      <c r="J178" s="188">
        <f>VLOOKUP(A178,CENIK!$A$2:$F$201,6,FALSE)</f>
        <v>0</v>
      </c>
      <c r="K178" s="188">
        <f t="shared" si="7"/>
        <v>0</v>
      </c>
    </row>
    <row r="179" spans="1:11" ht="60" x14ac:dyDescent="0.25">
      <c r="A179" s="187">
        <v>1307</v>
      </c>
      <c r="B179" s="187">
        <v>434</v>
      </c>
      <c r="C179" s="184" t="str">
        <f t="shared" si="6"/>
        <v>434-1307</v>
      </c>
      <c r="D179" s="244" t="s">
        <v>552</v>
      </c>
      <c r="E179" s="244" t="s">
        <v>7</v>
      </c>
      <c r="F179" s="244" t="s">
        <v>15</v>
      </c>
      <c r="G179" s="244" t="s">
        <v>18</v>
      </c>
      <c r="H179" s="187" t="s">
        <v>6</v>
      </c>
      <c r="I179" s="188">
        <v>1</v>
      </c>
      <c r="J179" s="188">
        <f>VLOOKUP(A179,CENIK!$A$2:$F$201,6,FALSE)</f>
        <v>0</v>
      </c>
      <c r="K179" s="188">
        <f t="shared" si="7"/>
        <v>0</v>
      </c>
    </row>
    <row r="180" spans="1:11" ht="30" x14ac:dyDescent="0.25">
      <c r="A180" s="187">
        <v>1401</v>
      </c>
      <c r="B180" s="187">
        <v>434</v>
      </c>
      <c r="C180" s="184" t="str">
        <f t="shared" si="6"/>
        <v>434-1401</v>
      </c>
      <c r="D180" s="244" t="s">
        <v>552</v>
      </c>
      <c r="E180" s="244" t="s">
        <v>7</v>
      </c>
      <c r="F180" s="244" t="s">
        <v>25</v>
      </c>
      <c r="G180" s="244" t="s">
        <v>247</v>
      </c>
      <c r="H180" s="187" t="s">
        <v>20</v>
      </c>
      <c r="I180" s="188">
        <v>5</v>
      </c>
      <c r="J180" s="188">
        <f>VLOOKUP(A180,CENIK!$A$2:$F$201,6,FALSE)</f>
        <v>0</v>
      </c>
      <c r="K180" s="188">
        <f t="shared" si="7"/>
        <v>0</v>
      </c>
    </row>
    <row r="181" spans="1:11" ht="30" x14ac:dyDescent="0.25">
      <c r="A181" s="187">
        <v>1402</v>
      </c>
      <c r="B181" s="187">
        <v>434</v>
      </c>
      <c r="C181" s="184" t="str">
        <f t="shared" si="6"/>
        <v>434-1402</v>
      </c>
      <c r="D181" s="244" t="s">
        <v>552</v>
      </c>
      <c r="E181" s="244" t="s">
        <v>7</v>
      </c>
      <c r="F181" s="244" t="s">
        <v>25</v>
      </c>
      <c r="G181" s="244" t="s">
        <v>248</v>
      </c>
      <c r="H181" s="187" t="s">
        <v>20</v>
      </c>
      <c r="I181" s="188">
        <v>6</v>
      </c>
      <c r="J181" s="188">
        <f>VLOOKUP(A181,CENIK!$A$2:$F$201,6,FALSE)</f>
        <v>0</v>
      </c>
      <c r="K181" s="188">
        <f t="shared" si="7"/>
        <v>0</v>
      </c>
    </row>
    <row r="182" spans="1:11" ht="30" x14ac:dyDescent="0.25">
      <c r="A182" s="187">
        <v>1403</v>
      </c>
      <c r="B182" s="187">
        <v>434</v>
      </c>
      <c r="C182" s="184" t="str">
        <f t="shared" si="6"/>
        <v>434-1403</v>
      </c>
      <c r="D182" s="244" t="s">
        <v>552</v>
      </c>
      <c r="E182" s="244" t="s">
        <v>7</v>
      </c>
      <c r="F182" s="244" t="s">
        <v>25</v>
      </c>
      <c r="G182" s="244" t="s">
        <v>249</v>
      </c>
      <c r="H182" s="187" t="s">
        <v>20</v>
      </c>
      <c r="I182" s="188">
        <v>2</v>
      </c>
      <c r="J182" s="188">
        <f>VLOOKUP(A182,CENIK!$A$2:$F$201,6,FALSE)</f>
        <v>0</v>
      </c>
      <c r="K182" s="188">
        <f t="shared" si="7"/>
        <v>0</v>
      </c>
    </row>
    <row r="183" spans="1:11" ht="45" x14ac:dyDescent="0.25">
      <c r="A183" s="187">
        <v>12308</v>
      </c>
      <c r="B183" s="187">
        <v>434</v>
      </c>
      <c r="C183" s="184" t="str">
        <f t="shared" si="6"/>
        <v>434-12308</v>
      </c>
      <c r="D183" s="244" t="s">
        <v>552</v>
      </c>
      <c r="E183" s="244" t="s">
        <v>26</v>
      </c>
      <c r="F183" s="244" t="s">
        <v>27</v>
      </c>
      <c r="G183" s="244" t="s">
        <v>28</v>
      </c>
      <c r="H183" s="187" t="s">
        <v>29</v>
      </c>
      <c r="I183" s="188">
        <v>755</v>
      </c>
      <c r="J183" s="188">
        <f>VLOOKUP(A183,CENIK!$A$2:$F$201,6,FALSE)</f>
        <v>0</v>
      </c>
      <c r="K183" s="188">
        <f t="shared" si="7"/>
        <v>0</v>
      </c>
    </row>
    <row r="184" spans="1:11" ht="30" x14ac:dyDescent="0.25">
      <c r="A184" s="187">
        <v>12327</v>
      </c>
      <c r="B184" s="187">
        <v>434</v>
      </c>
      <c r="C184" s="184" t="str">
        <f t="shared" si="6"/>
        <v>434-12327</v>
      </c>
      <c r="D184" s="244" t="s">
        <v>552</v>
      </c>
      <c r="E184" s="244" t="s">
        <v>26</v>
      </c>
      <c r="F184" s="244" t="s">
        <v>27</v>
      </c>
      <c r="G184" s="244" t="s">
        <v>31</v>
      </c>
      <c r="H184" s="187" t="s">
        <v>10</v>
      </c>
      <c r="I184" s="188">
        <v>50</v>
      </c>
      <c r="J184" s="188">
        <f>VLOOKUP(A184,CENIK!$A$2:$F$201,6,FALSE)</f>
        <v>0</v>
      </c>
      <c r="K184" s="188">
        <f t="shared" si="7"/>
        <v>0</v>
      </c>
    </row>
    <row r="185" spans="1:11" ht="60" x14ac:dyDescent="0.25">
      <c r="A185" s="187">
        <v>21106</v>
      </c>
      <c r="B185" s="187">
        <v>434</v>
      </c>
      <c r="C185" s="184" t="str">
        <f t="shared" si="6"/>
        <v>434-21106</v>
      </c>
      <c r="D185" s="244" t="s">
        <v>552</v>
      </c>
      <c r="E185" s="244" t="s">
        <v>26</v>
      </c>
      <c r="F185" s="244" t="s">
        <v>27</v>
      </c>
      <c r="G185" s="244" t="s">
        <v>251</v>
      </c>
      <c r="H185" s="187" t="s">
        <v>22</v>
      </c>
      <c r="I185" s="188">
        <v>268</v>
      </c>
      <c r="J185" s="188">
        <f>VLOOKUP(A185,CENIK!$A$2:$F$201,6,FALSE)</f>
        <v>0</v>
      </c>
      <c r="K185" s="188">
        <f t="shared" si="7"/>
        <v>0</v>
      </c>
    </row>
    <row r="186" spans="1:11" ht="30" x14ac:dyDescent="0.25">
      <c r="A186" s="187">
        <v>2208</v>
      </c>
      <c r="B186" s="187">
        <v>434</v>
      </c>
      <c r="C186" s="184" t="str">
        <f t="shared" si="6"/>
        <v>434-2208</v>
      </c>
      <c r="D186" s="244" t="s">
        <v>552</v>
      </c>
      <c r="E186" s="244" t="s">
        <v>26</v>
      </c>
      <c r="F186" s="244" t="s">
        <v>36</v>
      </c>
      <c r="G186" s="244" t="s">
        <v>37</v>
      </c>
      <c r="H186" s="187" t="s">
        <v>29</v>
      </c>
      <c r="I186" s="188">
        <v>755</v>
      </c>
      <c r="J186" s="188">
        <f>VLOOKUP(A186,CENIK!$A$2:$F$201,6,FALSE)</f>
        <v>0</v>
      </c>
      <c r="K186" s="188">
        <f t="shared" si="7"/>
        <v>0</v>
      </c>
    </row>
    <row r="187" spans="1:11" ht="30" x14ac:dyDescent="0.25">
      <c r="A187" s="187">
        <v>22103</v>
      </c>
      <c r="B187" s="187">
        <v>434</v>
      </c>
      <c r="C187" s="184" t="str">
        <f t="shared" si="6"/>
        <v>434-22103</v>
      </c>
      <c r="D187" s="244" t="s">
        <v>552</v>
      </c>
      <c r="E187" s="244" t="s">
        <v>26</v>
      </c>
      <c r="F187" s="244" t="s">
        <v>36</v>
      </c>
      <c r="G187" s="244" t="s">
        <v>40</v>
      </c>
      <c r="H187" s="187" t="s">
        <v>29</v>
      </c>
      <c r="I187" s="188">
        <v>755</v>
      </c>
      <c r="J187" s="188">
        <f>VLOOKUP(A187,CENIK!$A$2:$F$201,6,FALSE)</f>
        <v>0</v>
      </c>
      <c r="K187" s="188">
        <f t="shared" si="7"/>
        <v>0</v>
      </c>
    </row>
    <row r="188" spans="1:11" ht="30" x14ac:dyDescent="0.25">
      <c r="A188" s="187">
        <v>2224</v>
      </c>
      <c r="B188" s="187">
        <v>434</v>
      </c>
      <c r="C188" s="184" t="str">
        <f t="shared" si="6"/>
        <v>434-2224</v>
      </c>
      <c r="D188" s="244" t="s">
        <v>552</v>
      </c>
      <c r="E188" s="244" t="s">
        <v>26</v>
      </c>
      <c r="F188" s="244" t="s">
        <v>36</v>
      </c>
      <c r="G188" s="244" t="s">
        <v>38</v>
      </c>
      <c r="H188" s="187" t="s">
        <v>12</v>
      </c>
      <c r="I188" s="188">
        <v>16</v>
      </c>
      <c r="J188" s="188">
        <f>VLOOKUP(A188,CENIK!$A$2:$F$201,6,FALSE)</f>
        <v>0</v>
      </c>
      <c r="K188" s="188">
        <f t="shared" si="7"/>
        <v>0</v>
      </c>
    </row>
    <row r="189" spans="1:11" ht="30" x14ac:dyDescent="0.25">
      <c r="A189" s="187">
        <v>2225</v>
      </c>
      <c r="B189" s="187">
        <v>434</v>
      </c>
      <c r="C189" s="184" t="str">
        <f t="shared" si="6"/>
        <v>434-2225</v>
      </c>
      <c r="D189" s="244" t="s">
        <v>552</v>
      </c>
      <c r="E189" s="244" t="s">
        <v>26</v>
      </c>
      <c r="F189" s="244" t="s">
        <v>36</v>
      </c>
      <c r="G189" s="244" t="s">
        <v>39</v>
      </c>
      <c r="H189" s="187" t="s">
        <v>12</v>
      </c>
      <c r="I189" s="188">
        <v>6</v>
      </c>
      <c r="J189" s="188">
        <f>VLOOKUP(A189,CENIK!$A$2:$F$201,6,FALSE)</f>
        <v>0</v>
      </c>
      <c r="K189" s="188">
        <f t="shared" si="7"/>
        <v>0</v>
      </c>
    </row>
    <row r="190" spans="1:11" ht="45" x14ac:dyDescent="0.25">
      <c r="A190" s="187">
        <v>2303</v>
      </c>
      <c r="B190" s="187">
        <v>434</v>
      </c>
      <c r="C190" s="184" t="str">
        <f t="shared" si="6"/>
        <v>434-2303</v>
      </c>
      <c r="D190" s="244" t="s">
        <v>552</v>
      </c>
      <c r="E190" s="244" t="s">
        <v>26</v>
      </c>
      <c r="F190" s="244" t="s">
        <v>44</v>
      </c>
      <c r="G190" s="244" t="s">
        <v>3258</v>
      </c>
      <c r="H190" s="187" t="s">
        <v>6</v>
      </c>
      <c r="I190" s="188">
        <v>1</v>
      </c>
      <c r="J190" s="188">
        <f>VLOOKUP(A190,CENIK!$A$2:$F$201,6,FALSE)</f>
        <v>0</v>
      </c>
      <c r="K190" s="188">
        <f t="shared" si="7"/>
        <v>0</v>
      </c>
    </row>
    <row r="191" spans="1:11" ht="30" x14ac:dyDescent="0.25">
      <c r="A191" s="187">
        <v>24405</v>
      </c>
      <c r="B191" s="187">
        <v>434</v>
      </c>
      <c r="C191" s="184" t="str">
        <f t="shared" si="6"/>
        <v>434-24405</v>
      </c>
      <c r="D191" s="244" t="s">
        <v>552</v>
      </c>
      <c r="E191" s="244" t="s">
        <v>26</v>
      </c>
      <c r="F191" s="244" t="s">
        <v>36</v>
      </c>
      <c r="G191" s="244" t="s">
        <v>252</v>
      </c>
      <c r="H191" s="187" t="s">
        <v>22</v>
      </c>
      <c r="I191" s="188">
        <v>302</v>
      </c>
      <c r="J191" s="188">
        <f>VLOOKUP(A191,CENIK!$A$2:$F$201,6,FALSE)</f>
        <v>0</v>
      </c>
      <c r="K191" s="188">
        <f t="shared" si="7"/>
        <v>0</v>
      </c>
    </row>
    <row r="192" spans="1:11" ht="30" x14ac:dyDescent="0.25">
      <c r="A192" s="187">
        <v>31101</v>
      </c>
      <c r="B192" s="187">
        <v>434</v>
      </c>
      <c r="C192" s="184" t="str">
        <f t="shared" si="6"/>
        <v>434-31101</v>
      </c>
      <c r="D192" s="244" t="s">
        <v>552</v>
      </c>
      <c r="E192" s="244" t="s">
        <v>26</v>
      </c>
      <c r="F192" s="244" t="s">
        <v>36</v>
      </c>
      <c r="G192" s="244" t="s">
        <v>253</v>
      </c>
      <c r="H192" s="187" t="s">
        <v>22</v>
      </c>
      <c r="I192" s="188">
        <v>151</v>
      </c>
      <c r="J192" s="188">
        <f>VLOOKUP(A192,CENIK!$A$2:$F$201,6,FALSE)</f>
        <v>0</v>
      </c>
      <c r="K192" s="188">
        <f t="shared" si="7"/>
        <v>0</v>
      </c>
    </row>
    <row r="193" spans="1:11" ht="75" x14ac:dyDescent="0.25">
      <c r="A193" s="187">
        <v>31602</v>
      </c>
      <c r="B193" s="187">
        <v>434</v>
      </c>
      <c r="C193" s="184" t="str">
        <f t="shared" si="6"/>
        <v>434-31602</v>
      </c>
      <c r="D193" s="244" t="s">
        <v>552</v>
      </c>
      <c r="E193" s="244" t="s">
        <v>26</v>
      </c>
      <c r="F193" s="244" t="s">
        <v>36</v>
      </c>
      <c r="G193" s="244" t="s">
        <v>640</v>
      </c>
      <c r="H193" s="187" t="s">
        <v>29</v>
      </c>
      <c r="I193" s="188">
        <v>755</v>
      </c>
      <c r="J193" s="188">
        <f>VLOOKUP(A193,CENIK!$A$2:$F$201,6,FALSE)</f>
        <v>0</v>
      </c>
      <c r="K193" s="188">
        <f t="shared" si="7"/>
        <v>0</v>
      </c>
    </row>
    <row r="194" spans="1:11" ht="45" x14ac:dyDescent="0.25">
      <c r="A194" s="187">
        <v>32311</v>
      </c>
      <c r="B194" s="187">
        <v>434</v>
      </c>
      <c r="C194" s="184" t="str">
        <f t="shared" si="6"/>
        <v>434-32311</v>
      </c>
      <c r="D194" s="244" t="s">
        <v>552</v>
      </c>
      <c r="E194" s="244" t="s">
        <v>26</v>
      </c>
      <c r="F194" s="244" t="s">
        <v>36</v>
      </c>
      <c r="G194" s="244" t="s">
        <v>255</v>
      </c>
      <c r="H194" s="187" t="s">
        <v>29</v>
      </c>
      <c r="I194" s="188">
        <v>755</v>
      </c>
      <c r="J194" s="188">
        <f>VLOOKUP(A194,CENIK!$A$2:$F$201,6,FALSE)</f>
        <v>0</v>
      </c>
      <c r="K194" s="188">
        <f t="shared" si="7"/>
        <v>0</v>
      </c>
    </row>
    <row r="195" spans="1:11" ht="30" x14ac:dyDescent="0.25">
      <c r="A195" s="187">
        <v>34901</v>
      </c>
      <c r="B195" s="187">
        <v>434</v>
      </c>
      <c r="C195" s="184" t="str">
        <f t="shared" si="6"/>
        <v>434-34901</v>
      </c>
      <c r="D195" s="244" t="s">
        <v>552</v>
      </c>
      <c r="E195" s="244" t="s">
        <v>26</v>
      </c>
      <c r="F195" s="244" t="s">
        <v>36</v>
      </c>
      <c r="G195" s="244" t="s">
        <v>43</v>
      </c>
      <c r="H195" s="187" t="s">
        <v>29</v>
      </c>
      <c r="I195" s="188">
        <v>755</v>
      </c>
      <c r="J195" s="188">
        <f>VLOOKUP(A195,CENIK!$A$2:$F$201,6,FALSE)</f>
        <v>0</v>
      </c>
      <c r="K195" s="188">
        <f t="shared" si="7"/>
        <v>0</v>
      </c>
    </row>
    <row r="196" spans="1:11" ht="60" x14ac:dyDescent="0.25">
      <c r="A196" s="187">
        <v>4101</v>
      </c>
      <c r="B196" s="187">
        <v>434</v>
      </c>
      <c r="C196" s="184" t="str">
        <f t="shared" si="6"/>
        <v>434-4101</v>
      </c>
      <c r="D196" s="244" t="s">
        <v>552</v>
      </c>
      <c r="E196" s="244" t="s">
        <v>49</v>
      </c>
      <c r="F196" s="244" t="s">
        <v>50</v>
      </c>
      <c r="G196" s="244" t="s">
        <v>641</v>
      </c>
      <c r="H196" s="187" t="s">
        <v>29</v>
      </c>
      <c r="I196" s="188">
        <v>335</v>
      </c>
      <c r="J196" s="188">
        <f>VLOOKUP(A196,CENIK!$A$2:$F$201,6,FALSE)</f>
        <v>0</v>
      </c>
      <c r="K196" s="188">
        <f t="shared" si="7"/>
        <v>0</v>
      </c>
    </row>
    <row r="197" spans="1:11" ht="60" x14ac:dyDescent="0.25">
      <c r="A197" s="187">
        <v>4105</v>
      </c>
      <c r="B197" s="187">
        <v>434</v>
      </c>
      <c r="C197" s="184" t="str">
        <f t="shared" si="6"/>
        <v>434-4105</v>
      </c>
      <c r="D197" s="244" t="s">
        <v>552</v>
      </c>
      <c r="E197" s="244" t="s">
        <v>49</v>
      </c>
      <c r="F197" s="244" t="s">
        <v>50</v>
      </c>
      <c r="G197" s="244" t="s">
        <v>257</v>
      </c>
      <c r="H197" s="187" t="s">
        <v>22</v>
      </c>
      <c r="I197" s="188">
        <v>395</v>
      </c>
      <c r="J197" s="188">
        <f>VLOOKUP(A197,CENIK!$A$2:$F$201,6,FALSE)</f>
        <v>0</v>
      </c>
      <c r="K197" s="188">
        <f t="shared" si="7"/>
        <v>0</v>
      </c>
    </row>
    <row r="198" spans="1:11" ht="60" x14ac:dyDescent="0.25">
      <c r="A198" s="187">
        <v>4109</v>
      </c>
      <c r="B198" s="187">
        <v>434</v>
      </c>
      <c r="C198" s="184" t="str">
        <f t="shared" si="6"/>
        <v>434-4109</v>
      </c>
      <c r="D198" s="244" t="s">
        <v>552</v>
      </c>
      <c r="E198" s="244" t="s">
        <v>49</v>
      </c>
      <c r="F198" s="244" t="s">
        <v>50</v>
      </c>
      <c r="G198" s="244" t="s">
        <v>259</v>
      </c>
      <c r="H198" s="187" t="s">
        <v>22</v>
      </c>
      <c r="I198" s="188">
        <v>859</v>
      </c>
      <c r="J198" s="188">
        <f>VLOOKUP(A198,CENIK!$A$2:$F$201,6,FALSE)</f>
        <v>0</v>
      </c>
      <c r="K198" s="188">
        <f t="shared" si="7"/>
        <v>0</v>
      </c>
    </row>
    <row r="199" spans="1:11" ht="45" x14ac:dyDescent="0.25">
      <c r="A199" s="187">
        <v>4121</v>
      </c>
      <c r="B199" s="187">
        <v>434</v>
      </c>
      <c r="C199" s="184" t="str">
        <f t="shared" si="6"/>
        <v>434-4121</v>
      </c>
      <c r="D199" s="244" t="s">
        <v>552</v>
      </c>
      <c r="E199" s="244" t="s">
        <v>49</v>
      </c>
      <c r="F199" s="244" t="s">
        <v>50</v>
      </c>
      <c r="G199" s="244" t="s">
        <v>260</v>
      </c>
      <c r="H199" s="187" t="s">
        <v>22</v>
      </c>
      <c r="I199" s="188">
        <v>16</v>
      </c>
      <c r="J199" s="188">
        <f>VLOOKUP(A199,CENIK!$A$2:$F$201,6,FALSE)</f>
        <v>0</v>
      </c>
      <c r="K199" s="188">
        <f t="shared" si="7"/>
        <v>0</v>
      </c>
    </row>
    <row r="200" spans="1:11" ht="45" x14ac:dyDescent="0.25">
      <c r="A200" s="187">
        <v>4201</v>
      </c>
      <c r="B200" s="187">
        <v>434</v>
      </c>
      <c r="C200" s="184" t="str">
        <f t="shared" si="6"/>
        <v>434-4201</v>
      </c>
      <c r="D200" s="244" t="s">
        <v>552</v>
      </c>
      <c r="E200" s="244" t="s">
        <v>49</v>
      </c>
      <c r="F200" s="244" t="s">
        <v>56</v>
      </c>
      <c r="G200" s="244" t="s">
        <v>57</v>
      </c>
      <c r="H200" s="187" t="s">
        <v>29</v>
      </c>
      <c r="I200" s="188">
        <v>265</v>
      </c>
      <c r="J200" s="188">
        <f>VLOOKUP(A200,CENIK!$A$2:$F$201,6,FALSE)</f>
        <v>0</v>
      </c>
      <c r="K200" s="188">
        <f t="shared" si="7"/>
        <v>0</v>
      </c>
    </row>
    <row r="201" spans="1:11" ht="30" x14ac:dyDescent="0.25">
      <c r="A201" s="187">
        <v>4202</v>
      </c>
      <c r="B201" s="187">
        <v>434</v>
      </c>
      <c r="C201" s="184" t="str">
        <f t="shared" si="6"/>
        <v>434-4202</v>
      </c>
      <c r="D201" s="244" t="s">
        <v>552</v>
      </c>
      <c r="E201" s="244" t="s">
        <v>49</v>
      </c>
      <c r="F201" s="244" t="s">
        <v>56</v>
      </c>
      <c r="G201" s="244" t="s">
        <v>58</v>
      </c>
      <c r="H201" s="187" t="s">
        <v>29</v>
      </c>
      <c r="I201" s="188">
        <v>265</v>
      </c>
      <c r="J201" s="188">
        <f>VLOOKUP(A201,CENIK!$A$2:$F$201,6,FALSE)</f>
        <v>0</v>
      </c>
      <c r="K201" s="188">
        <f t="shared" si="7"/>
        <v>0</v>
      </c>
    </row>
    <row r="202" spans="1:11" ht="75" x14ac:dyDescent="0.25">
      <c r="A202" s="187">
        <v>4203</v>
      </c>
      <c r="B202" s="187">
        <v>434</v>
      </c>
      <c r="C202" s="184" t="str">
        <f t="shared" si="6"/>
        <v>434-4203</v>
      </c>
      <c r="D202" s="244" t="s">
        <v>552</v>
      </c>
      <c r="E202" s="244" t="s">
        <v>49</v>
      </c>
      <c r="F202" s="244" t="s">
        <v>56</v>
      </c>
      <c r="G202" s="244" t="s">
        <v>59</v>
      </c>
      <c r="H202" s="187" t="s">
        <v>22</v>
      </c>
      <c r="I202" s="188">
        <v>41</v>
      </c>
      <c r="J202" s="188">
        <f>VLOOKUP(A202,CENIK!$A$2:$F$201,6,FALSE)</f>
        <v>0</v>
      </c>
      <c r="K202" s="188">
        <f t="shared" si="7"/>
        <v>0</v>
      </c>
    </row>
    <row r="203" spans="1:11" ht="60" x14ac:dyDescent="0.25">
      <c r="A203" s="187">
        <v>4204</v>
      </c>
      <c r="B203" s="187">
        <v>434</v>
      </c>
      <c r="C203" s="184" t="str">
        <f t="shared" si="6"/>
        <v>434-4204</v>
      </c>
      <c r="D203" s="244" t="s">
        <v>552</v>
      </c>
      <c r="E203" s="244" t="s">
        <v>49</v>
      </c>
      <c r="F203" s="244" t="s">
        <v>56</v>
      </c>
      <c r="G203" s="244" t="s">
        <v>60</v>
      </c>
      <c r="H203" s="187" t="s">
        <v>22</v>
      </c>
      <c r="I203" s="188">
        <v>172</v>
      </c>
      <c r="J203" s="188">
        <f>VLOOKUP(A203,CENIK!$A$2:$F$201,6,FALSE)</f>
        <v>0</v>
      </c>
      <c r="K203" s="188">
        <f t="shared" si="7"/>
        <v>0</v>
      </c>
    </row>
    <row r="204" spans="1:11" ht="60" x14ac:dyDescent="0.25">
      <c r="A204" s="187">
        <v>4206</v>
      </c>
      <c r="B204" s="187">
        <v>434</v>
      </c>
      <c r="C204" s="184" t="str">
        <f t="shared" si="6"/>
        <v>434-4206</v>
      </c>
      <c r="D204" s="244" t="s">
        <v>552</v>
      </c>
      <c r="E204" s="244" t="s">
        <v>49</v>
      </c>
      <c r="F204" s="244" t="s">
        <v>56</v>
      </c>
      <c r="G204" s="244" t="s">
        <v>62</v>
      </c>
      <c r="H204" s="187" t="s">
        <v>22</v>
      </c>
      <c r="I204" s="188">
        <v>1044</v>
      </c>
      <c r="J204" s="188">
        <f>VLOOKUP(A204,CENIK!$A$2:$F$201,6,FALSE)</f>
        <v>0</v>
      </c>
      <c r="K204" s="188">
        <f t="shared" si="7"/>
        <v>0</v>
      </c>
    </row>
    <row r="205" spans="1:11" ht="45" x14ac:dyDescent="0.25">
      <c r="A205" s="187">
        <v>5101</v>
      </c>
      <c r="B205" s="187">
        <v>434</v>
      </c>
      <c r="C205" s="184" t="str">
        <f t="shared" si="6"/>
        <v>434-5101</v>
      </c>
      <c r="D205" s="244" t="s">
        <v>552</v>
      </c>
      <c r="E205" s="244" t="s">
        <v>63</v>
      </c>
      <c r="F205" s="244" t="s">
        <v>64</v>
      </c>
      <c r="G205" s="244" t="s">
        <v>65</v>
      </c>
      <c r="H205" s="187" t="s">
        <v>6</v>
      </c>
      <c r="I205" s="188">
        <v>7</v>
      </c>
      <c r="J205" s="188">
        <f>VLOOKUP(A205,CENIK!$A$2:$F$201,6,FALSE)</f>
        <v>0</v>
      </c>
      <c r="K205" s="188">
        <f t="shared" si="7"/>
        <v>0</v>
      </c>
    </row>
    <row r="206" spans="1:11" ht="75" x14ac:dyDescent="0.25">
      <c r="A206" s="187">
        <v>5109</v>
      </c>
      <c r="B206" s="187">
        <v>434</v>
      </c>
      <c r="C206" s="184" t="str">
        <f t="shared" si="6"/>
        <v>434-5109</v>
      </c>
      <c r="D206" s="244" t="s">
        <v>552</v>
      </c>
      <c r="E206" s="244" t="s">
        <v>63</v>
      </c>
      <c r="F206" s="244" t="s">
        <v>64</v>
      </c>
      <c r="G206" s="244" t="s">
        <v>70</v>
      </c>
      <c r="H206" s="187" t="s">
        <v>10</v>
      </c>
      <c r="I206" s="188">
        <v>50</v>
      </c>
      <c r="J206" s="188">
        <f>VLOOKUP(A206,CENIK!$A$2:$F$201,6,FALSE)</f>
        <v>0</v>
      </c>
      <c r="K206" s="188">
        <f t="shared" si="7"/>
        <v>0</v>
      </c>
    </row>
    <row r="207" spans="1:11" ht="165" x14ac:dyDescent="0.25">
      <c r="A207" s="187">
        <v>6101</v>
      </c>
      <c r="B207" s="187">
        <v>434</v>
      </c>
      <c r="C207" s="184" t="str">
        <f t="shared" si="6"/>
        <v>434-6101</v>
      </c>
      <c r="D207" s="244" t="s">
        <v>552</v>
      </c>
      <c r="E207" s="244" t="s">
        <v>74</v>
      </c>
      <c r="F207" s="244" t="s">
        <v>75</v>
      </c>
      <c r="G207" s="244" t="s">
        <v>76</v>
      </c>
      <c r="H207" s="187" t="s">
        <v>10</v>
      </c>
      <c r="I207" s="188">
        <v>223</v>
      </c>
      <c r="J207" s="188">
        <f>VLOOKUP(A207,CENIK!$A$2:$F$201,6,FALSE)</f>
        <v>0</v>
      </c>
      <c r="K207" s="188">
        <f t="shared" si="7"/>
        <v>0</v>
      </c>
    </row>
    <row r="208" spans="1:11" ht="120" x14ac:dyDescent="0.25">
      <c r="A208" s="187">
        <v>6202</v>
      </c>
      <c r="B208" s="187">
        <v>434</v>
      </c>
      <c r="C208" s="184" t="str">
        <f t="shared" si="6"/>
        <v>434-6202</v>
      </c>
      <c r="D208" s="244" t="s">
        <v>552</v>
      </c>
      <c r="E208" s="244" t="s">
        <v>74</v>
      </c>
      <c r="F208" s="244" t="s">
        <v>77</v>
      </c>
      <c r="G208" s="244" t="s">
        <v>263</v>
      </c>
      <c r="H208" s="187" t="s">
        <v>6</v>
      </c>
      <c r="I208" s="188">
        <v>3</v>
      </c>
      <c r="J208" s="188">
        <f>VLOOKUP(A208,CENIK!$A$2:$F$201,6,FALSE)</f>
        <v>0</v>
      </c>
      <c r="K208" s="188">
        <f t="shared" si="7"/>
        <v>0</v>
      </c>
    </row>
    <row r="209" spans="1:11" ht="120" x14ac:dyDescent="0.25">
      <c r="A209" s="187">
        <v>6204</v>
      </c>
      <c r="B209" s="187">
        <v>434</v>
      </c>
      <c r="C209" s="184" t="str">
        <f t="shared" si="6"/>
        <v>434-6204</v>
      </c>
      <c r="D209" s="244" t="s">
        <v>552</v>
      </c>
      <c r="E209" s="244" t="s">
        <v>74</v>
      </c>
      <c r="F209" s="244" t="s">
        <v>77</v>
      </c>
      <c r="G209" s="244" t="s">
        <v>265</v>
      </c>
      <c r="H209" s="187" t="s">
        <v>6</v>
      </c>
      <c r="I209" s="188">
        <v>3</v>
      </c>
      <c r="J209" s="188">
        <f>VLOOKUP(A209,CENIK!$A$2:$F$201,6,FALSE)</f>
        <v>0</v>
      </c>
      <c r="K209" s="188">
        <f t="shared" si="7"/>
        <v>0</v>
      </c>
    </row>
    <row r="210" spans="1:11" ht="120" x14ac:dyDescent="0.25">
      <c r="A210" s="187">
        <v>6206</v>
      </c>
      <c r="B210" s="187">
        <v>434</v>
      </c>
      <c r="C210" s="184" t="str">
        <f t="shared" si="6"/>
        <v>434-6206</v>
      </c>
      <c r="D210" s="244" t="s">
        <v>552</v>
      </c>
      <c r="E210" s="244" t="s">
        <v>74</v>
      </c>
      <c r="F210" s="244" t="s">
        <v>77</v>
      </c>
      <c r="G210" s="244" t="s">
        <v>266</v>
      </c>
      <c r="H210" s="187" t="s">
        <v>6</v>
      </c>
      <c r="I210" s="188">
        <v>1</v>
      </c>
      <c r="J210" s="188">
        <f>VLOOKUP(A210,CENIK!$A$2:$F$201,6,FALSE)</f>
        <v>0</v>
      </c>
      <c r="K210" s="188">
        <f t="shared" si="7"/>
        <v>0</v>
      </c>
    </row>
    <row r="211" spans="1:11" ht="120" x14ac:dyDescent="0.25">
      <c r="A211" s="187">
        <v>6208</v>
      </c>
      <c r="B211" s="187">
        <v>434</v>
      </c>
      <c r="C211" s="184" t="str">
        <f t="shared" si="6"/>
        <v>434-6208</v>
      </c>
      <c r="D211" s="244" t="s">
        <v>552</v>
      </c>
      <c r="E211" s="244" t="s">
        <v>74</v>
      </c>
      <c r="F211" s="244" t="s">
        <v>77</v>
      </c>
      <c r="G211" s="244" t="s">
        <v>267</v>
      </c>
      <c r="H211" s="187" t="s">
        <v>6</v>
      </c>
      <c r="I211" s="188">
        <v>1</v>
      </c>
      <c r="J211" s="188">
        <f>VLOOKUP(A211,CENIK!$A$2:$F$201,6,FALSE)</f>
        <v>0</v>
      </c>
      <c r="K211" s="188">
        <f t="shared" si="7"/>
        <v>0</v>
      </c>
    </row>
    <row r="212" spans="1:11" ht="345" x14ac:dyDescent="0.25">
      <c r="A212" s="187">
        <v>6301</v>
      </c>
      <c r="B212" s="187">
        <v>434</v>
      </c>
      <c r="C212" s="184" t="str">
        <f t="shared" si="6"/>
        <v>434-6301</v>
      </c>
      <c r="D212" s="244" t="s">
        <v>552</v>
      </c>
      <c r="E212" s="244" t="s">
        <v>74</v>
      </c>
      <c r="F212" s="244" t="s">
        <v>81</v>
      </c>
      <c r="G212" s="244" t="s">
        <v>270</v>
      </c>
      <c r="H212" s="187" t="s">
        <v>6</v>
      </c>
      <c r="I212" s="188">
        <v>15</v>
      </c>
      <c r="J212" s="188">
        <f>VLOOKUP(A212,CENIK!$A$2:$F$201,6,FALSE)</f>
        <v>0</v>
      </c>
      <c r="K212" s="188">
        <f t="shared" si="7"/>
        <v>0</v>
      </c>
    </row>
    <row r="213" spans="1:11" ht="120" x14ac:dyDescent="0.25">
      <c r="A213" s="187">
        <v>6305</v>
      </c>
      <c r="B213" s="187">
        <v>434</v>
      </c>
      <c r="C213" s="184" t="str">
        <f t="shared" si="6"/>
        <v>434-6305</v>
      </c>
      <c r="D213" s="244" t="s">
        <v>552</v>
      </c>
      <c r="E213" s="244" t="s">
        <v>74</v>
      </c>
      <c r="F213" s="244" t="s">
        <v>81</v>
      </c>
      <c r="G213" s="244" t="s">
        <v>84</v>
      </c>
      <c r="H213" s="187" t="s">
        <v>6</v>
      </c>
      <c r="I213" s="188">
        <v>15</v>
      </c>
      <c r="J213" s="188">
        <f>VLOOKUP(A213,CENIK!$A$2:$F$201,6,FALSE)</f>
        <v>0</v>
      </c>
      <c r="K213" s="188">
        <f t="shared" si="7"/>
        <v>0</v>
      </c>
    </row>
    <row r="214" spans="1:11" ht="30" x14ac:dyDescent="0.25">
      <c r="A214" s="187">
        <v>6401</v>
      </c>
      <c r="B214" s="187">
        <v>434</v>
      </c>
      <c r="C214" s="184" t="str">
        <f t="shared" si="6"/>
        <v>434-6401</v>
      </c>
      <c r="D214" s="244" t="s">
        <v>552</v>
      </c>
      <c r="E214" s="244" t="s">
        <v>74</v>
      </c>
      <c r="F214" s="244" t="s">
        <v>85</v>
      </c>
      <c r="G214" s="244" t="s">
        <v>86</v>
      </c>
      <c r="H214" s="187" t="s">
        <v>10</v>
      </c>
      <c r="I214" s="188">
        <v>223</v>
      </c>
      <c r="J214" s="188">
        <f>VLOOKUP(A214,CENIK!$A$2:$F$201,6,FALSE)</f>
        <v>0</v>
      </c>
      <c r="K214" s="188">
        <f t="shared" si="7"/>
        <v>0</v>
      </c>
    </row>
    <row r="215" spans="1:11" ht="30" x14ac:dyDescent="0.25">
      <c r="A215" s="187">
        <v>6402</v>
      </c>
      <c r="B215" s="187">
        <v>434</v>
      </c>
      <c r="C215" s="184" t="str">
        <f t="shared" si="6"/>
        <v>434-6402</v>
      </c>
      <c r="D215" s="244" t="s">
        <v>552</v>
      </c>
      <c r="E215" s="244" t="s">
        <v>74</v>
      </c>
      <c r="F215" s="244" t="s">
        <v>85</v>
      </c>
      <c r="G215" s="244" t="s">
        <v>122</v>
      </c>
      <c r="H215" s="187" t="s">
        <v>10</v>
      </c>
      <c r="I215" s="188">
        <v>223</v>
      </c>
      <c r="J215" s="188">
        <f>VLOOKUP(A215,CENIK!$A$2:$F$201,6,FALSE)</f>
        <v>0</v>
      </c>
      <c r="K215" s="188">
        <f t="shared" si="7"/>
        <v>0</v>
      </c>
    </row>
    <row r="216" spans="1:11" ht="60" x14ac:dyDescent="0.25">
      <c r="A216" s="187">
        <v>6405</v>
      </c>
      <c r="B216" s="187">
        <v>434</v>
      </c>
      <c r="C216" s="184" t="str">
        <f t="shared" si="6"/>
        <v>434-6405</v>
      </c>
      <c r="D216" s="244" t="s">
        <v>552</v>
      </c>
      <c r="E216" s="244" t="s">
        <v>74</v>
      </c>
      <c r="F216" s="244" t="s">
        <v>85</v>
      </c>
      <c r="G216" s="244" t="s">
        <v>87</v>
      </c>
      <c r="H216" s="187" t="s">
        <v>10</v>
      </c>
      <c r="I216" s="188">
        <v>223</v>
      </c>
      <c r="J216" s="188">
        <f>VLOOKUP(A216,CENIK!$A$2:$F$201,6,FALSE)</f>
        <v>0</v>
      </c>
      <c r="K216" s="188">
        <f t="shared" si="7"/>
        <v>0</v>
      </c>
    </row>
    <row r="217" spans="1:11" ht="30" x14ac:dyDescent="0.25">
      <c r="A217" s="187">
        <v>6501</v>
      </c>
      <c r="B217" s="187">
        <v>434</v>
      </c>
      <c r="C217" s="184" t="str">
        <f t="shared" si="6"/>
        <v>434-6501</v>
      </c>
      <c r="D217" s="244" t="s">
        <v>552</v>
      </c>
      <c r="E217" s="244" t="s">
        <v>74</v>
      </c>
      <c r="F217" s="244" t="s">
        <v>88</v>
      </c>
      <c r="G217" s="244" t="s">
        <v>271</v>
      </c>
      <c r="H217" s="187" t="s">
        <v>6</v>
      </c>
      <c r="I217" s="188">
        <v>16</v>
      </c>
      <c r="J217" s="188">
        <f>VLOOKUP(A217,CENIK!$A$2:$F$201,6,FALSE)</f>
        <v>0</v>
      </c>
      <c r="K217" s="188">
        <f t="shared" si="7"/>
        <v>0</v>
      </c>
    </row>
    <row r="218" spans="1:11" ht="45" x14ac:dyDescent="0.25">
      <c r="A218" s="187">
        <v>6503</v>
      </c>
      <c r="B218" s="187">
        <v>434</v>
      </c>
      <c r="C218" s="184" t="str">
        <f t="shared" si="6"/>
        <v>434-6503</v>
      </c>
      <c r="D218" s="244" t="s">
        <v>552</v>
      </c>
      <c r="E218" s="244" t="s">
        <v>74</v>
      </c>
      <c r="F218" s="244" t="s">
        <v>88</v>
      </c>
      <c r="G218" s="244" t="s">
        <v>273</v>
      </c>
      <c r="H218" s="187" t="s">
        <v>6</v>
      </c>
      <c r="I218" s="188">
        <v>4</v>
      </c>
      <c r="J218" s="188">
        <f>VLOOKUP(A218,CENIK!$A$2:$F$201,6,FALSE)</f>
        <v>0</v>
      </c>
      <c r="K218" s="188">
        <f t="shared" si="7"/>
        <v>0</v>
      </c>
    </row>
    <row r="219" spans="1:11" ht="45" x14ac:dyDescent="0.25">
      <c r="A219" s="187">
        <v>6504</v>
      </c>
      <c r="B219" s="187">
        <v>434</v>
      </c>
      <c r="C219" s="184" t="str">
        <f t="shared" si="6"/>
        <v>434-6504</v>
      </c>
      <c r="D219" s="244" t="s">
        <v>552</v>
      </c>
      <c r="E219" s="244" t="s">
        <v>74</v>
      </c>
      <c r="F219" s="244" t="s">
        <v>88</v>
      </c>
      <c r="G219" s="244" t="s">
        <v>274</v>
      </c>
      <c r="H219" s="187" t="s">
        <v>6</v>
      </c>
      <c r="I219" s="188">
        <v>3</v>
      </c>
      <c r="J219" s="188">
        <f>VLOOKUP(A219,CENIK!$A$2:$F$201,6,FALSE)</f>
        <v>0</v>
      </c>
      <c r="K219" s="188">
        <f t="shared" si="7"/>
        <v>0</v>
      </c>
    </row>
    <row r="220" spans="1:11" ht="30" x14ac:dyDescent="0.25">
      <c r="A220" s="187">
        <v>6507</v>
      </c>
      <c r="B220" s="187">
        <v>434</v>
      </c>
      <c r="C220" s="184" t="str">
        <f t="shared" si="6"/>
        <v>434-6507</v>
      </c>
      <c r="D220" s="244" t="s">
        <v>552</v>
      </c>
      <c r="E220" s="244" t="s">
        <v>74</v>
      </c>
      <c r="F220" s="244" t="s">
        <v>88</v>
      </c>
      <c r="G220" s="244" t="s">
        <v>277</v>
      </c>
      <c r="H220" s="187" t="s">
        <v>6</v>
      </c>
      <c r="I220" s="188">
        <v>7</v>
      </c>
      <c r="J220" s="188">
        <f>VLOOKUP(A220,CENIK!$A$2:$F$201,6,FALSE)</f>
        <v>0</v>
      </c>
      <c r="K220" s="188">
        <f t="shared" si="7"/>
        <v>0</v>
      </c>
    </row>
    <row r="221" spans="1:11" ht="75" x14ac:dyDescent="0.25">
      <c r="A221" s="187">
        <v>6513</v>
      </c>
      <c r="B221" s="187">
        <v>434</v>
      </c>
      <c r="C221" s="184" t="str">
        <f t="shared" si="6"/>
        <v>434-6513</v>
      </c>
      <c r="D221" s="244" t="s">
        <v>552</v>
      </c>
      <c r="E221" s="244" t="s">
        <v>74</v>
      </c>
      <c r="F221" s="244" t="s">
        <v>88</v>
      </c>
      <c r="G221" s="244" t="s">
        <v>279</v>
      </c>
      <c r="H221" s="187" t="s">
        <v>10</v>
      </c>
      <c r="I221" s="188">
        <v>50</v>
      </c>
      <c r="J221" s="188">
        <f>VLOOKUP(A221,CENIK!$A$2:$F$201,6,FALSE)</f>
        <v>0</v>
      </c>
      <c r="K221" s="188">
        <f t="shared" si="7"/>
        <v>0</v>
      </c>
    </row>
    <row r="222" spans="1:11" ht="60" x14ac:dyDescent="0.25">
      <c r="A222" s="187">
        <v>1201</v>
      </c>
      <c r="B222" s="187">
        <v>426</v>
      </c>
      <c r="C222" s="184" t="str">
        <f t="shared" si="6"/>
        <v>426-1201</v>
      </c>
      <c r="D222" s="244" t="s">
        <v>551</v>
      </c>
      <c r="E222" s="244" t="s">
        <v>7</v>
      </c>
      <c r="F222" s="244" t="s">
        <v>8</v>
      </c>
      <c r="G222" s="244" t="s">
        <v>9</v>
      </c>
      <c r="H222" s="187" t="s">
        <v>10</v>
      </c>
      <c r="I222" s="188">
        <v>1140</v>
      </c>
      <c r="J222" s="188">
        <f>VLOOKUP(A222,CENIK!$A$2:$F$201,6,FALSE)</f>
        <v>0</v>
      </c>
      <c r="K222" s="188">
        <f t="shared" si="7"/>
        <v>0</v>
      </c>
    </row>
    <row r="223" spans="1:11" ht="45" x14ac:dyDescent="0.25">
      <c r="A223" s="187">
        <v>1202</v>
      </c>
      <c r="B223" s="187">
        <v>426</v>
      </c>
      <c r="C223" s="184" t="str">
        <f t="shared" si="6"/>
        <v>426-1202</v>
      </c>
      <c r="D223" s="244" t="s">
        <v>551</v>
      </c>
      <c r="E223" s="244" t="s">
        <v>7</v>
      </c>
      <c r="F223" s="244" t="s">
        <v>8</v>
      </c>
      <c r="G223" s="244" t="s">
        <v>11</v>
      </c>
      <c r="H223" s="187" t="s">
        <v>12</v>
      </c>
      <c r="I223" s="188">
        <v>27</v>
      </c>
      <c r="J223" s="188">
        <f>VLOOKUP(A223,CENIK!$A$2:$F$201,6,FALSE)</f>
        <v>0</v>
      </c>
      <c r="K223" s="188">
        <f t="shared" si="7"/>
        <v>0</v>
      </c>
    </row>
    <row r="224" spans="1:11" ht="60" x14ac:dyDescent="0.25">
      <c r="A224" s="187">
        <v>1205</v>
      </c>
      <c r="B224" s="187">
        <v>426</v>
      </c>
      <c r="C224" s="184" t="str">
        <f t="shared" ref="C224:C287" si="8">CONCATENATE(B224,$A$29,A224)</f>
        <v>426-1205</v>
      </c>
      <c r="D224" s="244" t="s">
        <v>551</v>
      </c>
      <c r="E224" s="244" t="s">
        <v>7</v>
      </c>
      <c r="F224" s="244" t="s">
        <v>8</v>
      </c>
      <c r="G224" s="244" t="s">
        <v>237</v>
      </c>
      <c r="H224" s="187" t="s">
        <v>14</v>
      </c>
      <c r="I224" s="188">
        <v>1</v>
      </c>
      <c r="J224" s="188">
        <f>VLOOKUP(A224,CENIK!$A$2:$F$201,6,FALSE)</f>
        <v>0</v>
      </c>
      <c r="K224" s="188">
        <f t="shared" ref="K224:K287" si="9">ROUND(I224*J224,2)</f>
        <v>0</v>
      </c>
    </row>
    <row r="225" spans="1:11" ht="60" x14ac:dyDescent="0.25">
      <c r="A225" s="187">
        <v>1206</v>
      </c>
      <c r="B225" s="187">
        <v>426</v>
      </c>
      <c r="C225" s="184" t="str">
        <f t="shared" si="8"/>
        <v>426-1206</v>
      </c>
      <c r="D225" s="244" t="s">
        <v>551</v>
      </c>
      <c r="E225" s="244" t="s">
        <v>7</v>
      </c>
      <c r="F225" s="244" t="s">
        <v>8</v>
      </c>
      <c r="G225" s="244" t="s">
        <v>238</v>
      </c>
      <c r="H225" s="187" t="s">
        <v>14</v>
      </c>
      <c r="I225" s="188">
        <v>1</v>
      </c>
      <c r="J225" s="188">
        <f>VLOOKUP(A225,CENIK!$A$2:$F$201,6,FALSE)</f>
        <v>0</v>
      </c>
      <c r="K225" s="188">
        <f t="shared" si="9"/>
        <v>0</v>
      </c>
    </row>
    <row r="226" spans="1:11" ht="75" x14ac:dyDescent="0.25">
      <c r="A226" s="187">
        <v>1207</v>
      </c>
      <c r="B226" s="187">
        <v>426</v>
      </c>
      <c r="C226" s="184" t="str">
        <f t="shared" si="8"/>
        <v>426-1207</v>
      </c>
      <c r="D226" s="244" t="s">
        <v>551</v>
      </c>
      <c r="E226" s="244" t="s">
        <v>7</v>
      </c>
      <c r="F226" s="244" t="s">
        <v>8</v>
      </c>
      <c r="G226" s="244" t="s">
        <v>239</v>
      </c>
      <c r="H226" s="187" t="s">
        <v>14</v>
      </c>
      <c r="I226" s="188">
        <v>1</v>
      </c>
      <c r="J226" s="188">
        <f>VLOOKUP(A226,CENIK!$A$2:$F$201,6,FALSE)</f>
        <v>0</v>
      </c>
      <c r="K226" s="188">
        <f t="shared" si="9"/>
        <v>0</v>
      </c>
    </row>
    <row r="227" spans="1:11" ht="75" x14ac:dyDescent="0.25">
      <c r="A227" s="187">
        <v>1211</v>
      </c>
      <c r="B227" s="187">
        <v>426</v>
      </c>
      <c r="C227" s="184" t="str">
        <f t="shared" si="8"/>
        <v>426-1211</v>
      </c>
      <c r="D227" s="244" t="s">
        <v>551</v>
      </c>
      <c r="E227" s="244" t="s">
        <v>7</v>
      </c>
      <c r="F227" s="244" t="s">
        <v>8</v>
      </c>
      <c r="G227" s="244" t="s">
        <v>242</v>
      </c>
      <c r="H227" s="187" t="s">
        <v>14</v>
      </c>
      <c r="I227" s="188">
        <v>3</v>
      </c>
      <c r="J227" s="188">
        <f>VLOOKUP(A227,CENIK!$A$2:$F$201,6,FALSE)</f>
        <v>0</v>
      </c>
      <c r="K227" s="188">
        <f t="shared" si="9"/>
        <v>0</v>
      </c>
    </row>
    <row r="228" spans="1:11" ht="60" x14ac:dyDescent="0.25">
      <c r="A228" s="187">
        <v>1212</v>
      </c>
      <c r="B228" s="187">
        <v>426</v>
      </c>
      <c r="C228" s="184" t="str">
        <f t="shared" si="8"/>
        <v>426-1212</v>
      </c>
      <c r="D228" s="244" t="s">
        <v>551</v>
      </c>
      <c r="E228" s="244" t="s">
        <v>7</v>
      </c>
      <c r="F228" s="244" t="s">
        <v>8</v>
      </c>
      <c r="G228" s="244" t="s">
        <v>243</v>
      </c>
      <c r="H228" s="187" t="s">
        <v>14</v>
      </c>
      <c r="I228" s="188">
        <v>1</v>
      </c>
      <c r="J228" s="188">
        <f>VLOOKUP(A228,CENIK!$A$2:$F$201,6,FALSE)</f>
        <v>0</v>
      </c>
      <c r="K228" s="188">
        <f t="shared" si="9"/>
        <v>0</v>
      </c>
    </row>
    <row r="229" spans="1:11" ht="45" x14ac:dyDescent="0.25">
      <c r="A229" s="187">
        <v>1301</v>
      </c>
      <c r="B229" s="187">
        <v>426</v>
      </c>
      <c r="C229" s="184" t="str">
        <f t="shared" si="8"/>
        <v>426-1301</v>
      </c>
      <c r="D229" s="244" t="s">
        <v>551</v>
      </c>
      <c r="E229" s="244" t="s">
        <v>7</v>
      </c>
      <c r="F229" s="244" t="s">
        <v>15</v>
      </c>
      <c r="G229" s="244" t="s">
        <v>16</v>
      </c>
      <c r="H229" s="187" t="s">
        <v>10</v>
      </c>
      <c r="I229" s="188">
        <v>1140</v>
      </c>
      <c r="J229" s="188">
        <f>VLOOKUP(A229,CENIK!$A$2:$F$201,6,FALSE)</f>
        <v>0</v>
      </c>
      <c r="K229" s="188">
        <f t="shared" si="9"/>
        <v>0</v>
      </c>
    </row>
    <row r="230" spans="1:11" ht="135" x14ac:dyDescent="0.25">
      <c r="A230" s="187">
        <v>1303</v>
      </c>
      <c r="B230" s="187">
        <v>426</v>
      </c>
      <c r="C230" s="184" t="str">
        <f t="shared" si="8"/>
        <v>426-1303</v>
      </c>
      <c r="D230" s="244" t="s">
        <v>551</v>
      </c>
      <c r="E230" s="244" t="s">
        <v>7</v>
      </c>
      <c r="F230" s="244" t="s">
        <v>15</v>
      </c>
      <c r="G230" s="244" t="s">
        <v>17</v>
      </c>
      <c r="H230" s="187" t="s">
        <v>10</v>
      </c>
      <c r="I230" s="188">
        <v>1140</v>
      </c>
      <c r="J230" s="188">
        <f>VLOOKUP(A230,CENIK!$A$2:$F$201,6,FALSE)</f>
        <v>0</v>
      </c>
      <c r="K230" s="188">
        <f t="shared" si="9"/>
        <v>0</v>
      </c>
    </row>
    <row r="231" spans="1:11" ht="60" x14ac:dyDescent="0.25">
      <c r="A231" s="187">
        <v>1307</v>
      </c>
      <c r="B231" s="187">
        <v>426</v>
      </c>
      <c r="C231" s="184" t="str">
        <f t="shared" si="8"/>
        <v>426-1307</v>
      </c>
      <c r="D231" s="244" t="s">
        <v>551</v>
      </c>
      <c r="E231" s="244" t="s">
        <v>7</v>
      </c>
      <c r="F231" s="244" t="s">
        <v>15</v>
      </c>
      <c r="G231" s="244" t="s">
        <v>18</v>
      </c>
      <c r="H231" s="187" t="s">
        <v>6</v>
      </c>
      <c r="I231" s="188">
        <v>2</v>
      </c>
      <c r="J231" s="188">
        <f>VLOOKUP(A231,CENIK!$A$2:$F$201,6,FALSE)</f>
        <v>0</v>
      </c>
      <c r="K231" s="188">
        <f t="shared" si="9"/>
        <v>0</v>
      </c>
    </row>
    <row r="232" spans="1:11" ht="30" x14ac:dyDescent="0.25">
      <c r="A232" s="187">
        <v>1401</v>
      </c>
      <c r="B232" s="187">
        <v>426</v>
      </c>
      <c r="C232" s="184" t="str">
        <f t="shared" si="8"/>
        <v>426-1401</v>
      </c>
      <c r="D232" s="244" t="s">
        <v>551</v>
      </c>
      <c r="E232" s="244" t="s">
        <v>7</v>
      </c>
      <c r="F232" s="244" t="s">
        <v>25</v>
      </c>
      <c r="G232" s="244" t="s">
        <v>247</v>
      </c>
      <c r="H232" s="187" t="s">
        <v>20</v>
      </c>
      <c r="I232" s="188">
        <v>10</v>
      </c>
      <c r="J232" s="188">
        <f>VLOOKUP(A232,CENIK!$A$2:$F$201,6,FALSE)</f>
        <v>0</v>
      </c>
      <c r="K232" s="188">
        <f t="shared" si="9"/>
        <v>0</v>
      </c>
    </row>
    <row r="233" spans="1:11" ht="30" x14ac:dyDescent="0.25">
      <c r="A233" s="187">
        <v>1402</v>
      </c>
      <c r="B233" s="187">
        <v>426</v>
      </c>
      <c r="C233" s="184" t="str">
        <f t="shared" si="8"/>
        <v>426-1402</v>
      </c>
      <c r="D233" s="244" t="s">
        <v>551</v>
      </c>
      <c r="E233" s="244" t="s">
        <v>7</v>
      </c>
      <c r="F233" s="244" t="s">
        <v>25</v>
      </c>
      <c r="G233" s="244" t="s">
        <v>248</v>
      </c>
      <c r="H233" s="187" t="s">
        <v>20</v>
      </c>
      <c r="I233" s="188">
        <v>20</v>
      </c>
      <c r="J233" s="188">
        <f>VLOOKUP(A233,CENIK!$A$2:$F$201,6,FALSE)</f>
        <v>0</v>
      </c>
      <c r="K233" s="188">
        <f t="shared" si="9"/>
        <v>0</v>
      </c>
    </row>
    <row r="234" spans="1:11" ht="30" x14ac:dyDescent="0.25">
      <c r="A234" s="187">
        <v>1403</v>
      </c>
      <c r="B234" s="187">
        <v>426</v>
      </c>
      <c r="C234" s="184" t="str">
        <f t="shared" si="8"/>
        <v>426-1403</v>
      </c>
      <c r="D234" s="244" t="s">
        <v>551</v>
      </c>
      <c r="E234" s="244" t="s">
        <v>7</v>
      </c>
      <c r="F234" s="244" t="s">
        <v>25</v>
      </c>
      <c r="G234" s="244" t="s">
        <v>249</v>
      </c>
      <c r="H234" s="187" t="s">
        <v>20</v>
      </c>
      <c r="I234" s="188">
        <v>5</v>
      </c>
      <c r="J234" s="188">
        <f>VLOOKUP(A234,CENIK!$A$2:$F$201,6,FALSE)</f>
        <v>0</v>
      </c>
      <c r="K234" s="188">
        <f t="shared" si="9"/>
        <v>0</v>
      </c>
    </row>
    <row r="235" spans="1:11" ht="45" x14ac:dyDescent="0.25">
      <c r="A235" s="187">
        <v>12308</v>
      </c>
      <c r="B235" s="187">
        <v>426</v>
      </c>
      <c r="C235" s="184" t="str">
        <f t="shared" si="8"/>
        <v>426-12308</v>
      </c>
      <c r="D235" s="244" t="s">
        <v>551</v>
      </c>
      <c r="E235" s="244" t="s">
        <v>26</v>
      </c>
      <c r="F235" s="244" t="s">
        <v>27</v>
      </c>
      <c r="G235" s="244" t="s">
        <v>28</v>
      </c>
      <c r="H235" s="187" t="s">
        <v>29</v>
      </c>
      <c r="I235" s="188">
        <v>2000</v>
      </c>
      <c r="J235" s="188">
        <f>VLOOKUP(A235,CENIK!$A$2:$F$201,6,FALSE)</f>
        <v>0</v>
      </c>
      <c r="K235" s="188">
        <f t="shared" si="9"/>
        <v>0</v>
      </c>
    </row>
    <row r="236" spans="1:11" ht="45" x14ac:dyDescent="0.25">
      <c r="A236" s="187">
        <v>12309</v>
      </c>
      <c r="B236" s="187">
        <v>426</v>
      </c>
      <c r="C236" s="184" t="str">
        <f t="shared" si="8"/>
        <v>426-12309</v>
      </c>
      <c r="D236" s="244" t="s">
        <v>551</v>
      </c>
      <c r="E236" s="244" t="s">
        <v>26</v>
      </c>
      <c r="F236" s="244" t="s">
        <v>27</v>
      </c>
      <c r="G236" s="244" t="s">
        <v>30</v>
      </c>
      <c r="H236" s="187" t="s">
        <v>29</v>
      </c>
      <c r="I236" s="188">
        <v>1990</v>
      </c>
      <c r="J236" s="188">
        <f>VLOOKUP(A236,CENIK!$A$2:$F$201,6,FALSE)</f>
        <v>0</v>
      </c>
      <c r="K236" s="188">
        <f t="shared" si="9"/>
        <v>0</v>
      </c>
    </row>
    <row r="237" spans="1:11" ht="30" x14ac:dyDescent="0.25">
      <c r="A237" s="187">
        <v>12328</v>
      </c>
      <c r="B237" s="187">
        <v>426</v>
      </c>
      <c r="C237" s="184" t="str">
        <f t="shared" si="8"/>
        <v>426-12328</v>
      </c>
      <c r="D237" s="244" t="s">
        <v>551</v>
      </c>
      <c r="E237" s="244" t="s">
        <v>26</v>
      </c>
      <c r="F237" s="244" t="s">
        <v>27</v>
      </c>
      <c r="G237" s="244" t="s">
        <v>32</v>
      </c>
      <c r="H237" s="187" t="s">
        <v>10</v>
      </c>
      <c r="I237" s="188">
        <v>1200</v>
      </c>
      <c r="J237" s="188">
        <f>VLOOKUP(A237,CENIK!$A$2:$F$201,6,FALSE)</f>
        <v>0</v>
      </c>
      <c r="K237" s="188">
        <f t="shared" si="9"/>
        <v>0</v>
      </c>
    </row>
    <row r="238" spans="1:11" ht="45" x14ac:dyDescent="0.25">
      <c r="A238" s="187">
        <v>2108</v>
      </c>
      <c r="B238" s="187">
        <v>426</v>
      </c>
      <c r="C238" s="184" t="str">
        <f t="shared" si="8"/>
        <v>426-2108</v>
      </c>
      <c r="D238" s="244" t="s">
        <v>551</v>
      </c>
      <c r="E238" s="244" t="s">
        <v>26</v>
      </c>
      <c r="F238" s="244" t="s">
        <v>27</v>
      </c>
      <c r="G238" s="244" t="s">
        <v>538</v>
      </c>
      <c r="H238" s="187" t="s">
        <v>22</v>
      </c>
      <c r="I238" s="188">
        <v>3072</v>
      </c>
      <c r="J238" s="188">
        <f>VLOOKUP(A238,CENIK!$A$2:$F$201,6,FALSE)</f>
        <v>0</v>
      </c>
      <c r="K238" s="188">
        <f t="shared" si="9"/>
        <v>0</v>
      </c>
    </row>
    <row r="239" spans="1:11" ht="30" x14ac:dyDescent="0.25">
      <c r="A239" s="187">
        <v>2208</v>
      </c>
      <c r="B239" s="187">
        <v>426</v>
      </c>
      <c r="C239" s="184" t="str">
        <f t="shared" si="8"/>
        <v>426-2208</v>
      </c>
      <c r="D239" s="244" t="s">
        <v>551</v>
      </c>
      <c r="E239" s="244" t="s">
        <v>26</v>
      </c>
      <c r="F239" s="244" t="s">
        <v>36</v>
      </c>
      <c r="G239" s="244" t="s">
        <v>37</v>
      </c>
      <c r="H239" s="187" t="s">
        <v>29</v>
      </c>
      <c r="I239" s="188">
        <v>3990</v>
      </c>
      <c r="J239" s="188">
        <f>VLOOKUP(A239,CENIK!$A$2:$F$201,6,FALSE)</f>
        <v>0</v>
      </c>
      <c r="K239" s="188">
        <f t="shared" si="9"/>
        <v>0</v>
      </c>
    </row>
    <row r="240" spans="1:11" ht="30" x14ac:dyDescent="0.25">
      <c r="A240" s="187">
        <v>22103</v>
      </c>
      <c r="B240" s="187">
        <v>426</v>
      </c>
      <c r="C240" s="184" t="str">
        <f t="shared" si="8"/>
        <v>426-22103</v>
      </c>
      <c r="D240" s="244" t="s">
        <v>551</v>
      </c>
      <c r="E240" s="244" t="s">
        <v>26</v>
      </c>
      <c r="F240" s="244" t="s">
        <v>36</v>
      </c>
      <c r="G240" s="244" t="s">
        <v>40</v>
      </c>
      <c r="H240" s="187" t="s">
        <v>29</v>
      </c>
      <c r="I240" s="188">
        <v>3990</v>
      </c>
      <c r="J240" s="188">
        <f>VLOOKUP(A240,CENIK!$A$2:$F$201,6,FALSE)</f>
        <v>0</v>
      </c>
      <c r="K240" s="188">
        <f t="shared" si="9"/>
        <v>0</v>
      </c>
    </row>
    <row r="241" spans="1:11" ht="30" x14ac:dyDescent="0.25">
      <c r="A241" s="187">
        <v>2224</v>
      </c>
      <c r="B241" s="187">
        <v>426</v>
      </c>
      <c r="C241" s="184" t="str">
        <f t="shared" si="8"/>
        <v>426-2224</v>
      </c>
      <c r="D241" s="244" t="s">
        <v>551</v>
      </c>
      <c r="E241" s="244" t="s">
        <v>26</v>
      </c>
      <c r="F241" s="244" t="s">
        <v>36</v>
      </c>
      <c r="G241" s="244" t="s">
        <v>38</v>
      </c>
      <c r="H241" s="187" t="s">
        <v>12</v>
      </c>
      <c r="I241" s="188">
        <v>15</v>
      </c>
      <c r="J241" s="188">
        <f>VLOOKUP(A241,CENIK!$A$2:$F$201,6,FALSE)</f>
        <v>0</v>
      </c>
      <c r="K241" s="188">
        <f t="shared" si="9"/>
        <v>0</v>
      </c>
    </row>
    <row r="242" spans="1:11" ht="30" x14ac:dyDescent="0.25">
      <c r="A242" s="187">
        <v>2225</v>
      </c>
      <c r="B242" s="187">
        <v>426</v>
      </c>
      <c r="C242" s="184" t="str">
        <f t="shared" si="8"/>
        <v>426-2225</v>
      </c>
      <c r="D242" s="244" t="s">
        <v>551</v>
      </c>
      <c r="E242" s="244" t="s">
        <v>26</v>
      </c>
      <c r="F242" s="244" t="s">
        <v>36</v>
      </c>
      <c r="G242" s="244" t="s">
        <v>39</v>
      </c>
      <c r="H242" s="187" t="s">
        <v>12</v>
      </c>
      <c r="I242" s="188">
        <v>5</v>
      </c>
      <c r="J242" s="188">
        <f>VLOOKUP(A242,CENIK!$A$2:$F$201,6,FALSE)</f>
        <v>0</v>
      </c>
      <c r="K242" s="188">
        <f t="shared" si="9"/>
        <v>0</v>
      </c>
    </row>
    <row r="243" spans="1:11" ht="75" x14ac:dyDescent="0.25">
      <c r="A243" s="187">
        <v>2307</v>
      </c>
      <c r="B243" s="187">
        <v>426</v>
      </c>
      <c r="C243" s="184" t="str">
        <f t="shared" si="8"/>
        <v>426-2307</v>
      </c>
      <c r="D243" s="244" t="s">
        <v>551</v>
      </c>
      <c r="E243" s="244" t="s">
        <v>26</v>
      </c>
      <c r="F243" s="244" t="s">
        <v>44</v>
      </c>
      <c r="G243" s="244" t="s">
        <v>45</v>
      </c>
      <c r="H243" s="187" t="s">
        <v>29</v>
      </c>
      <c r="I243" s="188">
        <v>1140</v>
      </c>
      <c r="J243" s="188">
        <f>VLOOKUP(A243,CENIK!$A$2:$F$201,6,FALSE)</f>
        <v>0</v>
      </c>
      <c r="K243" s="188">
        <f t="shared" si="9"/>
        <v>0</v>
      </c>
    </row>
    <row r="244" spans="1:11" ht="30" x14ac:dyDescent="0.25">
      <c r="A244" s="187">
        <v>24405</v>
      </c>
      <c r="B244" s="187">
        <v>426</v>
      </c>
      <c r="C244" s="184" t="str">
        <f t="shared" si="8"/>
        <v>426-24405</v>
      </c>
      <c r="D244" s="244" t="s">
        <v>551</v>
      </c>
      <c r="E244" s="244" t="s">
        <v>26</v>
      </c>
      <c r="F244" s="244" t="s">
        <v>36</v>
      </c>
      <c r="G244" s="244" t="s">
        <v>252</v>
      </c>
      <c r="H244" s="187" t="s">
        <v>22</v>
      </c>
      <c r="I244" s="188">
        <v>1596</v>
      </c>
      <c r="J244" s="188">
        <f>VLOOKUP(A244,CENIK!$A$2:$F$201,6,FALSE)</f>
        <v>0</v>
      </c>
      <c r="K244" s="188">
        <f t="shared" si="9"/>
        <v>0</v>
      </c>
    </row>
    <row r="245" spans="1:11" ht="30" x14ac:dyDescent="0.25">
      <c r="A245" s="187">
        <v>31101</v>
      </c>
      <c r="B245" s="187">
        <v>426</v>
      </c>
      <c r="C245" s="184" t="str">
        <f t="shared" si="8"/>
        <v>426-31101</v>
      </c>
      <c r="D245" s="244" t="s">
        <v>551</v>
      </c>
      <c r="E245" s="244" t="s">
        <v>26</v>
      </c>
      <c r="F245" s="244" t="s">
        <v>36</v>
      </c>
      <c r="G245" s="244" t="s">
        <v>253</v>
      </c>
      <c r="H245" s="187" t="s">
        <v>22</v>
      </c>
      <c r="I245" s="188">
        <v>798</v>
      </c>
      <c r="J245" s="188">
        <f>VLOOKUP(A245,CENIK!$A$2:$F$201,6,FALSE)</f>
        <v>0</v>
      </c>
      <c r="K245" s="188">
        <f t="shared" si="9"/>
        <v>0</v>
      </c>
    </row>
    <row r="246" spans="1:11" ht="75" x14ac:dyDescent="0.25">
      <c r="A246" s="187">
        <v>31604</v>
      </c>
      <c r="B246" s="187">
        <v>426</v>
      </c>
      <c r="C246" s="184" t="str">
        <f t="shared" si="8"/>
        <v>426-31604</v>
      </c>
      <c r="D246" s="244" t="s">
        <v>551</v>
      </c>
      <c r="E246" s="244" t="s">
        <v>26</v>
      </c>
      <c r="F246" s="244" t="s">
        <v>36</v>
      </c>
      <c r="G246" s="244" t="s">
        <v>683</v>
      </c>
      <c r="H246" s="187" t="s">
        <v>29</v>
      </c>
      <c r="I246" s="188">
        <v>3990</v>
      </c>
      <c r="J246" s="188">
        <f>VLOOKUP(A246,CENIK!$A$2:$F$201,6,FALSE)</f>
        <v>0</v>
      </c>
      <c r="K246" s="188">
        <f t="shared" si="9"/>
        <v>0</v>
      </c>
    </row>
    <row r="247" spans="1:11" ht="45" x14ac:dyDescent="0.25">
      <c r="A247" s="187">
        <v>32311</v>
      </c>
      <c r="B247" s="187">
        <v>426</v>
      </c>
      <c r="C247" s="184" t="str">
        <f t="shared" si="8"/>
        <v>426-32311</v>
      </c>
      <c r="D247" s="244" t="s">
        <v>551</v>
      </c>
      <c r="E247" s="244" t="s">
        <v>26</v>
      </c>
      <c r="F247" s="244" t="s">
        <v>36</v>
      </c>
      <c r="G247" s="244" t="s">
        <v>255</v>
      </c>
      <c r="H247" s="187" t="s">
        <v>29</v>
      </c>
      <c r="I247" s="188">
        <v>3990</v>
      </c>
      <c r="J247" s="188">
        <f>VLOOKUP(A247,CENIK!$A$2:$F$201,6,FALSE)</f>
        <v>0</v>
      </c>
      <c r="K247" s="188">
        <f t="shared" si="9"/>
        <v>0</v>
      </c>
    </row>
    <row r="248" spans="1:11" ht="60" x14ac:dyDescent="0.25">
      <c r="A248" s="187">
        <v>4101</v>
      </c>
      <c r="B248" s="187">
        <v>426</v>
      </c>
      <c r="C248" s="184" t="str">
        <f t="shared" si="8"/>
        <v>426-4101</v>
      </c>
      <c r="D248" s="244" t="s">
        <v>551</v>
      </c>
      <c r="E248" s="244" t="s">
        <v>49</v>
      </c>
      <c r="F248" s="244" t="s">
        <v>50</v>
      </c>
      <c r="G248" s="244" t="s">
        <v>641</v>
      </c>
      <c r="H248" s="187" t="s">
        <v>29</v>
      </c>
      <c r="I248" s="188">
        <v>4555</v>
      </c>
      <c r="J248" s="188">
        <f>VLOOKUP(A248,CENIK!$A$2:$F$201,6,FALSE)</f>
        <v>0</v>
      </c>
      <c r="K248" s="188">
        <f t="shared" si="9"/>
        <v>0</v>
      </c>
    </row>
    <row r="249" spans="1:11" ht="60" x14ac:dyDescent="0.25">
      <c r="A249" s="187">
        <v>4105</v>
      </c>
      <c r="B249" s="187">
        <v>426</v>
      </c>
      <c r="C249" s="184" t="str">
        <f t="shared" si="8"/>
        <v>426-4105</v>
      </c>
      <c r="D249" s="244" t="s">
        <v>551</v>
      </c>
      <c r="E249" s="244" t="s">
        <v>49</v>
      </c>
      <c r="F249" s="244" t="s">
        <v>50</v>
      </c>
      <c r="G249" s="244" t="s">
        <v>257</v>
      </c>
      <c r="H249" s="187" t="s">
        <v>22</v>
      </c>
      <c r="I249" s="188">
        <v>5805</v>
      </c>
      <c r="J249" s="188">
        <f>VLOOKUP(A249,CENIK!$A$2:$F$201,6,FALSE)</f>
        <v>0</v>
      </c>
      <c r="K249" s="188">
        <f t="shared" si="9"/>
        <v>0</v>
      </c>
    </row>
    <row r="250" spans="1:11" ht="60" x14ac:dyDescent="0.25">
      <c r="A250" s="187">
        <v>4109</v>
      </c>
      <c r="B250" s="187">
        <v>426</v>
      </c>
      <c r="C250" s="184" t="str">
        <f t="shared" si="8"/>
        <v>426-4109</v>
      </c>
      <c r="D250" s="244" t="s">
        <v>551</v>
      </c>
      <c r="E250" s="244" t="s">
        <v>49</v>
      </c>
      <c r="F250" s="244" t="s">
        <v>50</v>
      </c>
      <c r="G250" s="244" t="s">
        <v>259</v>
      </c>
      <c r="H250" s="187" t="s">
        <v>22</v>
      </c>
      <c r="I250" s="188">
        <v>3990</v>
      </c>
      <c r="J250" s="188">
        <f>VLOOKUP(A250,CENIK!$A$2:$F$201,6,FALSE)</f>
        <v>0</v>
      </c>
      <c r="K250" s="188">
        <f t="shared" si="9"/>
        <v>0</v>
      </c>
    </row>
    <row r="251" spans="1:11" ht="45" x14ac:dyDescent="0.25">
      <c r="A251" s="187">
        <v>4121</v>
      </c>
      <c r="B251" s="187">
        <v>426</v>
      </c>
      <c r="C251" s="184" t="str">
        <f t="shared" si="8"/>
        <v>426-4121</v>
      </c>
      <c r="D251" s="244" t="s">
        <v>551</v>
      </c>
      <c r="E251" s="244" t="s">
        <v>49</v>
      </c>
      <c r="F251" s="244" t="s">
        <v>50</v>
      </c>
      <c r="G251" s="244" t="s">
        <v>260</v>
      </c>
      <c r="H251" s="187" t="s">
        <v>22</v>
      </c>
      <c r="I251" s="188">
        <v>40</v>
      </c>
      <c r="J251" s="188">
        <f>VLOOKUP(A251,CENIK!$A$2:$F$201,6,FALSE)</f>
        <v>0</v>
      </c>
      <c r="K251" s="188">
        <f t="shared" si="9"/>
        <v>0</v>
      </c>
    </row>
    <row r="252" spans="1:11" ht="45" x14ac:dyDescent="0.25">
      <c r="A252" s="187">
        <v>4201</v>
      </c>
      <c r="B252" s="187">
        <v>426</v>
      </c>
      <c r="C252" s="184" t="str">
        <f t="shared" si="8"/>
        <v>426-4201</v>
      </c>
      <c r="D252" s="244" t="s">
        <v>551</v>
      </c>
      <c r="E252" s="244" t="s">
        <v>49</v>
      </c>
      <c r="F252" s="244" t="s">
        <v>56</v>
      </c>
      <c r="G252" s="244" t="s">
        <v>57</v>
      </c>
      <c r="H252" s="187" t="s">
        <v>29</v>
      </c>
      <c r="I252" s="188">
        <v>1813</v>
      </c>
      <c r="J252" s="188">
        <f>VLOOKUP(A252,CENIK!$A$2:$F$201,6,FALSE)</f>
        <v>0</v>
      </c>
      <c r="K252" s="188">
        <f t="shared" si="9"/>
        <v>0</v>
      </c>
    </row>
    <row r="253" spans="1:11" ht="30" x14ac:dyDescent="0.25">
      <c r="A253" s="187">
        <v>4202</v>
      </c>
      <c r="B253" s="187">
        <v>426</v>
      </c>
      <c r="C253" s="184" t="str">
        <f t="shared" si="8"/>
        <v>426-4202</v>
      </c>
      <c r="D253" s="244" t="s">
        <v>551</v>
      </c>
      <c r="E253" s="244" t="s">
        <v>49</v>
      </c>
      <c r="F253" s="244" t="s">
        <v>56</v>
      </c>
      <c r="G253" s="244" t="s">
        <v>58</v>
      </c>
      <c r="H253" s="187" t="s">
        <v>29</v>
      </c>
      <c r="I253" s="188">
        <v>1813</v>
      </c>
      <c r="J253" s="188">
        <f>VLOOKUP(A253,CENIK!$A$2:$F$201,6,FALSE)</f>
        <v>0</v>
      </c>
      <c r="K253" s="188">
        <f t="shared" si="9"/>
        <v>0</v>
      </c>
    </row>
    <row r="254" spans="1:11" ht="75" x14ac:dyDescent="0.25">
      <c r="A254" s="187">
        <v>4203</v>
      </c>
      <c r="B254" s="187">
        <v>426</v>
      </c>
      <c r="C254" s="184" t="str">
        <f t="shared" si="8"/>
        <v>426-4203</v>
      </c>
      <c r="D254" s="244" t="s">
        <v>551</v>
      </c>
      <c r="E254" s="244" t="s">
        <v>49</v>
      </c>
      <c r="F254" s="244" t="s">
        <v>56</v>
      </c>
      <c r="G254" s="244" t="s">
        <v>59</v>
      </c>
      <c r="H254" s="187" t="s">
        <v>22</v>
      </c>
      <c r="I254" s="188">
        <v>260</v>
      </c>
      <c r="J254" s="188">
        <f>VLOOKUP(A254,CENIK!$A$2:$F$201,6,FALSE)</f>
        <v>0</v>
      </c>
      <c r="K254" s="188">
        <f t="shared" si="9"/>
        <v>0</v>
      </c>
    </row>
    <row r="255" spans="1:11" ht="60" x14ac:dyDescent="0.25">
      <c r="A255" s="187">
        <v>4204</v>
      </c>
      <c r="B255" s="187">
        <v>426</v>
      </c>
      <c r="C255" s="184" t="str">
        <f t="shared" si="8"/>
        <v>426-4204</v>
      </c>
      <c r="D255" s="244" t="s">
        <v>551</v>
      </c>
      <c r="E255" s="244" t="s">
        <v>49</v>
      </c>
      <c r="F255" s="244" t="s">
        <v>56</v>
      </c>
      <c r="G255" s="244" t="s">
        <v>60</v>
      </c>
      <c r="H255" s="187" t="s">
        <v>22</v>
      </c>
      <c r="I255" s="188">
        <v>915</v>
      </c>
      <c r="J255" s="188">
        <f>VLOOKUP(A255,CENIK!$A$2:$F$201,6,FALSE)</f>
        <v>0</v>
      </c>
      <c r="K255" s="188">
        <f t="shared" si="9"/>
        <v>0</v>
      </c>
    </row>
    <row r="256" spans="1:11" ht="60" x14ac:dyDescent="0.25">
      <c r="A256" s="187">
        <v>4206</v>
      </c>
      <c r="B256" s="187">
        <v>426</v>
      </c>
      <c r="C256" s="184" t="str">
        <f t="shared" si="8"/>
        <v>426-4206</v>
      </c>
      <c r="D256" s="244" t="s">
        <v>551</v>
      </c>
      <c r="E256" s="244" t="s">
        <v>49</v>
      </c>
      <c r="F256" s="244" t="s">
        <v>56</v>
      </c>
      <c r="G256" s="244" t="s">
        <v>62</v>
      </c>
      <c r="H256" s="187" t="s">
        <v>22</v>
      </c>
      <c r="I256" s="188">
        <v>8554</v>
      </c>
      <c r="J256" s="188">
        <f>VLOOKUP(A256,CENIK!$A$2:$F$201,6,FALSE)</f>
        <v>0</v>
      </c>
      <c r="K256" s="188">
        <f t="shared" si="9"/>
        <v>0</v>
      </c>
    </row>
    <row r="257" spans="1:11" ht="165" x14ac:dyDescent="0.25">
      <c r="A257" s="187">
        <v>6101</v>
      </c>
      <c r="B257" s="187">
        <v>426</v>
      </c>
      <c r="C257" s="184" t="str">
        <f t="shared" si="8"/>
        <v>426-6101</v>
      </c>
      <c r="D257" s="244" t="s">
        <v>551</v>
      </c>
      <c r="E257" s="244" t="s">
        <v>74</v>
      </c>
      <c r="F257" s="244" t="s">
        <v>75</v>
      </c>
      <c r="G257" s="244" t="s">
        <v>76</v>
      </c>
      <c r="H257" s="187" t="s">
        <v>10</v>
      </c>
      <c r="I257" s="188">
        <v>1140</v>
      </c>
      <c r="J257" s="188">
        <f>VLOOKUP(A257,CENIK!$A$2:$F$201,6,FALSE)</f>
        <v>0</v>
      </c>
      <c r="K257" s="188">
        <f t="shared" si="9"/>
        <v>0</v>
      </c>
    </row>
    <row r="258" spans="1:11" ht="120" x14ac:dyDescent="0.25">
      <c r="A258" s="187">
        <v>6206</v>
      </c>
      <c r="B258" s="187">
        <v>426</v>
      </c>
      <c r="C258" s="184" t="str">
        <f t="shared" si="8"/>
        <v>426-6206</v>
      </c>
      <c r="D258" s="244" t="s">
        <v>551</v>
      </c>
      <c r="E258" s="244" t="s">
        <v>74</v>
      </c>
      <c r="F258" s="244" t="s">
        <v>77</v>
      </c>
      <c r="G258" s="244" t="s">
        <v>266</v>
      </c>
      <c r="H258" s="187" t="s">
        <v>6</v>
      </c>
      <c r="I258" s="188">
        <v>14</v>
      </c>
      <c r="J258" s="188">
        <f>VLOOKUP(A258,CENIK!$A$2:$F$201,6,FALSE)</f>
        <v>0</v>
      </c>
      <c r="K258" s="188">
        <f t="shared" si="9"/>
        <v>0</v>
      </c>
    </row>
    <row r="259" spans="1:11" ht="120" x14ac:dyDescent="0.25">
      <c r="A259" s="187">
        <v>6208</v>
      </c>
      <c r="B259" s="187">
        <v>426</v>
      </c>
      <c r="C259" s="184" t="str">
        <f t="shared" si="8"/>
        <v>426-6208</v>
      </c>
      <c r="D259" s="244" t="s">
        <v>551</v>
      </c>
      <c r="E259" s="244" t="s">
        <v>74</v>
      </c>
      <c r="F259" s="244" t="s">
        <v>77</v>
      </c>
      <c r="G259" s="244" t="s">
        <v>267</v>
      </c>
      <c r="H259" s="187" t="s">
        <v>6</v>
      </c>
      <c r="I259" s="188">
        <v>13</v>
      </c>
      <c r="J259" s="188">
        <f>VLOOKUP(A259,CENIK!$A$2:$F$201,6,FALSE)</f>
        <v>0</v>
      </c>
      <c r="K259" s="188">
        <f t="shared" si="9"/>
        <v>0</v>
      </c>
    </row>
    <row r="260" spans="1:11" ht="120" x14ac:dyDescent="0.25">
      <c r="A260" s="187">
        <v>6253</v>
      </c>
      <c r="B260" s="187">
        <v>426</v>
      </c>
      <c r="C260" s="184" t="str">
        <f t="shared" si="8"/>
        <v>426-6253</v>
      </c>
      <c r="D260" s="244" t="s">
        <v>551</v>
      </c>
      <c r="E260" s="244" t="s">
        <v>74</v>
      </c>
      <c r="F260" s="244" t="s">
        <v>77</v>
      </c>
      <c r="G260" s="244" t="s">
        <v>269</v>
      </c>
      <c r="H260" s="187" t="s">
        <v>6</v>
      </c>
      <c r="I260" s="188">
        <v>27</v>
      </c>
      <c r="J260" s="188">
        <f>VLOOKUP(A260,CENIK!$A$2:$F$201,6,FALSE)</f>
        <v>0</v>
      </c>
      <c r="K260" s="188">
        <f t="shared" si="9"/>
        <v>0</v>
      </c>
    </row>
    <row r="261" spans="1:11" ht="45" x14ac:dyDescent="0.25">
      <c r="A261" s="187">
        <v>6257</v>
      </c>
      <c r="B261" s="187">
        <v>426</v>
      </c>
      <c r="C261" s="184" t="str">
        <f t="shared" si="8"/>
        <v>426-6257</v>
      </c>
      <c r="D261" s="244" t="s">
        <v>551</v>
      </c>
      <c r="E261" s="244" t="s">
        <v>74</v>
      </c>
      <c r="F261" s="244" t="s">
        <v>77</v>
      </c>
      <c r="G261" s="244" t="s">
        <v>79</v>
      </c>
      <c r="H261" s="187" t="s">
        <v>6</v>
      </c>
      <c r="I261" s="188">
        <v>1</v>
      </c>
      <c r="J261" s="188">
        <f>VLOOKUP(A261,CENIK!$A$2:$F$201,6,FALSE)</f>
        <v>0</v>
      </c>
      <c r="K261" s="188">
        <f t="shared" si="9"/>
        <v>0</v>
      </c>
    </row>
    <row r="262" spans="1:11" ht="345" x14ac:dyDescent="0.25">
      <c r="A262" s="187">
        <v>6301</v>
      </c>
      <c r="B262" s="187">
        <v>426</v>
      </c>
      <c r="C262" s="184" t="str">
        <f t="shared" si="8"/>
        <v>426-6301</v>
      </c>
      <c r="D262" s="244" t="s">
        <v>551</v>
      </c>
      <c r="E262" s="244" t="s">
        <v>74</v>
      </c>
      <c r="F262" s="244" t="s">
        <v>81</v>
      </c>
      <c r="G262" s="244" t="s">
        <v>270</v>
      </c>
      <c r="H262" s="187" t="s">
        <v>6</v>
      </c>
      <c r="I262" s="188">
        <v>39</v>
      </c>
      <c r="J262" s="188">
        <f>VLOOKUP(A262,CENIK!$A$2:$F$201,6,FALSE)</f>
        <v>0</v>
      </c>
      <c r="K262" s="188">
        <f t="shared" si="9"/>
        <v>0</v>
      </c>
    </row>
    <row r="263" spans="1:11" ht="120" x14ac:dyDescent="0.25">
      <c r="A263" s="187">
        <v>6305</v>
      </c>
      <c r="B263" s="187">
        <v>426</v>
      </c>
      <c r="C263" s="184" t="str">
        <f t="shared" si="8"/>
        <v>426-6305</v>
      </c>
      <c r="D263" s="244" t="s">
        <v>551</v>
      </c>
      <c r="E263" s="244" t="s">
        <v>74</v>
      </c>
      <c r="F263" s="244" t="s">
        <v>81</v>
      </c>
      <c r="G263" s="244" t="s">
        <v>84</v>
      </c>
      <c r="H263" s="187" t="s">
        <v>6</v>
      </c>
      <c r="I263" s="188">
        <v>39</v>
      </c>
      <c r="J263" s="188">
        <f>VLOOKUP(A263,CENIK!$A$2:$F$201,6,FALSE)</f>
        <v>0</v>
      </c>
      <c r="K263" s="188">
        <f t="shared" si="9"/>
        <v>0</v>
      </c>
    </row>
    <row r="264" spans="1:11" ht="30" x14ac:dyDescent="0.25">
      <c r="A264" s="187">
        <v>6401</v>
      </c>
      <c r="B264" s="187">
        <v>426</v>
      </c>
      <c r="C264" s="184" t="str">
        <f t="shared" si="8"/>
        <v>426-6401</v>
      </c>
      <c r="D264" s="244" t="s">
        <v>551</v>
      </c>
      <c r="E264" s="244" t="s">
        <v>74</v>
      </c>
      <c r="F264" s="244" t="s">
        <v>85</v>
      </c>
      <c r="G264" s="244" t="s">
        <v>86</v>
      </c>
      <c r="H264" s="187" t="s">
        <v>10</v>
      </c>
      <c r="I264" s="188">
        <v>1140</v>
      </c>
      <c r="J264" s="188">
        <f>VLOOKUP(A264,CENIK!$A$2:$F$201,6,FALSE)</f>
        <v>0</v>
      </c>
      <c r="K264" s="188">
        <f t="shared" si="9"/>
        <v>0</v>
      </c>
    </row>
    <row r="265" spans="1:11" ht="30" x14ac:dyDescent="0.25">
      <c r="A265" s="187">
        <v>6402</v>
      </c>
      <c r="B265" s="187">
        <v>426</v>
      </c>
      <c r="C265" s="184" t="str">
        <f t="shared" si="8"/>
        <v>426-6402</v>
      </c>
      <c r="D265" s="244" t="s">
        <v>551</v>
      </c>
      <c r="E265" s="244" t="s">
        <v>74</v>
      </c>
      <c r="F265" s="244" t="s">
        <v>85</v>
      </c>
      <c r="G265" s="244" t="s">
        <v>122</v>
      </c>
      <c r="H265" s="187" t="s">
        <v>10</v>
      </c>
      <c r="I265" s="188">
        <v>1140</v>
      </c>
      <c r="J265" s="188">
        <f>VLOOKUP(A265,CENIK!$A$2:$F$201,6,FALSE)</f>
        <v>0</v>
      </c>
      <c r="K265" s="188">
        <f t="shared" si="9"/>
        <v>0</v>
      </c>
    </row>
    <row r="266" spans="1:11" ht="60" x14ac:dyDescent="0.25">
      <c r="A266" s="187">
        <v>6405</v>
      </c>
      <c r="B266" s="187">
        <v>426</v>
      </c>
      <c r="C266" s="184" t="str">
        <f t="shared" si="8"/>
        <v>426-6405</v>
      </c>
      <c r="D266" s="244" t="s">
        <v>551</v>
      </c>
      <c r="E266" s="244" t="s">
        <v>74</v>
      </c>
      <c r="F266" s="244" t="s">
        <v>85</v>
      </c>
      <c r="G266" s="244" t="s">
        <v>87</v>
      </c>
      <c r="H266" s="187" t="s">
        <v>10</v>
      </c>
      <c r="I266" s="188">
        <v>1140</v>
      </c>
      <c r="J266" s="188">
        <f>VLOOKUP(A266,CENIK!$A$2:$F$201,6,FALSE)</f>
        <v>0</v>
      </c>
      <c r="K266" s="188">
        <f t="shared" si="9"/>
        <v>0</v>
      </c>
    </row>
    <row r="267" spans="1:11" ht="30" x14ac:dyDescent="0.25">
      <c r="A267" s="187">
        <v>6501</v>
      </c>
      <c r="B267" s="187">
        <v>426</v>
      </c>
      <c r="C267" s="184" t="str">
        <f t="shared" si="8"/>
        <v>426-6501</v>
      </c>
      <c r="D267" s="244" t="s">
        <v>551</v>
      </c>
      <c r="E267" s="244" t="s">
        <v>74</v>
      </c>
      <c r="F267" s="244" t="s">
        <v>88</v>
      </c>
      <c r="G267" s="244" t="s">
        <v>271</v>
      </c>
      <c r="H267" s="187" t="s">
        <v>6</v>
      </c>
      <c r="I267" s="188">
        <v>19</v>
      </c>
      <c r="J267" s="188">
        <f>VLOOKUP(A267,CENIK!$A$2:$F$201,6,FALSE)</f>
        <v>0</v>
      </c>
      <c r="K267" s="188">
        <f t="shared" si="9"/>
        <v>0</v>
      </c>
    </row>
    <row r="268" spans="1:11" ht="30" x14ac:dyDescent="0.25">
      <c r="A268" s="187">
        <v>6502</v>
      </c>
      <c r="B268" s="187">
        <v>426</v>
      </c>
      <c r="C268" s="184" t="str">
        <f t="shared" si="8"/>
        <v>426-6502</v>
      </c>
      <c r="D268" s="244" t="s">
        <v>551</v>
      </c>
      <c r="E268" s="244" t="s">
        <v>74</v>
      </c>
      <c r="F268" s="244" t="s">
        <v>88</v>
      </c>
      <c r="G268" s="244" t="s">
        <v>272</v>
      </c>
      <c r="H268" s="187" t="s">
        <v>6</v>
      </c>
      <c r="I268" s="188">
        <v>1</v>
      </c>
      <c r="J268" s="188">
        <f>VLOOKUP(A268,CENIK!$A$2:$F$201,6,FALSE)</f>
        <v>0</v>
      </c>
      <c r="K268" s="188">
        <f t="shared" si="9"/>
        <v>0</v>
      </c>
    </row>
    <row r="269" spans="1:11" ht="45" x14ac:dyDescent="0.25">
      <c r="A269" s="187">
        <v>6503</v>
      </c>
      <c r="B269" s="187">
        <v>426</v>
      </c>
      <c r="C269" s="184" t="str">
        <f t="shared" si="8"/>
        <v>426-6503</v>
      </c>
      <c r="D269" s="244" t="s">
        <v>551</v>
      </c>
      <c r="E269" s="244" t="s">
        <v>74</v>
      </c>
      <c r="F269" s="244" t="s">
        <v>88</v>
      </c>
      <c r="G269" s="244" t="s">
        <v>273</v>
      </c>
      <c r="H269" s="187" t="s">
        <v>6</v>
      </c>
      <c r="I269" s="188">
        <v>8</v>
      </c>
      <c r="J269" s="188">
        <f>VLOOKUP(A269,CENIK!$A$2:$F$201,6,FALSE)</f>
        <v>0</v>
      </c>
      <c r="K269" s="188">
        <f t="shared" si="9"/>
        <v>0</v>
      </c>
    </row>
    <row r="270" spans="1:11" ht="45" x14ac:dyDescent="0.25">
      <c r="A270" s="187">
        <v>6504</v>
      </c>
      <c r="B270" s="187">
        <v>426</v>
      </c>
      <c r="C270" s="184" t="str">
        <f t="shared" si="8"/>
        <v>426-6504</v>
      </c>
      <c r="D270" s="244" t="s">
        <v>551</v>
      </c>
      <c r="E270" s="244" t="s">
        <v>74</v>
      </c>
      <c r="F270" s="244" t="s">
        <v>88</v>
      </c>
      <c r="G270" s="244" t="s">
        <v>274</v>
      </c>
      <c r="H270" s="187" t="s">
        <v>6</v>
      </c>
      <c r="I270" s="188">
        <v>3</v>
      </c>
      <c r="J270" s="188">
        <f>VLOOKUP(A270,CENIK!$A$2:$F$201,6,FALSE)</f>
        <v>0</v>
      </c>
      <c r="K270" s="188">
        <f t="shared" si="9"/>
        <v>0</v>
      </c>
    </row>
    <row r="271" spans="1:11" ht="30" x14ac:dyDescent="0.25">
      <c r="A271" s="187">
        <v>6507</v>
      </c>
      <c r="B271" s="187">
        <v>426</v>
      </c>
      <c r="C271" s="184" t="str">
        <f t="shared" si="8"/>
        <v>426-6507</v>
      </c>
      <c r="D271" s="244" t="s">
        <v>551</v>
      </c>
      <c r="E271" s="244" t="s">
        <v>74</v>
      </c>
      <c r="F271" s="244" t="s">
        <v>88</v>
      </c>
      <c r="G271" s="244" t="s">
        <v>277</v>
      </c>
      <c r="H271" s="187" t="s">
        <v>6</v>
      </c>
      <c r="I271" s="188">
        <v>10</v>
      </c>
      <c r="J271" s="188">
        <f>VLOOKUP(A271,CENIK!$A$2:$F$201,6,FALSE)</f>
        <v>0</v>
      </c>
      <c r="K271" s="188">
        <f t="shared" si="9"/>
        <v>0</v>
      </c>
    </row>
    <row r="272" spans="1:11" ht="75" x14ac:dyDescent="0.25">
      <c r="A272" s="187">
        <v>6513</v>
      </c>
      <c r="B272" s="187">
        <v>426</v>
      </c>
      <c r="C272" s="184" t="str">
        <f t="shared" si="8"/>
        <v>426-6513</v>
      </c>
      <c r="D272" s="244" t="s">
        <v>551</v>
      </c>
      <c r="E272" s="244" t="s">
        <v>74</v>
      </c>
      <c r="F272" s="244" t="s">
        <v>88</v>
      </c>
      <c r="G272" s="244" t="s">
        <v>279</v>
      </c>
      <c r="H272" s="187" t="s">
        <v>10</v>
      </c>
      <c r="I272" s="188">
        <v>75</v>
      </c>
      <c r="J272" s="188">
        <f>VLOOKUP(A272,CENIK!$A$2:$F$201,6,FALSE)</f>
        <v>0</v>
      </c>
      <c r="K272" s="188">
        <f t="shared" si="9"/>
        <v>0</v>
      </c>
    </row>
    <row r="273" spans="1:11" ht="60" x14ac:dyDescent="0.25">
      <c r="A273" s="187">
        <v>1201</v>
      </c>
      <c r="B273" s="187">
        <v>433</v>
      </c>
      <c r="C273" s="184" t="str">
        <f t="shared" si="8"/>
        <v>433-1201</v>
      </c>
      <c r="D273" s="244" t="s">
        <v>403</v>
      </c>
      <c r="E273" s="244" t="s">
        <v>7</v>
      </c>
      <c r="F273" s="244" t="s">
        <v>8</v>
      </c>
      <c r="G273" s="244" t="s">
        <v>9</v>
      </c>
      <c r="H273" s="187" t="s">
        <v>10</v>
      </c>
      <c r="I273" s="188">
        <v>56</v>
      </c>
      <c r="J273" s="188">
        <f>VLOOKUP(A273,CENIK!$A$2:$F$201,6,FALSE)</f>
        <v>0</v>
      </c>
      <c r="K273" s="188">
        <f t="shared" si="9"/>
        <v>0</v>
      </c>
    </row>
    <row r="274" spans="1:11" ht="45" x14ac:dyDescent="0.25">
      <c r="A274" s="187">
        <v>1202</v>
      </c>
      <c r="B274" s="187">
        <v>433</v>
      </c>
      <c r="C274" s="184" t="str">
        <f t="shared" si="8"/>
        <v>433-1202</v>
      </c>
      <c r="D274" s="244" t="s">
        <v>403</v>
      </c>
      <c r="E274" s="244" t="s">
        <v>7</v>
      </c>
      <c r="F274" s="244" t="s">
        <v>8</v>
      </c>
      <c r="G274" s="244" t="s">
        <v>11</v>
      </c>
      <c r="H274" s="187" t="s">
        <v>12</v>
      </c>
      <c r="I274" s="188">
        <v>2</v>
      </c>
      <c r="J274" s="188">
        <f>VLOOKUP(A274,CENIK!$A$2:$F$201,6,FALSE)</f>
        <v>0</v>
      </c>
      <c r="K274" s="188">
        <f t="shared" si="9"/>
        <v>0</v>
      </c>
    </row>
    <row r="275" spans="1:11" ht="60" x14ac:dyDescent="0.25">
      <c r="A275" s="187">
        <v>1205</v>
      </c>
      <c r="B275" s="187">
        <v>433</v>
      </c>
      <c r="C275" s="184" t="str">
        <f t="shared" si="8"/>
        <v>433-1205</v>
      </c>
      <c r="D275" s="244" t="s">
        <v>403</v>
      </c>
      <c r="E275" s="244" t="s">
        <v>7</v>
      </c>
      <c r="F275" s="244" t="s">
        <v>8</v>
      </c>
      <c r="G275" s="244" t="s">
        <v>237</v>
      </c>
      <c r="H275" s="187" t="s">
        <v>14</v>
      </c>
      <c r="I275" s="188">
        <v>1</v>
      </c>
      <c r="J275" s="188">
        <f>VLOOKUP(A275,CENIK!$A$2:$F$201,6,FALSE)</f>
        <v>0</v>
      </c>
      <c r="K275" s="188">
        <f t="shared" si="9"/>
        <v>0</v>
      </c>
    </row>
    <row r="276" spans="1:11" ht="75" x14ac:dyDescent="0.25">
      <c r="A276" s="187">
        <v>1207</v>
      </c>
      <c r="B276" s="187">
        <v>433</v>
      </c>
      <c r="C276" s="184" t="str">
        <f t="shared" si="8"/>
        <v>433-1207</v>
      </c>
      <c r="D276" s="244" t="s">
        <v>403</v>
      </c>
      <c r="E276" s="244" t="s">
        <v>7</v>
      </c>
      <c r="F276" s="244" t="s">
        <v>8</v>
      </c>
      <c r="G276" s="244" t="s">
        <v>239</v>
      </c>
      <c r="H276" s="187" t="s">
        <v>14</v>
      </c>
      <c r="I276" s="188">
        <v>1</v>
      </c>
      <c r="J276" s="188">
        <f>VLOOKUP(A276,CENIK!$A$2:$F$201,6,FALSE)</f>
        <v>0</v>
      </c>
      <c r="K276" s="188">
        <f t="shared" si="9"/>
        <v>0</v>
      </c>
    </row>
    <row r="277" spans="1:11" ht="75" x14ac:dyDescent="0.25">
      <c r="A277" s="187">
        <v>1211</v>
      </c>
      <c r="B277" s="187">
        <v>433</v>
      </c>
      <c r="C277" s="184" t="str">
        <f t="shared" si="8"/>
        <v>433-1211</v>
      </c>
      <c r="D277" s="244" t="s">
        <v>403</v>
      </c>
      <c r="E277" s="244" t="s">
        <v>7</v>
      </c>
      <c r="F277" s="244" t="s">
        <v>8</v>
      </c>
      <c r="G277" s="244" t="s">
        <v>242</v>
      </c>
      <c r="H277" s="187" t="s">
        <v>14</v>
      </c>
      <c r="I277" s="188">
        <v>2</v>
      </c>
      <c r="J277" s="188">
        <f>VLOOKUP(A277,CENIK!$A$2:$F$201,6,FALSE)</f>
        <v>0</v>
      </c>
      <c r="K277" s="188">
        <f t="shared" si="9"/>
        <v>0</v>
      </c>
    </row>
    <row r="278" spans="1:11" ht="45" x14ac:dyDescent="0.25">
      <c r="A278" s="187">
        <v>1301</v>
      </c>
      <c r="B278" s="187">
        <v>433</v>
      </c>
      <c r="C278" s="184" t="str">
        <f t="shared" si="8"/>
        <v>433-1301</v>
      </c>
      <c r="D278" s="244" t="s">
        <v>403</v>
      </c>
      <c r="E278" s="244" t="s">
        <v>7</v>
      </c>
      <c r="F278" s="244" t="s">
        <v>15</v>
      </c>
      <c r="G278" s="244" t="s">
        <v>16</v>
      </c>
      <c r="H278" s="187" t="s">
        <v>10</v>
      </c>
      <c r="I278" s="188">
        <v>56</v>
      </c>
      <c r="J278" s="188">
        <f>VLOOKUP(A278,CENIK!$A$2:$F$201,6,FALSE)</f>
        <v>0</v>
      </c>
      <c r="K278" s="188">
        <f t="shared" si="9"/>
        <v>0</v>
      </c>
    </row>
    <row r="279" spans="1:11" ht="105" x14ac:dyDescent="0.25">
      <c r="A279" s="187">
        <v>1305</v>
      </c>
      <c r="B279" s="187">
        <v>433</v>
      </c>
      <c r="C279" s="184" t="str">
        <f t="shared" si="8"/>
        <v>433-1305</v>
      </c>
      <c r="D279" s="244" t="s">
        <v>403</v>
      </c>
      <c r="E279" s="244" t="s">
        <v>7</v>
      </c>
      <c r="F279" s="244" t="s">
        <v>15</v>
      </c>
      <c r="G279" s="244" t="s">
        <v>246</v>
      </c>
      <c r="H279" s="187" t="s">
        <v>6</v>
      </c>
      <c r="I279" s="188">
        <v>1</v>
      </c>
      <c r="J279" s="188">
        <f>VLOOKUP(A279,CENIK!$A$2:$F$201,6,FALSE)</f>
        <v>0</v>
      </c>
      <c r="K279" s="188">
        <f t="shared" si="9"/>
        <v>0</v>
      </c>
    </row>
    <row r="280" spans="1:11" ht="30" x14ac:dyDescent="0.25">
      <c r="A280" s="187">
        <v>1401</v>
      </c>
      <c r="B280" s="187">
        <v>433</v>
      </c>
      <c r="C280" s="184" t="str">
        <f t="shared" si="8"/>
        <v>433-1401</v>
      </c>
      <c r="D280" s="244" t="s">
        <v>403</v>
      </c>
      <c r="E280" s="244" t="s">
        <v>7</v>
      </c>
      <c r="F280" s="244" t="s">
        <v>25</v>
      </c>
      <c r="G280" s="244" t="s">
        <v>247</v>
      </c>
      <c r="H280" s="187" t="s">
        <v>20</v>
      </c>
      <c r="I280" s="188">
        <v>5</v>
      </c>
      <c r="J280" s="188">
        <f>VLOOKUP(A280,CENIK!$A$2:$F$201,6,FALSE)</f>
        <v>0</v>
      </c>
      <c r="K280" s="188">
        <f t="shared" si="9"/>
        <v>0</v>
      </c>
    </row>
    <row r="281" spans="1:11" ht="30" x14ac:dyDescent="0.25">
      <c r="A281" s="187">
        <v>1402</v>
      </c>
      <c r="B281" s="187">
        <v>433</v>
      </c>
      <c r="C281" s="184" t="str">
        <f t="shared" si="8"/>
        <v>433-1402</v>
      </c>
      <c r="D281" s="244" t="s">
        <v>403</v>
      </c>
      <c r="E281" s="244" t="s">
        <v>7</v>
      </c>
      <c r="F281" s="244" t="s">
        <v>25</v>
      </c>
      <c r="G281" s="244" t="s">
        <v>248</v>
      </c>
      <c r="H281" s="187" t="s">
        <v>20</v>
      </c>
      <c r="I281" s="188">
        <v>6</v>
      </c>
      <c r="J281" s="188">
        <f>VLOOKUP(A281,CENIK!$A$2:$F$201,6,FALSE)</f>
        <v>0</v>
      </c>
      <c r="K281" s="188">
        <f t="shared" si="9"/>
        <v>0</v>
      </c>
    </row>
    <row r="282" spans="1:11" ht="30" x14ac:dyDescent="0.25">
      <c r="A282" s="187">
        <v>1403</v>
      </c>
      <c r="B282" s="187">
        <v>433</v>
      </c>
      <c r="C282" s="184" t="str">
        <f t="shared" si="8"/>
        <v>433-1403</v>
      </c>
      <c r="D282" s="244" t="s">
        <v>403</v>
      </c>
      <c r="E282" s="244" t="s">
        <v>7</v>
      </c>
      <c r="F282" s="244" t="s">
        <v>25</v>
      </c>
      <c r="G282" s="244" t="s">
        <v>249</v>
      </c>
      <c r="H282" s="187" t="s">
        <v>20</v>
      </c>
      <c r="I282" s="188">
        <v>2</v>
      </c>
      <c r="J282" s="188">
        <f>VLOOKUP(A282,CENIK!$A$2:$F$201,6,FALSE)</f>
        <v>0</v>
      </c>
      <c r="K282" s="188">
        <f t="shared" si="9"/>
        <v>0</v>
      </c>
    </row>
    <row r="283" spans="1:11" ht="45" x14ac:dyDescent="0.25">
      <c r="A283" s="187">
        <v>12308</v>
      </c>
      <c r="B283" s="187">
        <v>433</v>
      </c>
      <c r="C283" s="184" t="str">
        <f t="shared" si="8"/>
        <v>433-12308</v>
      </c>
      <c r="D283" s="244" t="s">
        <v>403</v>
      </c>
      <c r="E283" s="244" t="s">
        <v>26</v>
      </c>
      <c r="F283" s="244" t="s">
        <v>27</v>
      </c>
      <c r="G283" s="244" t="s">
        <v>28</v>
      </c>
      <c r="H283" s="187" t="s">
        <v>29</v>
      </c>
      <c r="I283" s="188">
        <v>150</v>
      </c>
      <c r="J283" s="188">
        <f>VLOOKUP(A283,CENIK!$A$2:$F$201,6,FALSE)</f>
        <v>0</v>
      </c>
      <c r="K283" s="188">
        <f t="shared" si="9"/>
        <v>0</v>
      </c>
    </row>
    <row r="284" spans="1:11" ht="30" x14ac:dyDescent="0.25">
      <c r="A284" s="187">
        <v>12327</v>
      </c>
      <c r="B284" s="187">
        <v>433</v>
      </c>
      <c r="C284" s="184" t="str">
        <f t="shared" si="8"/>
        <v>433-12327</v>
      </c>
      <c r="D284" s="244" t="s">
        <v>403</v>
      </c>
      <c r="E284" s="244" t="s">
        <v>26</v>
      </c>
      <c r="F284" s="244" t="s">
        <v>27</v>
      </c>
      <c r="G284" s="244" t="s">
        <v>31</v>
      </c>
      <c r="H284" s="187" t="s">
        <v>10</v>
      </c>
      <c r="I284" s="188">
        <v>20</v>
      </c>
      <c r="J284" s="188">
        <f>VLOOKUP(A284,CENIK!$A$2:$F$201,6,FALSE)</f>
        <v>0</v>
      </c>
      <c r="K284" s="188">
        <f t="shared" si="9"/>
        <v>0</v>
      </c>
    </row>
    <row r="285" spans="1:11" ht="60" x14ac:dyDescent="0.25">
      <c r="A285" s="187">
        <v>21106</v>
      </c>
      <c r="B285" s="187">
        <v>433</v>
      </c>
      <c r="C285" s="184" t="str">
        <f t="shared" si="8"/>
        <v>433-21106</v>
      </c>
      <c r="D285" s="244" t="s">
        <v>403</v>
      </c>
      <c r="E285" s="244" t="s">
        <v>26</v>
      </c>
      <c r="F285" s="244" t="s">
        <v>27</v>
      </c>
      <c r="G285" s="244" t="s">
        <v>251</v>
      </c>
      <c r="H285" s="187" t="s">
        <v>22</v>
      </c>
      <c r="I285" s="188">
        <v>113</v>
      </c>
      <c r="J285" s="188">
        <f>VLOOKUP(A285,CENIK!$A$2:$F$201,6,FALSE)</f>
        <v>0</v>
      </c>
      <c r="K285" s="188">
        <f t="shared" si="9"/>
        <v>0</v>
      </c>
    </row>
    <row r="286" spans="1:11" ht="30" x14ac:dyDescent="0.25">
      <c r="A286" s="187">
        <v>2208</v>
      </c>
      <c r="B286" s="187">
        <v>433</v>
      </c>
      <c r="C286" s="184" t="str">
        <f t="shared" si="8"/>
        <v>433-2208</v>
      </c>
      <c r="D286" s="244" t="s">
        <v>403</v>
      </c>
      <c r="E286" s="244" t="s">
        <v>26</v>
      </c>
      <c r="F286" s="244" t="s">
        <v>36</v>
      </c>
      <c r="G286" s="244" t="s">
        <v>37</v>
      </c>
      <c r="H286" s="187" t="s">
        <v>29</v>
      </c>
      <c r="I286" s="188">
        <v>150</v>
      </c>
      <c r="J286" s="188">
        <f>VLOOKUP(A286,CENIK!$A$2:$F$201,6,FALSE)</f>
        <v>0</v>
      </c>
      <c r="K286" s="188">
        <f t="shared" si="9"/>
        <v>0</v>
      </c>
    </row>
    <row r="287" spans="1:11" ht="30" x14ac:dyDescent="0.25">
      <c r="A287" s="187">
        <v>22103</v>
      </c>
      <c r="B287" s="187">
        <v>433</v>
      </c>
      <c r="C287" s="184" t="str">
        <f t="shared" si="8"/>
        <v>433-22103</v>
      </c>
      <c r="D287" s="244" t="s">
        <v>403</v>
      </c>
      <c r="E287" s="244" t="s">
        <v>26</v>
      </c>
      <c r="F287" s="244" t="s">
        <v>36</v>
      </c>
      <c r="G287" s="244" t="s">
        <v>40</v>
      </c>
      <c r="H287" s="187" t="s">
        <v>29</v>
      </c>
      <c r="I287" s="188">
        <v>150</v>
      </c>
      <c r="J287" s="188">
        <f>VLOOKUP(A287,CENIK!$A$2:$F$201,6,FALSE)</f>
        <v>0</v>
      </c>
      <c r="K287" s="188">
        <f t="shared" si="9"/>
        <v>0</v>
      </c>
    </row>
    <row r="288" spans="1:11" ht="30" x14ac:dyDescent="0.25">
      <c r="A288" s="187">
        <v>2224</v>
      </c>
      <c r="B288" s="187">
        <v>433</v>
      </c>
      <c r="C288" s="184" t="str">
        <f t="shared" ref="C288:C351" si="10">CONCATENATE(B288,$A$29,A288)</f>
        <v>433-2224</v>
      </c>
      <c r="D288" s="244" t="s">
        <v>403</v>
      </c>
      <c r="E288" s="244" t="s">
        <v>26</v>
      </c>
      <c r="F288" s="244" t="s">
        <v>36</v>
      </c>
      <c r="G288" s="244" t="s">
        <v>38</v>
      </c>
      <c r="H288" s="187" t="s">
        <v>12</v>
      </c>
      <c r="I288" s="188">
        <v>3</v>
      </c>
      <c r="J288" s="188">
        <f>VLOOKUP(A288,CENIK!$A$2:$F$201,6,FALSE)</f>
        <v>0</v>
      </c>
      <c r="K288" s="188">
        <f t="shared" ref="K288:K351" si="11">ROUND(I288*J288,2)</f>
        <v>0</v>
      </c>
    </row>
    <row r="289" spans="1:11" ht="30" x14ac:dyDescent="0.25">
      <c r="A289" s="187">
        <v>2225</v>
      </c>
      <c r="B289" s="187">
        <v>433</v>
      </c>
      <c r="C289" s="184" t="str">
        <f t="shared" si="10"/>
        <v>433-2225</v>
      </c>
      <c r="D289" s="244" t="s">
        <v>403</v>
      </c>
      <c r="E289" s="244" t="s">
        <v>26</v>
      </c>
      <c r="F289" s="244" t="s">
        <v>36</v>
      </c>
      <c r="G289" s="244" t="s">
        <v>39</v>
      </c>
      <c r="H289" s="187" t="s">
        <v>12</v>
      </c>
      <c r="I289" s="188">
        <v>2</v>
      </c>
      <c r="J289" s="188">
        <f>VLOOKUP(A289,CENIK!$A$2:$F$201,6,FALSE)</f>
        <v>0</v>
      </c>
      <c r="K289" s="188">
        <f t="shared" si="11"/>
        <v>0</v>
      </c>
    </row>
    <row r="290" spans="1:11" ht="30" x14ac:dyDescent="0.25">
      <c r="A290" s="187">
        <v>24405</v>
      </c>
      <c r="B290" s="187">
        <v>433</v>
      </c>
      <c r="C290" s="184" t="str">
        <f t="shared" si="10"/>
        <v>433-24405</v>
      </c>
      <c r="D290" s="244" t="s">
        <v>403</v>
      </c>
      <c r="E290" s="244" t="s">
        <v>26</v>
      </c>
      <c r="F290" s="244" t="s">
        <v>36</v>
      </c>
      <c r="G290" s="244" t="s">
        <v>252</v>
      </c>
      <c r="H290" s="187" t="s">
        <v>22</v>
      </c>
      <c r="I290" s="188">
        <v>60</v>
      </c>
      <c r="J290" s="188">
        <f>VLOOKUP(A290,CENIK!$A$2:$F$201,6,FALSE)</f>
        <v>0</v>
      </c>
      <c r="K290" s="188">
        <f t="shared" si="11"/>
        <v>0</v>
      </c>
    </row>
    <row r="291" spans="1:11" ht="30" x14ac:dyDescent="0.25">
      <c r="A291" s="187">
        <v>31101</v>
      </c>
      <c r="B291" s="187">
        <v>433</v>
      </c>
      <c r="C291" s="184" t="str">
        <f t="shared" si="10"/>
        <v>433-31101</v>
      </c>
      <c r="D291" s="244" t="s">
        <v>403</v>
      </c>
      <c r="E291" s="244" t="s">
        <v>26</v>
      </c>
      <c r="F291" s="244" t="s">
        <v>36</v>
      </c>
      <c r="G291" s="244" t="s">
        <v>253</v>
      </c>
      <c r="H291" s="187" t="s">
        <v>22</v>
      </c>
      <c r="I291" s="188">
        <v>30</v>
      </c>
      <c r="J291" s="188">
        <f>VLOOKUP(A291,CENIK!$A$2:$F$201,6,FALSE)</f>
        <v>0</v>
      </c>
      <c r="K291" s="188">
        <f t="shared" si="11"/>
        <v>0</v>
      </c>
    </row>
    <row r="292" spans="1:11" ht="75" x14ac:dyDescent="0.25">
      <c r="A292" s="187">
        <v>31602</v>
      </c>
      <c r="B292" s="187">
        <v>433</v>
      </c>
      <c r="C292" s="184" t="str">
        <f t="shared" si="10"/>
        <v>433-31602</v>
      </c>
      <c r="D292" s="244" t="s">
        <v>403</v>
      </c>
      <c r="E292" s="244" t="s">
        <v>26</v>
      </c>
      <c r="F292" s="244" t="s">
        <v>36</v>
      </c>
      <c r="G292" s="244" t="s">
        <v>640</v>
      </c>
      <c r="H292" s="187" t="s">
        <v>29</v>
      </c>
      <c r="I292" s="188">
        <v>150</v>
      </c>
      <c r="J292" s="188">
        <f>VLOOKUP(A292,CENIK!$A$2:$F$201,6,FALSE)</f>
        <v>0</v>
      </c>
      <c r="K292" s="188">
        <f t="shared" si="11"/>
        <v>0</v>
      </c>
    </row>
    <row r="293" spans="1:11" ht="45" x14ac:dyDescent="0.25">
      <c r="A293" s="187">
        <v>32311</v>
      </c>
      <c r="B293" s="187">
        <v>433</v>
      </c>
      <c r="C293" s="184" t="str">
        <f t="shared" si="10"/>
        <v>433-32311</v>
      </c>
      <c r="D293" s="244" t="s">
        <v>403</v>
      </c>
      <c r="E293" s="244" t="s">
        <v>26</v>
      </c>
      <c r="F293" s="244" t="s">
        <v>36</v>
      </c>
      <c r="G293" s="244" t="s">
        <v>255</v>
      </c>
      <c r="H293" s="187" t="s">
        <v>29</v>
      </c>
      <c r="I293" s="188">
        <v>150</v>
      </c>
      <c r="J293" s="188">
        <f>VLOOKUP(A293,CENIK!$A$2:$F$201,6,FALSE)</f>
        <v>0</v>
      </c>
      <c r="K293" s="188">
        <f t="shared" si="11"/>
        <v>0</v>
      </c>
    </row>
    <row r="294" spans="1:11" ht="30" x14ac:dyDescent="0.25">
      <c r="A294" s="187">
        <v>34901</v>
      </c>
      <c r="B294" s="187">
        <v>433</v>
      </c>
      <c r="C294" s="184" t="str">
        <f t="shared" si="10"/>
        <v>433-34901</v>
      </c>
      <c r="D294" s="244" t="s">
        <v>403</v>
      </c>
      <c r="E294" s="244" t="s">
        <v>26</v>
      </c>
      <c r="F294" s="244" t="s">
        <v>36</v>
      </c>
      <c r="G294" s="244" t="s">
        <v>43</v>
      </c>
      <c r="H294" s="187" t="s">
        <v>29</v>
      </c>
      <c r="I294" s="188">
        <v>150</v>
      </c>
      <c r="J294" s="188">
        <f>VLOOKUP(A294,CENIK!$A$2:$F$201,6,FALSE)</f>
        <v>0</v>
      </c>
      <c r="K294" s="188">
        <f t="shared" si="11"/>
        <v>0</v>
      </c>
    </row>
    <row r="295" spans="1:11" ht="60" x14ac:dyDescent="0.25">
      <c r="A295" s="187">
        <v>4101</v>
      </c>
      <c r="B295" s="187">
        <v>433</v>
      </c>
      <c r="C295" s="184" t="str">
        <f t="shared" si="10"/>
        <v>433-4101</v>
      </c>
      <c r="D295" s="244" t="s">
        <v>403</v>
      </c>
      <c r="E295" s="244" t="s">
        <v>49</v>
      </c>
      <c r="F295" s="244" t="s">
        <v>50</v>
      </c>
      <c r="G295" s="244" t="s">
        <v>641</v>
      </c>
      <c r="H295" s="187" t="s">
        <v>29</v>
      </c>
      <c r="I295" s="188">
        <v>145</v>
      </c>
      <c r="J295" s="188">
        <f>VLOOKUP(A295,CENIK!$A$2:$F$201,6,FALSE)</f>
        <v>0</v>
      </c>
      <c r="K295" s="188">
        <f t="shared" si="11"/>
        <v>0</v>
      </c>
    </row>
    <row r="296" spans="1:11" ht="60" x14ac:dyDescent="0.25">
      <c r="A296" s="187">
        <v>4105</v>
      </c>
      <c r="B296" s="187">
        <v>433</v>
      </c>
      <c r="C296" s="184" t="str">
        <f t="shared" si="10"/>
        <v>433-4105</v>
      </c>
      <c r="D296" s="244" t="s">
        <v>403</v>
      </c>
      <c r="E296" s="244" t="s">
        <v>49</v>
      </c>
      <c r="F296" s="244" t="s">
        <v>50</v>
      </c>
      <c r="G296" s="244" t="s">
        <v>257</v>
      </c>
      <c r="H296" s="187" t="s">
        <v>22</v>
      </c>
      <c r="I296" s="188">
        <v>151</v>
      </c>
      <c r="J296" s="188">
        <f>VLOOKUP(A296,CENIK!$A$2:$F$201,6,FALSE)</f>
        <v>0</v>
      </c>
      <c r="K296" s="188">
        <f t="shared" si="11"/>
        <v>0</v>
      </c>
    </row>
    <row r="297" spans="1:11" ht="60" x14ac:dyDescent="0.25">
      <c r="A297" s="187">
        <v>4109</v>
      </c>
      <c r="B297" s="187">
        <v>433</v>
      </c>
      <c r="C297" s="184" t="str">
        <f t="shared" si="10"/>
        <v>433-4109</v>
      </c>
      <c r="D297" s="244" t="s">
        <v>403</v>
      </c>
      <c r="E297" s="244" t="s">
        <v>49</v>
      </c>
      <c r="F297" s="244" t="s">
        <v>50</v>
      </c>
      <c r="G297" s="244" t="s">
        <v>259</v>
      </c>
      <c r="H297" s="187" t="s">
        <v>22</v>
      </c>
      <c r="I297" s="188">
        <v>150</v>
      </c>
      <c r="J297" s="188">
        <f>VLOOKUP(A297,CENIK!$A$2:$F$201,6,FALSE)</f>
        <v>0</v>
      </c>
      <c r="K297" s="188">
        <f t="shared" si="11"/>
        <v>0</v>
      </c>
    </row>
    <row r="298" spans="1:11" ht="45" x14ac:dyDescent="0.25">
      <c r="A298" s="187">
        <v>4121</v>
      </c>
      <c r="B298" s="187">
        <v>433</v>
      </c>
      <c r="C298" s="184" t="str">
        <f t="shared" si="10"/>
        <v>433-4121</v>
      </c>
      <c r="D298" s="244" t="s">
        <v>403</v>
      </c>
      <c r="E298" s="244" t="s">
        <v>49</v>
      </c>
      <c r="F298" s="244" t="s">
        <v>50</v>
      </c>
      <c r="G298" s="244" t="s">
        <v>260</v>
      </c>
      <c r="H298" s="187" t="s">
        <v>22</v>
      </c>
      <c r="I298" s="188">
        <v>5</v>
      </c>
      <c r="J298" s="188">
        <f>VLOOKUP(A298,CENIK!$A$2:$F$201,6,FALSE)</f>
        <v>0</v>
      </c>
      <c r="K298" s="188">
        <f t="shared" si="11"/>
        <v>0</v>
      </c>
    </row>
    <row r="299" spans="1:11" ht="45" x14ac:dyDescent="0.25">
      <c r="A299" s="187">
        <v>4201</v>
      </c>
      <c r="B299" s="187">
        <v>433</v>
      </c>
      <c r="C299" s="184" t="str">
        <f t="shared" si="10"/>
        <v>433-4201</v>
      </c>
      <c r="D299" s="244" t="s">
        <v>403</v>
      </c>
      <c r="E299" s="244" t="s">
        <v>49</v>
      </c>
      <c r="F299" s="244" t="s">
        <v>56</v>
      </c>
      <c r="G299" s="244" t="s">
        <v>57</v>
      </c>
      <c r="H299" s="187" t="s">
        <v>29</v>
      </c>
      <c r="I299" s="188">
        <v>88</v>
      </c>
      <c r="J299" s="188">
        <f>VLOOKUP(A299,CENIK!$A$2:$F$201,6,FALSE)</f>
        <v>0</v>
      </c>
      <c r="K299" s="188">
        <f t="shared" si="11"/>
        <v>0</v>
      </c>
    </row>
    <row r="300" spans="1:11" ht="30" x14ac:dyDescent="0.25">
      <c r="A300" s="187">
        <v>4202</v>
      </c>
      <c r="B300" s="187">
        <v>433</v>
      </c>
      <c r="C300" s="184" t="str">
        <f t="shared" si="10"/>
        <v>433-4202</v>
      </c>
      <c r="D300" s="244" t="s">
        <v>403</v>
      </c>
      <c r="E300" s="244" t="s">
        <v>49</v>
      </c>
      <c r="F300" s="244" t="s">
        <v>56</v>
      </c>
      <c r="G300" s="244" t="s">
        <v>58</v>
      </c>
      <c r="H300" s="187" t="s">
        <v>29</v>
      </c>
      <c r="I300" s="188">
        <v>88</v>
      </c>
      <c r="J300" s="188">
        <f>VLOOKUP(A300,CENIK!$A$2:$F$201,6,FALSE)</f>
        <v>0</v>
      </c>
      <c r="K300" s="188">
        <f t="shared" si="11"/>
        <v>0</v>
      </c>
    </row>
    <row r="301" spans="1:11" ht="75" x14ac:dyDescent="0.25">
      <c r="A301" s="187">
        <v>4203</v>
      </c>
      <c r="B301" s="187">
        <v>433</v>
      </c>
      <c r="C301" s="184" t="str">
        <f t="shared" si="10"/>
        <v>433-4203</v>
      </c>
      <c r="D301" s="244" t="s">
        <v>403</v>
      </c>
      <c r="E301" s="244" t="s">
        <v>49</v>
      </c>
      <c r="F301" s="244" t="s">
        <v>56</v>
      </c>
      <c r="G301" s="244" t="s">
        <v>59</v>
      </c>
      <c r="H301" s="187" t="s">
        <v>22</v>
      </c>
      <c r="I301" s="188">
        <v>13</v>
      </c>
      <c r="J301" s="188">
        <f>VLOOKUP(A301,CENIK!$A$2:$F$201,6,FALSE)</f>
        <v>0</v>
      </c>
      <c r="K301" s="188">
        <f t="shared" si="11"/>
        <v>0</v>
      </c>
    </row>
    <row r="302" spans="1:11" ht="60" x14ac:dyDescent="0.25">
      <c r="A302" s="187">
        <v>4204</v>
      </c>
      <c r="B302" s="187">
        <v>433</v>
      </c>
      <c r="C302" s="184" t="str">
        <f t="shared" si="10"/>
        <v>433-4204</v>
      </c>
      <c r="D302" s="244" t="s">
        <v>403</v>
      </c>
      <c r="E302" s="244" t="s">
        <v>49</v>
      </c>
      <c r="F302" s="244" t="s">
        <v>56</v>
      </c>
      <c r="G302" s="244" t="s">
        <v>60</v>
      </c>
      <c r="H302" s="187" t="s">
        <v>22</v>
      </c>
      <c r="I302" s="188">
        <v>45</v>
      </c>
      <c r="J302" s="188">
        <f>VLOOKUP(A302,CENIK!$A$2:$F$201,6,FALSE)</f>
        <v>0</v>
      </c>
      <c r="K302" s="188">
        <f t="shared" si="11"/>
        <v>0</v>
      </c>
    </row>
    <row r="303" spans="1:11" ht="60" x14ac:dyDescent="0.25">
      <c r="A303" s="187">
        <v>4206</v>
      </c>
      <c r="B303" s="187">
        <v>433</v>
      </c>
      <c r="C303" s="184" t="str">
        <f t="shared" si="10"/>
        <v>433-4206</v>
      </c>
      <c r="D303" s="244" t="s">
        <v>403</v>
      </c>
      <c r="E303" s="244" t="s">
        <v>49</v>
      </c>
      <c r="F303" s="244" t="s">
        <v>56</v>
      </c>
      <c r="G303" s="244" t="s">
        <v>62</v>
      </c>
      <c r="H303" s="187" t="s">
        <v>22</v>
      </c>
      <c r="I303" s="188">
        <v>245</v>
      </c>
      <c r="J303" s="188">
        <f>VLOOKUP(A303,CENIK!$A$2:$F$201,6,FALSE)</f>
        <v>0</v>
      </c>
      <c r="K303" s="188">
        <f t="shared" si="11"/>
        <v>0</v>
      </c>
    </row>
    <row r="304" spans="1:11" ht="45" x14ac:dyDescent="0.25">
      <c r="A304" s="187">
        <v>5101</v>
      </c>
      <c r="B304" s="187">
        <v>433</v>
      </c>
      <c r="C304" s="184" t="str">
        <f t="shared" si="10"/>
        <v>433-5101</v>
      </c>
      <c r="D304" s="244" t="s">
        <v>403</v>
      </c>
      <c r="E304" s="244" t="s">
        <v>63</v>
      </c>
      <c r="F304" s="244" t="s">
        <v>64</v>
      </c>
      <c r="G304" s="244" t="s">
        <v>65</v>
      </c>
      <c r="H304" s="187" t="s">
        <v>6</v>
      </c>
      <c r="I304" s="188">
        <v>2</v>
      </c>
      <c r="J304" s="188">
        <f>VLOOKUP(A304,CENIK!$A$2:$F$201,6,FALSE)</f>
        <v>0</v>
      </c>
      <c r="K304" s="188">
        <f t="shared" si="11"/>
        <v>0</v>
      </c>
    </row>
    <row r="305" spans="1:11" ht="165" x14ac:dyDescent="0.25">
      <c r="A305" s="187">
        <v>6101</v>
      </c>
      <c r="B305" s="187">
        <v>433</v>
      </c>
      <c r="C305" s="184" t="str">
        <f t="shared" si="10"/>
        <v>433-6101</v>
      </c>
      <c r="D305" s="244" t="s">
        <v>403</v>
      </c>
      <c r="E305" s="244" t="s">
        <v>74</v>
      </c>
      <c r="F305" s="244" t="s">
        <v>75</v>
      </c>
      <c r="G305" s="244" t="s">
        <v>76</v>
      </c>
      <c r="H305" s="187" t="s">
        <v>10</v>
      </c>
      <c r="I305" s="188">
        <v>56</v>
      </c>
      <c r="J305" s="188">
        <f>VLOOKUP(A305,CENIK!$A$2:$F$201,6,FALSE)</f>
        <v>0</v>
      </c>
      <c r="K305" s="188">
        <f t="shared" si="11"/>
        <v>0</v>
      </c>
    </row>
    <row r="306" spans="1:11" ht="120" x14ac:dyDescent="0.25">
      <c r="A306" s="187">
        <v>6202</v>
      </c>
      <c r="B306" s="187">
        <v>433</v>
      </c>
      <c r="C306" s="184" t="str">
        <f t="shared" si="10"/>
        <v>433-6202</v>
      </c>
      <c r="D306" s="244" t="s">
        <v>403</v>
      </c>
      <c r="E306" s="244" t="s">
        <v>74</v>
      </c>
      <c r="F306" s="244" t="s">
        <v>77</v>
      </c>
      <c r="G306" s="244" t="s">
        <v>263</v>
      </c>
      <c r="H306" s="187" t="s">
        <v>6</v>
      </c>
      <c r="I306" s="188">
        <v>1</v>
      </c>
      <c r="J306" s="188">
        <f>VLOOKUP(A306,CENIK!$A$2:$F$201,6,FALSE)</f>
        <v>0</v>
      </c>
      <c r="K306" s="188">
        <f t="shared" si="11"/>
        <v>0</v>
      </c>
    </row>
    <row r="307" spans="1:11" ht="120" x14ac:dyDescent="0.25">
      <c r="A307" s="187">
        <v>6204</v>
      </c>
      <c r="B307" s="187">
        <v>433</v>
      </c>
      <c r="C307" s="184" t="str">
        <f t="shared" si="10"/>
        <v>433-6204</v>
      </c>
      <c r="D307" s="244" t="s">
        <v>403</v>
      </c>
      <c r="E307" s="244" t="s">
        <v>74</v>
      </c>
      <c r="F307" s="244" t="s">
        <v>77</v>
      </c>
      <c r="G307" s="244" t="s">
        <v>265</v>
      </c>
      <c r="H307" s="187" t="s">
        <v>6</v>
      </c>
      <c r="I307" s="188">
        <v>1</v>
      </c>
      <c r="J307" s="188">
        <f>VLOOKUP(A307,CENIK!$A$2:$F$201,6,FALSE)</f>
        <v>0</v>
      </c>
      <c r="K307" s="188">
        <f t="shared" si="11"/>
        <v>0</v>
      </c>
    </row>
    <row r="308" spans="1:11" ht="120" x14ac:dyDescent="0.25">
      <c r="A308" s="187">
        <v>6253</v>
      </c>
      <c r="B308" s="187">
        <v>433</v>
      </c>
      <c r="C308" s="184" t="str">
        <f t="shared" si="10"/>
        <v>433-6253</v>
      </c>
      <c r="D308" s="244" t="s">
        <v>403</v>
      </c>
      <c r="E308" s="244" t="s">
        <v>74</v>
      </c>
      <c r="F308" s="244" t="s">
        <v>77</v>
      </c>
      <c r="G308" s="244" t="s">
        <v>269</v>
      </c>
      <c r="H308" s="187" t="s">
        <v>6</v>
      </c>
      <c r="I308" s="188">
        <v>2</v>
      </c>
      <c r="J308" s="188">
        <f>VLOOKUP(A308,CENIK!$A$2:$F$201,6,FALSE)</f>
        <v>0</v>
      </c>
      <c r="K308" s="188">
        <f t="shared" si="11"/>
        <v>0</v>
      </c>
    </row>
    <row r="309" spans="1:11" ht="345" x14ac:dyDescent="0.25">
      <c r="A309" s="187">
        <v>6301</v>
      </c>
      <c r="B309" s="187">
        <v>433</v>
      </c>
      <c r="C309" s="184" t="str">
        <f t="shared" si="10"/>
        <v>433-6301</v>
      </c>
      <c r="D309" s="244" t="s">
        <v>403</v>
      </c>
      <c r="E309" s="244" t="s">
        <v>74</v>
      </c>
      <c r="F309" s="244" t="s">
        <v>81</v>
      </c>
      <c r="G309" s="244" t="s">
        <v>270</v>
      </c>
      <c r="H309" s="187" t="s">
        <v>6</v>
      </c>
      <c r="I309" s="188">
        <v>3</v>
      </c>
      <c r="J309" s="188">
        <f>VLOOKUP(A309,CENIK!$A$2:$F$201,6,FALSE)</f>
        <v>0</v>
      </c>
      <c r="K309" s="188">
        <f t="shared" si="11"/>
        <v>0</v>
      </c>
    </row>
    <row r="310" spans="1:11" ht="120" x14ac:dyDescent="0.25">
      <c r="A310" s="187">
        <v>6304</v>
      </c>
      <c r="B310" s="187">
        <v>433</v>
      </c>
      <c r="C310" s="184" t="str">
        <f t="shared" si="10"/>
        <v>433-6304</v>
      </c>
      <c r="D310" s="244" t="s">
        <v>403</v>
      </c>
      <c r="E310" s="244" t="s">
        <v>74</v>
      </c>
      <c r="F310" s="244" t="s">
        <v>81</v>
      </c>
      <c r="G310" s="244" t="s">
        <v>83</v>
      </c>
      <c r="H310" s="187" t="s">
        <v>6</v>
      </c>
      <c r="I310" s="188">
        <v>1</v>
      </c>
      <c r="J310" s="188">
        <f>VLOOKUP(A310,CENIK!$A$2:$F$201,6,FALSE)</f>
        <v>0</v>
      </c>
      <c r="K310" s="188">
        <f t="shared" si="11"/>
        <v>0</v>
      </c>
    </row>
    <row r="311" spans="1:11" ht="120" x14ac:dyDescent="0.25">
      <c r="A311" s="187">
        <v>6305</v>
      </c>
      <c r="B311" s="187">
        <v>433</v>
      </c>
      <c r="C311" s="184" t="str">
        <f t="shared" si="10"/>
        <v>433-6305</v>
      </c>
      <c r="D311" s="244" t="s">
        <v>403</v>
      </c>
      <c r="E311" s="244" t="s">
        <v>74</v>
      </c>
      <c r="F311" s="244" t="s">
        <v>81</v>
      </c>
      <c r="G311" s="244" t="s">
        <v>84</v>
      </c>
      <c r="H311" s="187" t="s">
        <v>6</v>
      </c>
      <c r="I311" s="188">
        <v>2</v>
      </c>
      <c r="J311" s="188">
        <f>VLOOKUP(A311,CENIK!$A$2:$F$201,6,FALSE)</f>
        <v>0</v>
      </c>
      <c r="K311" s="188">
        <f t="shared" si="11"/>
        <v>0</v>
      </c>
    </row>
    <row r="312" spans="1:11" ht="30" x14ac:dyDescent="0.25">
      <c r="A312" s="187">
        <v>6401</v>
      </c>
      <c r="B312" s="187">
        <v>433</v>
      </c>
      <c r="C312" s="184" t="str">
        <f t="shared" si="10"/>
        <v>433-6401</v>
      </c>
      <c r="D312" s="244" t="s">
        <v>403</v>
      </c>
      <c r="E312" s="244" t="s">
        <v>74</v>
      </c>
      <c r="F312" s="244" t="s">
        <v>85</v>
      </c>
      <c r="G312" s="244" t="s">
        <v>86</v>
      </c>
      <c r="H312" s="187" t="s">
        <v>10</v>
      </c>
      <c r="I312" s="188">
        <v>56</v>
      </c>
      <c r="J312" s="188">
        <f>VLOOKUP(A312,CENIK!$A$2:$F$201,6,FALSE)</f>
        <v>0</v>
      </c>
      <c r="K312" s="188">
        <f t="shared" si="11"/>
        <v>0</v>
      </c>
    </row>
    <row r="313" spans="1:11" ht="30" x14ac:dyDescent="0.25">
      <c r="A313" s="187">
        <v>6402</v>
      </c>
      <c r="B313" s="187">
        <v>433</v>
      </c>
      <c r="C313" s="184" t="str">
        <f t="shared" si="10"/>
        <v>433-6402</v>
      </c>
      <c r="D313" s="244" t="s">
        <v>403</v>
      </c>
      <c r="E313" s="244" t="s">
        <v>74</v>
      </c>
      <c r="F313" s="244" t="s">
        <v>85</v>
      </c>
      <c r="G313" s="244" t="s">
        <v>122</v>
      </c>
      <c r="H313" s="187" t="s">
        <v>10</v>
      </c>
      <c r="I313" s="188">
        <v>56</v>
      </c>
      <c r="J313" s="188">
        <f>VLOOKUP(A313,CENIK!$A$2:$F$201,6,FALSE)</f>
        <v>0</v>
      </c>
      <c r="K313" s="188">
        <f t="shared" si="11"/>
        <v>0</v>
      </c>
    </row>
    <row r="314" spans="1:11" ht="60" x14ac:dyDescent="0.25">
      <c r="A314" s="187">
        <v>6405</v>
      </c>
      <c r="B314" s="187">
        <v>433</v>
      </c>
      <c r="C314" s="184" t="str">
        <f t="shared" si="10"/>
        <v>433-6405</v>
      </c>
      <c r="D314" s="244" t="s">
        <v>403</v>
      </c>
      <c r="E314" s="244" t="s">
        <v>74</v>
      </c>
      <c r="F314" s="244" t="s">
        <v>85</v>
      </c>
      <c r="G314" s="244" t="s">
        <v>87</v>
      </c>
      <c r="H314" s="187" t="s">
        <v>10</v>
      </c>
      <c r="I314" s="188">
        <v>56</v>
      </c>
      <c r="J314" s="188">
        <f>VLOOKUP(A314,CENIK!$A$2:$F$201,6,FALSE)</f>
        <v>0</v>
      </c>
      <c r="K314" s="188">
        <f t="shared" si="11"/>
        <v>0</v>
      </c>
    </row>
    <row r="315" spans="1:11" ht="30" x14ac:dyDescent="0.25">
      <c r="A315" s="187">
        <v>6501</v>
      </c>
      <c r="B315" s="187">
        <v>433</v>
      </c>
      <c r="C315" s="184" t="str">
        <f t="shared" si="10"/>
        <v>433-6501</v>
      </c>
      <c r="D315" s="244" t="s">
        <v>403</v>
      </c>
      <c r="E315" s="244" t="s">
        <v>74</v>
      </c>
      <c r="F315" s="244" t="s">
        <v>88</v>
      </c>
      <c r="G315" s="244" t="s">
        <v>271</v>
      </c>
      <c r="H315" s="187" t="s">
        <v>6</v>
      </c>
      <c r="I315" s="188">
        <v>1</v>
      </c>
      <c r="J315" s="188">
        <f>VLOOKUP(A315,CENIK!$A$2:$F$201,6,FALSE)</f>
        <v>0</v>
      </c>
      <c r="K315" s="188">
        <f t="shared" si="11"/>
        <v>0</v>
      </c>
    </row>
    <row r="316" spans="1:11" ht="45" x14ac:dyDescent="0.25">
      <c r="A316" s="187">
        <v>6503</v>
      </c>
      <c r="B316" s="187">
        <v>433</v>
      </c>
      <c r="C316" s="184" t="str">
        <f t="shared" si="10"/>
        <v>433-6503</v>
      </c>
      <c r="D316" s="244" t="s">
        <v>403</v>
      </c>
      <c r="E316" s="244" t="s">
        <v>74</v>
      </c>
      <c r="F316" s="244" t="s">
        <v>88</v>
      </c>
      <c r="G316" s="244" t="s">
        <v>273</v>
      </c>
      <c r="H316" s="187" t="s">
        <v>6</v>
      </c>
      <c r="I316" s="188">
        <v>2</v>
      </c>
      <c r="J316" s="188">
        <f>VLOOKUP(A316,CENIK!$A$2:$F$201,6,FALSE)</f>
        <v>0</v>
      </c>
      <c r="K316" s="188">
        <f t="shared" si="11"/>
        <v>0</v>
      </c>
    </row>
    <row r="317" spans="1:11" ht="45" x14ac:dyDescent="0.25">
      <c r="A317" s="187">
        <v>6504</v>
      </c>
      <c r="B317" s="187">
        <v>433</v>
      </c>
      <c r="C317" s="184" t="str">
        <f t="shared" si="10"/>
        <v>433-6504</v>
      </c>
      <c r="D317" s="244" t="s">
        <v>403</v>
      </c>
      <c r="E317" s="244" t="s">
        <v>74</v>
      </c>
      <c r="F317" s="244" t="s">
        <v>88</v>
      </c>
      <c r="G317" s="244" t="s">
        <v>274</v>
      </c>
      <c r="H317" s="187" t="s">
        <v>6</v>
      </c>
      <c r="I317" s="188">
        <v>2</v>
      </c>
      <c r="J317" s="188">
        <f>VLOOKUP(A317,CENIK!$A$2:$F$201,6,FALSE)</f>
        <v>0</v>
      </c>
      <c r="K317" s="188">
        <f t="shared" si="11"/>
        <v>0</v>
      </c>
    </row>
    <row r="318" spans="1:11" ht="60" x14ac:dyDescent="0.25">
      <c r="A318" s="187">
        <v>1201</v>
      </c>
      <c r="B318" s="187">
        <v>418</v>
      </c>
      <c r="C318" s="184" t="str">
        <f t="shared" si="10"/>
        <v>418-1201</v>
      </c>
      <c r="D318" s="244" t="s">
        <v>549</v>
      </c>
      <c r="E318" s="244" t="s">
        <v>7</v>
      </c>
      <c r="F318" s="244" t="s">
        <v>8</v>
      </c>
      <c r="G318" s="244" t="s">
        <v>9</v>
      </c>
      <c r="H318" s="187" t="s">
        <v>10</v>
      </c>
      <c r="I318" s="188">
        <v>195</v>
      </c>
      <c r="J318" s="188">
        <f>VLOOKUP(A318,CENIK!$A$2:$F$201,6,FALSE)</f>
        <v>0</v>
      </c>
      <c r="K318" s="188">
        <f t="shared" si="11"/>
        <v>0</v>
      </c>
    </row>
    <row r="319" spans="1:11" ht="45" x14ac:dyDescent="0.25">
      <c r="A319" s="187">
        <v>1202</v>
      </c>
      <c r="B319" s="187">
        <v>418</v>
      </c>
      <c r="C319" s="184" t="str">
        <f t="shared" si="10"/>
        <v>418-1202</v>
      </c>
      <c r="D319" s="244" t="s">
        <v>549</v>
      </c>
      <c r="E319" s="244" t="s">
        <v>7</v>
      </c>
      <c r="F319" s="244" t="s">
        <v>8</v>
      </c>
      <c r="G319" s="244" t="s">
        <v>11</v>
      </c>
      <c r="H319" s="187" t="s">
        <v>12</v>
      </c>
      <c r="I319" s="188">
        <v>5</v>
      </c>
      <c r="J319" s="188">
        <f>VLOOKUP(A319,CENIK!$A$2:$F$201,6,FALSE)</f>
        <v>0</v>
      </c>
      <c r="K319" s="188">
        <f t="shared" si="11"/>
        <v>0</v>
      </c>
    </row>
    <row r="320" spans="1:11" ht="45" x14ac:dyDescent="0.25">
      <c r="A320" s="187">
        <v>1204</v>
      </c>
      <c r="B320" s="187">
        <v>418</v>
      </c>
      <c r="C320" s="184" t="str">
        <f t="shared" si="10"/>
        <v>418-1204</v>
      </c>
      <c r="D320" s="244" t="s">
        <v>549</v>
      </c>
      <c r="E320" s="244" t="s">
        <v>7</v>
      </c>
      <c r="F320" s="244" t="s">
        <v>8</v>
      </c>
      <c r="G320" s="244" t="s">
        <v>13</v>
      </c>
      <c r="H320" s="187" t="s">
        <v>10</v>
      </c>
      <c r="I320" s="188">
        <v>195</v>
      </c>
      <c r="J320" s="188">
        <f>VLOOKUP(A320,CENIK!$A$2:$F$201,6,FALSE)</f>
        <v>0</v>
      </c>
      <c r="K320" s="188">
        <f t="shared" si="11"/>
        <v>0</v>
      </c>
    </row>
    <row r="321" spans="1:11" ht="60" x14ac:dyDescent="0.25">
      <c r="A321" s="187">
        <v>1205</v>
      </c>
      <c r="B321" s="187">
        <v>418</v>
      </c>
      <c r="C321" s="184" t="str">
        <f t="shared" si="10"/>
        <v>418-1205</v>
      </c>
      <c r="D321" s="244" t="s">
        <v>549</v>
      </c>
      <c r="E321" s="244" t="s">
        <v>7</v>
      </c>
      <c r="F321" s="244" t="s">
        <v>8</v>
      </c>
      <c r="G321" s="244" t="s">
        <v>237</v>
      </c>
      <c r="H321" s="187" t="s">
        <v>14</v>
      </c>
      <c r="I321" s="188">
        <v>1</v>
      </c>
      <c r="J321" s="188">
        <f>VLOOKUP(A321,CENIK!$A$2:$F$201,6,FALSE)</f>
        <v>0</v>
      </c>
      <c r="K321" s="188">
        <f t="shared" si="11"/>
        <v>0</v>
      </c>
    </row>
    <row r="322" spans="1:11" ht="75" x14ac:dyDescent="0.25">
      <c r="A322" s="187">
        <v>1211</v>
      </c>
      <c r="B322" s="187">
        <v>418</v>
      </c>
      <c r="C322" s="184" t="str">
        <f t="shared" si="10"/>
        <v>418-1211</v>
      </c>
      <c r="D322" s="244" t="s">
        <v>549</v>
      </c>
      <c r="E322" s="244" t="s">
        <v>7</v>
      </c>
      <c r="F322" s="244" t="s">
        <v>8</v>
      </c>
      <c r="G322" s="244" t="s">
        <v>242</v>
      </c>
      <c r="H322" s="187" t="s">
        <v>14</v>
      </c>
      <c r="I322" s="188">
        <v>2</v>
      </c>
      <c r="J322" s="188">
        <f>VLOOKUP(A322,CENIK!$A$2:$F$201,6,FALSE)</f>
        <v>0</v>
      </c>
      <c r="K322" s="188">
        <f t="shared" si="11"/>
        <v>0</v>
      </c>
    </row>
    <row r="323" spans="1:11" ht="45" x14ac:dyDescent="0.25">
      <c r="A323" s="187">
        <v>1301</v>
      </c>
      <c r="B323" s="187">
        <v>418</v>
      </c>
      <c r="C323" s="184" t="str">
        <f t="shared" si="10"/>
        <v>418-1301</v>
      </c>
      <c r="D323" s="244" t="s">
        <v>549</v>
      </c>
      <c r="E323" s="244" t="s">
        <v>7</v>
      </c>
      <c r="F323" s="244" t="s">
        <v>15</v>
      </c>
      <c r="G323" s="244" t="s">
        <v>16</v>
      </c>
      <c r="H323" s="187" t="s">
        <v>10</v>
      </c>
      <c r="I323" s="188">
        <v>195</v>
      </c>
      <c r="J323" s="188">
        <f>VLOOKUP(A323,CENIK!$A$2:$F$201,6,FALSE)</f>
        <v>0</v>
      </c>
      <c r="K323" s="188">
        <f t="shared" si="11"/>
        <v>0</v>
      </c>
    </row>
    <row r="324" spans="1:11" ht="105" x14ac:dyDescent="0.25">
      <c r="A324" s="187">
        <v>1305</v>
      </c>
      <c r="B324" s="187">
        <v>418</v>
      </c>
      <c r="C324" s="184" t="str">
        <f t="shared" si="10"/>
        <v>418-1305</v>
      </c>
      <c r="D324" s="244" t="s">
        <v>549</v>
      </c>
      <c r="E324" s="244" t="s">
        <v>7</v>
      </c>
      <c r="F324" s="244" t="s">
        <v>15</v>
      </c>
      <c r="G324" s="244" t="s">
        <v>246</v>
      </c>
      <c r="H324" s="187" t="s">
        <v>6</v>
      </c>
      <c r="I324" s="188">
        <v>1</v>
      </c>
      <c r="J324" s="188">
        <f>VLOOKUP(A324,CENIK!$A$2:$F$201,6,FALSE)</f>
        <v>0</v>
      </c>
      <c r="K324" s="188">
        <f t="shared" si="11"/>
        <v>0</v>
      </c>
    </row>
    <row r="325" spans="1:11" ht="60" x14ac:dyDescent="0.25">
      <c r="A325" s="187">
        <v>1307</v>
      </c>
      <c r="B325" s="187">
        <v>418</v>
      </c>
      <c r="C325" s="184" t="str">
        <f t="shared" si="10"/>
        <v>418-1307</v>
      </c>
      <c r="D325" s="244" t="s">
        <v>549</v>
      </c>
      <c r="E325" s="244" t="s">
        <v>7</v>
      </c>
      <c r="F325" s="244" t="s">
        <v>15</v>
      </c>
      <c r="G325" s="244" t="s">
        <v>18</v>
      </c>
      <c r="H325" s="187" t="s">
        <v>6</v>
      </c>
      <c r="I325" s="188">
        <v>1</v>
      </c>
      <c r="J325" s="188">
        <f>VLOOKUP(A325,CENIK!$A$2:$F$201,6,FALSE)</f>
        <v>0</v>
      </c>
      <c r="K325" s="188">
        <f t="shared" si="11"/>
        <v>0</v>
      </c>
    </row>
    <row r="326" spans="1:11" ht="30" x14ac:dyDescent="0.25">
      <c r="A326" s="187">
        <v>1401</v>
      </c>
      <c r="B326" s="187">
        <v>418</v>
      </c>
      <c r="C326" s="184" t="str">
        <f t="shared" si="10"/>
        <v>418-1401</v>
      </c>
      <c r="D326" s="244" t="s">
        <v>549</v>
      </c>
      <c r="E326" s="244" t="s">
        <v>7</v>
      </c>
      <c r="F326" s="244" t="s">
        <v>25</v>
      </c>
      <c r="G326" s="244" t="s">
        <v>247</v>
      </c>
      <c r="H326" s="187" t="s">
        <v>20</v>
      </c>
      <c r="I326" s="188">
        <v>5</v>
      </c>
      <c r="J326" s="188">
        <f>VLOOKUP(A326,CENIK!$A$2:$F$201,6,FALSE)</f>
        <v>0</v>
      </c>
      <c r="K326" s="188">
        <f t="shared" si="11"/>
        <v>0</v>
      </c>
    </row>
    <row r="327" spans="1:11" ht="30" x14ac:dyDescent="0.25">
      <c r="A327" s="187">
        <v>1402</v>
      </c>
      <c r="B327" s="187">
        <v>418</v>
      </c>
      <c r="C327" s="184" t="str">
        <f t="shared" si="10"/>
        <v>418-1402</v>
      </c>
      <c r="D327" s="244" t="s">
        <v>549</v>
      </c>
      <c r="E327" s="244" t="s">
        <v>7</v>
      </c>
      <c r="F327" s="244" t="s">
        <v>25</v>
      </c>
      <c r="G327" s="244" t="s">
        <v>248</v>
      </c>
      <c r="H327" s="187" t="s">
        <v>20</v>
      </c>
      <c r="I327" s="188">
        <v>10</v>
      </c>
      <c r="J327" s="188">
        <f>VLOOKUP(A327,CENIK!$A$2:$F$201,6,FALSE)</f>
        <v>0</v>
      </c>
      <c r="K327" s="188">
        <f t="shared" si="11"/>
        <v>0</v>
      </c>
    </row>
    <row r="328" spans="1:11" ht="30" x14ac:dyDescent="0.25">
      <c r="A328" s="187">
        <v>1403</v>
      </c>
      <c r="B328" s="187">
        <v>418</v>
      </c>
      <c r="C328" s="184" t="str">
        <f t="shared" si="10"/>
        <v>418-1403</v>
      </c>
      <c r="D328" s="244" t="s">
        <v>549</v>
      </c>
      <c r="E328" s="244" t="s">
        <v>7</v>
      </c>
      <c r="F328" s="244" t="s">
        <v>25</v>
      </c>
      <c r="G328" s="244" t="s">
        <v>249</v>
      </c>
      <c r="H328" s="187" t="s">
        <v>20</v>
      </c>
      <c r="I328" s="188">
        <v>2</v>
      </c>
      <c r="J328" s="188">
        <f>VLOOKUP(A328,CENIK!$A$2:$F$201,6,FALSE)</f>
        <v>0</v>
      </c>
      <c r="K328" s="188">
        <f t="shared" si="11"/>
        <v>0</v>
      </c>
    </row>
    <row r="329" spans="1:11" ht="45" x14ac:dyDescent="0.25">
      <c r="A329" s="187">
        <v>12308</v>
      </c>
      <c r="B329" s="187">
        <v>418</v>
      </c>
      <c r="C329" s="184" t="str">
        <f t="shared" si="10"/>
        <v>418-12308</v>
      </c>
      <c r="D329" s="244" t="s">
        <v>549</v>
      </c>
      <c r="E329" s="244" t="s">
        <v>26</v>
      </c>
      <c r="F329" s="244" t="s">
        <v>27</v>
      </c>
      <c r="G329" s="244" t="s">
        <v>28</v>
      </c>
      <c r="H329" s="187" t="s">
        <v>29</v>
      </c>
      <c r="I329" s="188">
        <v>665</v>
      </c>
      <c r="J329" s="188">
        <f>VLOOKUP(A329,CENIK!$A$2:$F$201,6,FALSE)</f>
        <v>0</v>
      </c>
      <c r="K329" s="188">
        <f t="shared" si="11"/>
        <v>0</v>
      </c>
    </row>
    <row r="330" spans="1:11" ht="30" x14ac:dyDescent="0.25">
      <c r="A330" s="187">
        <v>12327</v>
      </c>
      <c r="B330" s="187">
        <v>418</v>
      </c>
      <c r="C330" s="184" t="str">
        <f t="shared" si="10"/>
        <v>418-12327</v>
      </c>
      <c r="D330" s="244" t="s">
        <v>549</v>
      </c>
      <c r="E330" s="244" t="s">
        <v>26</v>
      </c>
      <c r="F330" s="244" t="s">
        <v>27</v>
      </c>
      <c r="G330" s="244" t="s">
        <v>31</v>
      </c>
      <c r="H330" s="187" t="s">
        <v>10</v>
      </c>
      <c r="I330" s="188">
        <v>50</v>
      </c>
      <c r="J330" s="188">
        <f>VLOOKUP(A330,CENIK!$A$2:$F$201,6,FALSE)</f>
        <v>0</v>
      </c>
      <c r="K330" s="188">
        <f t="shared" si="11"/>
        <v>0</v>
      </c>
    </row>
    <row r="331" spans="1:11" ht="60" x14ac:dyDescent="0.25">
      <c r="A331" s="187">
        <v>21106</v>
      </c>
      <c r="B331" s="187">
        <v>418</v>
      </c>
      <c r="C331" s="184" t="str">
        <f t="shared" si="10"/>
        <v>418-21106</v>
      </c>
      <c r="D331" s="244" t="s">
        <v>549</v>
      </c>
      <c r="E331" s="244" t="s">
        <v>26</v>
      </c>
      <c r="F331" s="244" t="s">
        <v>27</v>
      </c>
      <c r="G331" s="244" t="s">
        <v>251</v>
      </c>
      <c r="H331" s="187" t="s">
        <v>22</v>
      </c>
      <c r="I331" s="188">
        <v>500</v>
      </c>
      <c r="J331" s="188">
        <f>VLOOKUP(A331,CENIK!$A$2:$F$201,6,FALSE)</f>
        <v>0</v>
      </c>
      <c r="K331" s="188">
        <f t="shared" si="11"/>
        <v>0</v>
      </c>
    </row>
    <row r="332" spans="1:11" ht="30" x14ac:dyDescent="0.25">
      <c r="A332" s="187">
        <v>2208</v>
      </c>
      <c r="B332" s="187">
        <v>418</v>
      </c>
      <c r="C332" s="184" t="str">
        <f t="shared" si="10"/>
        <v>418-2208</v>
      </c>
      <c r="D332" s="244" t="s">
        <v>549</v>
      </c>
      <c r="E332" s="244" t="s">
        <v>26</v>
      </c>
      <c r="F332" s="244" t="s">
        <v>36</v>
      </c>
      <c r="G332" s="244" t="s">
        <v>37</v>
      </c>
      <c r="H332" s="187" t="s">
        <v>29</v>
      </c>
      <c r="I332" s="188">
        <v>665</v>
      </c>
      <c r="J332" s="188">
        <f>VLOOKUP(A332,CENIK!$A$2:$F$201,6,FALSE)</f>
        <v>0</v>
      </c>
      <c r="K332" s="188">
        <f t="shared" si="11"/>
        <v>0</v>
      </c>
    </row>
    <row r="333" spans="1:11" ht="30" x14ac:dyDescent="0.25">
      <c r="A333" s="187">
        <v>22103</v>
      </c>
      <c r="B333" s="187">
        <v>418</v>
      </c>
      <c r="C333" s="184" t="str">
        <f t="shared" si="10"/>
        <v>418-22103</v>
      </c>
      <c r="D333" s="244" t="s">
        <v>549</v>
      </c>
      <c r="E333" s="244" t="s">
        <v>26</v>
      </c>
      <c r="F333" s="244" t="s">
        <v>36</v>
      </c>
      <c r="G333" s="244" t="s">
        <v>40</v>
      </c>
      <c r="H333" s="187" t="s">
        <v>29</v>
      </c>
      <c r="I333" s="188">
        <v>665</v>
      </c>
      <c r="J333" s="188">
        <f>VLOOKUP(A333,CENIK!$A$2:$F$201,6,FALSE)</f>
        <v>0</v>
      </c>
      <c r="K333" s="188">
        <f t="shared" si="11"/>
        <v>0</v>
      </c>
    </row>
    <row r="334" spans="1:11" ht="30" x14ac:dyDescent="0.25">
      <c r="A334" s="187">
        <v>2224</v>
      </c>
      <c r="B334" s="187">
        <v>418</v>
      </c>
      <c r="C334" s="184" t="str">
        <f t="shared" si="10"/>
        <v>418-2224</v>
      </c>
      <c r="D334" s="244" t="s">
        <v>549</v>
      </c>
      <c r="E334" s="244" t="s">
        <v>26</v>
      </c>
      <c r="F334" s="244" t="s">
        <v>36</v>
      </c>
      <c r="G334" s="244" t="s">
        <v>38</v>
      </c>
      <c r="H334" s="187" t="s">
        <v>12</v>
      </c>
      <c r="I334" s="188">
        <v>5</v>
      </c>
      <c r="J334" s="188">
        <f>VLOOKUP(A334,CENIK!$A$2:$F$201,6,FALSE)</f>
        <v>0</v>
      </c>
      <c r="K334" s="188">
        <f t="shared" si="11"/>
        <v>0</v>
      </c>
    </row>
    <row r="335" spans="1:11" ht="45" x14ac:dyDescent="0.25">
      <c r="A335" s="187">
        <v>2303</v>
      </c>
      <c r="B335" s="187">
        <v>418</v>
      </c>
      <c r="C335" s="184" t="str">
        <f t="shared" si="10"/>
        <v>418-2303</v>
      </c>
      <c r="D335" s="244" t="s">
        <v>549</v>
      </c>
      <c r="E335" s="244" t="s">
        <v>26</v>
      </c>
      <c r="F335" s="244" t="s">
        <v>44</v>
      </c>
      <c r="G335" s="244" t="s">
        <v>3258</v>
      </c>
      <c r="H335" s="187" t="s">
        <v>6</v>
      </c>
      <c r="I335" s="188">
        <v>1</v>
      </c>
      <c r="J335" s="188">
        <f>VLOOKUP(A335,CENIK!$A$2:$F$201,6,FALSE)</f>
        <v>0</v>
      </c>
      <c r="K335" s="188">
        <f t="shared" si="11"/>
        <v>0</v>
      </c>
    </row>
    <row r="336" spans="1:11" ht="30" x14ac:dyDescent="0.25">
      <c r="A336" s="187">
        <v>24405</v>
      </c>
      <c r="B336" s="187">
        <v>418</v>
      </c>
      <c r="C336" s="184" t="str">
        <f t="shared" si="10"/>
        <v>418-24405</v>
      </c>
      <c r="D336" s="244" t="s">
        <v>549</v>
      </c>
      <c r="E336" s="244" t="s">
        <v>26</v>
      </c>
      <c r="F336" s="244" t="s">
        <v>36</v>
      </c>
      <c r="G336" s="244" t="s">
        <v>252</v>
      </c>
      <c r="H336" s="187" t="s">
        <v>22</v>
      </c>
      <c r="I336" s="188">
        <v>266</v>
      </c>
      <c r="J336" s="188">
        <f>VLOOKUP(A336,CENIK!$A$2:$F$201,6,FALSE)</f>
        <v>0</v>
      </c>
      <c r="K336" s="188">
        <f t="shared" si="11"/>
        <v>0</v>
      </c>
    </row>
    <row r="337" spans="1:11" ht="30" x14ac:dyDescent="0.25">
      <c r="A337" s="187">
        <v>31101</v>
      </c>
      <c r="B337" s="187">
        <v>418</v>
      </c>
      <c r="C337" s="184" t="str">
        <f t="shared" si="10"/>
        <v>418-31101</v>
      </c>
      <c r="D337" s="244" t="s">
        <v>549</v>
      </c>
      <c r="E337" s="244" t="s">
        <v>26</v>
      </c>
      <c r="F337" s="244" t="s">
        <v>36</v>
      </c>
      <c r="G337" s="244" t="s">
        <v>253</v>
      </c>
      <c r="H337" s="187" t="s">
        <v>22</v>
      </c>
      <c r="I337" s="188">
        <v>133</v>
      </c>
      <c r="J337" s="188">
        <f>VLOOKUP(A337,CENIK!$A$2:$F$201,6,FALSE)</f>
        <v>0</v>
      </c>
      <c r="K337" s="188">
        <f t="shared" si="11"/>
        <v>0</v>
      </c>
    </row>
    <row r="338" spans="1:11" ht="75" x14ac:dyDescent="0.25">
      <c r="A338" s="187">
        <v>31602</v>
      </c>
      <c r="B338" s="187">
        <v>418</v>
      </c>
      <c r="C338" s="184" t="str">
        <f t="shared" si="10"/>
        <v>418-31602</v>
      </c>
      <c r="D338" s="244" t="s">
        <v>549</v>
      </c>
      <c r="E338" s="244" t="s">
        <v>26</v>
      </c>
      <c r="F338" s="244" t="s">
        <v>36</v>
      </c>
      <c r="G338" s="244" t="s">
        <v>640</v>
      </c>
      <c r="H338" s="187" t="s">
        <v>29</v>
      </c>
      <c r="I338" s="188">
        <v>665</v>
      </c>
      <c r="J338" s="188">
        <f>VLOOKUP(A338,CENIK!$A$2:$F$201,6,FALSE)</f>
        <v>0</v>
      </c>
      <c r="K338" s="188">
        <f t="shared" si="11"/>
        <v>0</v>
      </c>
    </row>
    <row r="339" spans="1:11" ht="45" x14ac:dyDescent="0.25">
      <c r="A339" s="187">
        <v>32311</v>
      </c>
      <c r="B339" s="187">
        <v>418</v>
      </c>
      <c r="C339" s="184" t="str">
        <f t="shared" si="10"/>
        <v>418-32311</v>
      </c>
      <c r="D339" s="244" t="s">
        <v>549</v>
      </c>
      <c r="E339" s="244" t="s">
        <v>26</v>
      </c>
      <c r="F339" s="244" t="s">
        <v>36</v>
      </c>
      <c r="G339" s="244" t="s">
        <v>255</v>
      </c>
      <c r="H339" s="187" t="s">
        <v>29</v>
      </c>
      <c r="I339" s="188">
        <v>665</v>
      </c>
      <c r="J339" s="188">
        <f>VLOOKUP(A339,CENIK!$A$2:$F$201,6,FALSE)</f>
        <v>0</v>
      </c>
      <c r="K339" s="188">
        <f t="shared" si="11"/>
        <v>0</v>
      </c>
    </row>
    <row r="340" spans="1:11" ht="30" x14ac:dyDescent="0.25">
      <c r="A340" s="187">
        <v>34901</v>
      </c>
      <c r="B340" s="187">
        <v>418</v>
      </c>
      <c r="C340" s="184" t="str">
        <f t="shared" si="10"/>
        <v>418-34901</v>
      </c>
      <c r="D340" s="244" t="s">
        <v>549</v>
      </c>
      <c r="E340" s="244" t="s">
        <v>26</v>
      </c>
      <c r="F340" s="244" t="s">
        <v>36</v>
      </c>
      <c r="G340" s="244" t="s">
        <v>43</v>
      </c>
      <c r="H340" s="187" t="s">
        <v>29</v>
      </c>
      <c r="I340" s="188">
        <v>665</v>
      </c>
      <c r="J340" s="188">
        <f>VLOOKUP(A340,CENIK!$A$2:$F$201,6,FALSE)</f>
        <v>0</v>
      </c>
      <c r="K340" s="188">
        <f t="shared" si="11"/>
        <v>0</v>
      </c>
    </row>
    <row r="341" spans="1:11" ht="75" x14ac:dyDescent="0.25">
      <c r="A341" s="187">
        <v>3308</v>
      </c>
      <c r="B341" s="187">
        <v>418</v>
      </c>
      <c r="C341" s="184" t="str">
        <f t="shared" si="10"/>
        <v>418-3308</v>
      </c>
      <c r="D341" s="244" t="s">
        <v>549</v>
      </c>
      <c r="E341" s="244" t="s">
        <v>46</v>
      </c>
      <c r="F341" s="244" t="s">
        <v>47</v>
      </c>
      <c r="G341" s="244" t="s">
        <v>550</v>
      </c>
      <c r="H341" s="187" t="s">
        <v>29</v>
      </c>
      <c r="I341" s="188">
        <v>10</v>
      </c>
      <c r="J341" s="188">
        <f>VLOOKUP(A341,CENIK!$A$2:$F$201,6,FALSE)</f>
        <v>0</v>
      </c>
      <c r="K341" s="188">
        <f t="shared" si="11"/>
        <v>0</v>
      </c>
    </row>
    <row r="342" spans="1:11" ht="60" x14ac:dyDescent="0.25">
      <c r="A342" s="187">
        <v>4101</v>
      </c>
      <c r="B342" s="187">
        <v>418</v>
      </c>
      <c r="C342" s="184" t="str">
        <f t="shared" si="10"/>
        <v>418-4101</v>
      </c>
      <c r="D342" s="244" t="s">
        <v>549</v>
      </c>
      <c r="E342" s="244" t="s">
        <v>49</v>
      </c>
      <c r="F342" s="244" t="s">
        <v>50</v>
      </c>
      <c r="G342" s="244" t="s">
        <v>641</v>
      </c>
      <c r="H342" s="187" t="s">
        <v>29</v>
      </c>
      <c r="I342" s="188">
        <v>235</v>
      </c>
      <c r="J342" s="188">
        <f>VLOOKUP(A342,CENIK!$A$2:$F$201,6,FALSE)</f>
        <v>0</v>
      </c>
      <c r="K342" s="188">
        <f t="shared" si="11"/>
        <v>0</v>
      </c>
    </row>
    <row r="343" spans="1:11" ht="60" x14ac:dyDescent="0.25">
      <c r="A343" s="187">
        <v>4105</v>
      </c>
      <c r="B343" s="187">
        <v>418</v>
      </c>
      <c r="C343" s="184" t="str">
        <f t="shared" si="10"/>
        <v>418-4105</v>
      </c>
      <c r="D343" s="244" t="s">
        <v>549</v>
      </c>
      <c r="E343" s="244" t="s">
        <v>49</v>
      </c>
      <c r="F343" s="244" t="s">
        <v>50</v>
      </c>
      <c r="G343" s="244" t="s">
        <v>257</v>
      </c>
      <c r="H343" s="187" t="s">
        <v>22</v>
      </c>
      <c r="I343" s="188">
        <v>258</v>
      </c>
      <c r="J343" s="188">
        <f>VLOOKUP(A343,CENIK!$A$2:$F$201,6,FALSE)</f>
        <v>0</v>
      </c>
      <c r="K343" s="188">
        <f t="shared" si="11"/>
        <v>0</v>
      </c>
    </row>
    <row r="344" spans="1:11" ht="60" x14ac:dyDescent="0.25">
      <c r="A344" s="187">
        <v>4109</v>
      </c>
      <c r="B344" s="187">
        <v>418</v>
      </c>
      <c r="C344" s="184" t="str">
        <f t="shared" si="10"/>
        <v>418-4109</v>
      </c>
      <c r="D344" s="244" t="s">
        <v>549</v>
      </c>
      <c r="E344" s="244" t="s">
        <v>49</v>
      </c>
      <c r="F344" s="244" t="s">
        <v>50</v>
      </c>
      <c r="G344" s="244" t="s">
        <v>259</v>
      </c>
      <c r="H344" s="187" t="s">
        <v>22</v>
      </c>
      <c r="I344" s="188">
        <v>725</v>
      </c>
      <c r="J344" s="188">
        <f>VLOOKUP(A344,CENIK!$A$2:$F$201,6,FALSE)</f>
        <v>0</v>
      </c>
      <c r="K344" s="188">
        <f t="shared" si="11"/>
        <v>0</v>
      </c>
    </row>
    <row r="345" spans="1:11" ht="45" x14ac:dyDescent="0.25">
      <c r="A345" s="187">
        <v>4121</v>
      </c>
      <c r="B345" s="187">
        <v>418</v>
      </c>
      <c r="C345" s="184" t="str">
        <f t="shared" si="10"/>
        <v>418-4121</v>
      </c>
      <c r="D345" s="244" t="s">
        <v>549</v>
      </c>
      <c r="E345" s="244" t="s">
        <v>49</v>
      </c>
      <c r="F345" s="244" t="s">
        <v>50</v>
      </c>
      <c r="G345" s="244" t="s">
        <v>260</v>
      </c>
      <c r="H345" s="187" t="s">
        <v>22</v>
      </c>
      <c r="I345" s="188">
        <v>8</v>
      </c>
      <c r="J345" s="188">
        <f>VLOOKUP(A345,CENIK!$A$2:$F$201,6,FALSE)</f>
        <v>0</v>
      </c>
      <c r="K345" s="188">
        <f t="shared" si="11"/>
        <v>0</v>
      </c>
    </row>
    <row r="346" spans="1:11" ht="45" x14ac:dyDescent="0.25">
      <c r="A346" s="187">
        <v>4201</v>
      </c>
      <c r="B346" s="187">
        <v>418</v>
      </c>
      <c r="C346" s="184" t="str">
        <f t="shared" si="10"/>
        <v>418-4201</v>
      </c>
      <c r="D346" s="244" t="s">
        <v>549</v>
      </c>
      <c r="E346" s="244" t="s">
        <v>49</v>
      </c>
      <c r="F346" s="244" t="s">
        <v>56</v>
      </c>
      <c r="G346" s="244" t="s">
        <v>57</v>
      </c>
      <c r="H346" s="187" t="s">
        <v>29</v>
      </c>
      <c r="I346" s="188">
        <v>230</v>
      </c>
      <c r="J346" s="188">
        <f>VLOOKUP(A346,CENIK!$A$2:$F$201,6,FALSE)</f>
        <v>0</v>
      </c>
      <c r="K346" s="188">
        <f t="shared" si="11"/>
        <v>0</v>
      </c>
    </row>
    <row r="347" spans="1:11" ht="30" x14ac:dyDescent="0.25">
      <c r="A347" s="187">
        <v>4202</v>
      </c>
      <c r="B347" s="187">
        <v>418</v>
      </c>
      <c r="C347" s="184" t="str">
        <f t="shared" si="10"/>
        <v>418-4202</v>
      </c>
      <c r="D347" s="244" t="s">
        <v>549</v>
      </c>
      <c r="E347" s="244" t="s">
        <v>49</v>
      </c>
      <c r="F347" s="244" t="s">
        <v>56</v>
      </c>
      <c r="G347" s="244" t="s">
        <v>58</v>
      </c>
      <c r="H347" s="187" t="s">
        <v>29</v>
      </c>
      <c r="I347" s="188">
        <v>230</v>
      </c>
      <c r="J347" s="188">
        <f>VLOOKUP(A347,CENIK!$A$2:$F$201,6,FALSE)</f>
        <v>0</v>
      </c>
      <c r="K347" s="188">
        <f t="shared" si="11"/>
        <v>0</v>
      </c>
    </row>
    <row r="348" spans="1:11" ht="75" x14ac:dyDescent="0.25">
      <c r="A348" s="187">
        <v>4203</v>
      </c>
      <c r="B348" s="187">
        <v>418</v>
      </c>
      <c r="C348" s="184" t="str">
        <f t="shared" si="10"/>
        <v>418-4203</v>
      </c>
      <c r="D348" s="244" t="s">
        <v>549</v>
      </c>
      <c r="E348" s="244" t="s">
        <v>49</v>
      </c>
      <c r="F348" s="244" t="s">
        <v>56</v>
      </c>
      <c r="G348" s="244" t="s">
        <v>59</v>
      </c>
      <c r="H348" s="187" t="s">
        <v>22</v>
      </c>
      <c r="I348" s="188">
        <v>35</v>
      </c>
      <c r="J348" s="188">
        <f>VLOOKUP(A348,CENIK!$A$2:$F$201,6,FALSE)</f>
        <v>0</v>
      </c>
      <c r="K348" s="188">
        <f t="shared" si="11"/>
        <v>0</v>
      </c>
    </row>
    <row r="349" spans="1:11" ht="60" x14ac:dyDescent="0.25">
      <c r="A349" s="187">
        <v>4204</v>
      </c>
      <c r="B349" s="187">
        <v>418</v>
      </c>
      <c r="C349" s="184" t="str">
        <f t="shared" si="10"/>
        <v>418-4204</v>
      </c>
      <c r="D349" s="244" t="s">
        <v>549</v>
      </c>
      <c r="E349" s="244" t="s">
        <v>49</v>
      </c>
      <c r="F349" s="244" t="s">
        <v>56</v>
      </c>
      <c r="G349" s="244" t="s">
        <v>60</v>
      </c>
      <c r="H349" s="187" t="s">
        <v>22</v>
      </c>
      <c r="I349" s="188">
        <v>148</v>
      </c>
      <c r="J349" s="188">
        <f>VLOOKUP(A349,CENIK!$A$2:$F$201,6,FALSE)</f>
        <v>0</v>
      </c>
      <c r="K349" s="188">
        <f t="shared" si="11"/>
        <v>0</v>
      </c>
    </row>
    <row r="350" spans="1:11" ht="60" x14ac:dyDescent="0.25">
      <c r="A350" s="187">
        <v>4206</v>
      </c>
      <c r="B350" s="187">
        <v>418</v>
      </c>
      <c r="C350" s="184" t="str">
        <f t="shared" si="10"/>
        <v>418-4206</v>
      </c>
      <c r="D350" s="244" t="s">
        <v>549</v>
      </c>
      <c r="E350" s="244" t="s">
        <v>49</v>
      </c>
      <c r="F350" s="244" t="s">
        <v>56</v>
      </c>
      <c r="G350" s="244" t="s">
        <v>62</v>
      </c>
      <c r="H350" s="187" t="s">
        <v>22</v>
      </c>
      <c r="I350" s="188">
        <v>797</v>
      </c>
      <c r="J350" s="188">
        <f>VLOOKUP(A350,CENIK!$A$2:$F$201,6,FALSE)</f>
        <v>0</v>
      </c>
      <c r="K350" s="188">
        <f t="shared" si="11"/>
        <v>0</v>
      </c>
    </row>
    <row r="351" spans="1:11" ht="165" x14ac:dyDescent="0.25">
      <c r="A351" s="187">
        <v>6101</v>
      </c>
      <c r="B351" s="187">
        <v>418</v>
      </c>
      <c r="C351" s="184" t="str">
        <f t="shared" si="10"/>
        <v>418-6101</v>
      </c>
      <c r="D351" s="244" t="s">
        <v>549</v>
      </c>
      <c r="E351" s="244" t="s">
        <v>74</v>
      </c>
      <c r="F351" s="244" t="s">
        <v>75</v>
      </c>
      <c r="G351" s="244" t="s">
        <v>76</v>
      </c>
      <c r="H351" s="187" t="s">
        <v>10</v>
      </c>
      <c r="I351" s="188">
        <v>195</v>
      </c>
      <c r="J351" s="188">
        <f>VLOOKUP(A351,CENIK!$A$2:$F$201,6,FALSE)</f>
        <v>0</v>
      </c>
      <c r="K351" s="188">
        <f t="shared" si="11"/>
        <v>0</v>
      </c>
    </row>
    <row r="352" spans="1:11" ht="120" x14ac:dyDescent="0.25">
      <c r="A352" s="187">
        <v>6202</v>
      </c>
      <c r="B352" s="187">
        <v>418</v>
      </c>
      <c r="C352" s="184" t="str">
        <f t="shared" ref="C352:C404" si="12">CONCATENATE(B352,$A$29,A352)</f>
        <v>418-6202</v>
      </c>
      <c r="D352" s="244" t="s">
        <v>549</v>
      </c>
      <c r="E352" s="244" t="s">
        <v>74</v>
      </c>
      <c r="F352" s="244" t="s">
        <v>77</v>
      </c>
      <c r="G352" s="244" t="s">
        <v>263</v>
      </c>
      <c r="H352" s="187" t="s">
        <v>6</v>
      </c>
      <c r="I352" s="188">
        <v>2</v>
      </c>
      <c r="J352" s="188">
        <f>VLOOKUP(A352,CENIK!$A$2:$F$201,6,FALSE)</f>
        <v>0</v>
      </c>
      <c r="K352" s="188">
        <f t="shared" ref="K352:K404" si="13">ROUND(I352*J352,2)</f>
        <v>0</v>
      </c>
    </row>
    <row r="353" spans="1:11" ht="120" x14ac:dyDescent="0.25">
      <c r="A353" s="187">
        <v>6204</v>
      </c>
      <c r="B353" s="187">
        <v>418</v>
      </c>
      <c r="C353" s="184" t="str">
        <f t="shared" si="12"/>
        <v>418-6204</v>
      </c>
      <c r="D353" s="244" t="s">
        <v>549</v>
      </c>
      <c r="E353" s="244" t="s">
        <v>74</v>
      </c>
      <c r="F353" s="244" t="s">
        <v>77</v>
      </c>
      <c r="G353" s="244" t="s">
        <v>265</v>
      </c>
      <c r="H353" s="187" t="s">
        <v>6</v>
      </c>
      <c r="I353" s="188">
        <v>3</v>
      </c>
      <c r="J353" s="188">
        <f>VLOOKUP(A353,CENIK!$A$2:$F$201,6,FALSE)</f>
        <v>0</v>
      </c>
      <c r="K353" s="188">
        <f t="shared" si="13"/>
        <v>0</v>
      </c>
    </row>
    <row r="354" spans="1:11" ht="120" x14ac:dyDescent="0.25">
      <c r="A354" s="187">
        <v>6253</v>
      </c>
      <c r="B354" s="187">
        <v>418</v>
      </c>
      <c r="C354" s="184" t="str">
        <f t="shared" si="12"/>
        <v>418-6253</v>
      </c>
      <c r="D354" s="244" t="s">
        <v>549</v>
      </c>
      <c r="E354" s="244" t="s">
        <v>74</v>
      </c>
      <c r="F354" s="244" t="s">
        <v>77</v>
      </c>
      <c r="G354" s="244" t="s">
        <v>269</v>
      </c>
      <c r="H354" s="187" t="s">
        <v>6</v>
      </c>
      <c r="I354" s="188">
        <v>5</v>
      </c>
      <c r="J354" s="188">
        <f>VLOOKUP(A354,CENIK!$A$2:$F$201,6,FALSE)</f>
        <v>0</v>
      </c>
      <c r="K354" s="188">
        <f t="shared" si="13"/>
        <v>0</v>
      </c>
    </row>
    <row r="355" spans="1:11" ht="345" x14ac:dyDescent="0.25">
      <c r="A355" s="187">
        <v>6301</v>
      </c>
      <c r="B355" s="187">
        <v>418</v>
      </c>
      <c r="C355" s="184" t="str">
        <f t="shared" si="12"/>
        <v>418-6301</v>
      </c>
      <c r="D355" s="244" t="s">
        <v>549</v>
      </c>
      <c r="E355" s="244" t="s">
        <v>74</v>
      </c>
      <c r="F355" s="244" t="s">
        <v>81</v>
      </c>
      <c r="G355" s="244" t="s">
        <v>270</v>
      </c>
      <c r="H355" s="187" t="s">
        <v>6</v>
      </c>
      <c r="I355" s="188">
        <v>8</v>
      </c>
      <c r="J355" s="188">
        <f>VLOOKUP(A355,CENIK!$A$2:$F$201,6,FALSE)</f>
        <v>0</v>
      </c>
      <c r="K355" s="188">
        <f t="shared" si="13"/>
        <v>0</v>
      </c>
    </row>
    <row r="356" spans="1:11" ht="120" x14ac:dyDescent="0.25">
      <c r="A356" s="187">
        <v>6305</v>
      </c>
      <c r="B356" s="187">
        <v>418</v>
      </c>
      <c r="C356" s="184" t="str">
        <f t="shared" si="12"/>
        <v>418-6305</v>
      </c>
      <c r="D356" s="244" t="s">
        <v>549</v>
      </c>
      <c r="E356" s="244" t="s">
        <v>74</v>
      </c>
      <c r="F356" s="244" t="s">
        <v>81</v>
      </c>
      <c r="G356" s="244" t="s">
        <v>84</v>
      </c>
      <c r="H356" s="187" t="s">
        <v>6</v>
      </c>
      <c r="I356" s="188">
        <v>8</v>
      </c>
      <c r="J356" s="188">
        <f>VLOOKUP(A356,CENIK!$A$2:$F$201,6,FALSE)</f>
        <v>0</v>
      </c>
      <c r="K356" s="188">
        <f t="shared" si="13"/>
        <v>0</v>
      </c>
    </row>
    <row r="357" spans="1:11" ht="30" x14ac:dyDescent="0.25">
      <c r="A357" s="187">
        <v>6401</v>
      </c>
      <c r="B357" s="187">
        <v>418</v>
      </c>
      <c r="C357" s="184" t="str">
        <f t="shared" si="12"/>
        <v>418-6401</v>
      </c>
      <c r="D357" s="244" t="s">
        <v>549</v>
      </c>
      <c r="E357" s="244" t="s">
        <v>74</v>
      </c>
      <c r="F357" s="244" t="s">
        <v>85</v>
      </c>
      <c r="G357" s="244" t="s">
        <v>86</v>
      </c>
      <c r="H357" s="187" t="s">
        <v>10</v>
      </c>
      <c r="I357" s="188">
        <v>195</v>
      </c>
      <c r="J357" s="188">
        <f>VLOOKUP(A357,CENIK!$A$2:$F$201,6,FALSE)</f>
        <v>0</v>
      </c>
      <c r="K357" s="188">
        <f t="shared" si="13"/>
        <v>0</v>
      </c>
    </row>
    <row r="358" spans="1:11" ht="30" x14ac:dyDescent="0.25">
      <c r="A358" s="187">
        <v>6402</v>
      </c>
      <c r="B358" s="187">
        <v>418</v>
      </c>
      <c r="C358" s="184" t="str">
        <f t="shared" si="12"/>
        <v>418-6402</v>
      </c>
      <c r="D358" s="244" t="s">
        <v>549</v>
      </c>
      <c r="E358" s="244" t="s">
        <v>74</v>
      </c>
      <c r="F358" s="244" t="s">
        <v>85</v>
      </c>
      <c r="G358" s="244" t="s">
        <v>122</v>
      </c>
      <c r="H358" s="187" t="s">
        <v>10</v>
      </c>
      <c r="I358" s="188">
        <v>195</v>
      </c>
      <c r="J358" s="188">
        <f>VLOOKUP(A358,CENIK!$A$2:$F$201,6,FALSE)</f>
        <v>0</v>
      </c>
      <c r="K358" s="188">
        <f t="shared" si="13"/>
        <v>0</v>
      </c>
    </row>
    <row r="359" spans="1:11" ht="60" x14ac:dyDescent="0.25">
      <c r="A359" s="187">
        <v>6405</v>
      </c>
      <c r="B359" s="187">
        <v>418</v>
      </c>
      <c r="C359" s="184" t="str">
        <f t="shared" si="12"/>
        <v>418-6405</v>
      </c>
      <c r="D359" s="244" t="s">
        <v>549</v>
      </c>
      <c r="E359" s="244" t="s">
        <v>74</v>
      </c>
      <c r="F359" s="244" t="s">
        <v>85</v>
      </c>
      <c r="G359" s="244" t="s">
        <v>87</v>
      </c>
      <c r="H359" s="187" t="s">
        <v>10</v>
      </c>
      <c r="I359" s="188">
        <v>195</v>
      </c>
      <c r="J359" s="188">
        <f>VLOOKUP(A359,CENIK!$A$2:$F$201,6,FALSE)</f>
        <v>0</v>
      </c>
      <c r="K359" s="188">
        <f t="shared" si="13"/>
        <v>0</v>
      </c>
    </row>
    <row r="360" spans="1:11" ht="30" x14ac:dyDescent="0.25">
      <c r="A360" s="187">
        <v>6501</v>
      </c>
      <c r="B360" s="187">
        <v>418</v>
      </c>
      <c r="C360" s="184" t="str">
        <f t="shared" si="12"/>
        <v>418-6501</v>
      </c>
      <c r="D360" s="244" t="s">
        <v>549</v>
      </c>
      <c r="E360" s="244" t="s">
        <v>74</v>
      </c>
      <c r="F360" s="244" t="s">
        <v>88</v>
      </c>
      <c r="G360" s="244" t="s">
        <v>271</v>
      </c>
      <c r="H360" s="187" t="s">
        <v>6</v>
      </c>
      <c r="I360" s="188">
        <v>8</v>
      </c>
      <c r="J360" s="188">
        <f>VLOOKUP(A360,CENIK!$A$2:$F$201,6,FALSE)</f>
        <v>0</v>
      </c>
      <c r="K360" s="188">
        <f t="shared" si="13"/>
        <v>0</v>
      </c>
    </row>
    <row r="361" spans="1:11" ht="45" x14ac:dyDescent="0.25">
      <c r="A361" s="187">
        <v>6503</v>
      </c>
      <c r="B361" s="187">
        <v>418</v>
      </c>
      <c r="C361" s="184" t="str">
        <f t="shared" si="12"/>
        <v>418-6503</v>
      </c>
      <c r="D361" s="244" t="s">
        <v>549</v>
      </c>
      <c r="E361" s="244" t="s">
        <v>74</v>
      </c>
      <c r="F361" s="244" t="s">
        <v>88</v>
      </c>
      <c r="G361" s="244" t="s">
        <v>273</v>
      </c>
      <c r="H361" s="187" t="s">
        <v>6</v>
      </c>
      <c r="I361" s="188">
        <v>1</v>
      </c>
      <c r="J361" s="188">
        <f>VLOOKUP(A361,CENIK!$A$2:$F$201,6,FALSE)</f>
        <v>0</v>
      </c>
      <c r="K361" s="188">
        <f t="shared" si="13"/>
        <v>0</v>
      </c>
    </row>
    <row r="362" spans="1:11" ht="60" x14ac:dyDescent="0.25">
      <c r="A362" s="187">
        <v>1201</v>
      </c>
      <c r="B362" s="187">
        <v>415</v>
      </c>
      <c r="C362" s="184" t="str">
        <f t="shared" si="12"/>
        <v>415-1201</v>
      </c>
      <c r="D362" s="244" t="s">
        <v>548</v>
      </c>
      <c r="E362" s="244" t="s">
        <v>7</v>
      </c>
      <c r="F362" s="244" t="s">
        <v>8</v>
      </c>
      <c r="G362" s="244" t="s">
        <v>9</v>
      </c>
      <c r="H362" s="187" t="s">
        <v>10</v>
      </c>
      <c r="I362" s="188">
        <v>140</v>
      </c>
      <c r="J362" s="188">
        <f>VLOOKUP(A362,CENIK!$A$2:$F$201,6,FALSE)</f>
        <v>0</v>
      </c>
      <c r="K362" s="188">
        <f t="shared" si="13"/>
        <v>0</v>
      </c>
    </row>
    <row r="363" spans="1:11" ht="45" x14ac:dyDescent="0.25">
      <c r="A363" s="187">
        <v>1202</v>
      </c>
      <c r="B363" s="187">
        <v>415</v>
      </c>
      <c r="C363" s="184" t="str">
        <f t="shared" si="12"/>
        <v>415-1202</v>
      </c>
      <c r="D363" s="244" t="s">
        <v>548</v>
      </c>
      <c r="E363" s="244" t="s">
        <v>7</v>
      </c>
      <c r="F363" s="244" t="s">
        <v>8</v>
      </c>
      <c r="G363" s="244" t="s">
        <v>11</v>
      </c>
      <c r="H363" s="187" t="s">
        <v>12</v>
      </c>
      <c r="I363" s="188">
        <v>4</v>
      </c>
      <c r="J363" s="188">
        <f>VLOOKUP(A363,CENIK!$A$2:$F$201,6,FALSE)</f>
        <v>0</v>
      </c>
      <c r="K363" s="188">
        <f t="shared" si="13"/>
        <v>0</v>
      </c>
    </row>
    <row r="364" spans="1:11" ht="60" x14ac:dyDescent="0.25">
      <c r="A364" s="187">
        <v>1205</v>
      </c>
      <c r="B364" s="187">
        <v>415</v>
      </c>
      <c r="C364" s="184" t="str">
        <f t="shared" si="12"/>
        <v>415-1205</v>
      </c>
      <c r="D364" s="244" t="s">
        <v>548</v>
      </c>
      <c r="E364" s="244" t="s">
        <v>7</v>
      </c>
      <c r="F364" s="244" t="s">
        <v>8</v>
      </c>
      <c r="G364" s="244" t="s">
        <v>237</v>
      </c>
      <c r="H364" s="187" t="s">
        <v>14</v>
      </c>
      <c r="I364" s="188">
        <v>1</v>
      </c>
      <c r="J364" s="188">
        <f>VLOOKUP(A364,CENIK!$A$2:$F$201,6,FALSE)</f>
        <v>0</v>
      </c>
      <c r="K364" s="188">
        <f t="shared" si="13"/>
        <v>0</v>
      </c>
    </row>
    <row r="365" spans="1:11" ht="75" x14ac:dyDescent="0.25">
      <c r="A365" s="187">
        <v>1207</v>
      </c>
      <c r="B365" s="187">
        <v>415</v>
      </c>
      <c r="C365" s="184" t="str">
        <f t="shared" si="12"/>
        <v>415-1207</v>
      </c>
      <c r="D365" s="244" t="s">
        <v>548</v>
      </c>
      <c r="E365" s="244" t="s">
        <v>7</v>
      </c>
      <c r="F365" s="244" t="s">
        <v>8</v>
      </c>
      <c r="G365" s="244" t="s">
        <v>239</v>
      </c>
      <c r="H365" s="187" t="s">
        <v>14</v>
      </c>
      <c r="I365" s="188">
        <v>1</v>
      </c>
      <c r="J365" s="188">
        <f>VLOOKUP(A365,CENIK!$A$2:$F$201,6,FALSE)</f>
        <v>0</v>
      </c>
      <c r="K365" s="188">
        <f t="shared" si="13"/>
        <v>0</v>
      </c>
    </row>
    <row r="366" spans="1:11" ht="75" x14ac:dyDescent="0.25">
      <c r="A366" s="187">
        <v>1211</v>
      </c>
      <c r="B366" s="187">
        <v>415</v>
      </c>
      <c r="C366" s="184" t="str">
        <f t="shared" si="12"/>
        <v>415-1211</v>
      </c>
      <c r="D366" s="244" t="s">
        <v>548</v>
      </c>
      <c r="E366" s="244" t="s">
        <v>7</v>
      </c>
      <c r="F366" s="244" t="s">
        <v>8</v>
      </c>
      <c r="G366" s="244" t="s">
        <v>242</v>
      </c>
      <c r="H366" s="187" t="s">
        <v>14</v>
      </c>
      <c r="I366" s="188">
        <v>2</v>
      </c>
      <c r="J366" s="188">
        <f>VLOOKUP(A366,CENIK!$A$2:$F$201,6,FALSE)</f>
        <v>0</v>
      </c>
      <c r="K366" s="188">
        <f t="shared" si="13"/>
        <v>0</v>
      </c>
    </row>
    <row r="367" spans="1:11" ht="45" x14ac:dyDescent="0.25">
      <c r="A367" s="187">
        <v>1301</v>
      </c>
      <c r="B367" s="187">
        <v>415</v>
      </c>
      <c r="C367" s="184" t="str">
        <f t="shared" si="12"/>
        <v>415-1301</v>
      </c>
      <c r="D367" s="244" t="s">
        <v>548</v>
      </c>
      <c r="E367" s="244" t="s">
        <v>7</v>
      </c>
      <c r="F367" s="244" t="s">
        <v>15</v>
      </c>
      <c r="G367" s="244" t="s">
        <v>16</v>
      </c>
      <c r="H367" s="187" t="s">
        <v>10</v>
      </c>
      <c r="I367" s="188">
        <v>140</v>
      </c>
      <c r="J367" s="188">
        <f>VLOOKUP(A367,CENIK!$A$2:$F$201,6,FALSE)</f>
        <v>0</v>
      </c>
      <c r="K367" s="188">
        <f t="shared" si="13"/>
        <v>0</v>
      </c>
    </row>
    <row r="368" spans="1:11" ht="105" x14ac:dyDescent="0.25">
      <c r="A368" s="187">
        <v>1305</v>
      </c>
      <c r="B368" s="187">
        <v>415</v>
      </c>
      <c r="C368" s="184" t="str">
        <f t="shared" si="12"/>
        <v>415-1305</v>
      </c>
      <c r="D368" s="244" t="s">
        <v>548</v>
      </c>
      <c r="E368" s="244" t="s">
        <v>7</v>
      </c>
      <c r="F368" s="244" t="s">
        <v>15</v>
      </c>
      <c r="G368" s="244" t="s">
        <v>246</v>
      </c>
      <c r="H368" s="187" t="s">
        <v>6</v>
      </c>
      <c r="I368" s="188">
        <v>1</v>
      </c>
      <c r="J368" s="188">
        <f>VLOOKUP(A368,CENIK!$A$2:$F$201,6,FALSE)</f>
        <v>0</v>
      </c>
      <c r="K368" s="188">
        <f t="shared" si="13"/>
        <v>0</v>
      </c>
    </row>
    <row r="369" spans="1:11" ht="60" x14ac:dyDescent="0.25">
      <c r="A369" s="187">
        <v>1307</v>
      </c>
      <c r="B369" s="187">
        <v>415</v>
      </c>
      <c r="C369" s="184" t="str">
        <f t="shared" si="12"/>
        <v>415-1307</v>
      </c>
      <c r="D369" s="244" t="s">
        <v>548</v>
      </c>
      <c r="E369" s="244" t="s">
        <v>7</v>
      </c>
      <c r="F369" s="244" t="s">
        <v>15</v>
      </c>
      <c r="G369" s="244" t="s">
        <v>18</v>
      </c>
      <c r="H369" s="187" t="s">
        <v>6</v>
      </c>
      <c r="I369" s="188">
        <v>1</v>
      </c>
      <c r="J369" s="188">
        <f>VLOOKUP(A369,CENIK!$A$2:$F$201,6,FALSE)</f>
        <v>0</v>
      </c>
      <c r="K369" s="188">
        <f t="shared" si="13"/>
        <v>0</v>
      </c>
    </row>
    <row r="370" spans="1:11" ht="30" x14ac:dyDescent="0.25">
      <c r="A370" s="187">
        <v>1401</v>
      </c>
      <c r="B370" s="187">
        <v>415</v>
      </c>
      <c r="C370" s="184" t="str">
        <f t="shared" si="12"/>
        <v>415-1401</v>
      </c>
      <c r="D370" s="244" t="s">
        <v>548</v>
      </c>
      <c r="E370" s="244" t="s">
        <v>7</v>
      </c>
      <c r="F370" s="244" t="s">
        <v>25</v>
      </c>
      <c r="G370" s="244" t="s">
        <v>247</v>
      </c>
      <c r="H370" s="187" t="s">
        <v>20</v>
      </c>
      <c r="I370" s="188">
        <v>5</v>
      </c>
      <c r="J370" s="188">
        <f>VLOOKUP(A370,CENIK!$A$2:$F$201,6,FALSE)</f>
        <v>0</v>
      </c>
      <c r="K370" s="188">
        <f t="shared" si="13"/>
        <v>0</v>
      </c>
    </row>
    <row r="371" spans="1:11" ht="30" x14ac:dyDescent="0.25">
      <c r="A371" s="187">
        <v>1402</v>
      </c>
      <c r="B371" s="187">
        <v>415</v>
      </c>
      <c r="C371" s="184" t="str">
        <f t="shared" si="12"/>
        <v>415-1402</v>
      </c>
      <c r="D371" s="244" t="s">
        <v>548</v>
      </c>
      <c r="E371" s="244" t="s">
        <v>7</v>
      </c>
      <c r="F371" s="244" t="s">
        <v>25</v>
      </c>
      <c r="G371" s="244" t="s">
        <v>248</v>
      </c>
      <c r="H371" s="187" t="s">
        <v>20</v>
      </c>
      <c r="I371" s="188">
        <v>6</v>
      </c>
      <c r="J371" s="188">
        <f>VLOOKUP(A371,CENIK!$A$2:$F$201,6,FALSE)</f>
        <v>0</v>
      </c>
      <c r="K371" s="188">
        <f t="shared" si="13"/>
        <v>0</v>
      </c>
    </row>
    <row r="372" spans="1:11" ht="30" x14ac:dyDescent="0.25">
      <c r="A372" s="187">
        <v>1403</v>
      </c>
      <c r="B372" s="187">
        <v>415</v>
      </c>
      <c r="C372" s="184" t="str">
        <f t="shared" si="12"/>
        <v>415-1403</v>
      </c>
      <c r="D372" s="244" t="s">
        <v>548</v>
      </c>
      <c r="E372" s="244" t="s">
        <v>7</v>
      </c>
      <c r="F372" s="244" t="s">
        <v>25</v>
      </c>
      <c r="G372" s="244" t="s">
        <v>249</v>
      </c>
      <c r="H372" s="187" t="s">
        <v>20</v>
      </c>
      <c r="I372" s="188">
        <v>2</v>
      </c>
      <c r="J372" s="188">
        <f>VLOOKUP(A372,CENIK!$A$2:$F$201,6,FALSE)</f>
        <v>0</v>
      </c>
      <c r="K372" s="188">
        <f t="shared" si="13"/>
        <v>0</v>
      </c>
    </row>
    <row r="373" spans="1:11" ht="45" x14ac:dyDescent="0.25">
      <c r="A373" s="187">
        <v>12308</v>
      </c>
      <c r="B373" s="187">
        <v>415</v>
      </c>
      <c r="C373" s="184" t="str">
        <f t="shared" si="12"/>
        <v>415-12308</v>
      </c>
      <c r="D373" s="244" t="s">
        <v>548</v>
      </c>
      <c r="E373" s="244" t="s">
        <v>26</v>
      </c>
      <c r="F373" s="244" t="s">
        <v>27</v>
      </c>
      <c r="G373" s="244" t="s">
        <v>28</v>
      </c>
      <c r="H373" s="187" t="s">
        <v>29</v>
      </c>
      <c r="I373" s="188">
        <v>490</v>
      </c>
      <c r="J373" s="188">
        <f>VLOOKUP(A373,CENIK!$A$2:$F$201,6,FALSE)</f>
        <v>0</v>
      </c>
      <c r="K373" s="188">
        <f t="shared" si="13"/>
        <v>0</v>
      </c>
    </row>
    <row r="374" spans="1:11" ht="30" x14ac:dyDescent="0.25">
      <c r="A374" s="187">
        <v>12327</v>
      </c>
      <c r="B374" s="187">
        <v>415</v>
      </c>
      <c r="C374" s="184" t="str">
        <f t="shared" si="12"/>
        <v>415-12327</v>
      </c>
      <c r="D374" s="244" t="s">
        <v>548</v>
      </c>
      <c r="E374" s="244" t="s">
        <v>26</v>
      </c>
      <c r="F374" s="244" t="s">
        <v>27</v>
      </c>
      <c r="G374" s="244" t="s">
        <v>31</v>
      </c>
      <c r="H374" s="187" t="s">
        <v>10</v>
      </c>
      <c r="I374" s="188">
        <v>40</v>
      </c>
      <c r="J374" s="188">
        <f>VLOOKUP(A374,CENIK!$A$2:$F$201,6,FALSE)</f>
        <v>0</v>
      </c>
      <c r="K374" s="188">
        <f t="shared" si="13"/>
        <v>0</v>
      </c>
    </row>
    <row r="375" spans="1:11" ht="60" x14ac:dyDescent="0.25">
      <c r="A375" s="187">
        <v>21106</v>
      </c>
      <c r="B375" s="187">
        <v>415</v>
      </c>
      <c r="C375" s="184" t="str">
        <f t="shared" si="12"/>
        <v>415-21106</v>
      </c>
      <c r="D375" s="244" t="s">
        <v>548</v>
      </c>
      <c r="E375" s="244" t="s">
        <v>26</v>
      </c>
      <c r="F375" s="244" t="s">
        <v>27</v>
      </c>
      <c r="G375" s="244" t="s">
        <v>251</v>
      </c>
      <c r="H375" s="187" t="s">
        <v>22</v>
      </c>
      <c r="I375" s="188">
        <v>368</v>
      </c>
      <c r="J375" s="188">
        <f>VLOOKUP(A375,CENIK!$A$2:$F$201,6,FALSE)</f>
        <v>0</v>
      </c>
      <c r="K375" s="188">
        <f t="shared" si="13"/>
        <v>0</v>
      </c>
    </row>
    <row r="376" spans="1:11" ht="30" x14ac:dyDescent="0.25">
      <c r="A376" s="187">
        <v>2208</v>
      </c>
      <c r="B376" s="187">
        <v>415</v>
      </c>
      <c r="C376" s="184" t="str">
        <f t="shared" si="12"/>
        <v>415-2208</v>
      </c>
      <c r="D376" s="244" t="s">
        <v>548</v>
      </c>
      <c r="E376" s="244" t="s">
        <v>26</v>
      </c>
      <c r="F376" s="244" t="s">
        <v>36</v>
      </c>
      <c r="G376" s="244" t="s">
        <v>37</v>
      </c>
      <c r="H376" s="187" t="s">
        <v>29</v>
      </c>
      <c r="I376" s="188">
        <v>490</v>
      </c>
      <c r="J376" s="188">
        <f>VLOOKUP(A376,CENIK!$A$2:$F$201,6,FALSE)</f>
        <v>0</v>
      </c>
      <c r="K376" s="188">
        <f t="shared" si="13"/>
        <v>0</v>
      </c>
    </row>
    <row r="377" spans="1:11" ht="30" x14ac:dyDescent="0.25">
      <c r="A377" s="187">
        <v>22103</v>
      </c>
      <c r="B377" s="187">
        <v>415</v>
      </c>
      <c r="C377" s="184" t="str">
        <f t="shared" si="12"/>
        <v>415-22103</v>
      </c>
      <c r="D377" s="244" t="s">
        <v>548</v>
      </c>
      <c r="E377" s="244" t="s">
        <v>26</v>
      </c>
      <c r="F377" s="244" t="s">
        <v>36</v>
      </c>
      <c r="G377" s="244" t="s">
        <v>40</v>
      </c>
      <c r="H377" s="187" t="s">
        <v>29</v>
      </c>
      <c r="I377" s="188">
        <v>490</v>
      </c>
      <c r="J377" s="188">
        <f>VLOOKUP(A377,CENIK!$A$2:$F$201,6,FALSE)</f>
        <v>0</v>
      </c>
      <c r="K377" s="188">
        <f t="shared" si="13"/>
        <v>0</v>
      </c>
    </row>
    <row r="378" spans="1:11" ht="30" x14ac:dyDescent="0.25">
      <c r="A378" s="187">
        <v>24405</v>
      </c>
      <c r="B378" s="187">
        <v>415</v>
      </c>
      <c r="C378" s="184" t="str">
        <f t="shared" si="12"/>
        <v>415-24405</v>
      </c>
      <c r="D378" s="244" t="s">
        <v>548</v>
      </c>
      <c r="E378" s="244" t="s">
        <v>26</v>
      </c>
      <c r="F378" s="244" t="s">
        <v>36</v>
      </c>
      <c r="G378" s="244" t="s">
        <v>252</v>
      </c>
      <c r="H378" s="187" t="s">
        <v>22</v>
      </c>
      <c r="I378" s="188">
        <v>196</v>
      </c>
      <c r="J378" s="188">
        <f>VLOOKUP(A378,CENIK!$A$2:$F$201,6,FALSE)</f>
        <v>0</v>
      </c>
      <c r="K378" s="188">
        <f t="shared" si="13"/>
        <v>0</v>
      </c>
    </row>
    <row r="379" spans="1:11" ht="30" x14ac:dyDescent="0.25">
      <c r="A379" s="187">
        <v>31101</v>
      </c>
      <c r="B379" s="187">
        <v>415</v>
      </c>
      <c r="C379" s="184" t="str">
        <f t="shared" si="12"/>
        <v>415-31101</v>
      </c>
      <c r="D379" s="244" t="s">
        <v>548</v>
      </c>
      <c r="E379" s="244" t="s">
        <v>26</v>
      </c>
      <c r="F379" s="244" t="s">
        <v>36</v>
      </c>
      <c r="G379" s="244" t="s">
        <v>253</v>
      </c>
      <c r="H379" s="187" t="s">
        <v>22</v>
      </c>
      <c r="I379" s="188">
        <v>98</v>
      </c>
      <c r="J379" s="188">
        <f>VLOOKUP(A379,CENIK!$A$2:$F$201,6,FALSE)</f>
        <v>0</v>
      </c>
      <c r="K379" s="188">
        <f t="shared" si="13"/>
        <v>0</v>
      </c>
    </row>
    <row r="380" spans="1:11" ht="75" x14ac:dyDescent="0.25">
      <c r="A380" s="187">
        <v>31602</v>
      </c>
      <c r="B380" s="187">
        <v>415</v>
      </c>
      <c r="C380" s="184" t="str">
        <f t="shared" si="12"/>
        <v>415-31602</v>
      </c>
      <c r="D380" s="244" t="s">
        <v>548</v>
      </c>
      <c r="E380" s="244" t="s">
        <v>26</v>
      </c>
      <c r="F380" s="244" t="s">
        <v>36</v>
      </c>
      <c r="G380" s="244" t="s">
        <v>640</v>
      </c>
      <c r="H380" s="187" t="s">
        <v>29</v>
      </c>
      <c r="I380" s="188">
        <v>490</v>
      </c>
      <c r="J380" s="188">
        <f>VLOOKUP(A380,CENIK!$A$2:$F$201,6,FALSE)</f>
        <v>0</v>
      </c>
      <c r="K380" s="188">
        <f t="shared" si="13"/>
        <v>0</v>
      </c>
    </row>
    <row r="381" spans="1:11" ht="45" x14ac:dyDescent="0.25">
      <c r="A381" s="187">
        <v>32311</v>
      </c>
      <c r="B381" s="187">
        <v>415</v>
      </c>
      <c r="C381" s="184" t="str">
        <f t="shared" si="12"/>
        <v>415-32311</v>
      </c>
      <c r="D381" s="244" t="s">
        <v>548</v>
      </c>
      <c r="E381" s="244" t="s">
        <v>26</v>
      </c>
      <c r="F381" s="244" t="s">
        <v>36</v>
      </c>
      <c r="G381" s="244" t="s">
        <v>255</v>
      </c>
      <c r="H381" s="187" t="s">
        <v>29</v>
      </c>
      <c r="I381" s="188">
        <v>490</v>
      </c>
      <c r="J381" s="188">
        <f>VLOOKUP(A381,CENIK!$A$2:$F$201,6,FALSE)</f>
        <v>0</v>
      </c>
      <c r="K381" s="188">
        <f t="shared" si="13"/>
        <v>0</v>
      </c>
    </row>
    <row r="382" spans="1:11" ht="30" x14ac:dyDescent="0.25">
      <c r="A382" s="187">
        <v>34901</v>
      </c>
      <c r="B382" s="187">
        <v>415</v>
      </c>
      <c r="C382" s="184" t="str">
        <f t="shared" si="12"/>
        <v>415-34901</v>
      </c>
      <c r="D382" s="244" t="s">
        <v>548</v>
      </c>
      <c r="E382" s="244" t="s">
        <v>26</v>
      </c>
      <c r="F382" s="244" t="s">
        <v>36</v>
      </c>
      <c r="G382" s="244" t="s">
        <v>43</v>
      </c>
      <c r="H382" s="187" t="s">
        <v>29</v>
      </c>
      <c r="I382" s="188">
        <v>490</v>
      </c>
      <c r="J382" s="188">
        <f>VLOOKUP(A382,CENIK!$A$2:$F$201,6,FALSE)</f>
        <v>0</v>
      </c>
      <c r="K382" s="188">
        <f t="shared" si="13"/>
        <v>0</v>
      </c>
    </row>
    <row r="383" spans="1:11" ht="60" x14ac:dyDescent="0.25">
      <c r="A383" s="187">
        <v>4101</v>
      </c>
      <c r="B383" s="187">
        <v>415</v>
      </c>
      <c r="C383" s="184" t="str">
        <f t="shared" si="12"/>
        <v>415-4101</v>
      </c>
      <c r="D383" s="244" t="s">
        <v>548</v>
      </c>
      <c r="E383" s="244" t="s">
        <v>49</v>
      </c>
      <c r="F383" s="244" t="s">
        <v>50</v>
      </c>
      <c r="G383" s="244" t="s">
        <v>641</v>
      </c>
      <c r="H383" s="187" t="s">
        <v>29</v>
      </c>
      <c r="I383" s="188">
        <v>383</v>
      </c>
      <c r="J383" s="188">
        <f>VLOOKUP(A383,CENIK!$A$2:$F$201,6,FALSE)</f>
        <v>0</v>
      </c>
      <c r="K383" s="188">
        <f t="shared" si="13"/>
        <v>0</v>
      </c>
    </row>
    <row r="384" spans="1:11" ht="60" x14ac:dyDescent="0.25">
      <c r="A384" s="187">
        <v>4105</v>
      </c>
      <c r="B384" s="187">
        <v>415</v>
      </c>
      <c r="C384" s="184" t="str">
        <f t="shared" si="12"/>
        <v>415-4105</v>
      </c>
      <c r="D384" s="244" t="s">
        <v>548</v>
      </c>
      <c r="E384" s="244" t="s">
        <v>49</v>
      </c>
      <c r="F384" s="244" t="s">
        <v>50</v>
      </c>
      <c r="G384" s="244" t="s">
        <v>257</v>
      </c>
      <c r="H384" s="187" t="s">
        <v>22</v>
      </c>
      <c r="I384" s="188">
        <v>415</v>
      </c>
      <c r="J384" s="188">
        <f>VLOOKUP(A384,CENIK!$A$2:$F$201,6,FALSE)</f>
        <v>0</v>
      </c>
      <c r="K384" s="188">
        <f t="shared" si="13"/>
        <v>0</v>
      </c>
    </row>
    <row r="385" spans="1:11" ht="60" x14ac:dyDescent="0.25">
      <c r="A385" s="187">
        <v>4109</v>
      </c>
      <c r="B385" s="187">
        <v>415</v>
      </c>
      <c r="C385" s="184" t="str">
        <f t="shared" si="12"/>
        <v>415-4109</v>
      </c>
      <c r="D385" s="244" t="s">
        <v>548</v>
      </c>
      <c r="E385" s="244" t="s">
        <v>49</v>
      </c>
      <c r="F385" s="244" t="s">
        <v>50</v>
      </c>
      <c r="G385" s="244" t="s">
        <v>259</v>
      </c>
      <c r="H385" s="187" t="s">
        <v>22</v>
      </c>
      <c r="I385" s="188">
        <v>490</v>
      </c>
      <c r="J385" s="188">
        <f>VLOOKUP(A385,CENIK!$A$2:$F$201,6,FALSE)</f>
        <v>0</v>
      </c>
      <c r="K385" s="188">
        <f t="shared" si="13"/>
        <v>0</v>
      </c>
    </row>
    <row r="386" spans="1:11" ht="45" x14ac:dyDescent="0.25">
      <c r="A386" s="187">
        <v>4121</v>
      </c>
      <c r="B386" s="187">
        <v>415</v>
      </c>
      <c r="C386" s="184" t="str">
        <f t="shared" si="12"/>
        <v>415-4121</v>
      </c>
      <c r="D386" s="244" t="s">
        <v>548</v>
      </c>
      <c r="E386" s="244" t="s">
        <v>49</v>
      </c>
      <c r="F386" s="244" t="s">
        <v>50</v>
      </c>
      <c r="G386" s="244" t="s">
        <v>260</v>
      </c>
      <c r="H386" s="187" t="s">
        <v>22</v>
      </c>
      <c r="I386" s="188">
        <v>5</v>
      </c>
      <c r="J386" s="188">
        <f>VLOOKUP(A386,CENIK!$A$2:$F$201,6,FALSE)</f>
        <v>0</v>
      </c>
      <c r="K386" s="188">
        <f t="shared" si="13"/>
        <v>0</v>
      </c>
    </row>
    <row r="387" spans="1:11" ht="45" x14ac:dyDescent="0.25">
      <c r="A387" s="187">
        <v>4201</v>
      </c>
      <c r="B387" s="187">
        <v>415</v>
      </c>
      <c r="C387" s="184" t="str">
        <f t="shared" si="12"/>
        <v>415-4201</v>
      </c>
      <c r="D387" s="244" t="s">
        <v>548</v>
      </c>
      <c r="E387" s="244" t="s">
        <v>49</v>
      </c>
      <c r="F387" s="244" t="s">
        <v>56</v>
      </c>
      <c r="G387" s="244" t="s">
        <v>57</v>
      </c>
      <c r="H387" s="187" t="s">
        <v>29</v>
      </c>
      <c r="I387" s="188">
        <v>210</v>
      </c>
      <c r="J387" s="188">
        <f>VLOOKUP(A387,CENIK!$A$2:$F$201,6,FALSE)</f>
        <v>0</v>
      </c>
      <c r="K387" s="188">
        <f t="shared" si="13"/>
        <v>0</v>
      </c>
    </row>
    <row r="388" spans="1:11" ht="30" x14ac:dyDescent="0.25">
      <c r="A388" s="187">
        <v>4202</v>
      </c>
      <c r="B388" s="187">
        <v>415</v>
      </c>
      <c r="C388" s="184" t="str">
        <f t="shared" si="12"/>
        <v>415-4202</v>
      </c>
      <c r="D388" s="244" t="s">
        <v>548</v>
      </c>
      <c r="E388" s="244" t="s">
        <v>49</v>
      </c>
      <c r="F388" s="244" t="s">
        <v>56</v>
      </c>
      <c r="G388" s="244" t="s">
        <v>58</v>
      </c>
      <c r="H388" s="187" t="s">
        <v>29</v>
      </c>
      <c r="I388" s="188">
        <v>210</v>
      </c>
      <c r="J388" s="188">
        <f>VLOOKUP(A388,CENIK!$A$2:$F$201,6,FALSE)</f>
        <v>0</v>
      </c>
      <c r="K388" s="188">
        <f t="shared" si="13"/>
        <v>0</v>
      </c>
    </row>
    <row r="389" spans="1:11" ht="75" x14ac:dyDescent="0.25">
      <c r="A389" s="187">
        <v>4203</v>
      </c>
      <c r="B389" s="187">
        <v>415</v>
      </c>
      <c r="C389" s="184" t="str">
        <f t="shared" si="12"/>
        <v>415-4203</v>
      </c>
      <c r="D389" s="244" t="s">
        <v>548</v>
      </c>
      <c r="E389" s="244" t="s">
        <v>49</v>
      </c>
      <c r="F389" s="244" t="s">
        <v>56</v>
      </c>
      <c r="G389" s="244" t="s">
        <v>59</v>
      </c>
      <c r="H389" s="187" t="s">
        <v>22</v>
      </c>
      <c r="I389" s="188">
        <v>31</v>
      </c>
      <c r="J389" s="188">
        <f>VLOOKUP(A389,CENIK!$A$2:$F$201,6,FALSE)</f>
        <v>0</v>
      </c>
      <c r="K389" s="188">
        <f t="shared" si="13"/>
        <v>0</v>
      </c>
    </row>
    <row r="390" spans="1:11" ht="60" x14ac:dyDescent="0.25">
      <c r="A390" s="187">
        <v>4204</v>
      </c>
      <c r="B390" s="187">
        <v>415</v>
      </c>
      <c r="C390" s="184" t="str">
        <f t="shared" si="12"/>
        <v>415-4204</v>
      </c>
      <c r="D390" s="244" t="s">
        <v>548</v>
      </c>
      <c r="E390" s="244" t="s">
        <v>49</v>
      </c>
      <c r="F390" s="244" t="s">
        <v>56</v>
      </c>
      <c r="G390" s="244" t="s">
        <v>60</v>
      </c>
      <c r="H390" s="187" t="s">
        <v>22</v>
      </c>
      <c r="I390" s="188">
        <v>111</v>
      </c>
      <c r="J390" s="188">
        <f>VLOOKUP(A390,CENIK!$A$2:$F$201,6,FALSE)</f>
        <v>0</v>
      </c>
      <c r="K390" s="188">
        <f t="shared" si="13"/>
        <v>0</v>
      </c>
    </row>
    <row r="391" spans="1:11" ht="60" x14ac:dyDescent="0.25">
      <c r="A391" s="187">
        <v>4206</v>
      </c>
      <c r="B391" s="187">
        <v>415</v>
      </c>
      <c r="C391" s="184" t="str">
        <f t="shared" si="12"/>
        <v>415-4206</v>
      </c>
      <c r="D391" s="244" t="s">
        <v>548</v>
      </c>
      <c r="E391" s="244" t="s">
        <v>49</v>
      </c>
      <c r="F391" s="244" t="s">
        <v>56</v>
      </c>
      <c r="G391" s="244" t="s">
        <v>62</v>
      </c>
      <c r="H391" s="187" t="s">
        <v>22</v>
      </c>
      <c r="I391" s="188">
        <v>750</v>
      </c>
      <c r="J391" s="188">
        <f>VLOOKUP(A391,CENIK!$A$2:$F$201,6,FALSE)</f>
        <v>0</v>
      </c>
      <c r="K391" s="188">
        <f t="shared" si="13"/>
        <v>0</v>
      </c>
    </row>
    <row r="392" spans="1:11" ht="45" x14ac:dyDescent="0.25">
      <c r="A392" s="187">
        <v>5101</v>
      </c>
      <c r="B392" s="187">
        <v>415</v>
      </c>
      <c r="C392" s="184" t="str">
        <f t="shared" si="12"/>
        <v>415-5101</v>
      </c>
      <c r="D392" s="244" t="s">
        <v>548</v>
      </c>
      <c r="E392" s="244" t="s">
        <v>63</v>
      </c>
      <c r="F392" s="244" t="s">
        <v>64</v>
      </c>
      <c r="G392" s="244" t="s">
        <v>65</v>
      </c>
      <c r="H392" s="187" t="s">
        <v>6</v>
      </c>
      <c r="I392" s="188">
        <v>3</v>
      </c>
      <c r="J392" s="188">
        <f>VLOOKUP(A392,CENIK!$A$2:$F$201,6,FALSE)</f>
        <v>0</v>
      </c>
      <c r="K392" s="188">
        <f t="shared" si="13"/>
        <v>0</v>
      </c>
    </row>
    <row r="393" spans="1:11" ht="165" x14ac:dyDescent="0.25">
      <c r="A393" s="187">
        <v>6101</v>
      </c>
      <c r="B393" s="187">
        <v>415</v>
      </c>
      <c r="C393" s="184" t="str">
        <f t="shared" si="12"/>
        <v>415-6101</v>
      </c>
      <c r="D393" s="244" t="s">
        <v>548</v>
      </c>
      <c r="E393" s="244" t="s">
        <v>74</v>
      </c>
      <c r="F393" s="244" t="s">
        <v>75</v>
      </c>
      <c r="G393" s="244" t="s">
        <v>76</v>
      </c>
      <c r="H393" s="187" t="s">
        <v>10</v>
      </c>
      <c r="I393" s="188">
        <v>140</v>
      </c>
      <c r="J393" s="188">
        <f>VLOOKUP(A393,CENIK!$A$2:$F$201,6,FALSE)</f>
        <v>0</v>
      </c>
      <c r="K393" s="188">
        <f t="shared" si="13"/>
        <v>0</v>
      </c>
    </row>
    <row r="394" spans="1:11" ht="120" x14ac:dyDescent="0.25">
      <c r="A394" s="187">
        <v>6202</v>
      </c>
      <c r="B394" s="187">
        <v>415</v>
      </c>
      <c r="C394" s="184" t="str">
        <f t="shared" si="12"/>
        <v>415-6202</v>
      </c>
      <c r="D394" s="244" t="s">
        <v>548</v>
      </c>
      <c r="E394" s="244" t="s">
        <v>74</v>
      </c>
      <c r="F394" s="244" t="s">
        <v>77</v>
      </c>
      <c r="G394" s="244" t="s">
        <v>263</v>
      </c>
      <c r="H394" s="187" t="s">
        <v>6</v>
      </c>
      <c r="I394" s="188">
        <v>1</v>
      </c>
      <c r="J394" s="188">
        <f>VLOOKUP(A394,CENIK!$A$2:$F$201,6,FALSE)</f>
        <v>0</v>
      </c>
      <c r="K394" s="188">
        <f t="shared" si="13"/>
        <v>0</v>
      </c>
    </row>
    <row r="395" spans="1:11" ht="120" x14ac:dyDescent="0.25">
      <c r="A395" s="187">
        <v>6204</v>
      </c>
      <c r="B395" s="187">
        <v>415</v>
      </c>
      <c r="C395" s="184" t="str">
        <f t="shared" si="12"/>
        <v>415-6204</v>
      </c>
      <c r="D395" s="244" t="s">
        <v>548</v>
      </c>
      <c r="E395" s="244" t="s">
        <v>74</v>
      </c>
      <c r="F395" s="244" t="s">
        <v>77</v>
      </c>
      <c r="G395" s="244" t="s">
        <v>265</v>
      </c>
      <c r="H395" s="187" t="s">
        <v>6</v>
      </c>
      <c r="I395" s="188">
        <v>3</v>
      </c>
      <c r="J395" s="188">
        <f>VLOOKUP(A395,CENIK!$A$2:$F$201,6,FALSE)</f>
        <v>0</v>
      </c>
      <c r="K395" s="188">
        <f t="shared" si="13"/>
        <v>0</v>
      </c>
    </row>
    <row r="396" spans="1:11" ht="120" x14ac:dyDescent="0.25">
      <c r="A396" s="187">
        <v>6253</v>
      </c>
      <c r="B396" s="187">
        <v>415</v>
      </c>
      <c r="C396" s="184" t="str">
        <f t="shared" si="12"/>
        <v>415-6253</v>
      </c>
      <c r="D396" s="244" t="s">
        <v>548</v>
      </c>
      <c r="E396" s="244" t="s">
        <v>74</v>
      </c>
      <c r="F396" s="244" t="s">
        <v>77</v>
      </c>
      <c r="G396" s="244" t="s">
        <v>269</v>
      </c>
      <c r="H396" s="187" t="s">
        <v>6</v>
      </c>
      <c r="I396" s="188">
        <v>4</v>
      </c>
      <c r="J396" s="188">
        <f>VLOOKUP(A396,CENIK!$A$2:$F$201,6,FALSE)</f>
        <v>0</v>
      </c>
      <c r="K396" s="188">
        <f t="shared" si="13"/>
        <v>0</v>
      </c>
    </row>
    <row r="397" spans="1:11" ht="345" x14ac:dyDescent="0.25">
      <c r="A397" s="187">
        <v>6301</v>
      </c>
      <c r="B397" s="187">
        <v>415</v>
      </c>
      <c r="C397" s="184" t="str">
        <f t="shared" si="12"/>
        <v>415-6301</v>
      </c>
      <c r="D397" s="244" t="s">
        <v>548</v>
      </c>
      <c r="E397" s="244" t="s">
        <v>74</v>
      </c>
      <c r="F397" s="244" t="s">
        <v>81</v>
      </c>
      <c r="G397" s="244" t="s">
        <v>270</v>
      </c>
      <c r="H397" s="187" t="s">
        <v>6</v>
      </c>
      <c r="I397" s="188">
        <v>10</v>
      </c>
      <c r="J397" s="188">
        <f>VLOOKUP(A397,CENIK!$A$2:$F$201,6,FALSE)</f>
        <v>0</v>
      </c>
      <c r="K397" s="188">
        <f t="shared" si="13"/>
        <v>0</v>
      </c>
    </row>
    <row r="398" spans="1:11" ht="120" x14ac:dyDescent="0.25">
      <c r="A398" s="187">
        <v>6305</v>
      </c>
      <c r="B398" s="187">
        <v>415</v>
      </c>
      <c r="C398" s="184" t="str">
        <f t="shared" si="12"/>
        <v>415-6305</v>
      </c>
      <c r="D398" s="244" t="s">
        <v>548</v>
      </c>
      <c r="E398" s="244" t="s">
        <v>74</v>
      </c>
      <c r="F398" s="244" t="s">
        <v>81</v>
      </c>
      <c r="G398" s="244" t="s">
        <v>84</v>
      </c>
      <c r="H398" s="187" t="s">
        <v>6</v>
      </c>
      <c r="I398" s="188">
        <v>10</v>
      </c>
      <c r="J398" s="188">
        <f>VLOOKUP(A398,CENIK!$A$2:$F$201,6,FALSE)</f>
        <v>0</v>
      </c>
      <c r="K398" s="188">
        <f t="shared" si="13"/>
        <v>0</v>
      </c>
    </row>
    <row r="399" spans="1:11" ht="30" x14ac:dyDescent="0.25">
      <c r="A399" s="187">
        <v>6401</v>
      </c>
      <c r="B399" s="187">
        <v>415</v>
      </c>
      <c r="C399" s="184" t="str">
        <f t="shared" si="12"/>
        <v>415-6401</v>
      </c>
      <c r="D399" s="244" t="s">
        <v>548</v>
      </c>
      <c r="E399" s="244" t="s">
        <v>74</v>
      </c>
      <c r="F399" s="244" t="s">
        <v>85</v>
      </c>
      <c r="G399" s="244" t="s">
        <v>86</v>
      </c>
      <c r="H399" s="187" t="s">
        <v>10</v>
      </c>
      <c r="I399" s="188">
        <v>140</v>
      </c>
      <c r="J399" s="188">
        <f>VLOOKUP(A399,CENIK!$A$2:$F$201,6,FALSE)</f>
        <v>0</v>
      </c>
      <c r="K399" s="188">
        <f t="shared" si="13"/>
        <v>0</v>
      </c>
    </row>
    <row r="400" spans="1:11" ht="30" x14ac:dyDescent="0.25">
      <c r="A400" s="187">
        <v>6402</v>
      </c>
      <c r="B400" s="187">
        <v>415</v>
      </c>
      <c r="C400" s="184" t="str">
        <f t="shared" si="12"/>
        <v>415-6402</v>
      </c>
      <c r="D400" s="244" t="s">
        <v>548</v>
      </c>
      <c r="E400" s="244" t="s">
        <v>74</v>
      </c>
      <c r="F400" s="244" t="s">
        <v>85</v>
      </c>
      <c r="G400" s="244" t="s">
        <v>122</v>
      </c>
      <c r="H400" s="187" t="s">
        <v>10</v>
      </c>
      <c r="I400" s="188">
        <v>140</v>
      </c>
      <c r="J400" s="188">
        <f>VLOOKUP(A400,CENIK!$A$2:$F$201,6,FALSE)</f>
        <v>0</v>
      </c>
      <c r="K400" s="188">
        <f t="shared" si="13"/>
        <v>0</v>
      </c>
    </row>
    <row r="401" spans="1:11" ht="60" x14ac:dyDescent="0.25">
      <c r="A401" s="187">
        <v>6405</v>
      </c>
      <c r="B401" s="187">
        <v>415</v>
      </c>
      <c r="C401" s="184" t="str">
        <f t="shared" si="12"/>
        <v>415-6405</v>
      </c>
      <c r="D401" s="244" t="s">
        <v>548</v>
      </c>
      <c r="E401" s="244" t="s">
        <v>74</v>
      </c>
      <c r="F401" s="244" t="s">
        <v>85</v>
      </c>
      <c r="G401" s="244" t="s">
        <v>87</v>
      </c>
      <c r="H401" s="187" t="s">
        <v>10</v>
      </c>
      <c r="I401" s="188">
        <v>140</v>
      </c>
      <c r="J401" s="188">
        <f>VLOOKUP(A401,CENIK!$A$2:$F$201,6,FALSE)</f>
        <v>0</v>
      </c>
      <c r="K401" s="188">
        <f t="shared" si="13"/>
        <v>0</v>
      </c>
    </row>
    <row r="402" spans="1:11" ht="30" x14ac:dyDescent="0.25">
      <c r="A402" s="187">
        <v>6501</v>
      </c>
      <c r="B402" s="187">
        <v>415</v>
      </c>
      <c r="C402" s="184" t="str">
        <f t="shared" si="12"/>
        <v>415-6501</v>
      </c>
      <c r="D402" s="244" t="s">
        <v>548</v>
      </c>
      <c r="E402" s="244" t="s">
        <v>74</v>
      </c>
      <c r="F402" s="244" t="s">
        <v>88</v>
      </c>
      <c r="G402" s="244" t="s">
        <v>271</v>
      </c>
      <c r="H402" s="187" t="s">
        <v>6</v>
      </c>
      <c r="I402" s="188">
        <v>3</v>
      </c>
      <c r="J402" s="188">
        <f>VLOOKUP(A402,CENIK!$A$2:$F$201,6,FALSE)</f>
        <v>0</v>
      </c>
      <c r="K402" s="188">
        <f t="shared" si="13"/>
        <v>0</v>
      </c>
    </row>
    <row r="403" spans="1:11" ht="45" x14ac:dyDescent="0.25">
      <c r="A403" s="187">
        <v>6503</v>
      </c>
      <c r="B403" s="187">
        <v>415</v>
      </c>
      <c r="C403" s="184" t="str">
        <f t="shared" si="12"/>
        <v>415-6503</v>
      </c>
      <c r="D403" s="244" t="s">
        <v>548</v>
      </c>
      <c r="E403" s="244" t="s">
        <v>74</v>
      </c>
      <c r="F403" s="244" t="s">
        <v>88</v>
      </c>
      <c r="G403" s="244" t="s">
        <v>273</v>
      </c>
      <c r="H403" s="187" t="s">
        <v>6</v>
      </c>
      <c r="I403" s="188">
        <v>4</v>
      </c>
      <c r="J403" s="188">
        <f>VLOOKUP(A403,CENIK!$A$2:$F$201,6,FALSE)</f>
        <v>0</v>
      </c>
      <c r="K403" s="188">
        <f t="shared" si="13"/>
        <v>0</v>
      </c>
    </row>
    <row r="404" spans="1:11" ht="45" x14ac:dyDescent="0.25">
      <c r="A404" s="187">
        <v>6504</v>
      </c>
      <c r="B404" s="187">
        <v>415</v>
      </c>
      <c r="C404" s="184" t="str">
        <f t="shared" si="12"/>
        <v>415-6504</v>
      </c>
      <c r="D404" s="244" t="s">
        <v>548</v>
      </c>
      <c r="E404" s="244" t="s">
        <v>74</v>
      </c>
      <c r="F404" s="244" t="s">
        <v>88</v>
      </c>
      <c r="G404" s="244" t="s">
        <v>274</v>
      </c>
      <c r="H404" s="187" t="s">
        <v>6</v>
      </c>
      <c r="I404" s="188">
        <v>2</v>
      </c>
      <c r="J404" s="188">
        <f>VLOOKUP(A404,CENIK!$A$2:$F$201,6,FALSE)</f>
        <v>0</v>
      </c>
      <c r="K404" s="188">
        <f t="shared" si="13"/>
        <v>0</v>
      </c>
    </row>
    <row r="405" spans="1:11" x14ac:dyDescent="0.25">
      <c r="A405"/>
      <c r="B405"/>
      <c r="D405"/>
      <c r="E405"/>
      <c r="F405"/>
      <c r="G405"/>
      <c r="I405"/>
      <c r="J405"/>
      <c r="K405"/>
    </row>
    <row r="406" spans="1:11" x14ac:dyDescent="0.25">
      <c r="A406"/>
      <c r="B406"/>
      <c r="D406"/>
      <c r="E406"/>
      <c r="F406"/>
      <c r="G406"/>
      <c r="I406"/>
      <c r="J406"/>
      <c r="K406"/>
    </row>
    <row r="407" spans="1:11" x14ac:dyDescent="0.25">
      <c r="A407"/>
      <c r="B407"/>
      <c r="D407"/>
      <c r="E407"/>
      <c r="F407"/>
      <c r="G407"/>
      <c r="I407"/>
      <c r="J407"/>
      <c r="K407"/>
    </row>
    <row r="408" spans="1:11" x14ac:dyDescent="0.25">
      <c r="A408"/>
      <c r="B408"/>
      <c r="D408"/>
      <c r="E408"/>
      <c r="F408"/>
      <c r="G408"/>
      <c r="I408"/>
      <c r="J408"/>
      <c r="K408"/>
    </row>
    <row r="409" spans="1:11" x14ac:dyDescent="0.25">
      <c r="A409"/>
      <c r="B409"/>
      <c r="D409"/>
      <c r="E409"/>
      <c r="F409"/>
      <c r="G409"/>
      <c r="I409"/>
      <c r="J409"/>
      <c r="K409"/>
    </row>
    <row r="410" spans="1:11" x14ac:dyDescent="0.25">
      <c r="A410"/>
      <c r="B410"/>
      <c r="D410"/>
      <c r="E410"/>
      <c r="F410"/>
      <c r="G410"/>
      <c r="I410"/>
      <c r="J410"/>
      <c r="K410"/>
    </row>
  </sheetData>
  <mergeCells count="4">
    <mergeCell ref="F6:F7"/>
    <mergeCell ref="D19:E19"/>
    <mergeCell ref="D20:E26"/>
    <mergeCell ref="F20:F25"/>
  </mergeCells>
  <pageMargins left="0.7" right="0.7" top="0.75" bottom="0.75" header="0.3" footer="0.3"/>
  <pageSetup paperSize="9" scale="48" fitToHeight="0"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P353"/>
  <sheetViews>
    <sheetView zoomScale="85" zoomScaleNormal="85" workbookViewId="0">
      <selection activeCell="M19" sqref="M19"/>
    </sheetView>
  </sheetViews>
  <sheetFormatPr defaultRowHeight="15" x14ac:dyDescent="0.25"/>
  <cols>
    <col min="1" max="1" width="9.42578125" style="209" customWidth="1"/>
    <col min="2" max="2" width="9.5703125" style="209" customWidth="1"/>
    <col min="3" max="3" width="10.7109375" style="11" customWidth="1"/>
    <col min="4" max="4" width="19.28515625" style="12" customWidth="1"/>
    <col min="5" max="5" width="21.42578125" style="5" customWidth="1"/>
    <col min="6" max="6" width="22.42578125" style="5" customWidth="1"/>
    <col min="7" max="7" width="60.85546875" style="5" customWidth="1"/>
    <col min="9" max="9" width="9.140625" style="42"/>
    <col min="10" max="10" width="14.28515625" style="42" customWidth="1"/>
    <col min="11" max="11" width="17.140625" style="42" bestFit="1" customWidth="1"/>
    <col min="13" max="13" width="9.140625" customWidth="1"/>
  </cols>
  <sheetData>
    <row r="1" spans="1:14" ht="18.75" x14ac:dyDescent="0.25">
      <c r="F1" s="71" t="s">
        <v>111</v>
      </c>
    </row>
    <row r="2" spans="1:14" ht="26.25" x14ac:dyDescent="0.25">
      <c r="F2" s="186">
        <v>26</v>
      </c>
      <c r="G2" s="13" t="s">
        <v>594</v>
      </c>
      <c r="H2" s="14"/>
      <c r="I2" s="40"/>
      <c r="J2" s="40"/>
      <c r="K2" s="52"/>
    </row>
    <row r="3" spans="1:14" ht="15.75" customHeight="1" x14ac:dyDescent="0.25"/>
    <row r="4" spans="1:14" ht="27" customHeight="1" x14ac:dyDescent="0.25">
      <c r="G4" s="16" t="s">
        <v>93</v>
      </c>
      <c r="J4" s="41"/>
      <c r="K4" s="41"/>
    </row>
    <row r="5" spans="1:14" x14ac:dyDescent="0.25">
      <c r="E5" s="17"/>
      <c r="F5" s="17"/>
    </row>
    <row r="6" spans="1:14" ht="18.75" x14ac:dyDescent="0.3">
      <c r="E6" s="18"/>
      <c r="F6" s="1507" t="s">
        <v>108</v>
      </c>
      <c r="G6" s="19" t="s">
        <v>94</v>
      </c>
      <c r="H6" s="20"/>
      <c r="I6" s="44"/>
      <c r="J6" s="44"/>
      <c r="K6" s="43" t="s">
        <v>91</v>
      </c>
      <c r="N6" s="1462"/>
    </row>
    <row r="7" spans="1:14" ht="18.75" x14ac:dyDescent="0.3">
      <c r="B7" s="212"/>
      <c r="C7" s="64"/>
      <c r="E7" s="18"/>
      <c r="F7" s="1508"/>
      <c r="G7" s="21" t="s">
        <v>96</v>
      </c>
      <c r="H7" s="22"/>
      <c r="I7" s="45"/>
      <c r="J7" s="45"/>
      <c r="K7" s="23">
        <f>SUM(K17:K23)</f>
        <v>0</v>
      </c>
      <c r="N7" s="1463"/>
    </row>
    <row r="8" spans="1:14" ht="18.75" x14ac:dyDescent="0.3">
      <c r="B8" s="211"/>
      <c r="C8" s="56"/>
      <c r="E8" s="18"/>
      <c r="F8" s="183">
        <v>562</v>
      </c>
      <c r="G8" s="24" t="s">
        <v>634</v>
      </c>
      <c r="H8" s="25"/>
      <c r="I8" s="46"/>
      <c r="J8" s="46"/>
      <c r="K8" s="26">
        <f>SUMIF($B$28:$B$1001,F8,$K$28:$K$1001)</f>
        <v>0</v>
      </c>
      <c r="N8" s="1463"/>
    </row>
    <row r="9" spans="1:14" ht="18.75" x14ac:dyDescent="0.3">
      <c r="B9" s="211"/>
      <c r="C9" s="56"/>
      <c r="E9" s="18"/>
      <c r="F9" s="183">
        <v>314</v>
      </c>
      <c r="G9" s="24" t="s">
        <v>637</v>
      </c>
      <c r="H9" s="25"/>
      <c r="I9" s="46"/>
      <c r="J9" s="46"/>
      <c r="K9" s="26">
        <f>SUMIF($B$28:$B$1001,F9,$K$28:$K$1001)</f>
        <v>0</v>
      </c>
      <c r="N9" s="1463"/>
    </row>
    <row r="10" spans="1:14" ht="18.75" x14ac:dyDescent="0.3">
      <c r="B10" s="211"/>
      <c r="C10" s="56"/>
      <c r="E10" s="18"/>
      <c r="F10" s="183">
        <v>561</v>
      </c>
      <c r="G10" s="24" t="s">
        <v>635</v>
      </c>
      <c r="H10" s="25"/>
      <c r="I10" s="46"/>
      <c r="J10" s="46"/>
      <c r="K10" s="26">
        <f>SUMIF($B$28:$B$1001,F10,$K$28:$K$1001)</f>
        <v>0</v>
      </c>
      <c r="N10" s="1463"/>
    </row>
    <row r="11" spans="1:14" ht="18.75" x14ac:dyDescent="0.3">
      <c r="B11" s="211"/>
      <c r="C11" s="56"/>
      <c r="E11" s="18"/>
      <c r="F11" s="183">
        <v>467</v>
      </c>
      <c r="G11" s="24" t="s">
        <v>636</v>
      </c>
      <c r="H11" s="25"/>
      <c r="I11" s="46"/>
      <c r="J11" s="46"/>
      <c r="K11" s="26">
        <f>SUMIF($B$28:$B$1001,F11,$K$28:$K$1001)</f>
        <v>0</v>
      </c>
    </row>
    <row r="12" spans="1:14" ht="18.75" x14ac:dyDescent="0.3">
      <c r="B12" s="236"/>
      <c r="C12" s="56"/>
      <c r="E12" s="18"/>
      <c r="F12" s="238" t="s">
        <v>638</v>
      </c>
      <c r="G12" s="239" t="s">
        <v>595</v>
      </c>
      <c r="H12" s="240"/>
      <c r="I12" s="241"/>
      <c r="J12" s="241"/>
      <c r="K12" s="242">
        <f>'26 VP'!G1</f>
        <v>0</v>
      </c>
      <c r="L12" t="s">
        <v>3277</v>
      </c>
    </row>
    <row r="13" spans="1:14" ht="18.75" x14ac:dyDescent="0.3">
      <c r="B13" s="212"/>
      <c r="C13" s="27"/>
      <c r="F13" s="183" t="s">
        <v>604</v>
      </c>
      <c r="G13" s="28" t="s">
        <v>97</v>
      </c>
      <c r="H13" s="25"/>
      <c r="I13" s="46"/>
      <c r="J13" s="46"/>
      <c r="K13" s="26">
        <f>(SUM(K8:K12)*0.002)</f>
        <v>0</v>
      </c>
    </row>
    <row r="14" spans="1:14" ht="18.75" x14ac:dyDescent="0.3">
      <c r="F14" s="72"/>
      <c r="G14" s="29"/>
      <c r="H14" s="20"/>
      <c r="I14" s="30" t="s">
        <v>92</v>
      </c>
      <c r="J14" s="30"/>
      <c r="K14" s="30">
        <f>SUM(K7:K13)</f>
        <v>0</v>
      </c>
    </row>
    <row r="15" spans="1:14" ht="26.25" x14ac:dyDescent="0.25">
      <c r="D15" s="31" t="s">
        <v>96</v>
      </c>
    </row>
    <row r="16" spans="1:14" ht="30" x14ac:dyDescent="0.25">
      <c r="A16" s="213" t="s">
        <v>113</v>
      </c>
      <c r="B16" s="214"/>
      <c r="C16" s="1460" t="s">
        <v>110</v>
      </c>
      <c r="D16" s="1509" t="s">
        <v>98</v>
      </c>
      <c r="E16" s="1510"/>
      <c r="F16" s="1" t="s">
        <v>99</v>
      </c>
      <c r="G16" s="1" t="s">
        <v>3</v>
      </c>
      <c r="H16" s="2" t="s">
        <v>4</v>
      </c>
      <c r="I16" s="47" t="s">
        <v>100</v>
      </c>
      <c r="J16" s="48" t="s">
        <v>101</v>
      </c>
      <c r="K16" s="202" t="s">
        <v>283</v>
      </c>
    </row>
    <row r="17" spans="1:12" ht="135" x14ac:dyDescent="0.25">
      <c r="A17" s="209">
        <v>1101</v>
      </c>
      <c r="B17" s="215"/>
      <c r="C17" s="184" t="s">
        <v>3245</v>
      </c>
      <c r="D17" s="1511" t="s">
        <v>5</v>
      </c>
      <c r="E17" s="1512"/>
      <c r="F17" s="1517" t="s">
        <v>102</v>
      </c>
      <c r="G17" s="1547" t="s">
        <v>3285</v>
      </c>
      <c r="H17" s="4" t="s">
        <v>14</v>
      </c>
      <c r="I17" s="49">
        <v>1</v>
      </c>
      <c r="J17" s="50"/>
      <c r="K17" s="188">
        <f t="shared" ref="K17:K23" si="0">ROUND(J17*I17,2)</f>
        <v>0</v>
      </c>
    </row>
    <row r="18" spans="1:12" ht="30" x14ac:dyDescent="0.25">
      <c r="A18" s="209">
        <v>1102</v>
      </c>
      <c r="B18" s="215"/>
      <c r="C18" s="184" t="s">
        <v>3246</v>
      </c>
      <c r="D18" s="1513"/>
      <c r="E18" s="1514"/>
      <c r="F18" s="1517"/>
      <c r="G18" s="1547" t="s">
        <v>103</v>
      </c>
      <c r="H18" s="4" t="s">
        <v>14</v>
      </c>
      <c r="I18" s="49">
        <v>1</v>
      </c>
      <c r="J18" s="50"/>
      <c r="K18" s="188">
        <f t="shared" si="0"/>
        <v>0</v>
      </c>
    </row>
    <row r="19" spans="1:12" ht="90" x14ac:dyDescent="0.25">
      <c r="A19" s="209">
        <v>1103</v>
      </c>
      <c r="B19" s="215"/>
      <c r="C19" s="184" t="s">
        <v>3247</v>
      </c>
      <c r="D19" s="1513"/>
      <c r="E19" s="1514"/>
      <c r="F19" s="1517"/>
      <c r="G19" s="1547" t="s">
        <v>3286</v>
      </c>
      <c r="H19" s="4" t="s">
        <v>14</v>
      </c>
      <c r="I19" s="49">
        <v>1</v>
      </c>
      <c r="J19" s="50"/>
      <c r="K19" s="188">
        <f t="shared" si="0"/>
        <v>0</v>
      </c>
    </row>
    <row r="20" spans="1:12" ht="60" x14ac:dyDescent="0.25">
      <c r="A20" s="209">
        <v>1104</v>
      </c>
      <c r="B20" s="215"/>
      <c r="C20" s="184" t="s">
        <v>3248</v>
      </c>
      <c r="D20" s="1513"/>
      <c r="E20" s="1514"/>
      <c r="F20" s="1517"/>
      <c r="G20" s="1547" t="s">
        <v>3287</v>
      </c>
      <c r="H20" s="4" t="s">
        <v>14</v>
      </c>
      <c r="I20" s="49">
        <v>1</v>
      </c>
      <c r="J20" s="50"/>
      <c r="K20" s="188">
        <f t="shared" si="0"/>
        <v>0</v>
      </c>
    </row>
    <row r="21" spans="1:12" ht="45" x14ac:dyDescent="0.25">
      <c r="A21" s="209">
        <v>1105</v>
      </c>
      <c r="B21" s="215"/>
      <c r="C21" s="184" t="s">
        <v>3249</v>
      </c>
      <c r="D21" s="1513"/>
      <c r="E21" s="1514"/>
      <c r="F21" s="1517"/>
      <c r="G21" s="1547" t="s">
        <v>3288</v>
      </c>
      <c r="H21" s="4" t="s">
        <v>14</v>
      </c>
      <c r="I21" s="49">
        <v>1</v>
      </c>
      <c r="J21" s="50"/>
      <c r="K21" s="188">
        <f t="shared" si="0"/>
        <v>0</v>
      </c>
    </row>
    <row r="22" spans="1:12" ht="105" x14ac:dyDescent="0.25">
      <c r="A22" s="209">
        <v>1106</v>
      </c>
      <c r="B22" s="215"/>
      <c r="C22" s="184" t="s">
        <v>3250</v>
      </c>
      <c r="D22" s="1513"/>
      <c r="E22" s="1514"/>
      <c r="F22" s="1517"/>
      <c r="G22" s="3" t="s">
        <v>104</v>
      </c>
      <c r="H22" s="4" t="s">
        <v>10</v>
      </c>
      <c r="I22" s="49">
        <v>570</v>
      </c>
      <c r="J22" s="50"/>
      <c r="K22" s="188">
        <f t="shared" si="0"/>
        <v>0</v>
      </c>
    </row>
    <row r="23" spans="1:12" ht="30" x14ac:dyDescent="0.25">
      <c r="A23" s="216">
        <v>201</v>
      </c>
      <c r="B23" s="217" t="s">
        <v>112</v>
      </c>
      <c r="C23" s="184" t="s">
        <v>3251</v>
      </c>
      <c r="D23" s="1515"/>
      <c r="E23" s="1516"/>
      <c r="F23" s="3" t="s">
        <v>120</v>
      </c>
      <c r="G23" s="3" t="s">
        <v>121</v>
      </c>
      <c r="H23" s="4" t="s">
        <v>6</v>
      </c>
      <c r="I23" s="49">
        <v>1</v>
      </c>
      <c r="J23" s="188">
        <f>VLOOKUP(A23,CENIK!$A$2:$F$187,6,FALSE)</f>
        <v>0</v>
      </c>
      <c r="K23" s="188">
        <f t="shared" si="0"/>
        <v>0</v>
      </c>
      <c r="L23" t="s">
        <v>3282</v>
      </c>
    </row>
    <row r="24" spans="1:12" x14ac:dyDescent="0.25">
      <c r="B24" s="218"/>
      <c r="C24" s="32"/>
      <c r="D24" s="33"/>
      <c r="E24" s="33"/>
      <c r="F24" s="33"/>
      <c r="G24" s="33"/>
      <c r="H24" s="34"/>
      <c r="I24" s="51"/>
      <c r="J24" s="51"/>
      <c r="K24" s="51"/>
    </row>
    <row r="25" spans="1:12" x14ac:dyDescent="0.25">
      <c r="B25" s="218"/>
      <c r="C25" s="32"/>
      <c r="D25" s="33"/>
      <c r="E25" s="33"/>
      <c r="F25" s="33"/>
      <c r="G25" s="33"/>
      <c r="H25" s="34"/>
      <c r="I25" s="51"/>
      <c r="J25" s="51"/>
      <c r="K25" s="51"/>
    </row>
    <row r="26" spans="1:12" ht="26.25" x14ac:dyDescent="0.25">
      <c r="A26" s="209" t="s">
        <v>113</v>
      </c>
      <c r="B26" s="219"/>
      <c r="C26" s="69"/>
      <c r="D26" s="31" t="s">
        <v>105</v>
      </c>
      <c r="E26" s="36"/>
      <c r="F26" s="36"/>
      <c r="G26" s="33"/>
      <c r="H26" s="34"/>
      <c r="I26" s="51"/>
      <c r="J26" s="51"/>
      <c r="K26" s="51"/>
    </row>
    <row r="27" spans="1:12" ht="30" x14ac:dyDescent="0.25">
      <c r="A27" s="220" t="s">
        <v>0</v>
      </c>
      <c r="B27" s="215" t="s">
        <v>95</v>
      </c>
      <c r="C27" s="70" t="s">
        <v>109</v>
      </c>
      <c r="D27" s="1" t="s">
        <v>106</v>
      </c>
      <c r="E27" s="1" t="s">
        <v>98</v>
      </c>
      <c r="F27" s="1" t="s">
        <v>99</v>
      </c>
      <c r="G27" s="1" t="s">
        <v>3</v>
      </c>
      <c r="H27" s="2" t="s">
        <v>4</v>
      </c>
      <c r="I27" s="47" t="s">
        <v>100</v>
      </c>
      <c r="J27" s="48" t="s">
        <v>101</v>
      </c>
      <c r="K27" s="53" t="s">
        <v>283</v>
      </c>
    </row>
    <row r="28" spans="1:12" ht="60" x14ac:dyDescent="0.25">
      <c r="A28" s="187">
        <v>1201</v>
      </c>
      <c r="B28" s="187">
        <v>314</v>
      </c>
      <c r="C28" s="184" t="str">
        <f>CONCATENATE(B28,$A$26,A28)</f>
        <v>314-1201</v>
      </c>
      <c r="D28" s="1461" t="s">
        <v>637</v>
      </c>
      <c r="E28" s="1461" t="s">
        <v>7</v>
      </c>
      <c r="F28" s="1461" t="s">
        <v>8</v>
      </c>
      <c r="G28" s="1461" t="s">
        <v>9</v>
      </c>
      <c r="H28" s="187" t="s">
        <v>10</v>
      </c>
      <c r="I28" s="188">
        <v>288</v>
      </c>
      <c r="J28" s="188">
        <f>VLOOKUP(A28,CENIK!$A$2:$F$187,6,FALSE)</f>
        <v>0</v>
      </c>
      <c r="K28" s="188">
        <f>ROUND(I28*J28,2)</f>
        <v>0</v>
      </c>
      <c r="L28" t="s">
        <v>3281</v>
      </c>
    </row>
    <row r="29" spans="1:12" ht="45" x14ac:dyDescent="0.25">
      <c r="A29" s="187">
        <v>1202</v>
      </c>
      <c r="B29" s="187">
        <v>314</v>
      </c>
      <c r="C29" s="184" t="str">
        <f t="shared" ref="C29:C106" si="1">CONCATENATE(B29,$A$26,A29)</f>
        <v>314-1202</v>
      </c>
      <c r="D29" s="1461" t="s">
        <v>637</v>
      </c>
      <c r="E29" s="1461" t="s">
        <v>7</v>
      </c>
      <c r="F29" s="1461" t="s">
        <v>8</v>
      </c>
      <c r="G29" s="1461" t="s">
        <v>11</v>
      </c>
      <c r="H29" s="187" t="s">
        <v>12</v>
      </c>
      <c r="I29" s="188">
        <v>10</v>
      </c>
      <c r="J29" s="188">
        <f>VLOOKUP(A29,CENIK!$A$2:$F$187,6,FALSE)</f>
        <v>0</v>
      </c>
      <c r="K29" s="188">
        <f t="shared" ref="K29:K106" si="2">ROUND(I29*J29,2)</f>
        <v>0</v>
      </c>
    </row>
    <row r="30" spans="1:12" ht="60" x14ac:dyDescent="0.25">
      <c r="A30" s="187">
        <v>1203</v>
      </c>
      <c r="B30" s="187">
        <v>314</v>
      </c>
      <c r="C30" s="184" t="str">
        <f t="shared" si="1"/>
        <v>314-1203</v>
      </c>
      <c r="D30" s="1461" t="s">
        <v>637</v>
      </c>
      <c r="E30" s="1461" t="s">
        <v>7</v>
      </c>
      <c r="F30" s="1461" t="s">
        <v>8</v>
      </c>
      <c r="G30" s="1461" t="s">
        <v>236</v>
      </c>
      <c r="H30" s="187" t="s">
        <v>10</v>
      </c>
      <c r="I30" s="188">
        <v>17</v>
      </c>
      <c r="J30" s="188">
        <f>VLOOKUP(A30,CENIK!$A$2:$F$187,6,FALSE)</f>
        <v>0</v>
      </c>
      <c r="K30" s="188">
        <f t="shared" si="2"/>
        <v>0</v>
      </c>
    </row>
    <row r="31" spans="1:12" ht="45" x14ac:dyDescent="0.25">
      <c r="A31" s="187">
        <v>1204</v>
      </c>
      <c r="B31" s="187">
        <v>314</v>
      </c>
      <c r="C31" s="184" t="str">
        <f t="shared" si="1"/>
        <v>314-1204</v>
      </c>
      <c r="D31" s="1461" t="s">
        <v>637</v>
      </c>
      <c r="E31" s="1461" t="s">
        <v>7</v>
      </c>
      <c r="F31" s="1461" t="s">
        <v>8</v>
      </c>
      <c r="G31" s="1461" t="s">
        <v>13</v>
      </c>
      <c r="H31" s="187" t="s">
        <v>10</v>
      </c>
      <c r="I31" s="188">
        <v>288</v>
      </c>
      <c r="J31" s="188">
        <f>VLOOKUP(A31,CENIK!$A$2:$F$187,6,FALSE)</f>
        <v>0</v>
      </c>
      <c r="K31" s="188">
        <f t="shared" si="2"/>
        <v>0</v>
      </c>
    </row>
    <row r="32" spans="1:12" ht="60" x14ac:dyDescent="0.25">
      <c r="A32" s="187">
        <v>1205</v>
      </c>
      <c r="B32" s="187">
        <v>314</v>
      </c>
      <c r="C32" s="184" t="str">
        <f t="shared" si="1"/>
        <v>314-1205</v>
      </c>
      <c r="D32" s="1461" t="s">
        <v>637</v>
      </c>
      <c r="E32" s="1461" t="s">
        <v>7</v>
      </c>
      <c r="F32" s="1461" t="s">
        <v>8</v>
      </c>
      <c r="G32" s="1461" t="s">
        <v>237</v>
      </c>
      <c r="H32" s="187" t="s">
        <v>14</v>
      </c>
      <c r="I32" s="188">
        <v>1</v>
      </c>
      <c r="J32" s="188">
        <f>VLOOKUP(A32,CENIK!$A$2:$F$187,6,FALSE)</f>
        <v>0</v>
      </c>
      <c r="K32" s="188">
        <f t="shared" si="2"/>
        <v>0</v>
      </c>
    </row>
    <row r="33" spans="1:11" ht="75" x14ac:dyDescent="0.25">
      <c r="A33" s="187">
        <v>1207</v>
      </c>
      <c r="B33" s="187">
        <v>314</v>
      </c>
      <c r="C33" s="184" t="str">
        <f t="shared" si="1"/>
        <v>314-1207</v>
      </c>
      <c r="D33" s="1461" t="s">
        <v>637</v>
      </c>
      <c r="E33" s="1461" t="s">
        <v>7</v>
      </c>
      <c r="F33" s="1461" t="s">
        <v>8</v>
      </c>
      <c r="G33" s="1461" t="s">
        <v>239</v>
      </c>
      <c r="H33" s="187" t="s">
        <v>14</v>
      </c>
      <c r="I33" s="188">
        <v>1</v>
      </c>
      <c r="J33" s="188">
        <f>VLOOKUP(A33,CENIK!$A$2:$F$187,6,FALSE)</f>
        <v>0</v>
      </c>
      <c r="K33" s="188">
        <f t="shared" si="2"/>
        <v>0</v>
      </c>
    </row>
    <row r="34" spans="1:11" ht="75" x14ac:dyDescent="0.25">
      <c r="A34" s="187">
        <v>1208</v>
      </c>
      <c r="B34" s="187">
        <v>314</v>
      </c>
      <c r="C34" s="184" t="str">
        <f t="shared" si="1"/>
        <v>314-1208</v>
      </c>
      <c r="D34" s="1461" t="s">
        <v>637</v>
      </c>
      <c r="E34" s="1461" t="s">
        <v>7</v>
      </c>
      <c r="F34" s="1461" t="s">
        <v>8</v>
      </c>
      <c r="G34" s="1461" t="s">
        <v>240</v>
      </c>
      <c r="H34" s="187" t="s">
        <v>14</v>
      </c>
      <c r="I34" s="188">
        <v>1</v>
      </c>
      <c r="J34" s="188">
        <f>VLOOKUP(A34,CENIK!$A$2:$F$187,6,FALSE)</f>
        <v>0</v>
      </c>
      <c r="K34" s="188">
        <f t="shared" si="2"/>
        <v>0</v>
      </c>
    </row>
    <row r="35" spans="1:11" ht="75" x14ac:dyDescent="0.25">
      <c r="A35" s="187">
        <v>1211</v>
      </c>
      <c r="B35" s="187">
        <v>314</v>
      </c>
      <c r="C35" s="184" t="str">
        <f t="shared" si="1"/>
        <v>314-1211</v>
      </c>
      <c r="D35" s="1461" t="s">
        <v>637</v>
      </c>
      <c r="E35" s="1461" t="s">
        <v>7</v>
      </c>
      <c r="F35" s="1461" t="s">
        <v>8</v>
      </c>
      <c r="G35" s="1461" t="s">
        <v>242</v>
      </c>
      <c r="H35" s="187" t="s">
        <v>14</v>
      </c>
      <c r="I35" s="188">
        <v>1</v>
      </c>
      <c r="J35" s="188">
        <f>VLOOKUP(A35,CENIK!$A$2:$F$187,6,FALSE)</f>
        <v>0</v>
      </c>
      <c r="K35" s="188">
        <f t="shared" si="2"/>
        <v>0</v>
      </c>
    </row>
    <row r="36" spans="1:11" ht="60" x14ac:dyDescent="0.25">
      <c r="A36" s="187">
        <v>1212</v>
      </c>
      <c r="B36" s="187">
        <v>314</v>
      </c>
      <c r="C36" s="184" t="str">
        <f t="shared" si="1"/>
        <v>314-1212</v>
      </c>
      <c r="D36" s="1461" t="s">
        <v>637</v>
      </c>
      <c r="E36" s="1461" t="s">
        <v>7</v>
      </c>
      <c r="F36" s="1461" t="s">
        <v>8</v>
      </c>
      <c r="G36" s="1461" t="s">
        <v>243</v>
      </c>
      <c r="H36" s="187" t="s">
        <v>14</v>
      </c>
      <c r="I36" s="188">
        <v>1</v>
      </c>
      <c r="J36" s="188">
        <f>VLOOKUP(A36,CENIK!$A$2:$F$187,6,FALSE)</f>
        <v>0</v>
      </c>
      <c r="K36" s="188">
        <f t="shared" si="2"/>
        <v>0</v>
      </c>
    </row>
    <row r="37" spans="1:11" ht="60" x14ac:dyDescent="0.25">
      <c r="A37" s="187">
        <v>1213</v>
      </c>
      <c r="B37" s="187">
        <v>314</v>
      </c>
      <c r="C37" s="184" t="str">
        <f t="shared" si="1"/>
        <v>314-1213</v>
      </c>
      <c r="D37" s="1461" t="s">
        <v>637</v>
      </c>
      <c r="E37" s="1461" t="s">
        <v>7</v>
      </c>
      <c r="F37" s="1461" t="s">
        <v>8</v>
      </c>
      <c r="G37" s="1461" t="s">
        <v>244</v>
      </c>
      <c r="H37" s="187" t="s">
        <v>14</v>
      </c>
      <c r="I37" s="188">
        <v>1</v>
      </c>
      <c r="J37" s="188">
        <f>VLOOKUP(A37,CENIK!$A$2:$F$187,6,FALSE)</f>
        <v>0</v>
      </c>
      <c r="K37" s="188">
        <f t="shared" si="2"/>
        <v>0</v>
      </c>
    </row>
    <row r="38" spans="1:11" ht="45" x14ac:dyDescent="0.25">
      <c r="A38" s="187">
        <v>1309</v>
      </c>
      <c r="B38" s="187">
        <v>314</v>
      </c>
      <c r="C38" s="184" t="str">
        <f t="shared" si="1"/>
        <v>314-1309</v>
      </c>
      <c r="D38" s="1461" t="s">
        <v>637</v>
      </c>
      <c r="E38" s="1461" t="s">
        <v>7</v>
      </c>
      <c r="F38" s="1461" t="s">
        <v>15</v>
      </c>
      <c r="G38" s="1461" t="s">
        <v>643</v>
      </c>
      <c r="H38" s="187" t="s">
        <v>20</v>
      </c>
      <c r="I38" s="188">
        <v>7</v>
      </c>
      <c r="J38" s="188">
        <f>VLOOKUP(A38,CENIK!$A$2:$F$187,6,FALSE)</f>
        <v>0</v>
      </c>
      <c r="K38" s="188">
        <f>ROUND(I38*J38,2)</f>
        <v>0</v>
      </c>
    </row>
    <row r="39" spans="1:11" ht="45" x14ac:dyDescent="0.25">
      <c r="A39" s="187">
        <v>1301</v>
      </c>
      <c r="B39" s="187">
        <v>314</v>
      </c>
      <c r="C39" s="184" t="str">
        <f t="shared" si="1"/>
        <v>314-1301</v>
      </c>
      <c r="D39" s="1461" t="s">
        <v>637</v>
      </c>
      <c r="E39" s="1461" t="s">
        <v>7</v>
      </c>
      <c r="F39" s="1461" t="s">
        <v>15</v>
      </c>
      <c r="G39" s="1461" t="s">
        <v>16</v>
      </c>
      <c r="H39" s="187" t="s">
        <v>10</v>
      </c>
      <c r="I39" s="188">
        <v>288</v>
      </c>
      <c r="J39" s="188">
        <f>VLOOKUP(A39,CENIK!$A$2:$F$187,6,FALSE)</f>
        <v>0</v>
      </c>
      <c r="K39" s="188">
        <f t="shared" si="2"/>
        <v>0</v>
      </c>
    </row>
    <row r="40" spans="1:11" ht="135" x14ac:dyDescent="0.25">
      <c r="A40" s="187">
        <v>1303</v>
      </c>
      <c r="B40" s="187">
        <v>314</v>
      </c>
      <c r="C40" s="184" t="str">
        <f t="shared" si="1"/>
        <v>314-1303</v>
      </c>
      <c r="D40" s="1461" t="s">
        <v>637</v>
      </c>
      <c r="E40" s="1461" t="s">
        <v>7</v>
      </c>
      <c r="F40" s="1461" t="s">
        <v>15</v>
      </c>
      <c r="G40" s="1461" t="s">
        <v>17</v>
      </c>
      <c r="H40" s="187" t="s">
        <v>10</v>
      </c>
      <c r="I40" s="188">
        <v>288</v>
      </c>
      <c r="J40" s="188">
        <f>VLOOKUP(A40,CENIK!$A$2:$F$187,6,FALSE)</f>
        <v>0</v>
      </c>
      <c r="K40" s="188">
        <f t="shared" si="2"/>
        <v>0</v>
      </c>
    </row>
    <row r="41" spans="1:11" ht="60" x14ac:dyDescent="0.25">
      <c r="A41" s="187">
        <v>1307</v>
      </c>
      <c r="B41" s="187">
        <v>314</v>
      </c>
      <c r="C41" s="184" t="str">
        <f t="shared" si="1"/>
        <v>314-1307</v>
      </c>
      <c r="D41" s="1461" t="s">
        <v>637</v>
      </c>
      <c r="E41" s="1461" t="s">
        <v>7</v>
      </c>
      <c r="F41" s="1461" t="s">
        <v>15</v>
      </c>
      <c r="G41" s="1461" t="s">
        <v>18</v>
      </c>
      <c r="H41" s="187" t="s">
        <v>6</v>
      </c>
      <c r="I41" s="188">
        <v>10</v>
      </c>
      <c r="J41" s="188">
        <f>VLOOKUP(A41,CENIK!$A$2:$F$187,6,FALSE)</f>
        <v>0</v>
      </c>
      <c r="K41" s="188">
        <f t="shared" si="2"/>
        <v>0</v>
      </c>
    </row>
    <row r="42" spans="1:11" ht="60" x14ac:dyDescent="0.25">
      <c r="A42" s="187">
        <v>1308</v>
      </c>
      <c r="B42" s="187">
        <v>314</v>
      </c>
      <c r="C42" s="184" t="str">
        <f t="shared" si="1"/>
        <v>314-1308</v>
      </c>
      <c r="D42" s="1461" t="s">
        <v>637</v>
      </c>
      <c r="E42" s="1461" t="s">
        <v>7</v>
      </c>
      <c r="F42" s="1461" t="s">
        <v>15</v>
      </c>
      <c r="G42" s="1461" t="s">
        <v>19</v>
      </c>
      <c r="H42" s="187" t="s">
        <v>6</v>
      </c>
      <c r="I42" s="188">
        <v>3</v>
      </c>
      <c r="J42" s="188">
        <f>VLOOKUP(A42,CENIK!$A$2:$F$187,6,FALSE)</f>
        <v>0</v>
      </c>
      <c r="K42" s="188">
        <f t="shared" si="2"/>
        <v>0</v>
      </c>
    </row>
    <row r="43" spans="1:11" ht="60" x14ac:dyDescent="0.25">
      <c r="A43" s="187">
        <v>1310</v>
      </c>
      <c r="B43" s="187">
        <v>314</v>
      </c>
      <c r="C43" s="184" t="str">
        <f t="shared" si="1"/>
        <v>314-1310</v>
      </c>
      <c r="D43" s="1461" t="s">
        <v>637</v>
      </c>
      <c r="E43" s="1461" t="s">
        <v>7</v>
      </c>
      <c r="F43" s="1461" t="s">
        <v>15</v>
      </c>
      <c r="G43" s="1461" t="s">
        <v>21</v>
      </c>
      <c r="H43" s="187" t="s">
        <v>22</v>
      </c>
      <c r="I43" s="188">
        <v>156</v>
      </c>
      <c r="J43" s="188">
        <f>VLOOKUP(A43,CENIK!$A$2:$F$187,6,FALSE)</f>
        <v>0</v>
      </c>
      <c r="K43" s="188">
        <f t="shared" si="2"/>
        <v>0</v>
      </c>
    </row>
    <row r="44" spans="1:11" ht="30" x14ac:dyDescent="0.25">
      <c r="A44" s="187">
        <v>1401</v>
      </c>
      <c r="B44" s="187">
        <v>314</v>
      </c>
      <c r="C44" s="184" t="str">
        <f t="shared" si="1"/>
        <v>314-1401</v>
      </c>
      <c r="D44" s="1461" t="s">
        <v>637</v>
      </c>
      <c r="E44" s="1461" t="s">
        <v>7</v>
      </c>
      <c r="F44" s="1461" t="s">
        <v>25</v>
      </c>
      <c r="G44" s="1461" t="s">
        <v>247</v>
      </c>
      <c r="H44" s="187" t="s">
        <v>20</v>
      </c>
      <c r="I44" s="188">
        <v>8</v>
      </c>
      <c r="J44" s="188">
        <f>VLOOKUP(A44,CENIK!$A$2:$F$187,6,FALSE)</f>
        <v>0</v>
      </c>
      <c r="K44" s="188">
        <f t="shared" si="2"/>
        <v>0</v>
      </c>
    </row>
    <row r="45" spans="1:11" ht="30" x14ac:dyDescent="0.25">
      <c r="A45" s="187">
        <v>1402</v>
      </c>
      <c r="B45" s="187">
        <v>314</v>
      </c>
      <c r="C45" s="184" t="str">
        <f t="shared" si="1"/>
        <v>314-1402</v>
      </c>
      <c r="D45" s="1461" t="s">
        <v>637</v>
      </c>
      <c r="E45" s="1461" t="s">
        <v>7</v>
      </c>
      <c r="F45" s="1461" t="s">
        <v>25</v>
      </c>
      <c r="G45" s="1461" t="s">
        <v>248</v>
      </c>
      <c r="H45" s="187" t="s">
        <v>20</v>
      </c>
      <c r="I45" s="188">
        <v>5</v>
      </c>
      <c r="J45" s="188">
        <f>VLOOKUP(A45,CENIK!$A$2:$F$187,6,FALSE)</f>
        <v>0</v>
      </c>
      <c r="K45" s="188">
        <f t="shared" si="2"/>
        <v>0</v>
      </c>
    </row>
    <row r="46" spans="1:11" ht="30" x14ac:dyDescent="0.25">
      <c r="A46" s="187">
        <v>1403</v>
      </c>
      <c r="B46" s="187">
        <v>314</v>
      </c>
      <c r="C46" s="184" t="str">
        <f t="shared" si="1"/>
        <v>314-1403</v>
      </c>
      <c r="D46" s="1461" t="s">
        <v>637</v>
      </c>
      <c r="E46" s="1461" t="s">
        <v>7</v>
      </c>
      <c r="F46" s="1461" t="s">
        <v>25</v>
      </c>
      <c r="G46" s="1461" t="s">
        <v>249</v>
      </c>
      <c r="H46" s="187" t="s">
        <v>20</v>
      </c>
      <c r="I46" s="188">
        <v>2</v>
      </c>
      <c r="J46" s="188">
        <f>VLOOKUP(A46,CENIK!$A$2:$F$187,6,FALSE)</f>
        <v>0</v>
      </c>
      <c r="K46" s="188">
        <f t="shared" si="2"/>
        <v>0</v>
      </c>
    </row>
    <row r="47" spans="1:11" ht="45" x14ac:dyDescent="0.25">
      <c r="A47" s="187">
        <v>12308</v>
      </c>
      <c r="B47" s="187">
        <v>314</v>
      </c>
      <c r="C47" s="184" t="str">
        <f t="shared" si="1"/>
        <v>314-12308</v>
      </c>
      <c r="D47" s="1461" t="s">
        <v>637</v>
      </c>
      <c r="E47" s="1461" t="s">
        <v>26</v>
      </c>
      <c r="F47" s="1461" t="s">
        <v>27</v>
      </c>
      <c r="G47" s="1461" t="s">
        <v>28</v>
      </c>
      <c r="H47" s="187" t="s">
        <v>29</v>
      </c>
      <c r="I47" s="188">
        <v>288</v>
      </c>
      <c r="J47" s="188">
        <f>VLOOKUP(A47,CENIK!$A$2:$F$187,6,FALSE)</f>
        <v>0</v>
      </c>
      <c r="K47" s="188">
        <f t="shared" si="2"/>
        <v>0</v>
      </c>
    </row>
    <row r="48" spans="1:11" ht="45" x14ac:dyDescent="0.25">
      <c r="A48" s="187">
        <v>12309</v>
      </c>
      <c r="B48" s="187">
        <v>314</v>
      </c>
      <c r="C48" s="184" t="str">
        <f t="shared" si="1"/>
        <v>314-12309</v>
      </c>
      <c r="D48" s="1461" t="s">
        <v>637</v>
      </c>
      <c r="E48" s="1461" t="s">
        <v>26</v>
      </c>
      <c r="F48" s="1461" t="s">
        <v>27</v>
      </c>
      <c r="G48" s="1461" t="s">
        <v>30</v>
      </c>
      <c r="H48" s="187" t="s">
        <v>29</v>
      </c>
      <c r="I48" s="188">
        <v>3</v>
      </c>
      <c r="J48" s="188">
        <f>VLOOKUP(A48,CENIK!$A$2:$F$187,6,FALSE)</f>
        <v>0</v>
      </c>
      <c r="K48" s="188">
        <f t="shared" si="2"/>
        <v>0</v>
      </c>
    </row>
    <row r="49" spans="1:11" ht="30" x14ac:dyDescent="0.25">
      <c r="A49" s="187">
        <v>12327</v>
      </c>
      <c r="B49" s="187">
        <v>314</v>
      </c>
      <c r="C49" s="184" t="str">
        <f t="shared" si="1"/>
        <v>314-12327</v>
      </c>
      <c r="D49" s="1461" t="s">
        <v>637</v>
      </c>
      <c r="E49" s="1461" t="s">
        <v>26</v>
      </c>
      <c r="F49" s="1461" t="s">
        <v>27</v>
      </c>
      <c r="G49" s="1461" t="s">
        <v>31</v>
      </c>
      <c r="H49" s="187" t="s">
        <v>10</v>
      </c>
      <c r="I49" s="188">
        <v>290</v>
      </c>
      <c r="J49" s="188">
        <f>VLOOKUP(A49,CENIK!$A$2:$F$187,6,FALSE)</f>
        <v>0</v>
      </c>
      <c r="K49" s="188">
        <f t="shared" si="2"/>
        <v>0</v>
      </c>
    </row>
    <row r="50" spans="1:11" ht="30" x14ac:dyDescent="0.25">
      <c r="A50" s="187">
        <v>12328</v>
      </c>
      <c r="B50" s="187">
        <v>314</v>
      </c>
      <c r="C50" s="184" t="str">
        <f t="shared" si="1"/>
        <v>314-12328</v>
      </c>
      <c r="D50" s="1461" t="s">
        <v>637</v>
      </c>
      <c r="E50" s="1461" t="s">
        <v>26</v>
      </c>
      <c r="F50" s="1461" t="s">
        <v>27</v>
      </c>
      <c r="G50" s="1461" t="s">
        <v>32</v>
      </c>
      <c r="H50" s="187" t="s">
        <v>10</v>
      </c>
      <c r="I50" s="188">
        <v>2.9</v>
      </c>
      <c r="J50" s="188">
        <f>VLOOKUP(A50,CENIK!$A$2:$F$187,6,FALSE)</f>
        <v>0</v>
      </c>
      <c r="K50" s="188">
        <f t="shared" si="2"/>
        <v>0</v>
      </c>
    </row>
    <row r="51" spans="1:11" ht="30" x14ac:dyDescent="0.25">
      <c r="A51" s="187">
        <v>1</v>
      </c>
      <c r="B51" s="187">
        <v>314</v>
      </c>
      <c r="C51" s="184" t="str">
        <f t="shared" si="1"/>
        <v>314-1</v>
      </c>
      <c r="D51" s="1461" t="s">
        <v>637</v>
      </c>
      <c r="E51" s="1461" t="s">
        <v>26</v>
      </c>
      <c r="F51" s="1461" t="s">
        <v>36</v>
      </c>
      <c r="G51" s="1461" t="s">
        <v>3195</v>
      </c>
      <c r="H51" s="187" t="s">
        <v>29</v>
      </c>
      <c r="I51" s="188">
        <v>243</v>
      </c>
      <c r="J51" s="195"/>
      <c r="K51" s="188">
        <f>ROUND(I51*J51,2)</f>
        <v>0</v>
      </c>
    </row>
    <row r="52" spans="1:11" ht="30" x14ac:dyDescent="0.25">
      <c r="A52" s="187">
        <v>2208</v>
      </c>
      <c r="B52" s="187">
        <v>314</v>
      </c>
      <c r="C52" s="184" t="str">
        <f t="shared" si="1"/>
        <v>314-2208</v>
      </c>
      <c r="D52" s="1461" t="s">
        <v>637</v>
      </c>
      <c r="E52" s="1461" t="s">
        <v>26</v>
      </c>
      <c r="F52" s="1461" t="s">
        <v>36</v>
      </c>
      <c r="G52" s="1461" t="s">
        <v>37</v>
      </c>
      <c r="H52" s="187" t="s">
        <v>29</v>
      </c>
      <c r="I52" s="188">
        <v>405</v>
      </c>
      <c r="J52" s="188">
        <f>VLOOKUP(A52,CENIK!$A$2:$F$187,6,FALSE)</f>
        <v>0</v>
      </c>
      <c r="K52" s="188">
        <f t="shared" si="2"/>
        <v>0</v>
      </c>
    </row>
    <row r="53" spans="1:11" ht="30" x14ac:dyDescent="0.25">
      <c r="A53" s="187">
        <v>2224</v>
      </c>
      <c r="B53" s="187">
        <v>314</v>
      </c>
      <c r="C53" s="184" t="str">
        <f t="shared" si="1"/>
        <v>314-2224</v>
      </c>
      <c r="D53" s="1461" t="s">
        <v>637</v>
      </c>
      <c r="E53" s="1461" t="s">
        <v>26</v>
      </c>
      <c r="F53" s="1461" t="s">
        <v>36</v>
      </c>
      <c r="G53" s="1461" t="s">
        <v>38</v>
      </c>
      <c r="H53" s="187" t="s">
        <v>12</v>
      </c>
      <c r="I53" s="188">
        <v>10</v>
      </c>
      <c r="J53" s="188">
        <f>VLOOKUP(A53,CENIK!$A$2:$F$187,6,FALSE)</f>
        <v>0</v>
      </c>
      <c r="K53" s="188">
        <f t="shared" si="2"/>
        <v>0</v>
      </c>
    </row>
    <row r="54" spans="1:11" ht="30" x14ac:dyDescent="0.25">
      <c r="A54" s="187">
        <v>24405</v>
      </c>
      <c r="B54" s="187">
        <v>314</v>
      </c>
      <c r="C54" s="184" t="str">
        <f t="shared" si="1"/>
        <v>314-24405</v>
      </c>
      <c r="D54" s="1461" t="s">
        <v>637</v>
      </c>
      <c r="E54" s="1461" t="s">
        <v>26</v>
      </c>
      <c r="F54" s="1461" t="s">
        <v>36</v>
      </c>
      <c r="G54" s="1461" t="s">
        <v>252</v>
      </c>
      <c r="H54" s="187" t="s">
        <v>22</v>
      </c>
      <c r="I54" s="188">
        <v>83.3</v>
      </c>
      <c r="J54" s="188">
        <f>VLOOKUP(A54,CENIK!$A$2:$F$187,6,FALSE)</f>
        <v>0</v>
      </c>
      <c r="K54" s="188">
        <f t="shared" si="2"/>
        <v>0</v>
      </c>
    </row>
    <row r="55" spans="1:11" ht="45" x14ac:dyDescent="0.25">
      <c r="A55" s="187">
        <v>31302</v>
      </c>
      <c r="B55" s="187">
        <v>314</v>
      </c>
      <c r="C55" s="184" t="str">
        <f t="shared" si="1"/>
        <v>314-31302</v>
      </c>
      <c r="D55" s="1461" t="s">
        <v>637</v>
      </c>
      <c r="E55" s="1461" t="s">
        <v>26</v>
      </c>
      <c r="F55" s="1461" t="s">
        <v>36</v>
      </c>
      <c r="G55" s="1461" t="s">
        <v>639</v>
      </c>
      <c r="H55" s="187" t="s">
        <v>22</v>
      </c>
      <c r="I55" s="188">
        <v>56.7</v>
      </c>
      <c r="J55" s="188">
        <f>VLOOKUP(A55,CENIK!$A$2:$F$187,6,FALSE)</f>
        <v>0</v>
      </c>
      <c r="K55" s="188">
        <f t="shared" si="2"/>
        <v>0</v>
      </c>
    </row>
    <row r="56" spans="1:11" ht="75" x14ac:dyDescent="0.25">
      <c r="A56" s="187">
        <v>31503</v>
      </c>
      <c r="B56" s="187">
        <v>314</v>
      </c>
      <c r="C56" s="184" t="str">
        <f t="shared" si="1"/>
        <v>314-31503</v>
      </c>
      <c r="D56" s="1461" t="s">
        <v>637</v>
      </c>
      <c r="E56" s="1461" t="s">
        <v>26</v>
      </c>
      <c r="F56" s="1461" t="s">
        <v>36</v>
      </c>
      <c r="G56" s="1461" t="s">
        <v>658</v>
      </c>
      <c r="H56" s="187" t="s">
        <v>29</v>
      </c>
      <c r="I56" s="188">
        <v>259.2</v>
      </c>
      <c r="J56" s="188">
        <f>VLOOKUP(A56,CENIK!$A$2:$F$187,6,FALSE)</f>
        <v>0</v>
      </c>
      <c r="K56" s="188">
        <f t="shared" si="2"/>
        <v>0</v>
      </c>
    </row>
    <row r="57" spans="1:11" ht="45" x14ac:dyDescent="0.25">
      <c r="A57" s="187">
        <v>32208</v>
      </c>
      <c r="B57" s="187">
        <v>314</v>
      </c>
      <c r="C57" s="184" t="str">
        <f t="shared" si="1"/>
        <v>314-32208</v>
      </c>
      <c r="D57" s="1461" t="s">
        <v>637</v>
      </c>
      <c r="E57" s="1461" t="s">
        <v>26</v>
      </c>
      <c r="F57" s="1461" t="s">
        <v>36</v>
      </c>
      <c r="G57" s="1461" t="s">
        <v>254</v>
      </c>
      <c r="H57" s="187" t="s">
        <v>29</v>
      </c>
      <c r="I57" s="188">
        <v>259.2</v>
      </c>
      <c r="J57" s="188">
        <f>VLOOKUP(A57,CENIK!$A$2:$F$187,6,FALSE)</f>
        <v>0</v>
      </c>
      <c r="K57" s="188">
        <f t="shared" si="2"/>
        <v>0</v>
      </c>
    </row>
    <row r="58" spans="1:11" ht="75" x14ac:dyDescent="0.25">
      <c r="A58" s="187">
        <v>2311</v>
      </c>
      <c r="B58" s="187">
        <v>314</v>
      </c>
      <c r="C58" s="184" t="str">
        <f t="shared" si="1"/>
        <v>314-2311</v>
      </c>
      <c r="D58" s="1461" t="s">
        <v>637</v>
      </c>
      <c r="E58" s="1461" t="s">
        <v>26</v>
      </c>
      <c r="F58" s="1461" t="s">
        <v>44</v>
      </c>
      <c r="G58" s="1461" t="s">
        <v>661</v>
      </c>
      <c r="H58" s="187" t="s">
        <v>10</v>
      </c>
      <c r="I58" s="188">
        <v>288</v>
      </c>
      <c r="J58" s="188">
        <f>VLOOKUP(A58,CENIK!$A$2:$F$187,6,FALSE)</f>
        <v>0</v>
      </c>
      <c r="K58" s="188">
        <f t="shared" si="2"/>
        <v>0</v>
      </c>
    </row>
    <row r="59" spans="1:11" ht="45" x14ac:dyDescent="0.25">
      <c r="A59" s="187">
        <v>2</v>
      </c>
      <c r="B59" s="187">
        <v>314</v>
      </c>
      <c r="C59" s="184" t="str">
        <f t="shared" si="1"/>
        <v>314-2</v>
      </c>
      <c r="D59" s="1461" t="s">
        <v>637</v>
      </c>
      <c r="E59" s="1461" t="s">
        <v>49</v>
      </c>
      <c r="F59" s="1461" t="s">
        <v>50</v>
      </c>
      <c r="G59" s="1461" t="s">
        <v>3196</v>
      </c>
      <c r="H59" s="187" t="s">
        <v>22</v>
      </c>
      <c r="I59" s="188">
        <v>4.8709350000000002</v>
      </c>
      <c r="J59" s="195"/>
      <c r="K59" s="188">
        <f t="shared" si="2"/>
        <v>0</v>
      </c>
    </row>
    <row r="60" spans="1:11" ht="60" x14ac:dyDescent="0.25">
      <c r="A60" s="187">
        <v>3</v>
      </c>
      <c r="B60" s="187">
        <v>314</v>
      </c>
      <c r="C60" s="184" t="str">
        <f t="shared" si="1"/>
        <v>314-3</v>
      </c>
      <c r="D60" s="1461" t="s">
        <v>637</v>
      </c>
      <c r="E60" s="1461" t="s">
        <v>49</v>
      </c>
      <c r="F60" s="1461" t="s">
        <v>50</v>
      </c>
      <c r="G60" s="1461" t="s">
        <v>3197</v>
      </c>
      <c r="H60" s="187" t="s">
        <v>22</v>
      </c>
      <c r="I60" s="188">
        <v>104</v>
      </c>
      <c r="J60" s="195"/>
      <c r="K60" s="188">
        <f t="shared" si="2"/>
        <v>0</v>
      </c>
    </row>
    <row r="61" spans="1:11" ht="60" x14ac:dyDescent="0.25">
      <c r="A61" s="187">
        <v>4101</v>
      </c>
      <c r="B61" s="187">
        <v>314</v>
      </c>
      <c r="C61" s="184" t="str">
        <f t="shared" si="1"/>
        <v>314-4101</v>
      </c>
      <c r="D61" s="1461" t="s">
        <v>637</v>
      </c>
      <c r="E61" s="1461" t="s">
        <v>49</v>
      </c>
      <c r="F61" s="1461" t="s">
        <v>50</v>
      </c>
      <c r="G61" s="1461" t="s">
        <v>641</v>
      </c>
      <c r="H61" s="187" t="s">
        <v>29</v>
      </c>
      <c r="I61" s="188">
        <v>58</v>
      </c>
      <c r="J61" s="188">
        <f>VLOOKUP(A61,CENIK!$A$2:$F$187,6,FALSE)</f>
        <v>0</v>
      </c>
      <c r="K61" s="188">
        <f t="shared" si="2"/>
        <v>0</v>
      </c>
    </row>
    <row r="62" spans="1:11" ht="60" x14ac:dyDescent="0.25">
      <c r="A62" s="187">
        <v>4109</v>
      </c>
      <c r="B62" s="187">
        <v>314</v>
      </c>
      <c r="C62" s="184" t="str">
        <f t="shared" si="1"/>
        <v>314-4109</v>
      </c>
      <c r="D62" s="1461" t="s">
        <v>637</v>
      </c>
      <c r="E62" s="1461" t="s">
        <v>49</v>
      </c>
      <c r="F62" s="1461" t="s">
        <v>50</v>
      </c>
      <c r="G62" s="1461" t="s">
        <v>259</v>
      </c>
      <c r="H62" s="187" t="s">
        <v>22</v>
      </c>
      <c r="I62" s="188">
        <v>28</v>
      </c>
      <c r="J62" s="188">
        <f>VLOOKUP(A62,CENIK!$A$2:$F$187,6,FALSE)</f>
        <v>0</v>
      </c>
      <c r="K62" s="188">
        <f t="shared" si="2"/>
        <v>0</v>
      </c>
    </row>
    <row r="63" spans="1:11" ht="60" x14ac:dyDescent="0.25">
      <c r="A63" s="187">
        <v>4115</v>
      </c>
      <c r="B63" s="187">
        <v>314</v>
      </c>
      <c r="C63" s="184" t="str">
        <f t="shared" si="1"/>
        <v>314-4115</v>
      </c>
      <c r="D63" s="1461" t="s">
        <v>637</v>
      </c>
      <c r="E63" s="1461" t="s">
        <v>49</v>
      </c>
      <c r="F63" s="1461" t="s">
        <v>50</v>
      </c>
      <c r="G63" s="1461" t="s">
        <v>679</v>
      </c>
      <c r="H63" s="187" t="s">
        <v>22</v>
      </c>
      <c r="I63" s="188">
        <v>7</v>
      </c>
      <c r="J63" s="188">
        <f>VLOOKUP(A63,CENIK!$A$2:$F$187,6,FALSE)</f>
        <v>0</v>
      </c>
      <c r="K63" s="188">
        <f t="shared" si="2"/>
        <v>0</v>
      </c>
    </row>
    <row r="64" spans="1:11" ht="45" x14ac:dyDescent="0.25">
      <c r="A64" s="187">
        <v>4121</v>
      </c>
      <c r="B64" s="187">
        <v>314</v>
      </c>
      <c r="C64" s="184" t="str">
        <f t="shared" si="1"/>
        <v>314-4121</v>
      </c>
      <c r="D64" s="1461" t="s">
        <v>637</v>
      </c>
      <c r="E64" s="1461" t="s">
        <v>49</v>
      </c>
      <c r="F64" s="1461" t="s">
        <v>50</v>
      </c>
      <c r="G64" s="1461" t="s">
        <v>260</v>
      </c>
      <c r="H64" s="187" t="s">
        <v>22</v>
      </c>
      <c r="I64" s="188">
        <v>7</v>
      </c>
      <c r="J64" s="188">
        <f>VLOOKUP(A64,CENIK!$A$2:$F$187,6,FALSE)</f>
        <v>0</v>
      </c>
      <c r="K64" s="188">
        <f t="shared" si="2"/>
        <v>0</v>
      </c>
    </row>
    <row r="65" spans="1:11" ht="30" x14ac:dyDescent="0.25">
      <c r="A65" s="187">
        <v>4124</v>
      </c>
      <c r="B65" s="187">
        <v>314</v>
      </c>
      <c r="C65" s="184" t="str">
        <f t="shared" si="1"/>
        <v>314-4124</v>
      </c>
      <c r="D65" s="1461" t="s">
        <v>637</v>
      </c>
      <c r="E65" s="1461" t="s">
        <v>49</v>
      </c>
      <c r="F65" s="1461" t="s">
        <v>50</v>
      </c>
      <c r="G65" s="1461" t="s">
        <v>55</v>
      </c>
      <c r="H65" s="187" t="s">
        <v>20</v>
      </c>
      <c r="I65" s="188">
        <v>90</v>
      </c>
      <c r="J65" s="188">
        <f>VLOOKUP(A65,CENIK!$A$2:$F$187,6,FALSE)</f>
        <v>0</v>
      </c>
      <c r="K65" s="188">
        <f t="shared" si="2"/>
        <v>0</v>
      </c>
    </row>
    <row r="66" spans="1:11" ht="90" x14ac:dyDescent="0.25">
      <c r="A66" s="187">
        <v>4</v>
      </c>
      <c r="B66" s="187">
        <v>314</v>
      </c>
      <c r="C66" s="184" t="str">
        <f t="shared" si="1"/>
        <v>314-4</v>
      </c>
      <c r="D66" s="1461" t="s">
        <v>637</v>
      </c>
      <c r="E66" s="1461" t="s">
        <v>49</v>
      </c>
      <c r="F66" s="1461" t="s">
        <v>56</v>
      </c>
      <c r="G66" s="1461" t="s">
        <v>3119</v>
      </c>
      <c r="H66" s="187" t="s">
        <v>10</v>
      </c>
      <c r="I66" s="188">
        <v>288</v>
      </c>
      <c r="J66" s="195"/>
      <c r="K66" s="188">
        <f t="shared" si="2"/>
        <v>0</v>
      </c>
    </row>
    <row r="67" spans="1:11" ht="75" x14ac:dyDescent="0.25">
      <c r="A67" s="187">
        <v>5</v>
      </c>
      <c r="B67" s="187">
        <v>314</v>
      </c>
      <c r="C67" s="184" t="str">
        <f t="shared" si="1"/>
        <v>314-5</v>
      </c>
      <c r="D67" s="1461" t="s">
        <v>637</v>
      </c>
      <c r="E67" s="1461" t="s">
        <v>49</v>
      </c>
      <c r="F67" s="1461" t="s">
        <v>56</v>
      </c>
      <c r="G67" s="1461" t="s">
        <v>3198</v>
      </c>
      <c r="H67" s="187" t="s">
        <v>22</v>
      </c>
      <c r="I67" s="188">
        <v>86</v>
      </c>
      <c r="J67" s="195"/>
      <c r="K67" s="188">
        <f t="shared" si="2"/>
        <v>0</v>
      </c>
    </row>
    <row r="68" spans="1:11" ht="45" x14ac:dyDescent="0.25">
      <c r="A68" s="187">
        <v>4201</v>
      </c>
      <c r="B68" s="187">
        <v>314</v>
      </c>
      <c r="C68" s="184" t="str">
        <f t="shared" si="1"/>
        <v>314-4201</v>
      </c>
      <c r="D68" s="1461" t="s">
        <v>637</v>
      </c>
      <c r="E68" s="1461" t="s">
        <v>49</v>
      </c>
      <c r="F68" s="1461" t="s">
        <v>56</v>
      </c>
      <c r="G68" s="1461" t="s">
        <v>57</v>
      </c>
      <c r="H68" s="187" t="s">
        <v>29</v>
      </c>
      <c r="I68" s="188">
        <v>144</v>
      </c>
      <c r="J68" s="188">
        <f>VLOOKUP(A68,CENIK!$A$2:$F$187,6,FALSE)</f>
        <v>0</v>
      </c>
      <c r="K68" s="188">
        <f t="shared" si="2"/>
        <v>0</v>
      </c>
    </row>
    <row r="69" spans="1:11" ht="30" x14ac:dyDescent="0.25">
      <c r="A69" s="187">
        <v>4202</v>
      </c>
      <c r="B69" s="187">
        <v>314</v>
      </c>
      <c r="C69" s="184" t="str">
        <f t="shared" si="1"/>
        <v>314-4202</v>
      </c>
      <c r="D69" s="1461" t="s">
        <v>637</v>
      </c>
      <c r="E69" s="1461" t="s">
        <v>49</v>
      </c>
      <c r="F69" s="1461" t="s">
        <v>56</v>
      </c>
      <c r="G69" s="1461" t="s">
        <v>58</v>
      </c>
      <c r="H69" s="187" t="s">
        <v>29</v>
      </c>
      <c r="I69" s="188">
        <v>144</v>
      </c>
      <c r="J69" s="188">
        <f>VLOOKUP(A69,CENIK!$A$2:$F$187,6,FALSE)</f>
        <v>0</v>
      </c>
      <c r="K69" s="188">
        <f t="shared" si="2"/>
        <v>0</v>
      </c>
    </row>
    <row r="70" spans="1:11" ht="75" x14ac:dyDescent="0.25">
      <c r="A70" s="187">
        <v>4203</v>
      </c>
      <c r="B70" s="187">
        <v>314</v>
      </c>
      <c r="C70" s="184" t="str">
        <f t="shared" si="1"/>
        <v>314-4203</v>
      </c>
      <c r="D70" s="1461" t="s">
        <v>637</v>
      </c>
      <c r="E70" s="1461" t="s">
        <v>49</v>
      </c>
      <c r="F70" s="1461" t="s">
        <v>56</v>
      </c>
      <c r="G70" s="1461" t="s">
        <v>59</v>
      </c>
      <c r="H70" s="187" t="s">
        <v>22</v>
      </c>
      <c r="I70" s="188">
        <v>16</v>
      </c>
      <c r="J70" s="188">
        <f>VLOOKUP(A70,CENIK!$A$2:$F$187,6,FALSE)</f>
        <v>0</v>
      </c>
      <c r="K70" s="188">
        <f t="shared" si="2"/>
        <v>0</v>
      </c>
    </row>
    <row r="71" spans="1:11" ht="60" x14ac:dyDescent="0.25">
      <c r="A71" s="187">
        <v>4204</v>
      </c>
      <c r="B71" s="187">
        <v>314</v>
      </c>
      <c r="C71" s="184" t="str">
        <f t="shared" si="1"/>
        <v>314-4204</v>
      </c>
      <c r="D71" s="1461" t="s">
        <v>637</v>
      </c>
      <c r="E71" s="1461" t="s">
        <v>49</v>
      </c>
      <c r="F71" s="1461" t="s">
        <v>56</v>
      </c>
      <c r="G71" s="1461" t="s">
        <v>60</v>
      </c>
      <c r="H71" s="187" t="s">
        <v>22</v>
      </c>
      <c r="I71" s="188">
        <v>86</v>
      </c>
      <c r="J71" s="188">
        <f>VLOOKUP(A71,CENIK!$A$2:$F$187,6,FALSE)</f>
        <v>0</v>
      </c>
      <c r="K71" s="188">
        <f t="shared" si="2"/>
        <v>0</v>
      </c>
    </row>
    <row r="72" spans="1:11" ht="60" x14ac:dyDescent="0.25">
      <c r="A72" s="187">
        <v>4207</v>
      </c>
      <c r="B72" s="187">
        <v>314</v>
      </c>
      <c r="C72" s="184" t="str">
        <f t="shared" si="1"/>
        <v>314-4207</v>
      </c>
      <c r="D72" s="1461" t="s">
        <v>637</v>
      </c>
      <c r="E72" s="1461" t="s">
        <v>49</v>
      </c>
      <c r="F72" s="1461" t="s">
        <v>56</v>
      </c>
      <c r="G72" s="1461" t="s">
        <v>262</v>
      </c>
      <c r="H72" s="187" t="s">
        <v>22</v>
      </c>
      <c r="I72" s="188">
        <v>13</v>
      </c>
      <c r="J72" s="188">
        <f>VLOOKUP(A72,CENIK!$A$2:$F$187,6,FALSE)</f>
        <v>0</v>
      </c>
      <c r="K72" s="188">
        <f t="shared" si="2"/>
        <v>0</v>
      </c>
    </row>
    <row r="73" spans="1:11" ht="105" x14ac:dyDescent="0.25">
      <c r="A73" s="187">
        <v>6</v>
      </c>
      <c r="B73" s="187">
        <v>314</v>
      </c>
      <c r="C73" s="184" t="str">
        <f t="shared" si="1"/>
        <v>314-6</v>
      </c>
      <c r="D73" s="1461" t="s">
        <v>637</v>
      </c>
      <c r="E73" s="1461" t="s">
        <v>63</v>
      </c>
      <c r="F73" s="1461" t="s">
        <v>72</v>
      </c>
      <c r="G73" s="1461" t="s">
        <v>3190</v>
      </c>
      <c r="H73" s="187" t="s">
        <v>10</v>
      </c>
      <c r="I73" s="188">
        <v>8</v>
      </c>
      <c r="J73" s="195"/>
      <c r="K73" s="188">
        <f t="shared" si="2"/>
        <v>0</v>
      </c>
    </row>
    <row r="74" spans="1:11" ht="45" x14ac:dyDescent="0.25">
      <c r="A74" s="187">
        <v>7</v>
      </c>
      <c r="B74" s="187">
        <v>314</v>
      </c>
      <c r="C74" s="184" t="str">
        <f t="shared" si="1"/>
        <v>314-7</v>
      </c>
      <c r="D74" s="1461" t="s">
        <v>637</v>
      </c>
      <c r="E74" s="1461" t="s">
        <v>63</v>
      </c>
      <c r="F74" s="1461" t="s">
        <v>72</v>
      </c>
      <c r="G74" s="1461" t="s">
        <v>3200</v>
      </c>
      <c r="H74" s="187"/>
      <c r="I74" s="188">
        <v>10</v>
      </c>
      <c r="J74" s="195"/>
      <c r="K74" s="188">
        <f t="shared" si="2"/>
        <v>0</v>
      </c>
    </row>
    <row r="75" spans="1:11" ht="45" x14ac:dyDescent="0.25">
      <c r="A75" s="187">
        <v>8</v>
      </c>
      <c r="B75" s="187">
        <v>314</v>
      </c>
      <c r="C75" s="184" t="str">
        <f t="shared" si="1"/>
        <v>314-8</v>
      </c>
      <c r="D75" s="1461" t="s">
        <v>637</v>
      </c>
      <c r="E75" s="1461" t="s">
        <v>63</v>
      </c>
      <c r="F75" s="1461" t="s">
        <v>72</v>
      </c>
      <c r="G75" s="1461" t="s">
        <v>3201</v>
      </c>
      <c r="H75" s="187"/>
      <c r="I75" s="188">
        <v>13.5</v>
      </c>
      <c r="J75" s="195"/>
      <c r="K75" s="188">
        <f t="shared" si="2"/>
        <v>0</v>
      </c>
    </row>
    <row r="76" spans="1:11" ht="30" x14ac:dyDescent="0.25">
      <c r="A76" s="187">
        <v>6404</v>
      </c>
      <c r="B76" s="187">
        <v>314</v>
      </c>
      <c r="C76" s="184" t="str">
        <f t="shared" si="1"/>
        <v>314-6404</v>
      </c>
      <c r="D76" s="1461" t="s">
        <v>637</v>
      </c>
      <c r="E76" s="1461" t="s">
        <v>74</v>
      </c>
      <c r="F76" s="1461" t="s">
        <v>85</v>
      </c>
      <c r="G76" s="1461" t="s">
        <v>678</v>
      </c>
      <c r="H76" s="187" t="s">
        <v>10</v>
      </c>
      <c r="I76" s="188">
        <v>288</v>
      </c>
      <c r="J76" s="188">
        <f>VLOOKUP(A76,CENIK!$A$2:$F$187,6,FALSE)</f>
        <v>0</v>
      </c>
      <c r="K76" s="188">
        <f t="shared" si="2"/>
        <v>0</v>
      </c>
    </row>
    <row r="77" spans="1:11" ht="30" x14ac:dyDescent="0.25">
      <c r="A77" s="187">
        <v>6501</v>
      </c>
      <c r="B77" s="187">
        <v>314</v>
      </c>
      <c r="C77" s="184" t="str">
        <f t="shared" si="1"/>
        <v>314-6501</v>
      </c>
      <c r="D77" s="1461" t="s">
        <v>637</v>
      </c>
      <c r="E77" s="1461" t="s">
        <v>74</v>
      </c>
      <c r="F77" s="1461" t="s">
        <v>88</v>
      </c>
      <c r="G77" s="1461" t="s">
        <v>271</v>
      </c>
      <c r="H77" s="187" t="s">
        <v>6</v>
      </c>
      <c r="I77" s="188">
        <v>3</v>
      </c>
      <c r="J77" s="188">
        <f>VLOOKUP(A77,CENIK!$A$2:$F$187,6,FALSE)</f>
        <v>0</v>
      </c>
      <c r="K77" s="188">
        <f t="shared" si="2"/>
        <v>0</v>
      </c>
    </row>
    <row r="78" spans="1:11" ht="30" x14ac:dyDescent="0.25">
      <c r="A78" s="187">
        <v>6502</v>
      </c>
      <c r="B78" s="187">
        <v>314</v>
      </c>
      <c r="C78" s="184" t="str">
        <f t="shared" si="1"/>
        <v>314-6502</v>
      </c>
      <c r="D78" s="1461" t="s">
        <v>637</v>
      </c>
      <c r="E78" s="1461" t="s">
        <v>74</v>
      </c>
      <c r="F78" s="1461" t="s">
        <v>88</v>
      </c>
      <c r="G78" s="1461" t="s">
        <v>272</v>
      </c>
      <c r="H78" s="187" t="s">
        <v>6</v>
      </c>
      <c r="I78" s="188">
        <v>2</v>
      </c>
      <c r="J78" s="188">
        <f>VLOOKUP(A78,CENIK!$A$2:$F$187,6,FALSE)</f>
        <v>0</v>
      </c>
      <c r="K78" s="188">
        <f t="shared" si="2"/>
        <v>0</v>
      </c>
    </row>
    <row r="79" spans="1:11" ht="45" x14ac:dyDescent="0.25">
      <c r="A79" s="187">
        <v>6503</v>
      </c>
      <c r="B79" s="187">
        <v>314</v>
      </c>
      <c r="C79" s="184" t="str">
        <f t="shared" si="1"/>
        <v>314-6503</v>
      </c>
      <c r="D79" s="1461" t="s">
        <v>637</v>
      </c>
      <c r="E79" s="1461" t="s">
        <v>74</v>
      </c>
      <c r="F79" s="1461" t="s">
        <v>88</v>
      </c>
      <c r="G79" s="1461" t="s">
        <v>273</v>
      </c>
      <c r="H79" s="187" t="s">
        <v>6</v>
      </c>
      <c r="I79" s="188">
        <v>8</v>
      </c>
      <c r="J79" s="188">
        <f>VLOOKUP(A79,CENIK!$A$2:$F$187,6,FALSE)</f>
        <v>0</v>
      </c>
      <c r="K79" s="188">
        <f t="shared" si="2"/>
        <v>0</v>
      </c>
    </row>
    <row r="80" spans="1:11" ht="45" x14ac:dyDescent="0.25">
      <c r="A80" s="187">
        <v>6504</v>
      </c>
      <c r="B80" s="187">
        <v>314</v>
      </c>
      <c r="C80" s="184" t="str">
        <f t="shared" si="1"/>
        <v>314-6504</v>
      </c>
      <c r="D80" s="1461" t="s">
        <v>637</v>
      </c>
      <c r="E80" s="1461" t="s">
        <v>74</v>
      </c>
      <c r="F80" s="1461" t="s">
        <v>88</v>
      </c>
      <c r="G80" s="1461" t="s">
        <v>274</v>
      </c>
      <c r="H80" s="187" t="s">
        <v>6</v>
      </c>
      <c r="I80" s="188">
        <v>3</v>
      </c>
      <c r="J80" s="188">
        <f>VLOOKUP(A80,CENIK!$A$2:$F$187,6,FALSE)</f>
        <v>0</v>
      </c>
      <c r="K80" s="188">
        <f t="shared" si="2"/>
        <v>0</v>
      </c>
    </row>
    <row r="81" spans="1:16" ht="135" x14ac:dyDescent="0.25">
      <c r="A81" s="187">
        <v>33</v>
      </c>
      <c r="B81" s="187">
        <v>561</v>
      </c>
      <c r="C81" s="184" t="str">
        <f t="shared" si="1"/>
        <v>561-33</v>
      </c>
      <c r="D81" s="1461" t="s">
        <v>637</v>
      </c>
      <c r="E81" s="1461" t="s">
        <v>74</v>
      </c>
      <c r="F81" s="1461" t="s">
        <v>677</v>
      </c>
      <c r="G81" s="1461" t="s">
        <v>3170</v>
      </c>
      <c r="H81" s="187" t="s">
        <v>10</v>
      </c>
      <c r="I81" s="188">
        <v>288</v>
      </c>
      <c r="J81" s="195"/>
      <c r="K81" s="188">
        <f t="shared" si="2"/>
        <v>0</v>
      </c>
    </row>
    <row r="82" spans="1:16" ht="105" x14ac:dyDescent="0.25">
      <c r="A82" s="187">
        <v>34</v>
      </c>
      <c r="B82" s="187">
        <v>561</v>
      </c>
      <c r="C82" s="184" t="str">
        <f t="shared" si="1"/>
        <v>561-34</v>
      </c>
      <c r="D82" s="1461" t="s">
        <v>635</v>
      </c>
      <c r="E82" s="1461" t="s">
        <v>74</v>
      </c>
      <c r="F82" s="1461" t="s">
        <v>677</v>
      </c>
      <c r="G82" s="1461" t="s">
        <v>3172</v>
      </c>
      <c r="H82" s="187" t="s">
        <v>6</v>
      </c>
      <c r="I82" s="188">
        <v>13</v>
      </c>
      <c r="J82" s="195"/>
      <c r="K82" s="188">
        <f t="shared" si="2"/>
        <v>0</v>
      </c>
    </row>
    <row r="83" spans="1:16" ht="75" x14ac:dyDescent="0.25">
      <c r="A83" s="187">
        <v>35</v>
      </c>
      <c r="B83" s="187">
        <v>561</v>
      </c>
      <c r="C83" s="184" t="str">
        <f t="shared" si="1"/>
        <v>561-35</v>
      </c>
      <c r="D83" s="1461" t="s">
        <v>635</v>
      </c>
      <c r="E83" s="1461" t="s">
        <v>74</v>
      </c>
      <c r="F83" s="1461" t="s">
        <v>677</v>
      </c>
      <c r="G83" s="1461" t="s">
        <v>3180</v>
      </c>
      <c r="H83" s="187" t="s">
        <v>6</v>
      </c>
      <c r="I83" s="188">
        <v>10</v>
      </c>
      <c r="J83" s="195"/>
      <c r="K83" s="188">
        <f t="shared" si="2"/>
        <v>0</v>
      </c>
    </row>
    <row r="84" spans="1:16" ht="105" x14ac:dyDescent="0.25">
      <c r="A84" s="187">
        <v>36</v>
      </c>
      <c r="B84" s="187">
        <v>561</v>
      </c>
      <c r="C84" s="184" t="str">
        <f t="shared" si="1"/>
        <v>561-36</v>
      </c>
      <c r="D84" s="1461" t="s">
        <v>635</v>
      </c>
      <c r="E84" s="1461" t="s">
        <v>74</v>
      </c>
      <c r="F84" s="1461" t="s">
        <v>677</v>
      </c>
      <c r="G84" s="1461" t="s">
        <v>3182</v>
      </c>
      <c r="H84" s="187" t="s">
        <v>6</v>
      </c>
      <c r="I84" s="188">
        <v>2</v>
      </c>
      <c r="J84" s="195"/>
      <c r="K84" s="188">
        <f t="shared" si="2"/>
        <v>0</v>
      </c>
    </row>
    <row r="85" spans="1:16" ht="165" x14ac:dyDescent="0.25">
      <c r="A85" s="187">
        <v>37</v>
      </c>
      <c r="B85" s="187">
        <v>561</v>
      </c>
      <c r="C85" s="184" t="str">
        <f t="shared" si="1"/>
        <v>561-37</v>
      </c>
      <c r="D85" s="1461" t="s">
        <v>635</v>
      </c>
      <c r="E85" s="1461" t="s">
        <v>74</v>
      </c>
      <c r="F85" s="1461" t="s">
        <v>677</v>
      </c>
      <c r="G85" s="1461" t="s">
        <v>3154</v>
      </c>
      <c r="H85" s="187" t="s">
        <v>6</v>
      </c>
      <c r="I85" s="188">
        <v>2</v>
      </c>
      <c r="J85" s="195"/>
      <c r="K85" s="188">
        <f t="shared" si="2"/>
        <v>0</v>
      </c>
    </row>
    <row r="86" spans="1:16" ht="270" x14ac:dyDescent="0.25">
      <c r="A86" s="187">
        <v>38</v>
      </c>
      <c r="B86" s="187">
        <v>561</v>
      </c>
      <c r="C86" s="184" t="str">
        <f t="shared" si="1"/>
        <v>561-38</v>
      </c>
      <c r="D86" s="1461" t="s">
        <v>635</v>
      </c>
      <c r="E86" s="1461" t="s">
        <v>74</v>
      </c>
      <c r="F86" s="1461" t="s">
        <v>677</v>
      </c>
      <c r="G86" s="1461" t="s">
        <v>3155</v>
      </c>
      <c r="H86" s="187" t="s">
        <v>6</v>
      </c>
      <c r="I86" s="188">
        <v>1</v>
      </c>
      <c r="J86" s="195"/>
      <c r="K86" s="188">
        <f t="shared" si="2"/>
        <v>0</v>
      </c>
    </row>
    <row r="87" spans="1:16" ht="90" x14ac:dyDescent="0.25">
      <c r="A87" s="187">
        <v>39</v>
      </c>
      <c r="B87" s="187">
        <v>561</v>
      </c>
      <c r="C87" s="184" t="str">
        <f t="shared" si="1"/>
        <v>561-39</v>
      </c>
      <c r="D87" s="1461" t="s">
        <v>635</v>
      </c>
      <c r="E87" s="1461" t="s">
        <v>74</v>
      </c>
      <c r="F87" s="1461" t="s">
        <v>677</v>
      </c>
      <c r="G87" s="1461" t="s">
        <v>3156</v>
      </c>
      <c r="H87" s="187" t="s">
        <v>10</v>
      </c>
      <c r="I87" s="188">
        <v>606</v>
      </c>
      <c r="J87" s="195"/>
      <c r="K87" s="188">
        <f t="shared" si="2"/>
        <v>0</v>
      </c>
    </row>
    <row r="88" spans="1:16" ht="90" x14ac:dyDescent="0.25">
      <c r="A88" s="187">
        <v>40</v>
      </c>
      <c r="B88" s="187">
        <v>561</v>
      </c>
      <c r="C88" s="184" t="str">
        <f t="shared" si="1"/>
        <v>561-40</v>
      </c>
      <c r="D88" s="1461" t="s">
        <v>635</v>
      </c>
      <c r="E88" s="1461" t="s">
        <v>74</v>
      </c>
      <c r="F88" s="1461" t="s">
        <v>677</v>
      </c>
      <c r="G88" s="1461" t="s">
        <v>3157</v>
      </c>
      <c r="H88" s="187" t="s">
        <v>6</v>
      </c>
      <c r="I88" s="188">
        <v>2</v>
      </c>
      <c r="J88" s="195"/>
      <c r="K88" s="188">
        <f t="shared" si="2"/>
        <v>0</v>
      </c>
    </row>
    <row r="89" spans="1:16" ht="60" x14ac:dyDescent="0.25">
      <c r="A89" s="187">
        <v>41</v>
      </c>
      <c r="B89" s="187">
        <v>561</v>
      </c>
      <c r="C89" s="184" t="str">
        <f t="shared" si="1"/>
        <v>561-41</v>
      </c>
      <c r="D89" s="1461" t="s">
        <v>635</v>
      </c>
      <c r="E89" s="1461" t="s">
        <v>74</v>
      </c>
      <c r="F89" s="1461" t="s">
        <v>677</v>
      </c>
      <c r="G89" s="1461" t="s">
        <v>3158</v>
      </c>
      <c r="H89" s="187" t="s">
        <v>10</v>
      </c>
      <c r="I89" s="188">
        <v>318</v>
      </c>
      <c r="J89" s="195"/>
      <c r="K89" s="188">
        <f t="shared" si="2"/>
        <v>0</v>
      </c>
    </row>
    <row r="90" spans="1:16" ht="105" x14ac:dyDescent="0.25">
      <c r="A90" s="187">
        <v>42</v>
      </c>
      <c r="B90" s="187">
        <v>561</v>
      </c>
      <c r="C90" s="184" t="str">
        <f t="shared" si="1"/>
        <v>561-42</v>
      </c>
      <c r="D90" s="1461" t="s">
        <v>635</v>
      </c>
      <c r="E90" s="1461" t="s">
        <v>74</v>
      </c>
      <c r="F90" s="1461" t="s">
        <v>677</v>
      </c>
      <c r="G90" s="1461" t="s">
        <v>3159</v>
      </c>
      <c r="H90" s="187" t="s">
        <v>10</v>
      </c>
      <c r="I90" s="188">
        <v>1</v>
      </c>
      <c r="J90" s="195"/>
      <c r="K90" s="188">
        <f t="shared" si="2"/>
        <v>0</v>
      </c>
    </row>
    <row r="91" spans="1:16" ht="270" x14ac:dyDescent="0.25">
      <c r="A91" s="187">
        <v>43</v>
      </c>
      <c r="B91" s="187">
        <v>561</v>
      </c>
      <c r="C91" s="184" t="str">
        <f t="shared" si="1"/>
        <v>561-43</v>
      </c>
      <c r="D91" s="1461" t="s">
        <v>635</v>
      </c>
      <c r="E91" s="1461" t="s">
        <v>74</v>
      </c>
      <c r="F91" s="1461" t="s">
        <v>677</v>
      </c>
      <c r="G91" s="1461" t="s">
        <v>3160</v>
      </c>
      <c r="H91" s="187" t="s">
        <v>10</v>
      </c>
      <c r="I91" s="188">
        <v>12</v>
      </c>
      <c r="J91" s="195"/>
      <c r="K91" s="188">
        <f t="shared" si="2"/>
        <v>0</v>
      </c>
    </row>
    <row r="92" spans="1:16" ht="375" x14ac:dyDescent="0.25">
      <c r="A92" s="187">
        <v>44</v>
      </c>
      <c r="B92" s="187">
        <v>561</v>
      </c>
      <c r="C92" s="184" t="str">
        <f t="shared" si="1"/>
        <v>561-44</v>
      </c>
      <c r="D92" s="1461" t="s">
        <v>635</v>
      </c>
      <c r="E92" s="1461" t="s">
        <v>74</v>
      </c>
      <c r="F92" s="1461" t="s">
        <v>677</v>
      </c>
      <c r="G92" s="1461" t="s">
        <v>3161</v>
      </c>
      <c r="H92" s="187" t="s">
        <v>6</v>
      </c>
      <c r="I92" s="188">
        <v>2</v>
      </c>
      <c r="J92" s="195"/>
      <c r="K92" s="188">
        <f t="shared" si="2"/>
        <v>0</v>
      </c>
    </row>
    <row r="93" spans="1:16" ht="45" x14ac:dyDescent="0.25">
      <c r="A93" s="187">
        <v>45</v>
      </c>
      <c r="B93" s="187">
        <v>561</v>
      </c>
      <c r="C93" s="184" t="str">
        <f t="shared" si="1"/>
        <v>561-45</v>
      </c>
      <c r="D93" s="1461" t="s">
        <v>635</v>
      </c>
      <c r="E93" s="1461" t="s">
        <v>74</v>
      </c>
      <c r="F93" s="1461" t="s">
        <v>677</v>
      </c>
      <c r="G93" s="1461" t="s">
        <v>3164</v>
      </c>
      <c r="H93" s="187" t="s">
        <v>6</v>
      </c>
      <c r="I93" s="188">
        <v>1</v>
      </c>
      <c r="J93" s="195"/>
      <c r="K93" s="188">
        <f t="shared" si="2"/>
        <v>0</v>
      </c>
    </row>
    <row r="94" spans="1:16" ht="75" x14ac:dyDescent="0.25">
      <c r="A94" s="187">
        <v>46</v>
      </c>
      <c r="B94" s="187">
        <v>561</v>
      </c>
      <c r="C94" s="184" t="str">
        <f t="shared" si="1"/>
        <v>561-46</v>
      </c>
      <c r="D94" s="1461" t="s">
        <v>635</v>
      </c>
      <c r="E94" s="1461" t="s">
        <v>74</v>
      </c>
      <c r="F94" s="1461" t="s">
        <v>677</v>
      </c>
      <c r="G94" s="1461" t="s">
        <v>3165</v>
      </c>
      <c r="H94" s="187" t="s">
        <v>6</v>
      </c>
      <c r="I94" s="188">
        <v>2</v>
      </c>
      <c r="J94" s="195"/>
      <c r="K94" s="188">
        <f t="shared" si="2"/>
        <v>0</v>
      </c>
    </row>
    <row r="95" spans="1:16" ht="135" x14ac:dyDescent="0.25">
      <c r="A95" s="187">
        <v>9</v>
      </c>
      <c r="B95" s="187">
        <v>314</v>
      </c>
      <c r="C95" s="184" t="str">
        <f t="shared" si="1"/>
        <v>314-9</v>
      </c>
      <c r="D95" s="1461" t="s">
        <v>637</v>
      </c>
      <c r="E95" s="1461" t="s">
        <v>74</v>
      </c>
      <c r="F95" s="1461" t="s">
        <v>677</v>
      </c>
      <c r="G95" s="1461" t="s">
        <v>3259</v>
      </c>
      <c r="H95" s="187" t="s">
        <v>10</v>
      </c>
      <c r="I95" s="188">
        <v>288</v>
      </c>
      <c r="J95" s="195"/>
      <c r="K95" s="188">
        <f t="shared" si="2"/>
        <v>0</v>
      </c>
      <c r="L95" s="15"/>
      <c r="M95" s="15"/>
      <c r="N95" s="15"/>
      <c r="O95" s="15"/>
      <c r="P95" s="15"/>
    </row>
    <row r="96" spans="1:16" ht="105" x14ac:dyDescent="0.25">
      <c r="A96" s="187">
        <v>10</v>
      </c>
      <c r="B96" s="187">
        <v>314</v>
      </c>
      <c r="C96" s="184" t="str">
        <f t="shared" si="1"/>
        <v>314-10</v>
      </c>
      <c r="D96" s="1461" t="s">
        <v>637</v>
      </c>
      <c r="E96" s="1461" t="s">
        <v>74</v>
      </c>
      <c r="F96" s="1461" t="s">
        <v>677</v>
      </c>
      <c r="G96" s="1461" t="s">
        <v>3260</v>
      </c>
      <c r="H96" s="187" t="s">
        <v>6</v>
      </c>
      <c r="I96" s="188">
        <v>12</v>
      </c>
      <c r="J96" s="195"/>
      <c r="K96" s="188">
        <f t="shared" si="2"/>
        <v>0</v>
      </c>
      <c r="L96" s="15"/>
      <c r="M96" s="15"/>
      <c r="N96" s="15"/>
      <c r="O96" s="15"/>
      <c r="P96" s="15"/>
    </row>
    <row r="97" spans="1:11" ht="90" x14ac:dyDescent="0.25">
      <c r="A97" s="187">
        <v>11</v>
      </c>
      <c r="B97" s="187">
        <v>314</v>
      </c>
      <c r="C97" s="184" t="str">
        <f t="shared" si="1"/>
        <v>314-11</v>
      </c>
      <c r="D97" s="1461" t="s">
        <v>637</v>
      </c>
      <c r="E97" s="1461" t="s">
        <v>74</v>
      </c>
      <c r="F97" s="1461" t="s">
        <v>677</v>
      </c>
      <c r="G97" s="1461" t="s">
        <v>3261</v>
      </c>
      <c r="H97" s="187" t="s">
        <v>6</v>
      </c>
      <c r="I97" s="188">
        <v>1</v>
      </c>
      <c r="J97" s="195"/>
      <c r="K97" s="188">
        <f t="shared" si="2"/>
        <v>0</v>
      </c>
    </row>
    <row r="98" spans="1:11" ht="75" x14ac:dyDescent="0.25">
      <c r="A98" s="187">
        <v>12</v>
      </c>
      <c r="B98" s="187">
        <v>314</v>
      </c>
      <c r="C98" s="184" t="str">
        <f t="shared" si="1"/>
        <v>314-12</v>
      </c>
      <c r="D98" s="1461" t="s">
        <v>637</v>
      </c>
      <c r="E98" s="1461" t="s">
        <v>74</v>
      </c>
      <c r="F98" s="1461" t="s">
        <v>677</v>
      </c>
      <c r="G98" s="1461" t="s">
        <v>3180</v>
      </c>
      <c r="H98" s="187" t="s">
        <v>6</v>
      </c>
      <c r="I98" s="188">
        <v>10</v>
      </c>
      <c r="J98" s="195"/>
      <c r="K98" s="188">
        <f t="shared" si="2"/>
        <v>0</v>
      </c>
    </row>
    <row r="99" spans="1:11" ht="105" x14ac:dyDescent="0.25">
      <c r="A99" s="187">
        <v>13</v>
      </c>
      <c r="B99" s="187">
        <v>314</v>
      </c>
      <c r="C99" s="184" t="str">
        <f t="shared" si="1"/>
        <v>314-13</v>
      </c>
      <c r="D99" s="1461" t="s">
        <v>637</v>
      </c>
      <c r="E99" s="1461" t="s">
        <v>74</v>
      </c>
      <c r="F99" s="1461" t="s">
        <v>677</v>
      </c>
      <c r="G99" s="1461" t="s">
        <v>3182</v>
      </c>
      <c r="H99" s="187" t="s">
        <v>6</v>
      </c>
      <c r="I99" s="188">
        <v>4</v>
      </c>
      <c r="J99" s="195"/>
      <c r="K99" s="188">
        <f t="shared" si="2"/>
        <v>0</v>
      </c>
    </row>
    <row r="100" spans="1:11" ht="165" x14ac:dyDescent="0.25">
      <c r="A100" s="187">
        <v>14</v>
      </c>
      <c r="B100" s="187">
        <v>314</v>
      </c>
      <c r="C100" s="184" t="str">
        <f t="shared" si="1"/>
        <v>314-14</v>
      </c>
      <c r="D100" s="1461" t="s">
        <v>637</v>
      </c>
      <c r="E100" s="1461" t="s">
        <v>74</v>
      </c>
      <c r="F100" s="1461" t="s">
        <v>677</v>
      </c>
      <c r="G100" s="1461" t="s">
        <v>3262</v>
      </c>
      <c r="H100" s="187" t="s">
        <v>6</v>
      </c>
      <c r="I100" s="188">
        <v>1</v>
      </c>
      <c r="J100" s="195"/>
      <c r="K100" s="188">
        <f t="shared" si="2"/>
        <v>0</v>
      </c>
    </row>
    <row r="101" spans="1:11" ht="270" x14ac:dyDescent="0.25">
      <c r="A101" s="187">
        <v>15</v>
      </c>
      <c r="B101" s="187">
        <v>314</v>
      </c>
      <c r="C101" s="184" t="str">
        <f t="shared" si="1"/>
        <v>314-15</v>
      </c>
      <c r="D101" s="1461" t="s">
        <v>637</v>
      </c>
      <c r="E101" s="1461" t="s">
        <v>74</v>
      </c>
      <c r="F101" s="1461" t="s">
        <v>677</v>
      </c>
      <c r="G101" s="1461" t="s">
        <v>3155</v>
      </c>
      <c r="H101" s="187" t="s">
        <v>6</v>
      </c>
      <c r="I101" s="188">
        <v>1</v>
      </c>
      <c r="J101" s="195"/>
      <c r="K101" s="188">
        <f t="shared" si="2"/>
        <v>0</v>
      </c>
    </row>
    <row r="102" spans="1:11" ht="90" x14ac:dyDescent="0.25">
      <c r="A102" s="187">
        <v>16</v>
      </c>
      <c r="B102" s="187">
        <v>314</v>
      </c>
      <c r="C102" s="184" t="str">
        <f t="shared" si="1"/>
        <v>314-16</v>
      </c>
      <c r="D102" s="1461" t="s">
        <v>637</v>
      </c>
      <c r="E102" s="1461" t="s">
        <v>74</v>
      </c>
      <c r="F102" s="1461" t="s">
        <v>677</v>
      </c>
      <c r="G102" s="1461" t="s">
        <v>3156</v>
      </c>
      <c r="H102" s="187" t="s">
        <v>10</v>
      </c>
      <c r="I102" s="188">
        <v>636</v>
      </c>
      <c r="J102" s="195"/>
      <c r="K102" s="188">
        <f t="shared" si="2"/>
        <v>0</v>
      </c>
    </row>
    <row r="103" spans="1:11" ht="90" x14ac:dyDescent="0.25">
      <c r="A103" s="187">
        <v>17</v>
      </c>
      <c r="B103" s="187">
        <v>314</v>
      </c>
      <c r="C103" s="184" t="str">
        <f t="shared" si="1"/>
        <v>314-17</v>
      </c>
      <c r="D103" s="1461" t="s">
        <v>637</v>
      </c>
      <c r="E103" s="1461" t="s">
        <v>74</v>
      </c>
      <c r="F103" s="1461" t="s">
        <v>677</v>
      </c>
      <c r="G103" s="1461" t="s">
        <v>3157</v>
      </c>
      <c r="H103" s="187" t="s">
        <v>6</v>
      </c>
      <c r="I103" s="188">
        <v>2</v>
      </c>
      <c r="J103" s="195"/>
      <c r="K103" s="188">
        <f t="shared" si="2"/>
        <v>0</v>
      </c>
    </row>
    <row r="104" spans="1:11" ht="60" x14ac:dyDescent="0.25">
      <c r="A104" s="187">
        <v>18</v>
      </c>
      <c r="B104" s="187">
        <v>314</v>
      </c>
      <c r="C104" s="184" t="str">
        <f t="shared" si="1"/>
        <v>314-18</v>
      </c>
      <c r="D104" s="1461" t="s">
        <v>637</v>
      </c>
      <c r="E104" s="1461" t="s">
        <v>74</v>
      </c>
      <c r="F104" s="1461" t="s">
        <v>677</v>
      </c>
      <c r="G104" s="1461" t="s">
        <v>3158</v>
      </c>
      <c r="H104" s="187" t="s">
        <v>10</v>
      </c>
      <c r="I104" s="188">
        <v>348</v>
      </c>
      <c r="J104" s="195"/>
      <c r="K104" s="188">
        <f t="shared" si="2"/>
        <v>0</v>
      </c>
    </row>
    <row r="105" spans="1:11" ht="105" x14ac:dyDescent="0.25">
      <c r="A105" s="187">
        <v>19</v>
      </c>
      <c r="B105" s="187">
        <v>314</v>
      </c>
      <c r="C105" s="184" t="str">
        <f t="shared" si="1"/>
        <v>314-19</v>
      </c>
      <c r="D105" s="1461" t="s">
        <v>637</v>
      </c>
      <c r="E105" s="1461" t="s">
        <v>74</v>
      </c>
      <c r="F105" s="1461" t="s">
        <v>677</v>
      </c>
      <c r="G105" s="1461" t="s">
        <v>3159</v>
      </c>
      <c r="H105" s="187" t="s">
        <v>10</v>
      </c>
      <c r="I105" s="188">
        <v>4</v>
      </c>
      <c r="J105" s="195"/>
      <c r="K105" s="188">
        <f t="shared" si="2"/>
        <v>0</v>
      </c>
    </row>
    <row r="106" spans="1:11" ht="270" x14ac:dyDescent="0.25">
      <c r="A106" s="187">
        <v>20</v>
      </c>
      <c r="B106" s="187">
        <v>314</v>
      </c>
      <c r="C106" s="184" t="str">
        <f t="shared" si="1"/>
        <v>314-20</v>
      </c>
      <c r="D106" s="1461" t="s">
        <v>637</v>
      </c>
      <c r="E106" s="1461" t="s">
        <v>74</v>
      </c>
      <c r="F106" s="1461" t="s">
        <v>677</v>
      </c>
      <c r="G106" s="1461" t="s">
        <v>3160</v>
      </c>
      <c r="H106" s="187" t="s">
        <v>10</v>
      </c>
      <c r="I106" s="188">
        <v>24</v>
      </c>
      <c r="J106" s="195"/>
      <c r="K106" s="188">
        <f t="shared" si="2"/>
        <v>0</v>
      </c>
    </row>
    <row r="107" spans="1:11" ht="375" x14ac:dyDescent="0.25">
      <c r="A107" s="187">
        <v>21</v>
      </c>
      <c r="B107" s="187">
        <v>314</v>
      </c>
      <c r="C107" s="184" t="str">
        <f t="shared" ref="C107:C170" si="3">CONCATENATE(B107,$A$26,A107)</f>
        <v>314-21</v>
      </c>
      <c r="D107" s="1461" t="s">
        <v>637</v>
      </c>
      <c r="E107" s="1461" t="s">
        <v>74</v>
      </c>
      <c r="F107" s="1461" t="s">
        <v>677</v>
      </c>
      <c r="G107" s="1461" t="s">
        <v>3199</v>
      </c>
      <c r="H107" s="187" t="s">
        <v>6</v>
      </c>
      <c r="I107" s="188">
        <v>4</v>
      </c>
      <c r="J107" s="195"/>
      <c r="K107" s="188">
        <f t="shared" ref="K107:K170" si="4">ROUND(I107*J107,2)</f>
        <v>0</v>
      </c>
    </row>
    <row r="108" spans="1:11" ht="45" x14ac:dyDescent="0.25">
      <c r="A108" s="187">
        <v>22</v>
      </c>
      <c r="B108" s="187">
        <v>314</v>
      </c>
      <c r="C108" s="184" t="str">
        <f t="shared" si="3"/>
        <v>314-22</v>
      </c>
      <c r="D108" s="1461" t="s">
        <v>637</v>
      </c>
      <c r="E108" s="1461" t="s">
        <v>74</v>
      </c>
      <c r="F108" s="1461" t="s">
        <v>677</v>
      </c>
      <c r="G108" s="1461" t="s">
        <v>3164</v>
      </c>
      <c r="H108" s="187" t="s">
        <v>6</v>
      </c>
      <c r="I108" s="188">
        <v>2</v>
      </c>
      <c r="J108" s="195"/>
      <c r="K108" s="188">
        <f t="shared" si="4"/>
        <v>0</v>
      </c>
    </row>
    <row r="109" spans="1:11" ht="75" x14ac:dyDescent="0.25">
      <c r="A109" s="187">
        <v>23</v>
      </c>
      <c r="B109" s="187">
        <v>314</v>
      </c>
      <c r="C109" s="184" t="str">
        <f t="shared" si="3"/>
        <v>314-23</v>
      </c>
      <c r="D109" s="1461" t="s">
        <v>637</v>
      </c>
      <c r="E109" s="1461" t="s">
        <v>74</v>
      </c>
      <c r="F109" s="1461" t="s">
        <v>677</v>
      </c>
      <c r="G109" s="1461" t="s">
        <v>3165</v>
      </c>
      <c r="H109" s="187" t="s">
        <v>6</v>
      </c>
      <c r="I109" s="188">
        <v>4</v>
      </c>
      <c r="J109" s="195"/>
      <c r="K109" s="188">
        <f t="shared" si="4"/>
        <v>0</v>
      </c>
    </row>
    <row r="110" spans="1:11" ht="60" x14ac:dyDescent="0.25">
      <c r="A110" s="187">
        <v>1201</v>
      </c>
      <c r="B110" s="187">
        <v>561</v>
      </c>
      <c r="C110" s="184" t="str">
        <f t="shared" si="3"/>
        <v>561-1201</v>
      </c>
      <c r="D110" s="1461" t="s">
        <v>635</v>
      </c>
      <c r="E110" s="1461" t="s">
        <v>7</v>
      </c>
      <c r="F110" s="1461" t="s">
        <v>8</v>
      </c>
      <c r="G110" s="1461" t="s">
        <v>9</v>
      </c>
      <c r="H110" s="187" t="s">
        <v>10</v>
      </c>
      <c r="I110" s="188">
        <v>270</v>
      </c>
      <c r="J110" s="188">
        <f>VLOOKUP(A110,CENIK!$A$2:$F$187,6,FALSE)</f>
        <v>0</v>
      </c>
      <c r="K110" s="188">
        <f t="shared" si="4"/>
        <v>0</v>
      </c>
    </row>
    <row r="111" spans="1:11" ht="45" x14ac:dyDescent="0.25">
      <c r="A111" s="187">
        <v>1202</v>
      </c>
      <c r="B111" s="187">
        <v>561</v>
      </c>
      <c r="C111" s="184" t="str">
        <f t="shared" si="3"/>
        <v>561-1202</v>
      </c>
      <c r="D111" s="1461" t="s">
        <v>635</v>
      </c>
      <c r="E111" s="1461" t="s">
        <v>7</v>
      </c>
      <c r="F111" s="1461" t="s">
        <v>8</v>
      </c>
      <c r="G111" s="1461" t="s">
        <v>11</v>
      </c>
      <c r="H111" s="187" t="s">
        <v>12</v>
      </c>
      <c r="I111" s="188">
        <v>9</v>
      </c>
      <c r="J111" s="188">
        <f>VLOOKUP(A111,CENIK!$A$2:$F$187,6,FALSE)</f>
        <v>0</v>
      </c>
      <c r="K111" s="188">
        <f t="shared" si="4"/>
        <v>0</v>
      </c>
    </row>
    <row r="112" spans="1:11" ht="60" x14ac:dyDescent="0.25">
      <c r="A112" s="187">
        <v>24</v>
      </c>
      <c r="B112" s="187">
        <v>561</v>
      </c>
      <c r="C112" s="184" t="str">
        <f t="shared" si="3"/>
        <v>561-24</v>
      </c>
      <c r="D112" s="1461" t="s">
        <v>635</v>
      </c>
      <c r="E112" s="1461" t="s">
        <v>7</v>
      </c>
      <c r="F112" s="1461" t="s">
        <v>8</v>
      </c>
      <c r="G112" s="1461" t="s">
        <v>3188</v>
      </c>
      <c r="H112" s="187" t="s">
        <v>6</v>
      </c>
      <c r="I112" s="188">
        <v>16</v>
      </c>
      <c r="J112" s="195"/>
      <c r="K112" s="188">
        <f t="shared" si="4"/>
        <v>0</v>
      </c>
    </row>
    <row r="113" spans="1:11" ht="45" x14ac:dyDescent="0.25">
      <c r="A113" s="187">
        <v>1204</v>
      </c>
      <c r="B113" s="187">
        <v>561</v>
      </c>
      <c r="C113" s="184" t="str">
        <f t="shared" si="3"/>
        <v>561-1204</v>
      </c>
      <c r="D113" s="1461" t="s">
        <v>635</v>
      </c>
      <c r="E113" s="1461" t="s">
        <v>7</v>
      </c>
      <c r="F113" s="1461" t="s">
        <v>8</v>
      </c>
      <c r="G113" s="1461" t="s">
        <v>13</v>
      </c>
      <c r="H113" s="187" t="s">
        <v>10</v>
      </c>
      <c r="I113" s="188">
        <v>270</v>
      </c>
      <c r="J113" s="188">
        <f>VLOOKUP(A113,CENIK!$A$2:$F$187,6,FALSE)</f>
        <v>0</v>
      </c>
      <c r="K113" s="188">
        <f t="shared" si="4"/>
        <v>0</v>
      </c>
    </row>
    <row r="114" spans="1:11" ht="60" x14ac:dyDescent="0.25">
      <c r="A114" s="187">
        <v>1205</v>
      </c>
      <c r="B114" s="187">
        <v>561</v>
      </c>
      <c r="C114" s="184" t="str">
        <f t="shared" si="3"/>
        <v>561-1205</v>
      </c>
      <c r="D114" s="1461" t="s">
        <v>635</v>
      </c>
      <c r="E114" s="1461" t="s">
        <v>7</v>
      </c>
      <c r="F114" s="1461" t="s">
        <v>8</v>
      </c>
      <c r="G114" s="1461" t="s">
        <v>237</v>
      </c>
      <c r="H114" s="187" t="s">
        <v>14</v>
      </c>
      <c r="I114" s="188">
        <v>1</v>
      </c>
      <c r="J114" s="188">
        <f>VLOOKUP(A114,CENIK!$A$2:$F$187,6,FALSE)</f>
        <v>0</v>
      </c>
      <c r="K114" s="188">
        <f t="shared" si="4"/>
        <v>0</v>
      </c>
    </row>
    <row r="115" spans="1:11" ht="60" x14ac:dyDescent="0.25">
      <c r="A115" s="187">
        <v>1206</v>
      </c>
      <c r="B115" s="187">
        <v>561</v>
      </c>
      <c r="C115" s="184" t="str">
        <f t="shared" si="3"/>
        <v>561-1206</v>
      </c>
      <c r="D115" s="1461" t="s">
        <v>635</v>
      </c>
      <c r="E115" s="1461" t="s">
        <v>7</v>
      </c>
      <c r="F115" s="1461" t="s">
        <v>8</v>
      </c>
      <c r="G115" s="1461" t="s">
        <v>238</v>
      </c>
      <c r="H115" s="187" t="s">
        <v>14</v>
      </c>
      <c r="I115" s="188">
        <v>1</v>
      </c>
      <c r="J115" s="188">
        <f>VLOOKUP(A115,CENIK!$A$2:$F$187,6,FALSE)</f>
        <v>0</v>
      </c>
      <c r="K115" s="188">
        <f t="shared" si="4"/>
        <v>0</v>
      </c>
    </row>
    <row r="116" spans="1:11" ht="75" x14ac:dyDescent="0.25">
      <c r="A116" s="187">
        <v>1207</v>
      </c>
      <c r="B116" s="187">
        <v>561</v>
      </c>
      <c r="C116" s="184" t="str">
        <f t="shared" si="3"/>
        <v>561-1207</v>
      </c>
      <c r="D116" s="1461" t="s">
        <v>635</v>
      </c>
      <c r="E116" s="1461" t="s">
        <v>7</v>
      </c>
      <c r="F116" s="1461" t="s">
        <v>8</v>
      </c>
      <c r="G116" s="1461" t="s">
        <v>239</v>
      </c>
      <c r="H116" s="187" t="s">
        <v>14</v>
      </c>
      <c r="I116" s="188">
        <v>1</v>
      </c>
      <c r="J116" s="188">
        <f>VLOOKUP(A116,CENIK!$A$2:$F$187,6,FALSE)</f>
        <v>0</v>
      </c>
      <c r="K116" s="188">
        <f t="shared" si="4"/>
        <v>0</v>
      </c>
    </row>
    <row r="117" spans="1:11" ht="75" x14ac:dyDescent="0.25">
      <c r="A117" s="187">
        <v>1208</v>
      </c>
      <c r="B117" s="187">
        <v>561</v>
      </c>
      <c r="C117" s="184" t="str">
        <f t="shared" si="3"/>
        <v>561-1208</v>
      </c>
      <c r="D117" s="1461" t="s">
        <v>635</v>
      </c>
      <c r="E117" s="1461" t="s">
        <v>7</v>
      </c>
      <c r="F117" s="1461" t="s">
        <v>8</v>
      </c>
      <c r="G117" s="1461" t="s">
        <v>240</v>
      </c>
      <c r="H117" s="187" t="s">
        <v>14</v>
      </c>
      <c r="I117" s="188">
        <v>1</v>
      </c>
      <c r="J117" s="188">
        <f>VLOOKUP(A117,CENIK!$A$2:$F$187,6,FALSE)</f>
        <v>0</v>
      </c>
      <c r="K117" s="188">
        <f t="shared" si="4"/>
        <v>0</v>
      </c>
    </row>
    <row r="118" spans="1:11" ht="75" x14ac:dyDescent="0.25">
      <c r="A118" s="187">
        <v>1211</v>
      </c>
      <c r="B118" s="187">
        <v>561</v>
      </c>
      <c r="C118" s="184" t="str">
        <f t="shared" si="3"/>
        <v>561-1211</v>
      </c>
      <c r="D118" s="1461" t="s">
        <v>635</v>
      </c>
      <c r="E118" s="1461" t="s">
        <v>7</v>
      </c>
      <c r="F118" s="1461" t="s">
        <v>8</v>
      </c>
      <c r="G118" s="1461" t="s">
        <v>242</v>
      </c>
      <c r="H118" s="187" t="s">
        <v>14</v>
      </c>
      <c r="I118" s="188">
        <v>1</v>
      </c>
      <c r="J118" s="188">
        <f>VLOOKUP(A118,CENIK!$A$2:$F$187,6,FALSE)</f>
        <v>0</v>
      </c>
      <c r="K118" s="188">
        <f t="shared" si="4"/>
        <v>0</v>
      </c>
    </row>
    <row r="119" spans="1:11" ht="60" x14ac:dyDescent="0.25">
      <c r="A119" s="187">
        <v>1212</v>
      </c>
      <c r="B119" s="187">
        <v>561</v>
      </c>
      <c r="C119" s="184" t="str">
        <f t="shared" si="3"/>
        <v>561-1212</v>
      </c>
      <c r="D119" s="1461" t="s">
        <v>635</v>
      </c>
      <c r="E119" s="1461" t="s">
        <v>7</v>
      </c>
      <c r="F119" s="1461" t="s">
        <v>8</v>
      </c>
      <c r="G119" s="1461" t="s">
        <v>243</v>
      </c>
      <c r="H119" s="187" t="s">
        <v>14</v>
      </c>
      <c r="I119" s="188">
        <v>1</v>
      </c>
      <c r="J119" s="188">
        <f>VLOOKUP(A119,CENIK!$A$2:$F$187,6,FALSE)</f>
        <v>0</v>
      </c>
      <c r="K119" s="188">
        <f t="shared" si="4"/>
        <v>0</v>
      </c>
    </row>
    <row r="120" spans="1:11" ht="60" x14ac:dyDescent="0.25">
      <c r="A120" s="187">
        <v>1213</v>
      </c>
      <c r="B120" s="187">
        <v>561</v>
      </c>
      <c r="C120" s="184" t="str">
        <f t="shared" si="3"/>
        <v>561-1213</v>
      </c>
      <c r="D120" s="1461" t="s">
        <v>635</v>
      </c>
      <c r="E120" s="1461" t="s">
        <v>7</v>
      </c>
      <c r="F120" s="1461" t="s">
        <v>8</v>
      </c>
      <c r="G120" s="1461" t="s">
        <v>244</v>
      </c>
      <c r="H120" s="187" t="s">
        <v>14</v>
      </c>
      <c r="I120" s="188">
        <v>1</v>
      </c>
      <c r="J120" s="188">
        <f>VLOOKUP(A120,CENIK!$A$2:$F$187,6,FALSE)</f>
        <v>0</v>
      </c>
      <c r="K120" s="188">
        <f t="shared" si="4"/>
        <v>0</v>
      </c>
    </row>
    <row r="121" spans="1:11" ht="45" x14ac:dyDescent="0.25">
      <c r="A121" s="187">
        <v>1309</v>
      </c>
      <c r="B121" s="187">
        <v>561</v>
      </c>
      <c r="C121" s="184" t="str">
        <f t="shared" si="3"/>
        <v>561-1309</v>
      </c>
      <c r="D121" s="1461" t="s">
        <v>635</v>
      </c>
      <c r="E121" s="1461" t="s">
        <v>7</v>
      </c>
      <c r="F121" s="1461" t="s">
        <v>15</v>
      </c>
      <c r="G121" s="1461" t="s">
        <v>643</v>
      </c>
      <c r="H121" s="187" t="s">
        <v>20</v>
      </c>
      <c r="I121" s="188">
        <v>7</v>
      </c>
      <c r="J121" s="188">
        <f>VLOOKUP(A121,CENIK!$A$2:$F$187,6,FALSE)</f>
        <v>0</v>
      </c>
      <c r="K121" s="188">
        <f t="shared" si="4"/>
        <v>0</v>
      </c>
    </row>
    <row r="122" spans="1:11" ht="45" x14ac:dyDescent="0.25">
      <c r="A122" s="187">
        <v>1301</v>
      </c>
      <c r="B122" s="187">
        <v>561</v>
      </c>
      <c r="C122" s="184" t="str">
        <f t="shared" si="3"/>
        <v>561-1301</v>
      </c>
      <c r="D122" s="1461" t="s">
        <v>635</v>
      </c>
      <c r="E122" s="1461" t="s">
        <v>7</v>
      </c>
      <c r="F122" s="1461" t="s">
        <v>15</v>
      </c>
      <c r="G122" s="1461" t="s">
        <v>16</v>
      </c>
      <c r="H122" s="187" t="s">
        <v>10</v>
      </c>
      <c r="I122" s="188">
        <v>270</v>
      </c>
      <c r="J122" s="188">
        <f>VLOOKUP(A122,CENIK!$A$2:$F$187,6,FALSE)</f>
        <v>0</v>
      </c>
      <c r="K122" s="188">
        <f t="shared" si="4"/>
        <v>0</v>
      </c>
    </row>
    <row r="123" spans="1:11" ht="135" x14ac:dyDescent="0.25">
      <c r="A123" s="187">
        <v>1303</v>
      </c>
      <c r="B123" s="187">
        <v>561</v>
      </c>
      <c r="C123" s="184" t="str">
        <f t="shared" si="3"/>
        <v>561-1303</v>
      </c>
      <c r="D123" s="1461" t="s">
        <v>635</v>
      </c>
      <c r="E123" s="1461" t="s">
        <v>7</v>
      </c>
      <c r="F123" s="1461" t="s">
        <v>15</v>
      </c>
      <c r="G123" s="1461" t="s">
        <v>17</v>
      </c>
      <c r="H123" s="187" t="s">
        <v>10</v>
      </c>
      <c r="I123" s="188">
        <v>270</v>
      </c>
      <c r="J123" s="188">
        <f>VLOOKUP(A123,CENIK!$A$2:$F$187,6,FALSE)</f>
        <v>0</v>
      </c>
      <c r="K123" s="188">
        <f t="shared" si="4"/>
        <v>0</v>
      </c>
    </row>
    <row r="124" spans="1:11" ht="105" x14ac:dyDescent="0.25">
      <c r="A124" s="187">
        <v>1305</v>
      </c>
      <c r="B124" s="187">
        <v>561</v>
      </c>
      <c r="C124" s="184" t="str">
        <f t="shared" si="3"/>
        <v>561-1305</v>
      </c>
      <c r="D124" s="1461" t="s">
        <v>635</v>
      </c>
      <c r="E124" s="1461" t="s">
        <v>7</v>
      </c>
      <c r="F124" s="1461" t="s">
        <v>15</v>
      </c>
      <c r="G124" s="1461" t="s">
        <v>246</v>
      </c>
      <c r="H124" s="187" t="s">
        <v>6</v>
      </c>
      <c r="I124" s="188">
        <v>1</v>
      </c>
      <c r="J124" s="188">
        <f>VLOOKUP(A124,CENIK!$A$2:$F$187,6,FALSE)</f>
        <v>0</v>
      </c>
      <c r="K124" s="188">
        <f t="shared" si="4"/>
        <v>0</v>
      </c>
    </row>
    <row r="125" spans="1:11" ht="60" x14ac:dyDescent="0.25">
      <c r="A125" s="187">
        <v>1307</v>
      </c>
      <c r="B125" s="187">
        <v>561</v>
      </c>
      <c r="C125" s="184" t="str">
        <f t="shared" si="3"/>
        <v>561-1307</v>
      </c>
      <c r="D125" s="1461" t="s">
        <v>635</v>
      </c>
      <c r="E125" s="1461" t="s">
        <v>7</v>
      </c>
      <c r="F125" s="1461" t="s">
        <v>15</v>
      </c>
      <c r="G125" s="1461" t="s">
        <v>18</v>
      </c>
      <c r="H125" s="187" t="s">
        <v>6</v>
      </c>
      <c r="I125" s="188">
        <v>9</v>
      </c>
      <c r="J125" s="188">
        <f>VLOOKUP(A125,CENIK!$A$2:$F$187,6,FALSE)</f>
        <v>0</v>
      </c>
      <c r="K125" s="188">
        <f t="shared" si="4"/>
        <v>0</v>
      </c>
    </row>
    <row r="126" spans="1:11" ht="60" x14ac:dyDescent="0.25">
      <c r="A126" s="187">
        <v>1308</v>
      </c>
      <c r="B126" s="187">
        <v>561</v>
      </c>
      <c r="C126" s="184" t="str">
        <f t="shared" si="3"/>
        <v>561-1308</v>
      </c>
      <c r="D126" s="1461" t="s">
        <v>635</v>
      </c>
      <c r="E126" s="1461" t="s">
        <v>7</v>
      </c>
      <c r="F126" s="1461" t="s">
        <v>15</v>
      </c>
      <c r="G126" s="1461" t="s">
        <v>19</v>
      </c>
      <c r="H126" s="187" t="s">
        <v>6</v>
      </c>
      <c r="I126" s="188">
        <v>3</v>
      </c>
      <c r="J126" s="188">
        <f>VLOOKUP(A126,CENIK!$A$2:$F$187,6,FALSE)</f>
        <v>0</v>
      </c>
      <c r="K126" s="188">
        <f t="shared" si="4"/>
        <v>0</v>
      </c>
    </row>
    <row r="127" spans="1:11" ht="60" x14ac:dyDescent="0.25">
      <c r="A127" s="187">
        <v>1310</v>
      </c>
      <c r="B127" s="187">
        <v>561</v>
      </c>
      <c r="C127" s="184" t="str">
        <f t="shared" si="3"/>
        <v>561-1310</v>
      </c>
      <c r="D127" s="1461" t="s">
        <v>635</v>
      </c>
      <c r="E127" s="1461" t="s">
        <v>7</v>
      </c>
      <c r="F127" s="1461" t="s">
        <v>15</v>
      </c>
      <c r="G127" s="1461" t="s">
        <v>21</v>
      </c>
      <c r="H127" s="187" t="s">
        <v>22</v>
      </c>
      <c r="I127" s="188">
        <v>146</v>
      </c>
      <c r="J127" s="188">
        <f>VLOOKUP(A127,CENIK!$A$2:$F$187,6,FALSE)</f>
        <v>0</v>
      </c>
      <c r="K127" s="188">
        <f t="shared" si="4"/>
        <v>0</v>
      </c>
    </row>
    <row r="128" spans="1:11" ht="45" x14ac:dyDescent="0.25">
      <c r="A128" s="187">
        <v>1311</v>
      </c>
      <c r="B128" s="187">
        <v>561</v>
      </c>
      <c r="C128" s="184" t="str">
        <f t="shared" si="3"/>
        <v>561-1311</v>
      </c>
      <c r="D128" s="1461" t="s">
        <v>635</v>
      </c>
      <c r="E128" s="1461" t="s">
        <v>7</v>
      </c>
      <c r="F128" s="1461" t="s">
        <v>15</v>
      </c>
      <c r="G128" s="1461" t="s">
        <v>23</v>
      </c>
      <c r="H128" s="187" t="s">
        <v>14</v>
      </c>
      <c r="I128" s="188">
        <v>1</v>
      </c>
      <c r="J128" s="188">
        <f>VLOOKUP(A128,CENIK!$A$2:$F$187,6,FALSE)</f>
        <v>0</v>
      </c>
      <c r="K128" s="188">
        <f t="shared" si="4"/>
        <v>0</v>
      </c>
    </row>
    <row r="129" spans="1:11" ht="30" x14ac:dyDescent="0.25">
      <c r="A129" s="187">
        <v>1401</v>
      </c>
      <c r="B129" s="187">
        <v>561</v>
      </c>
      <c r="C129" s="184" t="str">
        <f t="shared" si="3"/>
        <v>561-1401</v>
      </c>
      <c r="D129" s="1461" t="s">
        <v>635</v>
      </c>
      <c r="E129" s="1461" t="s">
        <v>7</v>
      </c>
      <c r="F129" s="1461" t="s">
        <v>25</v>
      </c>
      <c r="G129" s="1461" t="s">
        <v>247</v>
      </c>
      <c r="H129" s="187" t="s">
        <v>20</v>
      </c>
      <c r="I129" s="188">
        <v>7</v>
      </c>
      <c r="J129" s="188">
        <f>VLOOKUP(A129,CENIK!$A$2:$F$187,6,FALSE)</f>
        <v>0</v>
      </c>
      <c r="K129" s="188">
        <f t="shared" si="4"/>
        <v>0</v>
      </c>
    </row>
    <row r="130" spans="1:11" ht="30" x14ac:dyDescent="0.25">
      <c r="A130" s="187">
        <v>1402</v>
      </c>
      <c r="B130" s="187">
        <v>561</v>
      </c>
      <c r="C130" s="184" t="str">
        <f t="shared" si="3"/>
        <v>561-1402</v>
      </c>
      <c r="D130" s="1461" t="s">
        <v>635</v>
      </c>
      <c r="E130" s="1461" t="s">
        <v>7</v>
      </c>
      <c r="F130" s="1461" t="s">
        <v>25</v>
      </c>
      <c r="G130" s="1461" t="s">
        <v>248</v>
      </c>
      <c r="H130" s="187" t="s">
        <v>20</v>
      </c>
      <c r="I130" s="188">
        <v>5</v>
      </c>
      <c r="J130" s="188">
        <f>VLOOKUP(A130,CENIK!$A$2:$F$187,6,FALSE)</f>
        <v>0</v>
      </c>
      <c r="K130" s="188">
        <f t="shared" si="4"/>
        <v>0</v>
      </c>
    </row>
    <row r="131" spans="1:11" ht="30" x14ac:dyDescent="0.25">
      <c r="A131" s="187">
        <v>1403</v>
      </c>
      <c r="B131" s="187">
        <v>561</v>
      </c>
      <c r="C131" s="184" t="str">
        <f t="shared" si="3"/>
        <v>561-1403</v>
      </c>
      <c r="D131" s="1461" t="s">
        <v>635</v>
      </c>
      <c r="E131" s="1461" t="s">
        <v>7</v>
      </c>
      <c r="F131" s="1461" t="s">
        <v>25</v>
      </c>
      <c r="G131" s="1461" t="s">
        <v>249</v>
      </c>
      <c r="H131" s="187" t="s">
        <v>20</v>
      </c>
      <c r="I131" s="188">
        <v>2</v>
      </c>
      <c r="J131" s="188">
        <f>VLOOKUP(A131,CENIK!$A$2:$F$187,6,FALSE)</f>
        <v>0</v>
      </c>
      <c r="K131" s="188">
        <f t="shared" si="4"/>
        <v>0</v>
      </c>
    </row>
    <row r="132" spans="1:11" ht="45" x14ac:dyDescent="0.25">
      <c r="A132" s="187">
        <v>12308</v>
      </c>
      <c r="B132" s="187">
        <v>561</v>
      </c>
      <c r="C132" s="184" t="str">
        <f t="shared" si="3"/>
        <v>561-12308</v>
      </c>
      <c r="D132" s="1461" t="s">
        <v>635</v>
      </c>
      <c r="E132" s="1461" t="s">
        <v>26</v>
      </c>
      <c r="F132" s="1461" t="s">
        <v>27</v>
      </c>
      <c r="G132" s="1461" t="s">
        <v>28</v>
      </c>
      <c r="H132" s="187" t="s">
        <v>29</v>
      </c>
      <c r="I132" s="188">
        <v>270</v>
      </c>
      <c r="J132" s="188">
        <f>VLOOKUP(A132,CENIK!$A$2:$F$187,6,FALSE)</f>
        <v>0</v>
      </c>
      <c r="K132" s="188">
        <f t="shared" si="4"/>
        <v>0</v>
      </c>
    </row>
    <row r="133" spans="1:11" ht="45" x14ac:dyDescent="0.25">
      <c r="A133" s="187">
        <v>12309</v>
      </c>
      <c r="B133" s="187">
        <v>561</v>
      </c>
      <c r="C133" s="184" t="str">
        <f t="shared" si="3"/>
        <v>561-12309</v>
      </c>
      <c r="D133" s="1461" t="s">
        <v>635</v>
      </c>
      <c r="E133" s="1461" t="s">
        <v>26</v>
      </c>
      <c r="F133" s="1461" t="s">
        <v>27</v>
      </c>
      <c r="G133" s="1461" t="s">
        <v>30</v>
      </c>
      <c r="H133" s="187" t="s">
        <v>29</v>
      </c>
      <c r="I133" s="188">
        <v>3</v>
      </c>
      <c r="J133" s="188">
        <f>VLOOKUP(A133,CENIK!$A$2:$F$187,6,FALSE)</f>
        <v>0</v>
      </c>
      <c r="K133" s="188">
        <f t="shared" si="4"/>
        <v>0</v>
      </c>
    </row>
    <row r="134" spans="1:11" ht="30" x14ac:dyDescent="0.25">
      <c r="A134" s="187">
        <v>12327</v>
      </c>
      <c r="B134" s="187">
        <v>561</v>
      </c>
      <c r="C134" s="184" t="str">
        <f t="shared" si="3"/>
        <v>561-12327</v>
      </c>
      <c r="D134" s="1461" t="s">
        <v>635</v>
      </c>
      <c r="E134" s="1461" t="s">
        <v>26</v>
      </c>
      <c r="F134" s="1461" t="s">
        <v>27</v>
      </c>
      <c r="G134" s="1461" t="s">
        <v>31</v>
      </c>
      <c r="H134" s="187" t="s">
        <v>10</v>
      </c>
      <c r="I134" s="188">
        <v>272</v>
      </c>
      <c r="J134" s="188">
        <f>VLOOKUP(A134,CENIK!$A$2:$F$187,6,FALSE)</f>
        <v>0</v>
      </c>
      <c r="K134" s="188">
        <f t="shared" si="4"/>
        <v>0</v>
      </c>
    </row>
    <row r="135" spans="1:11" ht="30" x14ac:dyDescent="0.25">
      <c r="A135" s="187">
        <v>12328</v>
      </c>
      <c r="B135" s="187">
        <v>561</v>
      </c>
      <c r="C135" s="184" t="str">
        <f t="shared" si="3"/>
        <v>561-12328</v>
      </c>
      <c r="D135" s="1461" t="s">
        <v>635</v>
      </c>
      <c r="E135" s="1461" t="s">
        <v>26</v>
      </c>
      <c r="F135" s="1461" t="s">
        <v>27</v>
      </c>
      <c r="G135" s="1461" t="s">
        <v>32</v>
      </c>
      <c r="H135" s="187" t="s">
        <v>10</v>
      </c>
      <c r="I135" s="188">
        <v>2.72</v>
      </c>
      <c r="J135" s="188">
        <f>VLOOKUP(A135,CENIK!$A$2:$F$187,6,FALSE)</f>
        <v>0</v>
      </c>
      <c r="K135" s="188">
        <f t="shared" si="4"/>
        <v>0</v>
      </c>
    </row>
    <row r="136" spans="1:11" ht="30" x14ac:dyDescent="0.25">
      <c r="A136" s="187">
        <v>25</v>
      </c>
      <c r="B136" s="187">
        <v>561</v>
      </c>
      <c r="C136" s="184" t="str">
        <f t="shared" si="3"/>
        <v>561-25</v>
      </c>
      <c r="D136" s="1461" t="s">
        <v>635</v>
      </c>
      <c r="E136" s="1461" t="s">
        <v>26</v>
      </c>
      <c r="F136" s="1461" t="s">
        <v>36</v>
      </c>
      <c r="G136" s="1461" t="s">
        <v>3195</v>
      </c>
      <c r="H136" s="187" t="s">
        <v>29</v>
      </c>
      <c r="I136" s="188">
        <v>243</v>
      </c>
      <c r="J136" s="195"/>
      <c r="K136" s="188">
        <f t="shared" si="4"/>
        <v>0</v>
      </c>
    </row>
    <row r="137" spans="1:11" ht="30" x14ac:dyDescent="0.25">
      <c r="A137" s="187">
        <v>2224</v>
      </c>
      <c r="B137" s="187">
        <v>561</v>
      </c>
      <c r="C137" s="184" t="str">
        <f t="shared" si="3"/>
        <v>561-2224</v>
      </c>
      <c r="D137" s="1461" t="s">
        <v>635</v>
      </c>
      <c r="E137" s="1461" t="s">
        <v>26</v>
      </c>
      <c r="F137" s="1461" t="s">
        <v>36</v>
      </c>
      <c r="G137" s="1461" t="s">
        <v>38</v>
      </c>
      <c r="H137" s="187" t="s">
        <v>12</v>
      </c>
      <c r="I137" s="188">
        <v>9</v>
      </c>
      <c r="J137" s="188">
        <f>VLOOKUP(A137,CENIK!$A$2:$F$187,6,FALSE)</f>
        <v>0</v>
      </c>
      <c r="K137" s="188">
        <f t="shared" si="4"/>
        <v>0</v>
      </c>
    </row>
    <row r="138" spans="1:11" ht="30" x14ac:dyDescent="0.25">
      <c r="A138" s="187">
        <v>24405</v>
      </c>
      <c r="B138" s="187">
        <v>561</v>
      </c>
      <c r="C138" s="184" t="str">
        <f t="shared" si="3"/>
        <v>561-24405</v>
      </c>
      <c r="D138" s="1461" t="s">
        <v>635</v>
      </c>
      <c r="E138" s="1461" t="s">
        <v>26</v>
      </c>
      <c r="F138" s="1461" t="s">
        <v>36</v>
      </c>
      <c r="G138" s="1461" t="s">
        <v>252</v>
      </c>
      <c r="H138" s="187" t="s">
        <v>22</v>
      </c>
      <c r="I138" s="188">
        <v>78.099999999999994</v>
      </c>
      <c r="J138" s="188">
        <f>VLOOKUP(A138,CENIK!$A$2:$F$187,6,FALSE)</f>
        <v>0</v>
      </c>
      <c r="K138" s="188">
        <f t="shared" si="4"/>
        <v>0</v>
      </c>
    </row>
    <row r="139" spans="1:11" ht="45" x14ac:dyDescent="0.25">
      <c r="A139" s="187">
        <v>31302</v>
      </c>
      <c r="B139" s="187">
        <v>561</v>
      </c>
      <c r="C139" s="184" t="str">
        <f t="shared" si="3"/>
        <v>561-31302</v>
      </c>
      <c r="D139" s="1461" t="s">
        <v>635</v>
      </c>
      <c r="E139" s="1461" t="s">
        <v>26</v>
      </c>
      <c r="F139" s="1461" t="s">
        <v>36</v>
      </c>
      <c r="G139" s="1461" t="s">
        <v>639</v>
      </c>
      <c r="H139" s="187" t="s">
        <v>22</v>
      </c>
      <c r="I139" s="188">
        <v>53.2</v>
      </c>
      <c r="J139" s="188">
        <f>VLOOKUP(A139,CENIK!$A$2:$F$187,6,FALSE)</f>
        <v>0</v>
      </c>
      <c r="K139" s="188">
        <f t="shared" si="4"/>
        <v>0</v>
      </c>
    </row>
    <row r="140" spans="1:11" ht="75" x14ac:dyDescent="0.25">
      <c r="A140" s="187">
        <v>31503</v>
      </c>
      <c r="B140" s="187">
        <v>561</v>
      </c>
      <c r="C140" s="184" t="str">
        <f t="shared" si="3"/>
        <v>561-31503</v>
      </c>
      <c r="D140" s="1461" t="s">
        <v>635</v>
      </c>
      <c r="E140" s="1461" t="s">
        <v>26</v>
      </c>
      <c r="F140" s="1461" t="s">
        <v>36</v>
      </c>
      <c r="G140" s="1461" t="s">
        <v>658</v>
      </c>
      <c r="H140" s="187" t="s">
        <v>29</v>
      </c>
      <c r="I140" s="188">
        <v>243</v>
      </c>
      <c r="J140" s="188">
        <f>VLOOKUP(A140,CENIK!$A$2:$F$187,6,FALSE)</f>
        <v>0</v>
      </c>
      <c r="K140" s="188">
        <f t="shared" si="4"/>
        <v>0</v>
      </c>
    </row>
    <row r="141" spans="1:11" ht="45" x14ac:dyDescent="0.25">
      <c r="A141" s="187">
        <v>32208</v>
      </c>
      <c r="B141" s="187">
        <v>561</v>
      </c>
      <c r="C141" s="184" t="str">
        <f t="shared" si="3"/>
        <v>561-32208</v>
      </c>
      <c r="D141" s="1461" t="s">
        <v>635</v>
      </c>
      <c r="E141" s="1461" t="s">
        <v>26</v>
      </c>
      <c r="F141" s="1461" t="s">
        <v>36</v>
      </c>
      <c r="G141" s="1461" t="s">
        <v>254</v>
      </c>
      <c r="H141" s="187" t="s">
        <v>29</v>
      </c>
      <c r="I141" s="188">
        <v>243</v>
      </c>
      <c r="J141" s="188">
        <f>VLOOKUP(A141,CENIK!$A$2:$F$187,6,FALSE)</f>
        <v>0</v>
      </c>
      <c r="K141" s="188">
        <f t="shared" si="4"/>
        <v>0</v>
      </c>
    </row>
    <row r="142" spans="1:11" ht="75" x14ac:dyDescent="0.25">
      <c r="A142" s="187">
        <v>2311</v>
      </c>
      <c r="B142" s="187">
        <v>561</v>
      </c>
      <c r="C142" s="184" t="str">
        <f t="shared" si="3"/>
        <v>561-2311</v>
      </c>
      <c r="D142" s="1461" t="s">
        <v>635</v>
      </c>
      <c r="E142" s="1461" t="s">
        <v>26</v>
      </c>
      <c r="F142" s="1461" t="s">
        <v>44</v>
      </c>
      <c r="G142" s="1461" t="s">
        <v>661</v>
      </c>
      <c r="H142" s="187" t="s">
        <v>10</v>
      </c>
      <c r="I142" s="188">
        <v>270</v>
      </c>
      <c r="J142" s="188">
        <f>VLOOKUP(A142,CENIK!$A$2:$F$187,6,FALSE)</f>
        <v>0</v>
      </c>
      <c r="K142" s="188">
        <f t="shared" si="4"/>
        <v>0</v>
      </c>
    </row>
    <row r="143" spans="1:11" ht="45" x14ac:dyDescent="0.25">
      <c r="A143" s="187">
        <v>26</v>
      </c>
      <c r="B143" s="187">
        <v>561</v>
      </c>
      <c r="C143" s="184" t="str">
        <f t="shared" si="3"/>
        <v>561-26</v>
      </c>
      <c r="D143" s="1461" t="s">
        <v>635</v>
      </c>
      <c r="E143" s="1461" t="s">
        <v>49</v>
      </c>
      <c r="F143" s="1461" t="s">
        <v>50</v>
      </c>
      <c r="G143" s="1461" t="s">
        <v>3196</v>
      </c>
      <c r="H143" s="187" t="s">
        <v>22</v>
      </c>
      <c r="I143" s="188">
        <v>5</v>
      </c>
      <c r="J143" s="195"/>
      <c r="K143" s="188">
        <f t="shared" si="4"/>
        <v>0</v>
      </c>
    </row>
    <row r="144" spans="1:11" ht="60" x14ac:dyDescent="0.25">
      <c r="A144" s="187">
        <v>27</v>
      </c>
      <c r="B144" s="187">
        <v>561</v>
      </c>
      <c r="C144" s="184" t="str">
        <f t="shared" si="3"/>
        <v>561-27</v>
      </c>
      <c r="D144" s="1461" t="s">
        <v>635</v>
      </c>
      <c r="E144" s="1461" t="s">
        <v>49</v>
      </c>
      <c r="F144" s="1461" t="s">
        <v>50</v>
      </c>
      <c r="G144" s="1461" t="s">
        <v>3197</v>
      </c>
      <c r="H144" s="187" t="s">
        <v>22</v>
      </c>
      <c r="I144" s="188">
        <v>97</v>
      </c>
      <c r="J144" s="195"/>
      <c r="K144" s="188">
        <f t="shared" si="4"/>
        <v>0</v>
      </c>
    </row>
    <row r="145" spans="1:11" ht="60" x14ac:dyDescent="0.25">
      <c r="A145" s="187">
        <v>4101</v>
      </c>
      <c r="B145" s="187">
        <v>561</v>
      </c>
      <c r="C145" s="184" t="str">
        <f t="shared" si="3"/>
        <v>561-4101</v>
      </c>
      <c r="D145" s="1461" t="s">
        <v>635</v>
      </c>
      <c r="E145" s="1461" t="s">
        <v>49</v>
      </c>
      <c r="F145" s="1461" t="s">
        <v>50</v>
      </c>
      <c r="G145" s="1461" t="s">
        <v>641</v>
      </c>
      <c r="H145" s="187" t="s">
        <v>29</v>
      </c>
      <c r="I145" s="188">
        <v>54</v>
      </c>
      <c r="J145" s="188">
        <f>VLOOKUP(A145,CENIK!$A$2:$F$187,6,FALSE)</f>
        <v>0</v>
      </c>
      <c r="K145" s="188">
        <f t="shared" si="4"/>
        <v>0</v>
      </c>
    </row>
    <row r="146" spans="1:11" ht="60" x14ac:dyDescent="0.25">
      <c r="A146" s="187">
        <v>4109</v>
      </c>
      <c r="B146" s="187">
        <v>561</v>
      </c>
      <c r="C146" s="184" t="str">
        <f t="shared" si="3"/>
        <v>561-4109</v>
      </c>
      <c r="D146" s="1461" t="s">
        <v>635</v>
      </c>
      <c r="E146" s="1461" t="s">
        <v>49</v>
      </c>
      <c r="F146" s="1461" t="s">
        <v>50</v>
      </c>
      <c r="G146" s="1461" t="s">
        <v>259</v>
      </c>
      <c r="H146" s="187" t="s">
        <v>22</v>
      </c>
      <c r="I146" s="188">
        <v>26</v>
      </c>
      <c r="J146" s="188">
        <f>VLOOKUP(A146,CENIK!$A$2:$F$187,6,FALSE)</f>
        <v>0</v>
      </c>
      <c r="K146" s="188">
        <f t="shared" si="4"/>
        <v>0</v>
      </c>
    </row>
    <row r="147" spans="1:11" ht="60" x14ac:dyDescent="0.25">
      <c r="A147" s="187">
        <v>4115</v>
      </c>
      <c r="B147" s="187">
        <v>561</v>
      </c>
      <c r="C147" s="184" t="str">
        <f t="shared" si="3"/>
        <v>561-4115</v>
      </c>
      <c r="D147" s="1461" t="s">
        <v>635</v>
      </c>
      <c r="E147" s="1461" t="s">
        <v>49</v>
      </c>
      <c r="F147" s="1461" t="s">
        <v>50</v>
      </c>
      <c r="G147" s="1461" t="s">
        <v>679</v>
      </c>
      <c r="H147" s="187" t="s">
        <v>22</v>
      </c>
      <c r="I147" s="188">
        <v>6</v>
      </c>
      <c r="J147" s="188">
        <f>VLOOKUP(A147,CENIK!$A$2:$F$187,6,FALSE)</f>
        <v>0</v>
      </c>
      <c r="K147" s="188">
        <f t="shared" si="4"/>
        <v>0</v>
      </c>
    </row>
    <row r="148" spans="1:11" ht="45" x14ac:dyDescent="0.25">
      <c r="A148" s="187">
        <v>4121</v>
      </c>
      <c r="B148" s="187">
        <v>561</v>
      </c>
      <c r="C148" s="184" t="str">
        <f t="shared" si="3"/>
        <v>561-4121</v>
      </c>
      <c r="D148" s="1461" t="s">
        <v>635</v>
      </c>
      <c r="E148" s="1461" t="s">
        <v>49</v>
      </c>
      <c r="F148" s="1461" t="s">
        <v>50</v>
      </c>
      <c r="G148" s="1461" t="s">
        <v>260</v>
      </c>
      <c r="H148" s="187" t="s">
        <v>22</v>
      </c>
      <c r="I148" s="188">
        <v>6</v>
      </c>
      <c r="J148" s="188">
        <f>VLOOKUP(A148,CENIK!$A$2:$F$187,6,FALSE)</f>
        <v>0</v>
      </c>
      <c r="K148" s="188">
        <f t="shared" si="4"/>
        <v>0</v>
      </c>
    </row>
    <row r="149" spans="1:11" ht="30" x14ac:dyDescent="0.25">
      <c r="A149" s="187">
        <v>4124</v>
      </c>
      <c r="B149" s="187">
        <v>561</v>
      </c>
      <c r="C149" s="184" t="str">
        <f t="shared" si="3"/>
        <v>561-4124</v>
      </c>
      <c r="D149" s="1461" t="s">
        <v>635</v>
      </c>
      <c r="E149" s="1461" t="s">
        <v>49</v>
      </c>
      <c r="F149" s="1461" t="s">
        <v>50</v>
      </c>
      <c r="G149" s="1461" t="s">
        <v>55</v>
      </c>
      <c r="H149" s="187" t="s">
        <v>20</v>
      </c>
      <c r="I149" s="188">
        <v>84</v>
      </c>
      <c r="J149" s="188">
        <f>VLOOKUP(A149,CENIK!$A$2:$F$187,6,FALSE)</f>
        <v>0</v>
      </c>
      <c r="K149" s="188">
        <f t="shared" si="4"/>
        <v>0</v>
      </c>
    </row>
    <row r="150" spans="1:11" ht="90" x14ac:dyDescent="0.25">
      <c r="A150" s="187">
        <v>28</v>
      </c>
      <c r="B150" s="187">
        <v>561</v>
      </c>
      <c r="C150" s="184" t="str">
        <f t="shared" si="3"/>
        <v>561-28</v>
      </c>
      <c r="D150" s="1461" t="s">
        <v>635</v>
      </c>
      <c r="E150" s="1461" t="s">
        <v>49</v>
      </c>
      <c r="F150" s="1461" t="s">
        <v>56</v>
      </c>
      <c r="G150" s="1461" t="s">
        <v>3119</v>
      </c>
      <c r="H150" s="187" t="s">
        <v>10</v>
      </c>
      <c r="I150" s="188">
        <v>270</v>
      </c>
      <c r="J150" s="195"/>
      <c r="K150" s="188">
        <f t="shared" si="4"/>
        <v>0</v>
      </c>
    </row>
    <row r="151" spans="1:11" ht="75" x14ac:dyDescent="0.25">
      <c r="A151" s="187">
        <v>29</v>
      </c>
      <c r="B151" s="187">
        <v>561</v>
      </c>
      <c r="C151" s="184" t="str">
        <f t="shared" si="3"/>
        <v>561-29</v>
      </c>
      <c r="D151" s="1461" t="s">
        <v>635</v>
      </c>
      <c r="E151" s="1461" t="s">
        <v>49</v>
      </c>
      <c r="F151" s="1461" t="s">
        <v>56</v>
      </c>
      <c r="G151" s="1461" t="s">
        <v>3198</v>
      </c>
      <c r="H151" s="187" t="s">
        <v>22</v>
      </c>
      <c r="I151" s="188">
        <v>123</v>
      </c>
      <c r="J151" s="195"/>
      <c r="K151" s="188">
        <f t="shared" si="4"/>
        <v>0</v>
      </c>
    </row>
    <row r="152" spans="1:11" ht="45" x14ac:dyDescent="0.25">
      <c r="A152" s="187">
        <v>4201</v>
      </c>
      <c r="B152" s="187">
        <v>561</v>
      </c>
      <c r="C152" s="184" t="str">
        <f t="shared" si="3"/>
        <v>561-4201</v>
      </c>
      <c r="D152" s="1461" t="s">
        <v>635</v>
      </c>
      <c r="E152" s="1461" t="s">
        <v>49</v>
      </c>
      <c r="F152" s="1461" t="s">
        <v>56</v>
      </c>
      <c r="G152" s="1461" t="s">
        <v>57</v>
      </c>
      <c r="H152" s="187" t="s">
        <v>29</v>
      </c>
      <c r="I152" s="188">
        <v>135</v>
      </c>
      <c r="J152" s="188">
        <f>VLOOKUP(A152,CENIK!$A$2:$F$187,6,FALSE)</f>
        <v>0</v>
      </c>
      <c r="K152" s="188">
        <f t="shared" si="4"/>
        <v>0</v>
      </c>
    </row>
    <row r="153" spans="1:11" ht="30" x14ac:dyDescent="0.25">
      <c r="A153" s="187">
        <v>4202</v>
      </c>
      <c r="B153" s="187">
        <v>561</v>
      </c>
      <c r="C153" s="184" t="str">
        <f t="shared" si="3"/>
        <v>561-4202</v>
      </c>
      <c r="D153" s="1461" t="s">
        <v>635</v>
      </c>
      <c r="E153" s="1461" t="s">
        <v>49</v>
      </c>
      <c r="F153" s="1461" t="s">
        <v>56</v>
      </c>
      <c r="G153" s="1461" t="s">
        <v>58</v>
      </c>
      <c r="H153" s="187" t="s">
        <v>29</v>
      </c>
      <c r="I153" s="188">
        <v>135</v>
      </c>
      <c r="J153" s="188">
        <f>VLOOKUP(A153,CENIK!$A$2:$F$187,6,FALSE)</f>
        <v>0</v>
      </c>
      <c r="K153" s="188">
        <f t="shared" si="4"/>
        <v>0</v>
      </c>
    </row>
    <row r="154" spans="1:11" ht="75" x14ac:dyDescent="0.25">
      <c r="A154" s="187">
        <v>4203</v>
      </c>
      <c r="B154" s="187">
        <v>561</v>
      </c>
      <c r="C154" s="184" t="str">
        <f t="shared" si="3"/>
        <v>561-4203</v>
      </c>
      <c r="D154" s="1461" t="s">
        <v>635</v>
      </c>
      <c r="E154" s="1461" t="s">
        <v>49</v>
      </c>
      <c r="F154" s="1461" t="s">
        <v>56</v>
      </c>
      <c r="G154" s="1461" t="s">
        <v>59</v>
      </c>
      <c r="H154" s="187" t="s">
        <v>22</v>
      </c>
      <c r="I154" s="188">
        <v>15</v>
      </c>
      <c r="J154" s="188">
        <f>VLOOKUP(A154,CENIK!$A$2:$F$187,6,FALSE)</f>
        <v>0</v>
      </c>
      <c r="K154" s="188">
        <f t="shared" si="4"/>
        <v>0</v>
      </c>
    </row>
    <row r="155" spans="1:11" ht="60" x14ac:dyDescent="0.25">
      <c r="A155" s="187">
        <v>4204</v>
      </c>
      <c r="B155" s="187">
        <v>561</v>
      </c>
      <c r="C155" s="184" t="str">
        <f t="shared" si="3"/>
        <v>561-4204</v>
      </c>
      <c r="D155" s="1461" t="s">
        <v>635</v>
      </c>
      <c r="E155" s="1461" t="s">
        <v>49</v>
      </c>
      <c r="F155" s="1461" t="s">
        <v>56</v>
      </c>
      <c r="G155" s="1461" t="s">
        <v>60</v>
      </c>
      <c r="H155" s="187" t="s">
        <v>22</v>
      </c>
      <c r="I155" s="188">
        <v>81</v>
      </c>
      <c r="J155" s="188">
        <f>VLOOKUP(A155,CENIK!$A$2:$F$187,6,FALSE)</f>
        <v>0</v>
      </c>
      <c r="K155" s="188">
        <f t="shared" si="4"/>
        <v>0</v>
      </c>
    </row>
    <row r="156" spans="1:11" ht="60" x14ac:dyDescent="0.25">
      <c r="A156" s="187">
        <v>4207</v>
      </c>
      <c r="B156" s="187">
        <v>561</v>
      </c>
      <c r="C156" s="184" t="str">
        <f t="shared" si="3"/>
        <v>561-4207</v>
      </c>
      <c r="D156" s="1461" t="s">
        <v>635</v>
      </c>
      <c r="E156" s="1461" t="s">
        <v>49</v>
      </c>
      <c r="F156" s="1461" t="s">
        <v>56</v>
      </c>
      <c r="G156" s="1461" t="s">
        <v>262</v>
      </c>
      <c r="H156" s="187" t="s">
        <v>22</v>
      </c>
      <c r="I156" s="188">
        <v>12</v>
      </c>
      <c r="J156" s="188">
        <f>VLOOKUP(A156,CENIK!$A$2:$F$187,6,FALSE)</f>
        <v>0</v>
      </c>
      <c r="K156" s="188">
        <f t="shared" si="4"/>
        <v>0</v>
      </c>
    </row>
    <row r="157" spans="1:11" ht="90" x14ac:dyDescent="0.25">
      <c r="A157" s="187">
        <v>5111</v>
      </c>
      <c r="B157" s="187">
        <v>561</v>
      </c>
      <c r="C157" s="184" t="str">
        <f t="shared" si="3"/>
        <v>561-5111</v>
      </c>
      <c r="D157" s="1461" t="s">
        <v>635</v>
      </c>
      <c r="E157" s="1461" t="s">
        <v>63</v>
      </c>
      <c r="F157" s="1461" t="s">
        <v>64</v>
      </c>
      <c r="G157" s="1461" t="s">
        <v>672</v>
      </c>
      <c r="H157" s="187" t="s">
        <v>6</v>
      </c>
      <c r="I157" s="188">
        <v>9.6</v>
      </c>
      <c r="J157" s="188">
        <f>VLOOKUP(A157,CENIK!$A$2:$F$187,6,FALSE)</f>
        <v>0</v>
      </c>
      <c r="K157" s="188">
        <f t="shared" si="4"/>
        <v>0</v>
      </c>
    </row>
    <row r="158" spans="1:11" ht="105" x14ac:dyDescent="0.25">
      <c r="A158" s="187">
        <v>30</v>
      </c>
      <c r="B158" s="187">
        <v>561</v>
      </c>
      <c r="C158" s="184" t="str">
        <f t="shared" si="3"/>
        <v>561-30</v>
      </c>
      <c r="D158" s="1461" t="s">
        <v>635</v>
      </c>
      <c r="E158" s="1461" t="s">
        <v>63</v>
      </c>
      <c r="F158" s="1461" t="s">
        <v>72</v>
      </c>
      <c r="G158" s="1461" t="s">
        <v>3190</v>
      </c>
      <c r="H158" s="187" t="s">
        <v>10</v>
      </c>
      <c r="I158" s="188">
        <v>8</v>
      </c>
      <c r="J158" s="195"/>
      <c r="K158" s="188">
        <f t="shared" si="4"/>
        <v>0</v>
      </c>
    </row>
    <row r="159" spans="1:11" ht="45" x14ac:dyDescent="0.25">
      <c r="A159" s="187">
        <v>31</v>
      </c>
      <c r="B159" s="187">
        <v>561</v>
      </c>
      <c r="C159" s="184" t="str">
        <f t="shared" si="3"/>
        <v>561-31</v>
      </c>
      <c r="D159" s="1461" t="s">
        <v>635</v>
      </c>
      <c r="E159" s="1461" t="s">
        <v>63</v>
      </c>
      <c r="F159" s="1461" t="s">
        <v>72</v>
      </c>
      <c r="G159" s="1461" t="s">
        <v>3200</v>
      </c>
      <c r="H159" s="187" t="s">
        <v>6</v>
      </c>
      <c r="I159" s="188">
        <v>10</v>
      </c>
      <c r="J159" s="195"/>
      <c r="K159" s="188">
        <f t="shared" si="4"/>
        <v>0</v>
      </c>
    </row>
    <row r="160" spans="1:11" ht="45" x14ac:dyDescent="0.25">
      <c r="A160" s="187">
        <v>32</v>
      </c>
      <c r="B160" s="187">
        <v>561</v>
      </c>
      <c r="C160" s="184" t="str">
        <f t="shared" si="3"/>
        <v>561-32</v>
      </c>
      <c r="D160" s="1461" t="s">
        <v>635</v>
      </c>
      <c r="E160" s="1461" t="s">
        <v>63</v>
      </c>
      <c r="F160" s="1461" t="s">
        <v>72</v>
      </c>
      <c r="G160" s="1461" t="s">
        <v>3202</v>
      </c>
      <c r="H160" s="187" t="s">
        <v>10</v>
      </c>
      <c r="I160" s="188">
        <v>14.4</v>
      </c>
      <c r="J160" s="195"/>
      <c r="K160" s="188">
        <f t="shared" si="4"/>
        <v>0</v>
      </c>
    </row>
    <row r="161" spans="1:11" ht="30" x14ac:dyDescent="0.25">
      <c r="A161" s="187">
        <v>6404</v>
      </c>
      <c r="B161" s="187">
        <v>561</v>
      </c>
      <c r="C161" s="184" t="str">
        <f t="shared" si="3"/>
        <v>561-6404</v>
      </c>
      <c r="D161" s="1461" t="s">
        <v>635</v>
      </c>
      <c r="E161" s="1461" t="s">
        <v>74</v>
      </c>
      <c r="F161" s="1461" t="s">
        <v>85</v>
      </c>
      <c r="G161" s="1461" t="s">
        <v>678</v>
      </c>
      <c r="H161" s="187" t="s">
        <v>10</v>
      </c>
      <c r="I161" s="188">
        <v>270</v>
      </c>
      <c r="J161" s="188">
        <f>VLOOKUP(A161,CENIK!$A$2:$F$187,6,FALSE)</f>
        <v>0</v>
      </c>
      <c r="K161" s="188">
        <f t="shared" si="4"/>
        <v>0</v>
      </c>
    </row>
    <row r="162" spans="1:11" ht="30" x14ac:dyDescent="0.25">
      <c r="A162" s="187">
        <v>6501</v>
      </c>
      <c r="B162" s="187">
        <v>561</v>
      </c>
      <c r="C162" s="184" t="str">
        <f t="shared" si="3"/>
        <v>561-6501</v>
      </c>
      <c r="D162" s="1461" t="s">
        <v>635</v>
      </c>
      <c r="E162" s="1461" t="s">
        <v>74</v>
      </c>
      <c r="F162" s="1461" t="s">
        <v>88</v>
      </c>
      <c r="G162" s="1461" t="s">
        <v>271</v>
      </c>
      <c r="H162" s="187" t="s">
        <v>6</v>
      </c>
      <c r="I162" s="188">
        <v>4</v>
      </c>
      <c r="J162" s="188">
        <f>VLOOKUP(A162,CENIK!$A$2:$F$187,6,FALSE)</f>
        <v>0</v>
      </c>
      <c r="K162" s="188">
        <f t="shared" si="4"/>
        <v>0</v>
      </c>
    </row>
    <row r="163" spans="1:11" ht="30" x14ac:dyDescent="0.25">
      <c r="A163" s="187">
        <v>6502</v>
      </c>
      <c r="B163" s="187">
        <v>561</v>
      </c>
      <c r="C163" s="184" t="str">
        <f t="shared" si="3"/>
        <v>561-6502</v>
      </c>
      <c r="D163" s="1461" t="s">
        <v>635</v>
      </c>
      <c r="E163" s="1461" t="s">
        <v>74</v>
      </c>
      <c r="F163" s="1461" t="s">
        <v>88</v>
      </c>
      <c r="G163" s="1461" t="s">
        <v>272</v>
      </c>
      <c r="H163" s="187" t="s">
        <v>6</v>
      </c>
      <c r="I163" s="188">
        <v>3</v>
      </c>
      <c r="J163" s="188">
        <f>VLOOKUP(A163,CENIK!$A$2:$F$187,6,FALSE)</f>
        <v>0</v>
      </c>
      <c r="K163" s="188">
        <f t="shared" si="4"/>
        <v>0</v>
      </c>
    </row>
    <row r="164" spans="1:11" ht="45" x14ac:dyDescent="0.25">
      <c r="A164" s="187">
        <v>6503</v>
      </c>
      <c r="B164" s="187">
        <v>561</v>
      </c>
      <c r="C164" s="184" t="str">
        <f t="shared" si="3"/>
        <v>561-6503</v>
      </c>
      <c r="D164" s="1461" t="s">
        <v>635</v>
      </c>
      <c r="E164" s="1461" t="s">
        <v>74</v>
      </c>
      <c r="F164" s="1461" t="s">
        <v>88</v>
      </c>
      <c r="G164" s="1461" t="s">
        <v>273</v>
      </c>
      <c r="H164" s="187" t="s">
        <v>6</v>
      </c>
      <c r="I164" s="188">
        <v>6</v>
      </c>
      <c r="J164" s="188">
        <f>VLOOKUP(A164,CENIK!$A$2:$F$187,6,FALSE)</f>
        <v>0</v>
      </c>
      <c r="K164" s="188">
        <f t="shared" si="4"/>
        <v>0</v>
      </c>
    </row>
    <row r="165" spans="1:11" ht="45" x14ac:dyDescent="0.25">
      <c r="A165" s="187">
        <v>6504</v>
      </c>
      <c r="B165" s="187">
        <v>561</v>
      </c>
      <c r="C165" s="184" t="str">
        <f t="shared" si="3"/>
        <v>561-6504</v>
      </c>
      <c r="D165" s="1461" t="s">
        <v>635</v>
      </c>
      <c r="E165" s="1461" t="s">
        <v>74</v>
      </c>
      <c r="F165" s="1461" t="s">
        <v>88</v>
      </c>
      <c r="G165" s="1461" t="s">
        <v>274</v>
      </c>
      <c r="H165" s="187" t="s">
        <v>6</v>
      </c>
      <c r="I165" s="188">
        <v>2</v>
      </c>
      <c r="J165" s="188">
        <f>VLOOKUP(A165,CENIK!$A$2:$F$187,6,FALSE)</f>
        <v>0</v>
      </c>
      <c r="K165" s="188">
        <f t="shared" si="4"/>
        <v>0</v>
      </c>
    </row>
    <row r="166" spans="1:11" ht="135" x14ac:dyDescent="0.25">
      <c r="A166" s="187">
        <v>33</v>
      </c>
      <c r="B166" s="187">
        <v>561</v>
      </c>
      <c r="C166" s="184" t="str">
        <f t="shared" si="3"/>
        <v>561-33</v>
      </c>
      <c r="D166" s="1461" t="s">
        <v>635</v>
      </c>
      <c r="E166" s="1461" t="s">
        <v>74</v>
      </c>
      <c r="F166" s="1461" t="s">
        <v>677</v>
      </c>
      <c r="G166" s="1461" t="s">
        <v>3169</v>
      </c>
      <c r="H166" s="187" t="s">
        <v>10</v>
      </c>
      <c r="I166" s="188">
        <v>270</v>
      </c>
      <c r="J166" s="195"/>
      <c r="K166" s="188">
        <f t="shared" si="4"/>
        <v>0</v>
      </c>
    </row>
    <row r="167" spans="1:11" ht="105" x14ac:dyDescent="0.25">
      <c r="A167" s="187">
        <v>34</v>
      </c>
      <c r="B167" s="187">
        <v>561</v>
      </c>
      <c r="C167" s="184" t="str">
        <f t="shared" si="3"/>
        <v>561-34</v>
      </c>
      <c r="D167" s="1461" t="s">
        <v>635</v>
      </c>
      <c r="E167" s="1461" t="s">
        <v>74</v>
      </c>
      <c r="F167" s="1461" t="s">
        <v>677</v>
      </c>
      <c r="G167" s="1461" t="s">
        <v>3263</v>
      </c>
      <c r="H167" s="187" t="s">
        <v>6</v>
      </c>
      <c r="I167" s="188">
        <v>12</v>
      </c>
      <c r="J167" s="195"/>
      <c r="K167" s="188">
        <f t="shared" si="4"/>
        <v>0</v>
      </c>
    </row>
    <row r="168" spans="1:11" ht="75" x14ac:dyDescent="0.25">
      <c r="A168" s="187">
        <v>35</v>
      </c>
      <c r="B168" s="187">
        <v>561</v>
      </c>
      <c r="C168" s="184" t="str">
        <f t="shared" si="3"/>
        <v>561-35</v>
      </c>
      <c r="D168" s="1461" t="s">
        <v>635</v>
      </c>
      <c r="E168" s="1461" t="s">
        <v>74</v>
      </c>
      <c r="F168" s="1461" t="s">
        <v>677</v>
      </c>
      <c r="G168" s="1461" t="s">
        <v>3179</v>
      </c>
      <c r="H168" s="187" t="s">
        <v>6</v>
      </c>
      <c r="I168" s="188">
        <v>10</v>
      </c>
      <c r="J168" s="195"/>
      <c r="K168" s="188">
        <f t="shared" si="4"/>
        <v>0</v>
      </c>
    </row>
    <row r="169" spans="1:11" ht="105" x14ac:dyDescent="0.25">
      <c r="A169" s="187">
        <v>36</v>
      </c>
      <c r="B169" s="187">
        <v>561</v>
      </c>
      <c r="C169" s="184" t="str">
        <f t="shared" si="3"/>
        <v>561-36</v>
      </c>
      <c r="D169" s="1461" t="s">
        <v>635</v>
      </c>
      <c r="E169" s="1461" t="s">
        <v>74</v>
      </c>
      <c r="F169" s="1461" t="s">
        <v>677</v>
      </c>
      <c r="G169" s="1461" t="s">
        <v>3181</v>
      </c>
      <c r="H169" s="187" t="s">
        <v>6</v>
      </c>
      <c r="I169" s="188">
        <v>2</v>
      </c>
      <c r="J169" s="195"/>
      <c r="K169" s="188">
        <f t="shared" si="4"/>
        <v>0</v>
      </c>
    </row>
    <row r="170" spans="1:11" ht="165" x14ac:dyDescent="0.25">
      <c r="A170" s="187">
        <v>37</v>
      </c>
      <c r="B170" s="187">
        <v>561</v>
      </c>
      <c r="C170" s="184" t="str">
        <f t="shared" si="3"/>
        <v>561-37</v>
      </c>
      <c r="D170" s="1461" t="s">
        <v>635</v>
      </c>
      <c r="E170" s="1461" t="s">
        <v>74</v>
      </c>
      <c r="F170" s="1461" t="s">
        <v>677</v>
      </c>
      <c r="G170" s="1461" t="s">
        <v>3264</v>
      </c>
      <c r="H170" s="187" t="s">
        <v>6</v>
      </c>
      <c r="I170" s="188">
        <v>2</v>
      </c>
      <c r="J170" s="195"/>
      <c r="K170" s="188">
        <f t="shared" si="4"/>
        <v>0</v>
      </c>
    </row>
    <row r="171" spans="1:11" ht="270" x14ac:dyDescent="0.25">
      <c r="A171" s="187">
        <v>38</v>
      </c>
      <c r="B171" s="187">
        <v>561</v>
      </c>
      <c r="C171" s="184" t="str">
        <f t="shared" ref="C171:C234" si="5">CONCATENATE(B171,$A$26,A171)</f>
        <v>561-38</v>
      </c>
      <c r="D171" s="1461" t="s">
        <v>635</v>
      </c>
      <c r="E171" s="1461" t="s">
        <v>74</v>
      </c>
      <c r="F171" s="1461" t="s">
        <v>677</v>
      </c>
      <c r="G171" s="1461" t="s">
        <v>3155</v>
      </c>
      <c r="H171" s="187" t="s">
        <v>6</v>
      </c>
      <c r="I171" s="188">
        <v>1</v>
      </c>
      <c r="J171" s="195"/>
      <c r="K171" s="188">
        <f t="shared" ref="K171:K234" si="6">ROUND(I171*J171,2)</f>
        <v>0</v>
      </c>
    </row>
    <row r="172" spans="1:11" ht="90" x14ac:dyDescent="0.25">
      <c r="A172" s="187">
        <v>39</v>
      </c>
      <c r="B172" s="187">
        <v>561</v>
      </c>
      <c r="C172" s="184" t="str">
        <f t="shared" si="5"/>
        <v>561-39</v>
      </c>
      <c r="D172" s="1461" t="s">
        <v>635</v>
      </c>
      <c r="E172" s="1461" t="s">
        <v>74</v>
      </c>
      <c r="F172" s="1461" t="s">
        <v>677</v>
      </c>
      <c r="G172" s="1461" t="s">
        <v>3156</v>
      </c>
      <c r="H172" s="187" t="s">
        <v>10</v>
      </c>
      <c r="I172" s="188">
        <v>606</v>
      </c>
      <c r="J172" s="195"/>
      <c r="K172" s="188">
        <f t="shared" si="6"/>
        <v>0</v>
      </c>
    </row>
    <row r="173" spans="1:11" ht="90" x14ac:dyDescent="0.25">
      <c r="A173" s="187">
        <v>40</v>
      </c>
      <c r="B173" s="187">
        <v>561</v>
      </c>
      <c r="C173" s="184" t="str">
        <f t="shared" si="5"/>
        <v>561-40</v>
      </c>
      <c r="D173" s="1461" t="s">
        <v>635</v>
      </c>
      <c r="E173" s="1461" t="s">
        <v>74</v>
      </c>
      <c r="F173" s="1461" t="s">
        <v>677</v>
      </c>
      <c r="G173" s="1461" t="s">
        <v>3157</v>
      </c>
      <c r="H173" s="187" t="s">
        <v>6</v>
      </c>
      <c r="I173" s="188">
        <v>2</v>
      </c>
      <c r="J173" s="195"/>
      <c r="K173" s="188">
        <f t="shared" si="6"/>
        <v>0</v>
      </c>
    </row>
    <row r="174" spans="1:11" ht="60" x14ac:dyDescent="0.25">
      <c r="A174" s="187">
        <v>41</v>
      </c>
      <c r="B174" s="187">
        <v>561</v>
      </c>
      <c r="C174" s="184" t="str">
        <f t="shared" si="5"/>
        <v>561-41</v>
      </c>
      <c r="D174" s="1461" t="s">
        <v>635</v>
      </c>
      <c r="E174" s="1461" t="s">
        <v>74</v>
      </c>
      <c r="F174" s="1461" t="s">
        <v>677</v>
      </c>
      <c r="G174" s="1461" t="s">
        <v>3158</v>
      </c>
      <c r="H174" s="187" t="s">
        <v>10</v>
      </c>
      <c r="I174" s="188">
        <v>318</v>
      </c>
      <c r="J174" s="195"/>
      <c r="K174" s="188">
        <f t="shared" si="6"/>
        <v>0</v>
      </c>
    </row>
    <row r="175" spans="1:11" ht="105" x14ac:dyDescent="0.25">
      <c r="A175" s="187">
        <v>42</v>
      </c>
      <c r="B175" s="187">
        <v>561</v>
      </c>
      <c r="C175" s="184" t="str">
        <f t="shared" si="5"/>
        <v>561-42</v>
      </c>
      <c r="D175" s="1461" t="s">
        <v>635</v>
      </c>
      <c r="E175" s="1461" t="s">
        <v>74</v>
      </c>
      <c r="F175" s="1461" t="s">
        <v>677</v>
      </c>
      <c r="G175" s="1461" t="s">
        <v>3159</v>
      </c>
      <c r="H175" s="187" t="s">
        <v>10</v>
      </c>
      <c r="I175" s="188">
        <v>1</v>
      </c>
      <c r="J175" s="195"/>
      <c r="K175" s="188">
        <f t="shared" si="6"/>
        <v>0</v>
      </c>
    </row>
    <row r="176" spans="1:11" ht="270" x14ac:dyDescent="0.25">
      <c r="A176" s="187">
        <v>43</v>
      </c>
      <c r="B176" s="187">
        <v>561</v>
      </c>
      <c r="C176" s="184" t="str">
        <f t="shared" si="5"/>
        <v>561-43</v>
      </c>
      <c r="D176" s="1461" t="s">
        <v>635</v>
      </c>
      <c r="E176" s="1461" t="s">
        <v>74</v>
      </c>
      <c r="F176" s="1461" t="s">
        <v>677</v>
      </c>
      <c r="G176" s="1461" t="s">
        <v>3160</v>
      </c>
      <c r="H176" s="187" t="s">
        <v>10</v>
      </c>
      <c r="I176" s="188">
        <v>12</v>
      </c>
      <c r="J176" s="195"/>
      <c r="K176" s="188">
        <f t="shared" si="6"/>
        <v>0</v>
      </c>
    </row>
    <row r="177" spans="1:11" ht="375" x14ac:dyDescent="0.25">
      <c r="A177" s="187">
        <v>44</v>
      </c>
      <c r="B177" s="187">
        <v>561</v>
      </c>
      <c r="C177" s="184" t="str">
        <f t="shared" si="5"/>
        <v>561-44</v>
      </c>
      <c r="D177" s="1461" t="s">
        <v>635</v>
      </c>
      <c r="E177" s="1461" t="s">
        <v>74</v>
      </c>
      <c r="F177" s="1461" t="s">
        <v>677</v>
      </c>
      <c r="G177" s="1461" t="s">
        <v>3161</v>
      </c>
      <c r="H177" s="187" t="s">
        <v>6</v>
      </c>
      <c r="I177" s="188">
        <v>2</v>
      </c>
      <c r="J177" s="195"/>
      <c r="K177" s="188">
        <f t="shared" si="6"/>
        <v>0</v>
      </c>
    </row>
    <row r="178" spans="1:11" ht="45" x14ac:dyDescent="0.25">
      <c r="A178" s="187">
        <v>45</v>
      </c>
      <c r="B178" s="187">
        <v>561</v>
      </c>
      <c r="C178" s="184" t="str">
        <f t="shared" si="5"/>
        <v>561-45</v>
      </c>
      <c r="D178" s="1461" t="s">
        <v>635</v>
      </c>
      <c r="E178" s="1461" t="s">
        <v>74</v>
      </c>
      <c r="F178" s="1461" t="s">
        <v>677</v>
      </c>
      <c r="G178" s="1461" t="s">
        <v>3164</v>
      </c>
      <c r="H178" s="187" t="s">
        <v>6</v>
      </c>
      <c r="I178" s="188">
        <v>1</v>
      </c>
      <c r="J178" s="195"/>
      <c r="K178" s="188">
        <f t="shared" si="6"/>
        <v>0</v>
      </c>
    </row>
    <row r="179" spans="1:11" ht="75" x14ac:dyDescent="0.25">
      <c r="A179" s="187">
        <v>46</v>
      </c>
      <c r="B179" s="187">
        <v>561</v>
      </c>
      <c r="C179" s="184" t="str">
        <f t="shared" si="5"/>
        <v>561-46</v>
      </c>
      <c r="D179" s="1461" t="s">
        <v>635</v>
      </c>
      <c r="E179" s="1461" t="s">
        <v>74</v>
      </c>
      <c r="F179" s="1461" t="s">
        <v>677</v>
      </c>
      <c r="G179" s="1461" t="s">
        <v>3165</v>
      </c>
      <c r="H179" s="187" t="s">
        <v>6</v>
      </c>
      <c r="I179" s="188">
        <v>2</v>
      </c>
      <c r="J179" s="195"/>
      <c r="K179" s="188">
        <f t="shared" si="6"/>
        <v>0</v>
      </c>
    </row>
    <row r="180" spans="1:11" ht="60" x14ac:dyDescent="0.25">
      <c r="A180" s="187">
        <v>1201</v>
      </c>
      <c r="B180" s="187">
        <v>562</v>
      </c>
      <c r="C180" s="184" t="str">
        <f t="shared" si="5"/>
        <v>562-1201</v>
      </c>
      <c r="D180" s="1461" t="s">
        <v>634</v>
      </c>
      <c r="E180" s="1461" t="s">
        <v>7</v>
      </c>
      <c r="F180" s="1461" t="s">
        <v>8</v>
      </c>
      <c r="G180" s="1461" t="s">
        <v>9</v>
      </c>
      <c r="H180" s="187" t="s">
        <v>10</v>
      </c>
      <c r="I180" s="188">
        <v>262</v>
      </c>
      <c r="J180" s="188">
        <f>VLOOKUP(A180,CENIK!$A$2:$F$187,6,FALSE)</f>
        <v>0</v>
      </c>
      <c r="K180" s="188">
        <f t="shared" si="6"/>
        <v>0</v>
      </c>
    </row>
    <row r="181" spans="1:11" ht="45" x14ac:dyDescent="0.25">
      <c r="A181" s="187">
        <v>1202</v>
      </c>
      <c r="B181" s="187">
        <v>562</v>
      </c>
      <c r="C181" s="184" t="str">
        <f t="shared" si="5"/>
        <v>562-1202</v>
      </c>
      <c r="D181" s="1461" t="s">
        <v>634</v>
      </c>
      <c r="E181" s="1461" t="s">
        <v>7</v>
      </c>
      <c r="F181" s="1461" t="s">
        <v>8</v>
      </c>
      <c r="G181" s="1461" t="s">
        <v>11</v>
      </c>
      <c r="H181" s="187" t="s">
        <v>12</v>
      </c>
      <c r="I181" s="188">
        <v>9</v>
      </c>
      <c r="J181" s="188">
        <f>VLOOKUP(A181,CENIK!$A$2:$F$187,6,FALSE)</f>
        <v>0</v>
      </c>
      <c r="K181" s="188">
        <f t="shared" si="6"/>
        <v>0</v>
      </c>
    </row>
    <row r="182" spans="1:11" ht="60" x14ac:dyDescent="0.25">
      <c r="A182" s="187">
        <v>1203</v>
      </c>
      <c r="B182" s="187">
        <v>562</v>
      </c>
      <c r="C182" s="184" t="str">
        <f t="shared" si="5"/>
        <v>562-1203</v>
      </c>
      <c r="D182" s="1461" t="s">
        <v>634</v>
      </c>
      <c r="E182" s="1461" t="s">
        <v>7</v>
      </c>
      <c r="F182" s="1461" t="s">
        <v>8</v>
      </c>
      <c r="G182" s="1461" t="s">
        <v>236</v>
      </c>
      <c r="H182" s="187" t="s">
        <v>10</v>
      </c>
      <c r="I182" s="188">
        <v>16</v>
      </c>
      <c r="J182" s="188">
        <f>VLOOKUP(A182,CENIK!$A$2:$F$187,6,FALSE)</f>
        <v>0</v>
      </c>
      <c r="K182" s="188">
        <f t="shared" si="6"/>
        <v>0</v>
      </c>
    </row>
    <row r="183" spans="1:11" ht="45" x14ac:dyDescent="0.25">
      <c r="A183" s="187">
        <v>1204</v>
      </c>
      <c r="B183" s="187">
        <v>562</v>
      </c>
      <c r="C183" s="184" t="str">
        <f t="shared" si="5"/>
        <v>562-1204</v>
      </c>
      <c r="D183" s="1461" t="s">
        <v>634</v>
      </c>
      <c r="E183" s="1461" t="s">
        <v>7</v>
      </c>
      <c r="F183" s="1461" t="s">
        <v>8</v>
      </c>
      <c r="G183" s="1461" t="s">
        <v>13</v>
      </c>
      <c r="H183" s="187" t="s">
        <v>10</v>
      </c>
      <c r="I183" s="188">
        <v>262</v>
      </c>
      <c r="J183" s="188">
        <f>VLOOKUP(A183,CENIK!$A$2:$F$187,6,FALSE)</f>
        <v>0</v>
      </c>
      <c r="K183" s="188">
        <f t="shared" si="6"/>
        <v>0</v>
      </c>
    </row>
    <row r="184" spans="1:11" ht="60" x14ac:dyDescent="0.25">
      <c r="A184" s="187">
        <v>1205</v>
      </c>
      <c r="B184" s="187">
        <v>562</v>
      </c>
      <c r="C184" s="184" t="str">
        <f t="shared" si="5"/>
        <v>562-1205</v>
      </c>
      <c r="D184" s="1461" t="s">
        <v>634</v>
      </c>
      <c r="E184" s="1461" t="s">
        <v>7</v>
      </c>
      <c r="F184" s="1461" t="s">
        <v>8</v>
      </c>
      <c r="G184" s="1461" t="s">
        <v>237</v>
      </c>
      <c r="H184" s="187" t="s">
        <v>14</v>
      </c>
      <c r="I184" s="188">
        <v>1</v>
      </c>
      <c r="J184" s="188">
        <f>VLOOKUP(A184,CENIK!$A$2:$F$187,6,FALSE)</f>
        <v>0</v>
      </c>
      <c r="K184" s="188">
        <f t="shared" si="6"/>
        <v>0</v>
      </c>
    </row>
    <row r="185" spans="1:11" ht="75" x14ac:dyDescent="0.25">
      <c r="A185" s="187">
        <v>1207</v>
      </c>
      <c r="B185" s="187">
        <v>562</v>
      </c>
      <c r="C185" s="184" t="str">
        <f t="shared" si="5"/>
        <v>562-1207</v>
      </c>
      <c r="D185" s="1461" t="s">
        <v>634</v>
      </c>
      <c r="E185" s="1461" t="s">
        <v>7</v>
      </c>
      <c r="F185" s="1461" t="s">
        <v>8</v>
      </c>
      <c r="G185" s="1461" t="s">
        <v>239</v>
      </c>
      <c r="H185" s="187" t="s">
        <v>14</v>
      </c>
      <c r="I185" s="188">
        <v>1</v>
      </c>
      <c r="J185" s="188">
        <f>VLOOKUP(A185,CENIK!$A$2:$F$187,6,FALSE)</f>
        <v>0</v>
      </c>
      <c r="K185" s="188">
        <f t="shared" si="6"/>
        <v>0</v>
      </c>
    </row>
    <row r="186" spans="1:11" ht="75" x14ac:dyDescent="0.25">
      <c r="A186" s="187">
        <v>1208</v>
      </c>
      <c r="B186" s="187">
        <v>562</v>
      </c>
      <c r="C186" s="184" t="str">
        <f t="shared" si="5"/>
        <v>562-1208</v>
      </c>
      <c r="D186" s="1461" t="s">
        <v>634</v>
      </c>
      <c r="E186" s="1461" t="s">
        <v>7</v>
      </c>
      <c r="F186" s="1461" t="s">
        <v>8</v>
      </c>
      <c r="G186" s="1461" t="s">
        <v>240</v>
      </c>
      <c r="H186" s="187" t="s">
        <v>14</v>
      </c>
      <c r="I186" s="188">
        <v>1</v>
      </c>
      <c r="J186" s="188">
        <f>VLOOKUP(A186,CENIK!$A$2:$F$187,6,FALSE)</f>
        <v>0</v>
      </c>
      <c r="K186" s="188">
        <f t="shared" si="6"/>
        <v>0</v>
      </c>
    </row>
    <row r="187" spans="1:11" ht="75" x14ac:dyDescent="0.25">
      <c r="A187" s="187">
        <v>1211</v>
      </c>
      <c r="B187" s="187">
        <v>562</v>
      </c>
      <c r="C187" s="184" t="str">
        <f t="shared" si="5"/>
        <v>562-1211</v>
      </c>
      <c r="D187" s="1461" t="s">
        <v>634</v>
      </c>
      <c r="E187" s="1461" t="s">
        <v>7</v>
      </c>
      <c r="F187" s="1461" t="s">
        <v>8</v>
      </c>
      <c r="G187" s="1461" t="s">
        <v>242</v>
      </c>
      <c r="H187" s="187" t="s">
        <v>14</v>
      </c>
      <c r="I187" s="188">
        <v>1</v>
      </c>
      <c r="J187" s="188">
        <f>VLOOKUP(A187,CENIK!$A$2:$F$187,6,FALSE)</f>
        <v>0</v>
      </c>
      <c r="K187" s="188">
        <f t="shared" si="6"/>
        <v>0</v>
      </c>
    </row>
    <row r="188" spans="1:11" ht="60" x14ac:dyDescent="0.25">
      <c r="A188" s="187">
        <v>1212</v>
      </c>
      <c r="B188" s="187">
        <v>562</v>
      </c>
      <c r="C188" s="184" t="str">
        <f t="shared" si="5"/>
        <v>562-1212</v>
      </c>
      <c r="D188" s="1461" t="s">
        <v>634</v>
      </c>
      <c r="E188" s="1461" t="s">
        <v>7</v>
      </c>
      <c r="F188" s="1461" t="s">
        <v>8</v>
      </c>
      <c r="G188" s="1461" t="s">
        <v>243</v>
      </c>
      <c r="H188" s="187" t="s">
        <v>14</v>
      </c>
      <c r="I188" s="188">
        <v>1</v>
      </c>
      <c r="J188" s="188">
        <f>VLOOKUP(A188,CENIK!$A$2:$F$187,6,FALSE)</f>
        <v>0</v>
      </c>
      <c r="K188" s="188">
        <f t="shared" si="6"/>
        <v>0</v>
      </c>
    </row>
    <row r="189" spans="1:11" ht="60" x14ac:dyDescent="0.25">
      <c r="A189" s="187">
        <v>1213</v>
      </c>
      <c r="B189" s="187">
        <v>562</v>
      </c>
      <c r="C189" s="184" t="str">
        <f t="shared" si="5"/>
        <v>562-1213</v>
      </c>
      <c r="D189" s="1461" t="s">
        <v>634</v>
      </c>
      <c r="E189" s="1461" t="s">
        <v>7</v>
      </c>
      <c r="F189" s="1461" t="s">
        <v>8</v>
      </c>
      <c r="G189" s="1461" t="s">
        <v>244</v>
      </c>
      <c r="H189" s="187" t="s">
        <v>14</v>
      </c>
      <c r="I189" s="188">
        <v>1</v>
      </c>
      <c r="J189" s="188">
        <f>VLOOKUP(A189,CENIK!$A$2:$F$187,6,FALSE)</f>
        <v>0</v>
      </c>
      <c r="K189" s="188">
        <f t="shared" si="6"/>
        <v>0</v>
      </c>
    </row>
    <row r="190" spans="1:11" ht="45" x14ac:dyDescent="0.25">
      <c r="A190" s="187">
        <v>1309</v>
      </c>
      <c r="B190" s="187">
        <v>562</v>
      </c>
      <c r="C190" s="184" t="str">
        <f t="shared" si="5"/>
        <v>562-1309</v>
      </c>
      <c r="D190" s="1461" t="s">
        <v>634</v>
      </c>
      <c r="E190" s="1461" t="s">
        <v>7</v>
      </c>
      <c r="F190" s="1461" t="s">
        <v>15</v>
      </c>
      <c r="G190" s="1461" t="s">
        <v>643</v>
      </c>
      <c r="H190" s="187" t="s">
        <v>20</v>
      </c>
      <c r="I190" s="188">
        <v>7</v>
      </c>
      <c r="J190" s="188">
        <f>VLOOKUP(A190,CENIK!$A$2:$F$187,6,FALSE)</f>
        <v>0</v>
      </c>
      <c r="K190" s="188">
        <f t="shared" si="6"/>
        <v>0</v>
      </c>
    </row>
    <row r="191" spans="1:11" ht="45" x14ac:dyDescent="0.25">
      <c r="A191" s="187">
        <v>1301</v>
      </c>
      <c r="B191" s="187">
        <v>562</v>
      </c>
      <c r="C191" s="184" t="str">
        <f t="shared" si="5"/>
        <v>562-1301</v>
      </c>
      <c r="D191" s="1461" t="s">
        <v>634</v>
      </c>
      <c r="E191" s="1461" t="s">
        <v>7</v>
      </c>
      <c r="F191" s="1461" t="s">
        <v>15</v>
      </c>
      <c r="G191" s="1461" t="s">
        <v>16</v>
      </c>
      <c r="H191" s="187" t="s">
        <v>10</v>
      </c>
      <c r="I191" s="188">
        <v>262</v>
      </c>
      <c r="J191" s="188">
        <f>VLOOKUP(A191,CENIK!$A$2:$F$187,6,FALSE)</f>
        <v>0</v>
      </c>
      <c r="K191" s="188">
        <f t="shared" si="6"/>
        <v>0</v>
      </c>
    </row>
    <row r="192" spans="1:11" ht="135" x14ac:dyDescent="0.25">
      <c r="A192" s="187">
        <v>1303</v>
      </c>
      <c r="B192" s="187">
        <v>562</v>
      </c>
      <c r="C192" s="184" t="str">
        <f t="shared" si="5"/>
        <v>562-1303</v>
      </c>
      <c r="D192" s="1461" t="s">
        <v>634</v>
      </c>
      <c r="E192" s="1461" t="s">
        <v>7</v>
      </c>
      <c r="F192" s="1461" t="s">
        <v>15</v>
      </c>
      <c r="G192" s="1461" t="s">
        <v>17</v>
      </c>
      <c r="H192" s="187" t="s">
        <v>10</v>
      </c>
      <c r="I192" s="188">
        <v>262</v>
      </c>
      <c r="J192" s="188">
        <f>VLOOKUP(A192,CENIK!$A$2:$F$187,6,FALSE)</f>
        <v>0</v>
      </c>
      <c r="K192" s="188">
        <f t="shared" si="6"/>
        <v>0</v>
      </c>
    </row>
    <row r="193" spans="1:11" ht="165" x14ac:dyDescent="0.25">
      <c r="A193" s="187">
        <v>1304</v>
      </c>
      <c r="B193" s="187">
        <v>562</v>
      </c>
      <c r="C193" s="184" t="str">
        <f t="shared" si="5"/>
        <v>562-1304</v>
      </c>
      <c r="D193" s="1461" t="s">
        <v>634</v>
      </c>
      <c r="E193" s="1461" t="s">
        <v>7</v>
      </c>
      <c r="F193" s="1461" t="s">
        <v>15</v>
      </c>
      <c r="G193" s="1461" t="s">
        <v>570</v>
      </c>
      <c r="H193" s="187" t="s">
        <v>6</v>
      </c>
      <c r="I193" s="188">
        <v>1</v>
      </c>
      <c r="J193" s="188">
        <f>VLOOKUP(A193,CENIK!$A$2:$F$187,6,FALSE)</f>
        <v>0</v>
      </c>
      <c r="K193" s="188">
        <f t="shared" si="6"/>
        <v>0</v>
      </c>
    </row>
    <row r="194" spans="1:11" ht="60" x14ac:dyDescent="0.25">
      <c r="A194" s="187">
        <v>1307</v>
      </c>
      <c r="B194" s="187">
        <v>562</v>
      </c>
      <c r="C194" s="184" t="str">
        <f t="shared" si="5"/>
        <v>562-1307</v>
      </c>
      <c r="D194" s="1461" t="s">
        <v>634</v>
      </c>
      <c r="E194" s="1461" t="s">
        <v>7</v>
      </c>
      <c r="F194" s="1461" t="s">
        <v>15</v>
      </c>
      <c r="G194" s="1461" t="s">
        <v>18</v>
      </c>
      <c r="H194" s="187" t="s">
        <v>6</v>
      </c>
      <c r="I194" s="188">
        <v>9</v>
      </c>
      <c r="J194" s="188">
        <f>VLOOKUP(A194,CENIK!$A$2:$F$187,6,FALSE)</f>
        <v>0</v>
      </c>
      <c r="K194" s="188">
        <f t="shared" si="6"/>
        <v>0</v>
      </c>
    </row>
    <row r="195" spans="1:11" ht="60" x14ac:dyDescent="0.25">
      <c r="A195" s="187">
        <v>1308</v>
      </c>
      <c r="B195" s="187">
        <v>562</v>
      </c>
      <c r="C195" s="184" t="str">
        <f t="shared" si="5"/>
        <v>562-1308</v>
      </c>
      <c r="D195" s="1461" t="s">
        <v>634</v>
      </c>
      <c r="E195" s="1461" t="s">
        <v>7</v>
      </c>
      <c r="F195" s="1461" t="s">
        <v>15</v>
      </c>
      <c r="G195" s="1461" t="s">
        <v>19</v>
      </c>
      <c r="H195" s="187" t="s">
        <v>6</v>
      </c>
      <c r="I195" s="188">
        <v>3</v>
      </c>
      <c r="J195" s="188">
        <f>VLOOKUP(A195,CENIK!$A$2:$F$187,6,FALSE)</f>
        <v>0</v>
      </c>
      <c r="K195" s="188">
        <f t="shared" si="6"/>
        <v>0</v>
      </c>
    </row>
    <row r="196" spans="1:11" ht="60" x14ac:dyDescent="0.25">
      <c r="A196" s="187">
        <v>1310</v>
      </c>
      <c r="B196" s="187">
        <v>562</v>
      </c>
      <c r="C196" s="184" t="str">
        <f t="shared" si="5"/>
        <v>562-1310</v>
      </c>
      <c r="D196" s="1461" t="s">
        <v>634</v>
      </c>
      <c r="E196" s="1461" t="s">
        <v>7</v>
      </c>
      <c r="F196" s="1461" t="s">
        <v>15</v>
      </c>
      <c r="G196" s="1461" t="s">
        <v>21</v>
      </c>
      <c r="H196" s="187" t="s">
        <v>22</v>
      </c>
      <c r="I196" s="188">
        <v>282.95999999999998</v>
      </c>
      <c r="J196" s="188">
        <f>VLOOKUP(A196,CENIK!$A$2:$F$187,6,FALSE)</f>
        <v>0</v>
      </c>
      <c r="K196" s="188">
        <f t="shared" si="6"/>
        <v>0</v>
      </c>
    </row>
    <row r="197" spans="1:11" ht="30" x14ac:dyDescent="0.25">
      <c r="A197" s="187">
        <v>1401</v>
      </c>
      <c r="B197" s="187">
        <v>562</v>
      </c>
      <c r="C197" s="184" t="str">
        <f t="shared" si="5"/>
        <v>562-1401</v>
      </c>
      <c r="D197" s="1461" t="s">
        <v>634</v>
      </c>
      <c r="E197" s="1461" t="s">
        <v>7</v>
      </c>
      <c r="F197" s="1461" t="s">
        <v>25</v>
      </c>
      <c r="G197" s="1461" t="s">
        <v>247</v>
      </c>
      <c r="H197" s="187" t="s">
        <v>20</v>
      </c>
      <c r="I197" s="188">
        <v>7</v>
      </c>
      <c r="J197" s="188">
        <f>VLOOKUP(A197,CENIK!$A$2:$F$187,6,FALSE)</f>
        <v>0</v>
      </c>
      <c r="K197" s="188">
        <f t="shared" si="6"/>
        <v>0</v>
      </c>
    </row>
    <row r="198" spans="1:11" ht="30" x14ac:dyDescent="0.25">
      <c r="A198" s="187">
        <v>1402</v>
      </c>
      <c r="B198" s="187">
        <v>562</v>
      </c>
      <c r="C198" s="184" t="str">
        <f t="shared" si="5"/>
        <v>562-1402</v>
      </c>
      <c r="D198" s="1461" t="s">
        <v>634</v>
      </c>
      <c r="E198" s="1461" t="s">
        <v>7</v>
      </c>
      <c r="F198" s="1461" t="s">
        <v>25</v>
      </c>
      <c r="G198" s="1461" t="s">
        <v>248</v>
      </c>
      <c r="H198" s="187" t="s">
        <v>20</v>
      </c>
      <c r="I198" s="188">
        <v>4.5</v>
      </c>
      <c r="J198" s="188">
        <f>VLOOKUP(A198,CENIK!$A$2:$F$187,6,FALSE)</f>
        <v>0</v>
      </c>
      <c r="K198" s="188">
        <f t="shared" si="6"/>
        <v>0</v>
      </c>
    </row>
    <row r="199" spans="1:11" ht="30" x14ac:dyDescent="0.25">
      <c r="A199" s="187">
        <v>1403</v>
      </c>
      <c r="B199" s="187">
        <v>562</v>
      </c>
      <c r="C199" s="184" t="str">
        <f t="shared" si="5"/>
        <v>562-1403</v>
      </c>
      <c r="D199" s="1461" t="s">
        <v>634</v>
      </c>
      <c r="E199" s="1461" t="s">
        <v>7</v>
      </c>
      <c r="F199" s="1461" t="s">
        <v>25</v>
      </c>
      <c r="G199" s="1461" t="s">
        <v>249</v>
      </c>
      <c r="H199" s="187" t="s">
        <v>20</v>
      </c>
      <c r="I199" s="188">
        <v>2</v>
      </c>
      <c r="J199" s="188">
        <f>VLOOKUP(A199,CENIK!$A$2:$F$187,6,FALSE)</f>
        <v>0</v>
      </c>
      <c r="K199" s="188">
        <f t="shared" si="6"/>
        <v>0</v>
      </c>
    </row>
    <row r="200" spans="1:11" ht="45" x14ac:dyDescent="0.25">
      <c r="A200" s="187">
        <v>12308</v>
      </c>
      <c r="B200" s="187">
        <v>562</v>
      </c>
      <c r="C200" s="184" t="str">
        <f t="shared" si="5"/>
        <v>562-12308</v>
      </c>
      <c r="D200" s="1461" t="s">
        <v>634</v>
      </c>
      <c r="E200" s="1461" t="s">
        <v>26</v>
      </c>
      <c r="F200" s="1461" t="s">
        <v>27</v>
      </c>
      <c r="G200" s="1461" t="s">
        <v>28</v>
      </c>
      <c r="H200" s="187" t="s">
        <v>29</v>
      </c>
      <c r="I200" s="188">
        <v>524</v>
      </c>
      <c r="J200" s="188">
        <f>VLOOKUP(A200,CENIK!$A$2:$F$187,6,FALSE)</f>
        <v>0</v>
      </c>
      <c r="K200" s="188">
        <f t="shared" si="6"/>
        <v>0</v>
      </c>
    </row>
    <row r="201" spans="1:11" ht="45" x14ac:dyDescent="0.25">
      <c r="A201" s="187">
        <v>12309</v>
      </c>
      <c r="B201" s="187">
        <v>562</v>
      </c>
      <c r="C201" s="184" t="str">
        <f t="shared" si="5"/>
        <v>562-12309</v>
      </c>
      <c r="D201" s="1461" t="s">
        <v>634</v>
      </c>
      <c r="E201" s="1461" t="s">
        <v>26</v>
      </c>
      <c r="F201" s="1461" t="s">
        <v>27</v>
      </c>
      <c r="G201" s="1461" t="s">
        <v>30</v>
      </c>
      <c r="H201" s="187" t="s">
        <v>29</v>
      </c>
      <c r="I201" s="188">
        <v>5.24</v>
      </c>
      <c r="J201" s="188">
        <f>VLOOKUP(A201,CENIK!$A$2:$F$187,6,FALSE)</f>
        <v>0</v>
      </c>
      <c r="K201" s="188">
        <f t="shared" si="6"/>
        <v>0</v>
      </c>
    </row>
    <row r="202" spans="1:11" ht="30" x14ac:dyDescent="0.25">
      <c r="A202" s="187">
        <v>12327</v>
      </c>
      <c r="B202" s="187">
        <v>562</v>
      </c>
      <c r="C202" s="184" t="str">
        <f t="shared" si="5"/>
        <v>562-12327</v>
      </c>
      <c r="D202" s="1461" t="s">
        <v>634</v>
      </c>
      <c r="E202" s="1461" t="s">
        <v>26</v>
      </c>
      <c r="F202" s="1461" t="s">
        <v>27</v>
      </c>
      <c r="G202" s="1461" t="s">
        <v>31</v>
      </c>
      <c r="H202" s="187" t="s">
        <v>10</v>
      </c>
      <c r="I202" s="188">
        <v>528</v>
      </c>
      <c r="J202" s="188">
        <f>VLOOKUP(A202,CENIK!$A$2:$F$187,6,FALSE)</f>
        <v>0</v>
      </c>
      <c r="K202" s="188">
        <f t="shared" si="6"/>
        <v>0</v>
      </c>
    </row>
    <row r="203" spans="1:11" ht="30" x14ac:dyDescent="0.25">
      <c r="A203" s="187">
        <v>12328</v>
      </c>
      <c r="B203" s="187">
        <v>562</v>
      </c>
      <c r="C203" s="184" t="str">
        <f t="shared" si="5"/>
        <v>562-12328</v>
      </c>
      <c r="D203" s="1461" t="s">
        <v>634</v>
      </c>
      <c r="E203" s="1461" t="s">
        <v>26</v>
      </c>
      <c r="F203" s="1461" t="s">
        <v>27</v>
      </c>
      <c r="G203" s="1461" t="s">
        <v>32</v>
      </c>
      <c r="H203" s="187" t="s">
        <v>10</v>
      </c>
      <c r="I203" s="188">
        <v>5.28</v>
      </c>
      <c r="J203" s="188">
        <f>VLOOKUP(A203,CENIK!$A$2:$F$187,6,FALSE)</f>
        <v>0</v>
      </c>
      <c r="K203" s="188">
        <f t="shared" si="6"/>
        <v>0</v>
      </c>
    </row>
    <row r="204" spans="1:11" ht="30" x14ac:dyDescent="0.25">
      <c r="A204" s="187">
        <v>47</v>
      </c>
      <c r="B204" s="187">
        <v>562</v>
      </c>
      <c r="C204" s="184" t="str">
        <f t="shared" si="5"/>
        <v>562-47</v>
      </c>
      <c r="D204" s="1461" t="s">
        <v>634</v>
      </c>
      <c r="E204" s="1461" t="s">
        <v>26</v>
      </c>
      <c r="F204" s="1461" t="s">
        <v>36</v>
      </c>
      <c r="G204" s="1461" t="s">
        <v>3195</v>
      </c>
      <c r="H204" s="187" t="s">
        <v>29</v>
      </c>
      <c r="I204" s="188">
        <v>471.6</v>
      </c>
      <c r="J204" s="195"/>
      <c r="K204" s="188">
        <f t="shared" si="6"/>
        <v>0</v>
      </c>
    </row>
    <row r="205" spans="1:11" ht="30" x14ac:dyDescent="0.25">
      <c r="A205" s="187">
        <v>2208</v>
      </c>
      <c r="B205" s="187">
        <v>562</v>
      </c>
      <c r="C205" s="184" t="str">
        <f t="shared" si="5"/>
        <v>562-2208</v>
      </c>
      <c r="D205" s="1461" t="s">
        <v>634</v>
      </c>
      <c r="E205" s="1461" t="s">
        <v>26</v>
      </c>
      <c r="F205" s="1461" t="s">
        <v>36</v>
      </c>
      <c r="G205" s="1461" t="s">
        <v>37</v>
      </c>
      <c r="H205" s="187" t="s">
        <v>29</v>
      </c>
      <c r="I205" s="188">
        <v>786</v>
      </c>
      <c r="J205" s="188">
        <f>VLOOKUP(A205,CENIK!$A$2:$F$187,6,FALSE)</f>
        <v>0</v>
      </c>
      <c r="K205" s="188">
        <f t="shared" si="6"/>
        <v>0</v>
      </c>
    </row>
    <row r="206" spans="1:11" ht="30" x14ac:dyDescent="0.25">
      <c r="A206" s="187">
        <v>2224</v>
      </c>
      <c r="B206" s="187">
        <v>562</v>
      </c>
      <c r="C206" s="184" t="str">
        <f t="shared" si="5"/>
        <v>562-2224</v>
      </c>
      <c r="D206" s="1461" t="s">
        <v>634</v>
      </c>
      <c r="E206" s="1461" t="s">
        <v>26</v>
      </c>
      <c r="F206" s="1461" t="s">
        <v>36</v>
      </c>
      <c r="G206" s="1461" t="s">
        <v>38</v>
      </c>
      <c r="H206" s="187" t="s">
        <v>12</v>
      </c>
      <c r="I206" s="188">
        <v>9</v>
      </c>
      <c r="J206" s="188">
        <f>VLOOKUP(A206,CENIK!$A$2:$F$187,6,FALSE)</f>
        <v>0</v>
      </c>
      <c r="K206" s="188">
        <f t="shared" si="6"/>
        <v>0</v>
      </c>
    </row>
    <row r="207" spans="1:11" ht="30" x14ac:dyDescent="0.25">
      <c r="A207" s="187">
        <v>24405</v>
      </c>
      <c r="B207" s="187">
        <v>562</v>
      </c>
      <c r="C207" s="184" t="str">
        <f t="shared" si="5"/>
        <v>562-24405</v>
      </c>
      <c r="D207" s="1461" t="s">
        <v>634</v>
      </c>
      <c r="E207" s="1461" t="s">
        <v>26</v>
      </c>
      <c r="F207" s="1461" t="s">
        <v>36</v>
      </c>
      <c r="G207" s="1461" t="s">
        <v>252</v>
      </c>
      <c r="H207" s="187" t="s">
        <v>22</v>
      </c>
      <c r="I207" s="188">
        <v>165.0076</v>
      </c>
      <c r="J207" s="188">
        <f>VLOOKUP(A207,CENIK!$A$2:$F$187,6,FALSE)</f>
        <v>0</v>
      </c>
      <c r="K207" s="188">
        <f t="shared" si="6"/>
        <v>0</v>
      </c>
    </row>
    <row r="208" spans="1:11" ht="45" x14ac:dyDescent="0.25">
      <c r="A208" s="187">
        <v>31302</v>
      </c>
      <c r="B208" s="187">
        <v>562</v>
      </c>
      <c r="C208" s="184" t="str">
        <f t="shared" si="5"/>
        <v>562-31302</v>
      </c>
      <c r="D208" s="1461" t="s">
        <v>634</v>
      </c>
      <c r="E208" s="1461" t="s">
        <v>26</v>
      </c>
      <c r="F208" s="1461" t="s">
        <v>36</v>
      </c>
      <c r="G208" s="1461" t="s">
        <v>639</v>
      </c>
      <c r="H208" s="187" t="s">
        <v>22</v>
      </c>
      <c r="I208" s="188">
        <v>95.236999999999995</v>
      </c>
      <c r="J208" s="188">
        <f>VLOOKUP(A208,CENIK!$A$2:$F$187,6,FALSE)</f>
        <v>0</v>
      </c>
      <c r="K208" s="188">
        <f t="shared" si="6"/>
        <v>0</v>
      </c>
    </row>
    <row r="209" spans="1:11" ht="75" x14ac:dyDescent="0.25">
      <c r="A209" s="187">
        <v>31503</v>
      </c>
      <c r="B209" s="187">
        <v>562</v>
      </c>
      <c r="C209" s="184" t="str">
        <f t="shared" si="5"/>
        <v>562-31503</v>
      </c>
      <c r="D209" s="1461" t="s">
        <v>634</v>
      </c>
      <c r="E209" s="1461" t="s">
        <v>26</v>
      </c>
      <c r="F209" s="1461" t="s">
        <v>36</v>
      </c>
      <c r="G209" s="1461" t="s">
        <v>658</v>
      </c>
      <c r="H209" s="187" t="s">
        <v>29</v>
      </c>
      <c r="I209" s="188">
        <v>471.6</v>
      </c>
      <c r="J209" s="188">
        <f>VLOOKUP(A209,CENIK!$A$2:$F$187,6,FALSE)</f>
        <v>0</v>
      </c>
      <c r="K209" s="188">
        <f t="shared" si="6"/>
        <v>0</v>
      </c>
    </row>
    <row r="210" spans="1:11" ht="45" x14ac:dyDescent="0.25">
      <c r="A210" s="187">
        <v>32208</v>
      </c>
      <c r="B210" s="187">
        <v>562</v>
      </c>
      <c r="C210" s="184" t="str">
        <f t="shared" si="5"/>
        <v>562-32208</v>
      </c>
      <c r="D210" s="1461" t="s">
        <v>634</v>
      </c>
      <c r="E210" s="1461" t="s">
        <v>26</v>
      </c>
      <c r="F210" s="1461" t="s">
        <v>36</v>
      </c>
      <c r="G210" s="1461" t="s">
        <v>254</v>
      </c>
      <c r="H210" s="187" t="s">
        <v>29</v>
      </c>
      <c r="I210" s="188">
        <v>471.6</v>
      </c>
      <c r="J210" s="188">
        <f>VLOOKUP(A210,CENIK!$A$2:$F$187,6,FALSE)</f>
        <v>0</v>
      </c>
      <c r="K210" s="188">
        <f t="shared" si="6"/>
        <v>0</v>
      </c>
    </row>
    <row r="211" spans="1:11" ht="75" x14ac:dyDescent="0.25">
      <c r="A211" s="187">
        <v>2311</v>
      </c>
      <c r="B211" s="187">
        <v>562</v>
      </c>
      <c r="C211" s="184" t="str">
        <f t="shared" si="5"/>
        <v>562-2311</v>
      </c>
      <c r="D211" s="1461" t="s">
        <v>634</v>
      </c>
      <c r="E211" s="1461" t="s">
        <v>26</v>
      </c>
      <c r="F211" s="1461" t="s">
        <v>44</v>
      </c>
      <c r="G211" s="1461" t="s">
        <v>661</v>
      </c>
      <c r="H211" s="187" t="s">
        <v>10</v>
      </c>
      <c r="I211" s="188">
        <v>262</v>
      </c>
      <c r="J211" s="188">
        <f>VLOOKUP(A211,CENIK!$A$2:$F$187,6,FALSE)</f>
        <v>0</v>
      </c>
      <c r="K211" s="188">
        <f t="shared" si="6"/>
        <v>0</v>
      </c>
    </row>
    <row r="212" spans="1:11" ht="45" x14ac:dyDescent="0.25">
      <c r="A212" s="187">
        <v>48</v>
      </c>
      <c r="B212" s="187">
        <v>562</v>
      </c>
      <c r="C212" s="184" t="str">
        <f t="shared" si="5"/>
        <v>562-48</v>
      </c>
      <c r="D212" s="1461" t="s">
        <v>634</v>
      </c>
      <c r="E212" s="1461" t="s">
        <v>49</v>
      </c>
      <c r="F212" s="1461" t="s">
        <v>50</v>
      </c>
      <c r="G212" s="1461" t="s">
        <v>3196</v>
      </c>
      <c r="H212" s="187" t="s">
        <v>22</v>
      </c>
      <c r="I212" s="188">
        <v>12.377535</v>
      </c>
      <c r="J212" s="195"/>
      <c r="K212" s="188">
        <f t="shared" si="6"/>
        <v>0</v>
      </c>
    </row>
    <row r="213" spans="1:11" ht="60" x14ac:dyDescent="0.25">
      <c r="A213" s="187">
        <v>49</v>
      </c>
      <c r="B213" s="187">
        <v>562</v>
      </c>
      <c r="C213" s="184" t="str">
        <f t="shared" si="5"/>
        <v>562-49</v>
      </c>
      <c r="D213" s="1461" t="s">
        <v>634</v>
      </c>
      <c r="E213" s="1461" t="s">
        <v>49</v>
      </c>
      <c r="F213" s="1461" t="s">
        <v>50</v>
      </c>
      <c r="G213" s="1461" t="s">
        <v>3197</v>
      </c>
      <c r="H213" s="187" t="s">
        <v>22</v>
      </c>
      <c r="I213" s="188">
        <v>247.55070000000001</v>
      </c>
      <c r="J213" s="195"/>
      <c r="K213" s="188">
        <f t="shared" si="6"/>
        <v>0</v>
      </c>
    </row>
    <row r="214" spans="1:11" ht="60" x14ac:dyDescent="0.25">
      <c r="A214" s="187">
        <v>4101</v>
      </c>
      <c r="B214" s="187">
        <v>562</v>
      </c>
      <c r="C214" s="184" t="str">
        <f t="shared" si="5"/>
        <v>562-4101</v>
      </c>
      <c r="D214" s="1461" t="s">
        <v>634</v>
      </c>
      <c r="E214" s="1461" t="s">
        <v>49</v>
      </c>
      <c r="F214" s="1461" t="s">
        <v>50</v>
      </c>
      <c r="G214" s="1461" t="s">
        <v>641</v>
      </c>
      <c r="H214" s="187" t="s">
        <v>29</v>
      </c>
      <c r="I214" s="188">
        <v>52.4</v>
      </c>
      <c r="J214" s="188">
        <f>VLOOKUP(A214,CENIK!$A$2:$F$187,6,FALSE)</f>
        <v>0</v>
      </c>
      <c r="K214" s="188">
        <f t="shared" si="6"/>
        <v>0</v>
      </c>
    </row>
    <row r="215" spans="1:11" ht="60" x14ac:dyDescent="0.25">
      <c r="A215" s="187">
        <v>4109</v>
      </c>
      <c r="B215" s="187">
        <v>562</v>
      </c>
      <c r="C215" s="184" t="str">
        <f t="shared" si="5"/>
        <v>562-4109</v>
      </c>
      <c r="D215" s="1461" t="s">
        <v>634</v>
      </c>
      <c r="E215" s="1461" t="s">
        <v>49</v>
      </c>
      <c r="F215" s="1461" t="s">
        <v>50</v>
      </c>
      <c r="G215" s="1461" t="s">
        <v>259</v>
      </c>
      <c r="H215" s="187" t="s">
        <v>22</v>
      </c>
      <c r="I215" s="188">
        <v>66.01352</v>
      </c>
      <c r="J215" s="188">
        <f>VLOOKUP(A215,CENIK!$A$2:$F$187,6,FALSE)</f>
        <v>0</v>
      </c>
      <c r="K215" s="188">
        <f t="shared" si="6"/>
        <v>0</v>
      </c>
    </row>
    <row r="216" spans="1:11" ht="45" x14ac:dyDescent="0.25">
      <c r="A216" s="187">
        <v>4113</v>
      </c>
      <c r="B216" s="187">
        <v>562</v>
      </c>
      <c r="C216" s="184" t="str">
        <f t="shared" si="5"/>
        <v>562-4113</v>
      </c>
      <c r="D216" s="1461" t="s">
        <v>634</v>
      </c>
      <c r="E216" s="1461" t="s">
        <v>49</v>
      </c>
      <c r="F216" s="1461" t="s">
        <v>50</v>
      </c>
      <c r="G216" s="1461" t="s">
        <v>557</v>
      </c>
      <c r="H216" s="187" t="s">
        <v>22</v>
      </c>
      <c r="I216" s="188">
        <v>23.4</v>
      </c>
      <c r="J216" s="188">
        <f>VLOOKUP(A216,CENIK!$A$2:$F$187,6,FALSE)</f>
        <v>0</v>
      </c>
      <c r="K216" s="188">
        <f t="shared" si="6"/>
        <v>0</v>
      </c>
    </row>
    <row r="217" spans="1:11" ht="60" x14ac:dyDescent="0.25">
      <c r="A217" s="187">
        <v>4115</v>
      </c>
      <c r="B217" s="187">
        <v>562</v>
      </c>
      <c r="C217" s="184" t="str">
        <f t="shared" si="5"/>
        <v>562-4115</v>
      </c>
      <c r="D217" s="1461" t="s">
        <v>634</v>
      </c>
      <c r="E217" s="1461" t="s">
        <v>49</v>
      </c>
      <c r="F217" s="1461" t="s">
        <v>50</v>
      </c>
      <c r="G217" s="1461" t="s">
        <v>679</v>
      </c>
      <c r="H217" s="187" t="s">
        <v>22</v>
      </c>
      <c r="I217" s="188">
        <v>16.50338</v>
      </c>
      <c r="J217" s="188">
        <f>VLOOKUP(A217,CENIK!$A$2:$F$187,6,FALSE)</f>
        <v>0</v>
      </c>
      <c r="K217" s="188">
        <f t="shared" si="6"/>
        <v>0</v>
      </c>
    </row>
    <row r="218" spans="1:11" ht="45" x14ac:dyDescent="0.25">
      <c r="A218" s="187">
        <v>4121</v>
      </c>
      <c r="B218" s="187">
        <v>562</v>
      </c>
      <c r="C218" s="184" t="str">
        <f t="shared" si="5"/>
        <v>562-4121</v>
      </c>
      <c r="D218" s="1461" t="s">
        <v>634</v>
      </c>
      <c r="E218" s="1461" t="s">
        <v>49</v>
      </c>
      <c r="F218" s="1461" t="s">
        <v>50</v>
      </c>
      <c r="G218" s="1461" t="s">
        <v>260</v>
      </c>
      <c r="H218" s="187" t="s">
        <v>22</v>
      </c>
      <c r="I218" s="188">
        <v>16.50338</v>
      </c>
      <c r="J218" s="188">
        <f>VLOOKUP(A218,CENIK!$A$2:$F$187,6,FALSE)</f>
        <v>0</v>
      </c>
      <c r="K218" s="188">
        <f t="shared" si="6"/>
        <v>0</v>
      </c>
    </row>
    <row r="219" spans="1:11" ht="30" x14ac:dyDescent="0.25">
      <c r="A219" s="187">
        <v>4124</v>
      </c>
      <c r="B219" s="187">
        <v>562</v>
      </c>
      <c r="C219" s="184" t="str">
        <f t="shared" si="5"/>
        <v>562-4124</v>
      </c>
      <c r="D219" s="1461" t="s">
        <v>634</v>
      </c>
      <c r="E219" s="1461" t="s">
        <v>49</v>
      </c>
      <c r="F219" s="1461" t="s">
        <v>50</v>
      </c>
      <c r="G219" s="1461" t="s">
        <v>55</v>
      </c>
      <c r="H219" s="187" t="s">
        <v>20</v>
      </c>
      <c r="I219" s="188">
        <v>84</v>
      </c>
      <c r="J219" s="188">
        <f>VLOOKUP(A219,CENIK!$A$2:$F$187,6,FALSE)</f>
        <v>0</v>
      </c>
      <c r="K219" s="188">
        <f t="shared" si="6"/>
        <v>0</v>
      </c>
    </row>
    <row r="220" spans="1:11" ht="90" x14ac:dyDescent="0.25">
      <c r="A220" s="187">
        <v>50</v>
      </c>
      <c r="B220" s="187">
        <v>562</v>
      </c>
      <c r="C220" s="184" t="str">
        <f t="shared" si="5"/>
        <v>562-50</v>
      </c>
      <c r="D220" s="1461" t="s">
        <v>634</v>
      </c>
      <c r="E220" s="1461" t="s">
        <v>49</v>
      </c>
      <c r="F220" s="1461" t="s">
        <v>56</v>
      </c>
      <c r="G220" s="1461" t="s">
        <v>3119</v>
      </c>
      <c r="H220" s="187" t="s">
        <v>10</v>
      </c>
      <c r="I220" s="188">
        <v>262</v>
      </c>
      <c r="J220" s="195"/>
      <c r="K220" s="188">
        <f t="shared" si="6"/>
        <v>0</v>
      </c>
    </row>
    <row r="221" spans="1:11" ht="75" x14ac:dyDescent="0.25">
      <c r="A221" s="187">
        <v>51</v>
      </c>
      <c r="B221" s="187">
        <v>562</v>
      </c>
      <c r="C221" s="184" t="str">
        <f t="shared" si="5"/>
        <v>562-51</v>
      </c>
      <c r="D221" s="1461" t="s">
        <v>634</v>
      </c>
      <c r="E221" s="1461" t="s">
        <v>49</v>
      </c>
      <c r="F221" s="1461" t="s">
        <v>56</v>
      </c>
      <c r="G221" s="1461" t="s">
        <v>3198</v>
      </c>
      <c r="H221" s="187" t="s">
        <v>22</v>
      </c>
      <c r="I221" s="188">
        <v>262</v>
      </c>
      <c r="J221" s="195"/>
      <c r="K221" s="188">
        <f t="shared" si="6"/>
        <v>0</v>
      </c>
    </row>
    <row r="222" spans="1:11" ht="45" x14ac:dyDescent="0.25">
      <c r="A222" s="187">
        <v>4201</v>
      </c>
      <c r="B222" s="187">
        <v>562</v>
      </c>
      <c r="C222" s="184" t="str">
        <f t="shared" si="5"/>
        <v>562-4201</v>
      </c>
      <c r="D222" s="1461" t="s">
        <v>634</v>
      </c>
      <c r="E222" s="1461" t="s">
        <v>49</v>
      </c>
      <c r="F222" s="1461" t="s">
        <v>56</v>
      </c>
      <c r="G222" s="1461" t="s">
        <v>57</v>
      </c>
      <c r="H222" s="187" t="s">
        <v>29</v>
      </c>
      <c r="I222" s="188">
        <v>262</v>
      </c>
      <c r="J222" s="188">
        <f>VLOOKUP(A222,CENIK!$A$2:$F$187,6,FALSE)</f>
        <v>0</v>
      </c>
      <c r="K222" s="188">
        <f t="shared" si="6"/>
        <v>0</v>
      </c>
    </row>
    <row r="223" spans="1:11" ht="30" x14ac:dyDescent="0.25">
      <c r="A223" s="187">
        <v>4202</v>
      </c>
      <c r="B223" s="187">
        <v>562</v>
      </c>
      <c r="C223" s="184" t="str">
        <f t="shared" si="5"/>
        <v>562-4202</v>
      </c>
      <c r="D223" s="1461" t="s">
        <v>634</v>
      </c>
      <c r="E223" s="1461" t="s">
        <v>49</v>
      </c>
      <c r="F223" s="1461" t="s">
        <v>56</v>
      </c>
      <c r="G223" s="1461" t="s">
        <v>58</v>
      </c>
      <c r="H223" s="187" t="s">
        <v>29</v>
      </c>
      <c r="I223" s="188">
        <v>262</v>
      </c>
      <c r="J223" s="188">
        <f>VLOOKUP(A223,CENIK!$A$2:$F$187,6,FALSE)</f>
        <v>0</v>
      </c>
      <c r="K223" s="188">
        <f t="shared" si="6"/>
        <v>0</v>
      </c>
    </row>
    <row r="224" spans="1:11" ht="75" x14ac:dyDescent="0.25">
      <c r="A224" s="187">
        <v>4203</v>
      </c>
      <c r="B224" s="187">
        <v>562</v>
      </c>
      <c r="C224" s="184" t="str">
        <f t="shared" si="5"/>
        <v>562-4203</v>
      </c>
      <c r="D224" s="1461" t="s">
        <v>634</v>
      </c>
      <c r="E224" s="1461" t="s">
        <v>49</v>
      </c>
      <c r="F224" s="1461" t="s">
        <v>56</v>
      </c>
      <c r="G224" s="1461" t="s">
        <v>59</v>
      </c>
      <c r="H224" s="187" t="s">
        <v>22</v>
      </c>
      <c r="I224" s="188">
        <v>27.1432</v>
      </c>
      <c r="J224" s="188">
        <f>VLOOKUP(A224,CENIK!$A$2:$F$187,6,FALSE)</f>
        <v>0</v>
      </c>
      <c r="K224" s="188">
        <f t="shared" si="6"/>
        <v>0</v>
      </c>
    </row>
    <row r="225" spans="1:11" ht="60" x14ac:dyDescent="0.25">
      <c r="A225" s="187">
        <v>4204</v>
      </c>
      <c r="B225" s="187">
        <v>562</v>
      </c>
      <c r="C225" s="184" t="str">
        <f t="shared" si="5"/>
        <v>562-4204</v>
      </c>
      <c r="D225" s="1461" t="s">
        <v>634</v>
      </c>
      <c r="E225" s="1461" t="s">
        <v>49</v>
      </c>
      <c r="F225" s="1461" t="s">
        <v>56</v>
      </c>
      <c r="G225" s="1461" t="s">
        <v>60</v>
      </c>
      <c r="H225" s="187" t="s">
        <v>22</v>
      </c>
      <c r="I225" s="188">
        <v>163.40940000000001</v>
      </c>
      <c r="J225" s="188">
        <f>VLOOKUP(A225,CENIK!$A$2:$F$187,6,FALSE)</f>
        <v>0</v>
      </c>
      <c r="K225" s="188">
        <f t="shared" si="6"/>
        <v>0</v>
      </c>
    </row>
    <row r="226" spans="1:11" ht="60" x14ac:dyDescent="0.25">
      <c r="A226" s="187">
        <v>4207</v>
      </c>
      <c r="B226" s="187">
        <v>562</v>
      </c>
      <c r="C226" s="184" t="str">
        <f t="shared" si="5"/>
        <v>562-4207</v>
      </c>
      <c r="D226" s="1461" t="s">
        <v>634</v>
      </c>
      <c r="E226" s="1461" t="s">
        <v>49</v>
      </c>
      <c r="F226" s="1461" t="s">
        <v>56</v>
      </c>
      <c r="G226" s="1461" t="s">
        <v>262</v>
      </c>
      <c r="H226" s="187" t="s">
        <v>22</v>
      </c>
      <c r="I226" s="188">
        <v>16.060600000000001</v>
      </c>
      <c r="J226" s="188">
        <f>VLOOKUP(A226,CENIK!$A$2:$F$187,6,FALSE)</f>
        <v>0</v>
      </c>
      <c r="K226" s="188">
        <f t="shared" si="6"/>
        <v>0</v>
      </c>
    </row>
    <row r="227" spans="1:11" ht="105" x14ac:dyDescent="0.25">
      <c r="A227" s="187">
        <v>52</v>
      </c>
      <c r="B227" s="187">
        <v>562</v>
      </c>
      <c r="C227" s="184" t="str">
        <f t="shared" si="5"/>
        <v>562-52</v>
      </c>
      <c r="D227" s="1461" t="s">
        <v>634</v>
      </c>
      <c r="E227" s="1461" t="s">
        <v>63</v>
      </c>
      <c r="F227" s="1461" t="s">
        <v>72</v>
      </c>
      <c r="G227" s="1461" t="s">
        <v>3190</v>
      </c>
      <c r="H227" s="187" t="s">
        <v>10</v>
      </c>
      <c r="I227" s="188">
        <v>8</v>
      </c>
      <c r="J227" s="195"/>
      <c r="K227" s="188">
        <f t="shared" si="6"/>
        <v>0</v>
      </c>
    </row>
    <row r="228" spans="1:11" ht="45" x14ac:dyDescent="0.25">
      <c r="A228" s="187">
        <v>53</v>
      </c>
      <c r="B228" s="187">
        <v>562</v>
      </c>
      <c r="C228" s="184" t="str">
        <f t="shared" si="5"/>
        <v>562-53</v>
      </c>
      <c r="D228" s="1461" t="s">
        <v>634</v>
      </c>
      <c r="E228" s="1461" t="s">
        <v>63</v>
      </c>
      <c r="F228" s="1461" t="s">
        <v>72</v>
      </c>
      <c r="G228" s="1461" t="s">
        <v>3200</v>
      </c>
      <c r="H228" s="187"/>
      <c r="I228" s="188">
        <v>9</v>
      </c>
      <c r="J228" s="195"/>
      <c r="K228" s="188">
        <f t="shared" si="6"/>
        <v>0</v>
      </c>
    </row>
    <row r="229" spans="1:11" ht="45" x14ac:dyDescent="0.25">
      <c r="A229" s="187">
        <v>54</v>
      </c>
      <c r="B229" s="187">
        <v>562</v>
      </c>
      <c r="C229" s="184" t="str">
        <f t="shared" si="5"/>
        <v>562-54</v>
      </c>
      <c r="D229" s="1461" t="s">
        <v>634</v>
      </c>
      <c r="E229" s="1461" t="s">
        <v>63</v>
      </c>
      <c r="F229" s="1461" t="s">
        <v>72</v>
      </c>
      <c r="G229" s="1461" t="s">
        <v>3201</v>
      </c>
      <c r="H229" s="187"/>
      <c r="I229" s="188">
        <v>13.1</v>
      </c>
      <c r="J229" s="195"/>
      <c r="K229" s="188">
        <f t="shared" si="6"/>
        <v>0</v>
      </c>
    </row>
    <row r="230" spans="1:11" ht="135" x14ac:dyDescent="0.25">
      <c r="A230" s="187">
        <v>55</v>
      </c>
      <c r="B230" s="187">
        <v>562</v>
      </c>
      <c r="C230" s="184" t="str">
        <f t="shared" si="5"/>
        <v>562-55</v>
      </c>
      <c r="D230" s="1461" t="s">
        <v>634</v>
      </c>
      <c r="E230" s="1461" t="s">
        <v>74</v>
      </c>
      <c r="F230" s="1461" t="s">
        <v>75</v>
      </c>
      <c r="G230" s="1461" t="s">
        <v>3191</v>
      </c>
      <c r="H230" s="187" t="s">
        <v>10</v>
      </c>
      <c r="I230" s="188">
        <v>262</v>
      </c>
      <c r="J230" s="195"/>
      <c r="K230" s="188">
        <f t="shared" si="6"/>
        <v>0</v>
      </c>
    </row>
    <row r="231" spans="1:11" ht="75" x14ac:dyDescent="0.25">
      <c r="A231" s="187">
        <v>56</v>
      </c>
      <c r="B231" s="187">
        <v>562</v>
      </c>
      <c r="C231" s="184" t="str">
        <f t="shared" si="5"/>
        <v>562-56</v>
      </c>
      <c r="D231" s="1461" t="s">
        <v>634</v>
      </c>
      <c r="E231" s="1461" t="s">
        <v>74</v>
      </c>
      <c r="F231" s="1461" t="s">
        <v>77</v>
      </c>
      <c r="G231" s="1461" t="s">
        <v>3167</v>
      </c>
      <c r="H231" s="187" t="s">
        <v>6</v>
      </c>
      <c r="I231" s="188">
        <v>1</v>
      </c>
      <c r="J231" s="195"/>
      <c r="K231" s="188">
        <f t="shared" si="6"/>
        <v>0</v>
      </c>
    </row>
    <row r="232" spans="1:11" ht="90" x14ac:dyDescent="0.25">
      <c r="A232" s="187">
        <v>57</v>
      </c>
      <c r="B232" s="187">
        <v>562</v>
      </c>
      <c r="C232" s="184" t="str">
        <f t="shared" si="5"/>
        <v>562-57</v>
      </c>
      <c r="D232" s="1461" t="s">
        <v>634</v>
      </c>
      <c r="E232" s="1461" t="s">
        <v>74</v>
      </c>
      <c r="F232" s="1461" t="s">
        <v>77</v>
      </c>
      <c r="G232" s="1461" t="s">
        <v>3135</v>
      </c>
      <c r="H232" s="187" t="s">
        <v>6</v>
      </c>
      <c r="I232" s="188">
        <v>1</v>
      </c>
      <c r="J232" s="195"/>
      <c r="K232" s="188">
        <f t="shared" si="6"/>
        <v>0</v>
      </c>
    </row>
    <row r="233" spans="1:11" ht="135" x14ac:dyDescent="0.25">
      <c r="A233" s="187">
        <v>6203</v>
      </c>
      <c r="B233" s="187">
        <v>562</v>
      </c>
      <c r="C233" s="184" t="str">
        <f t="shared" si="5"/>
        <v>562-6203</v>
      </c>
      <c r="D233" s="1461" t="s">
        <v>634</v>
      </c>
      <c r="E233" s="1461" t="s">
        <v>74</v>
      </c>
      <c r="F233" s="1461" t="s">
        <v>77</v>
      </c>
      <c r="G233" s="1461" t="s">
        <v>264</v>
      </c>
      <c r="H233" s="187" t="s">
        <v>6</v>
      </c>
      <c r="I233" s="188">
        <v>78</v>
      </c>
      <c r="J233" s="188">
        <f>VLOOKUP(A233,CENIK!$A$2:$F$187,6,FALSE)</f>
        <v>0</v>
      </c>
      <c r="K233" s="188">
        <f t="shared" si="6"/>
        <v>0</v>
      </c>
    </row>
    <row r="234" spans="1:11" ht="120" x14ac:dyDescent="0.25">
      <c r="A234" s="187">
        <v>6204</v>
      </c>
      <c r="B234" s="187">
        <v>562</v>
      </c>
      <c r="C234" s="184" t="str">
        <f t="shared" si="5"/>
        <v>562-6204</v>
      </c>
      <c r="D234" s="1461" t="s">
        <v>634</v>
      </c>
      <c r="E234" s="1461" t="s">
        <v>74</v>
      </c>
      <c r="F234" s="1461" t="s">
        <v>77</v>
      </c>
      <c r="G234" s="1461" t="s">
        <v>265</v>
      </c>
      <c r="H234" s="187" t="s">
        <v>6</v>
      </c>
      <c r="I234" s="188">
        <v>1</v>
      </c>
      <c r="J234" s="188">
        <f>VLOOKUP(A234,CENIK!$A$2:$F$187,6,FALSE)</f>
        <v>0</v>
      </c>
      <c r="K234" s="188">
        <f t="shared" si="6"/>
        <v>0</v>
      </c>
    </row>
    <row r="235" spans="1:11" ht="120" x14ac:dyDescent="0.25">
      <c r="A235" s="187">
        <v>6210</v>
      </c>
      <c r="B235" s="187">
        <v>562</v>
      </c>
      <c r="C235" s="184" t="str">
        <f t="shared" ref="C235:C298" si="7">CONCATENATE(B235,$A$26,A235)</f>
        <v>562-6210</v>
      </c>
      <c r="D235" s="1461" t="s">
        <v>634</v>
      </c>
      <c r="E235" s="1461" t="s">
        <v>74</v>
      </c>
      <c r="F235" s="1461" t="s">
        <v>77</v>
      </c>
      <c r="G235" s="1461" t="s">
        <v>563</v>
      </c>
      <c r="H235" s="187" t="s">
        <v>6</v>
      </c>
      <c r="I235" s="188">
        <v>3</v>
      </c>
      <c r="J235" s="188">
        <f>VLOOKUP(A235,CENIK!$A$2:$F$187,6,FALSE)</f>
        <v>0</v>
      </c>
      <c r="K235" s="188">
        <f t="shared" ref="K235:K298" si="8">ROUND(I235*J235,2)</f>
        <v>0</v>
      </c>
    </row>
    <row r="236" spans="1:11" ht="30" x14ac:dyDescent="0.25">
      <c r="A236" s="187">
        <v>6403</v>
      </c>
      <c r="B236" s="187">
        <v>562</v>
      </c>
      <c r="C236" s="184" t="str">
        <f t="shared" si="7"/>
        <v>562-6403</v>
      </c>
      <c r="D236" s="1461" t="s">
        <v>634</v>
      </c>
      <c r="E236" s="1461" t="s">
        <v>74</v>
      </c>
      <c r="F236" s="1461" t="s">
        <v>85</v>
      </c>
      <c r="G236" s="1461" t="s">
        <v>654</v>
      </c>
      <c r="H236" s="187" t="s">
        <v>10</v>
      </c>
      <c r="I236" s="188">
        <v>262</v>
      </c>
      <c r="J236" s="188">
        <f>VLOOKUP(A236,CENIK!$A$2:$F$187,6,FALSE)</f>
        <v>0</v>
      </c>
      <c r="K236" s="188">
        <f t="shared" si="8"/>
        <v>0</v>
      </c>
    </row>
    <row r="237" spans="1:11" ht="30" x14ac:dyDescent="0.25">
      <c r="A237" s="187">
        <v>6501</v>
      </c>
      <c r="B237" s="187">
        <v>562</v>
      </c>
      <c r="C237" s="184" t="str">
        <f t="shared" si="7"/>
        <v>562-6501</v>
      </c>
      <c r="D237" s="1461" t="s">
        <v>634</v>
      </c>
      <c r="E237" s="1461" t="s">
        <v>74</v>
      </c>
      <c r="F237" s="1461" t="s">
        <v>88</v>
      </c>
      <c r="G237" s="1461" t="s">
        <v>271</v>
      </c>
      <c r="H237" s="187" t="s">
        <v>6</v>
      </c>
      <c r="I237" s="188">
        <v>4</v>
      </c>
      <c r="J237" s="188">
        <f>VLOOKUP(A237,CENIK!$A$2:$F$187,6,FALSE)</f>
        <v>0</v>
      </c>
      <c r="K237" s="188">
        <f t="shared" si="8"/>
        <v>0</v>
      </c>
    </row>
    <row r="238" spans="1:11" ht="30" x14ac:dyDescent="0.25">
      <c r="A238" s="187">
        <v>6502</v>
      </c>
      <c r="B238" s="187">
        <v>562</v>
      </c>
      <c r="C238" s="184" t="str">
        <f t="shared" si="7"/>
        <v>562-6502</v>
      </c>
      <c r="D238" s="1461" t="s">
        <v>634</v>
      </c>
      <c r="E238" s="1461" t="s">
        <v>74</v>
      </c>
      <c r="F238" s="1461" t="s">
        <v>88</v>
      </c>
      <c r="G238" s="1461" t="s">
        <v>272</v>
      </c>
      <c r="H238" s="187" t="s">
        <v>6</v>
      </c>
      <c r="I238" s="188">
        <v>3</v>
      </c>
      <c r="J238" s="188">
        <f>VLOOKUP(A238,CENIK!$A$2:$F$187,6,FALSE)</f>
        <v>0</v>
      </c>
      <c r="K238" s="188">
        <f t="shared" si="8"/>
        <v>0</v>
      </c>
    </row>
    <row r="239" spans="1:11" ht="45" x14ac:dyDescent="0.25">
      <c r="A239" s="187">
        <v>6503</v>
      </c>
      <c r="B239" s="187">
        <v>562</v>
      </c>
      <c r="C239" s="184" t="str">
        <f t="shared" si="7"/>
        <v>562-6503</v>
      </c>
      <c r="D239" s="1461" t="s">
        <v>634</v>
      </c>
      <c r="E239" s="1461" t="s">
        <v>74</v>
      </c>
      <c r="F239" s="1461" t="s">
        <v>88</v>
      </c>
      <c r="G239" s="1461" t="s">
        <v>273</v>
      </c>
      <c r="H239" s="187" t="s">
        <v>6</v>
      </c>
      <c r="I239" s="188">
        <v>6</v>
      </c>
      <c r="J239" s="188">
        <f>VLOOKUP(A239,CENIK!$A$2:$F$187,6,FALSE)</f>
        <v>0</v>
      </c>
      <c r="K239" s="188">
        <f t="shared" si="8"/>
        <v>0</v>
      </c>
    </row>
    <row r="240" spans="1:11" ht="45" x14ac:dyDescent="0.25">
      <c r="A240" s="187">
        <v>6504</v>
      </c>
      <c r="B240" s="187">
        <v>562</v>
      </c>
      <c r="C240" s="184" t="str">
        <f t="shared" si="7"/>
        <v>562-6504</v>
      </c>
      <c r="D240" s="1461" t="s">
        <v>634</v>
      </c>
      <c r="E240" s="1461" t="s">
        <v>74</v>
      </c>
      <c r="F240" s="1461" t="s">
        <v>88</v>
      </c>
      <c r="G240" s="1461" t="s">
        <v>274</v>
      </c>
      <c r="H240" s="187" t="s">
        <v>6</v>
      </c>
      <c r="I240" s="188">
        <v>2</v>
      </c>
      <c r="J240" s="188">
        <f>VLOOKUP(A240,CENIK!$A$2:$F$187,6,FALSE)</f>
        <v>0</v>
      </c>
      <c r="K240" s="188">
        <f t="shared" si="8"/>
        <v>0</v>
      </c>
    </row>
    <row r="241" spans="1:11" ht="60" x14ac:dyDescent="0.25">
      <c r="A241" s="187">
        <v>1201</v>
      </c>
      <c r="B241" s="187">
        <v>467</v>
      </c>
      <c r="C241" s="184" t="str">
        <f t="shared" si="7"/>
        <v>467-1201</v>
      </c>
      <c r="D241" s="1461" t="s">
        <v>636</v>
      </c>
      <c r="E241" s="1461" t="s">
        <v>7</v>
      </c>
      <c r="F241" s="1461" t="s">
        <v>8</v>
      </c>
      <c r="G241" s="1461" t="s">
        <v>9</v>
      </c>
      <c r="H241" s="187" t="s">
        <v>10</v>
      </c>
      <c r="I241" s="188">
        <v>247</v>
      </c>
      <c r="J241" s="188">
        <f>VLOOKUP(A241,CENIK!$A$2:$F$187,6,FALSE)</f>
        <v>0</v>
      </c>
      <c r="K241" s="188">
        <f t="shared" si="8"/>
        <v>0</v>
      </c>
    </row>
    <row r="242" spans="1:11" ht="45" x14ac:dyDescent="0.25">
      <c r="A242" s="187">
        <v>1202</v>
      </c>
      <c r="B242" s="187">
        <v>467</v>
      </c>
      <c r="C242" s="184" t="str">
        <f t="shared" si="7"/>
        <v>467-1202</v>
      </c>
      <c r="D242" s="1461" t="s">
        <v>636</v>
      </c>
      <c r="E242" s="1461" t="s">
        <v>7</v>
      </c>
      <c r="F242" s="1461" t="s">
        <v>8</v>
      </c>
      <c r="G242" s="1461" t="s">
        <v>11</v>
      </c>
      <c r="H242" s="187" t="s">
        <v>12</v>
      </c>
      <c r="I242" s="188">
        <v>9</v>
      </c>
      <c r="J242" s="188">
        <f>VLOOKUP(A242,CENIK!$A$2:$F$187,6,FALSE)</f>
        <v>0</v>
      </c>
      <c r="K242" s="188">
        <f t="shared" si="8"/>
        <v>0</v>
      </c>
    </row>
    <row r="243" spans="1:11" ht="60" x14ac:dyDescent="0.25">
      <c r="A243" s="187">
        <v>1203</v>
      </c>
      <c r="B243" s="187">
        <v>467</v>
      </c>
      <c r="C243" s="184" t="str">
        <f t="shared" si="7"/>
        <v>467-1203</v>
      </c>
      <c r="D243" s="1461" t="s">
        <v>636</v>
      </c>
      <c r="E243" s="1461" t="s">
        <v>7</v>
      </c>
      <c r="F243" s="1461" t="s">
        <v>8</v>
      </c>
      <c r="G243" s="1461" t="s">
        <v>236</v>
      </c>
      <c r="H243" s="187" t="s">
        <v>10</v>
      </c>
      <c r="I243" s="188">
        <v>18</v>
      </c>
      <c r="J243" s="188">
        <f>VLOOKUP(A243,CENIK!$A$2:$F$187,6,FALSE)</f>
        <v>0</v>
      </c>
      <c r="K243" s="188">
        <f t="shared" si="8"/>
        <v>0</v>
      </c>
    </row>
    <row r="244" spans="1:11" ht="45" x14ac:dyDescent="0.25">
      <c r="A244" s="187">
        <v>1204</v>
      </c>
      <c r="B244" s="187">
        <v>467</v>
      </c>
      <c r="C244" s="184" t="str">
        <f t="shared" si="7"/>
        <v>467-1204</v>
      </c>
      <c r="D244" s="1461" t="s">
        <v>636</v>
      </c>
      <c r="E244" s="1461" t="s">
        <v>7</v>
      </c>
      <c r="F244" s="1461" t="s">
        <v>8</v>
      </c>
      <c r="G244" s="1461" t="s">
        <v>13</v>
      </c>
      <c r="H244" s="187" t="s">
        <v>10</v>
      </c>
      <c r="I244" s="188">
        <v>247</v>
      </c>
      <c r="J244" s="188">
        <f>VLOOKUP(A244,CENIK!$A$2:$F$187,6,FALSE)</f>
        <v>0</v>
      </c>
      <c r="K244" s="188">
        <f t="shared" si="8"/>
        <v>0</v>
      </c>
    </row>
    <row r="245" spans="1:11" ht="60" x14ac:dyDescent="0.25">
      <c r="A245" s="187">
        <v>1205</v>
      </c>
      <c r="B245" s="187">
        <v>467</v>
      </c>
      <c r="C245" s="184" t="str">
        <f t="shared" si="7"/>
        <v>467-1205</v>
      </c>
      <c r="D245" s="1461" t="s">
        <v>636</v>
      </c>
      <c r="E245" s="1461" t="s">
        <v>7</v>
      </c>
      <c r="F245" s="1461" t="s">
        <v>8</v>
      </c>
      <c r="G245" s="1461" t="s">
        <v>237</v>
      </c>
      <c r="H245" s="187" t="s">
        <v>14</v>
      </c>
      <c r="I245" s="188">
        <v>1</v>
      </c>
      <c r="J245" s="188">
        <f>VLOOKUP(A245,CENIK!$A$2:$F$187,6,FALSE)</f>
        <v>0</v>
      </c>
      <c r="K245" s="188">
        <f t="shared" si="8"/>
        <v>0</v>
      </c>
    </row>
    <row r="246" spans="1:11" ht="60" x14ac:dyDescent="0.25">
      <c r="A246" s="187">
        <v>1206</v>
      </c>
      <c r="B246" s="187">
        <v>467</v>
      </c>
      <c r="C246" s="184" t="str">
        <f t="shared" si="7"/>
        <v>467-1206</v>
      </c>
      <c r="D246" s="1461" t="s">
        <v>636</v>
      </c>
      <c r="E246" s="1461" t="s">
        <v>7</v>
      </c>
      <c r="F246" s="1461" t="s">
        <v>8</v>
      </c>
      <c r="G246" s="1461" t="s">
        <v>238</v>
      </c>
      <c r="H246" s="187" t="s">
        <v>14</v>
      </c>
      <c r="I246" s="188">
        <v>1</v>
      </c>
      <c r="J246" s="188">
        <f>VLOOKUP(A246,CENIK!$A$2:$F$187,6,FALSE)</f>
        <v>0</v>
      </c>
      <c r="K246" s="188">
        <f t="shared" si="8"/>
        <v>0</v>
      </c>
    </row>
    <row r="247" spans="1:11" ht="75" x14ac:dyDescent="0.25">
      <c r="A247" s="187">
        <v>1207</v>
      </c>
      <c r="B247" s="187">
        <v>467</v>
      </c>
      <c r="C247" s="184" t="str">
        <f t="shared" si="7"/>
        <v>467-1207</v>
      </c>
      <c r="D247" s="1461" t="s">
        <v>636</v>
      </c>
      <c r="E247" s="1461" t="s">
        <v>7</v>
      </c>
      <c r="F247" s="1461" t="s">
        <v>8</v>
      </c>
      <c r="G247" s="1461" t="s">
        <v>239</v>
      </c>
      <c r="H247" s="187" t="s">
        <v>14</v>
      </c>
      <c r="I247" s="188">
        <v>1</v>
      </c>
      <c r="J247" s="188">
        <f>VLOOKUP(A247,CENIK!$A$2:$F$187,6,FALSE)</f>
        <v>0</v>
      </c>
      <c r="K247" s="188">
        <f t="shared" si="8"/>
        <v>0</v>
      </c>
    </row>
    <row r="248" spans="1:11" ht="75" x14ac:dyDescent="0.25">
      <c r="A248" s="187">
        <v>1208</v>
      </c>
      <c r="B248" s="187">
        <v>467</v>
      </c>
      <c r="C248" s="184" t="str">
        <f t="shared" si="7"/>
        <v>467-1208</v>
      </c>
      <c r="D248" s="1461" t="s">
        <v>636</v>
      </c>
      <c r="E248" s="1461" t="s">
        <v>7</v>
      </c>
      <c r="F248" s="1461" t="s">
        <v>8</v>
      </c>
      <c r="G248" s="1461" t="s">
        <v>240</v>
      </c>
      <c r="H248" s="187" t="s">
        <v>14</v>
      </c>
      <c r="I248" s="188">
        <v>1</v>
      </c>
      <c r="J248" s="188">
        <f>VLOOKUP(A248,CENIK!$A$2:$F$187,6,FALSE)</f>
        <v>0</v>
      </c>
      <c r="K248" s="188">
        <f t="shared" si="8"/>
        <v>0</v>
      </c>
    </row>
    <row r="249" spans="1:11" ht="75" x14ac:dyDescent="0.25">
      <c r="A249" s="187">
        <v>1211</v>
      </c>
      <c r="B249" s="187">
        <v>467</v>
      </c>
      <c r="C249" s="184" t="str">
        <f t="shared" si="7"/>
        <v>467-1211</v>
      </c>
      <c r="D249" s="1461" t="s">
        <v>636</v>
      </c>
      <c r="E249" s="1461" t="s">
        <v>7</v>
      </c>
      <c r="F249" s="1461" t="s">
        <v>8</v>
      </c>
      <c r="G249" s="1461" t="s">
        <v>242</v>
      </c>
      <c r="H249" s="187" t="s">
        <v>14</v>
      </c>
      <c r="I249" s="188">
        <v>1</v>
      </c>
      <c r="J249" s="188">
        <f>VLOOKUP(A249,CENIK!$A$2:$F$187,6,FALSE)</f>
        <v>0</v>
      </c>
      <c r="K249" s="188">
        <f t="shared" si="8"/>
        <v>0</v>
      </c>
    </row>
    <row r="250" spans="1:11" ht="60" x14ac:dyDescent="0.25">
      <c r="A250" s="187">
        <v>1212</v>
      </c>
      <c r="B250" s="187">
        <v>467</v>
      </c>
      <c r="C250" s="184" t="str">
        <f t="shared" si="7"/>
        <v>467-1212</v>
      </c>
      <c r="D250" s="1461" t="s">
        <v>636</v>
      </c>
      <c r="E250" s="1461" t="s">
        <v>7</v>
      </c>
      <c r="F250" s="1461" t="s">
        <v>8</v>
      </c>
      <c r="G250" s="1461" t="s">
        <v>243</v>
      </c>
      <c r="H250" s="187" t="s">
        <v>14</v>
      </c>
      <c r="I250" s="188">
        <v>1</v>
      </c>
      <c r="J250" s="188">
        <f>VLOOKUP(A250,CENIK!$A$2:$F$187,6,FALSE)</f>
        <v>0</v>
      </c>
      <c r="K250" s="188">
        <f t="shared" si="8"/>
        <v>0</v>
      </c>
    </row>
    <row r="251" spans="1:11" ht="60" x14ac:dyDescent="0.25">
      <c r="A251" s="187">
        <v>1213</v>
      </c>
      <c r="B251" s="187">
        <v>467</v>
      </c>
      <c r="C251" s="184" t="str">
        <f t="shared" si="7"/>
        <v>467-1213</v>
      </c>
      <c r="D251" s="1461" t="s">
        <v>636</v>
      </c>
      <c r="E251" s="1461" t="s">
        <v>7</v>
      </c>
      <c r="F251" s="1461" t="s">
        <v>8</v>
      </c>
      <c r="G251" s="1461" t="s">
        <v>244</v>
      </c>
      <c r="H251" s="187" t="s">
        <v>14</v>
      </c>
      <c r="I251" s="188">
        <v>1</v>
      </c>
      <c r="J251" s="188">
        <f>VLOOKUP(A251,CENIK!$A$2:$F$187,6,FALSE)</f>
        <v>0</v>
      </c>
      <c r="K251" s="188">
        <f t="shared" si="8"/>
        <v>0</v>
      </c>
    </row>
    <row r="252" spans="1:11" ht="45" x14ac:dyDescent="0.25">
      <c r="A252" s="187">
        <v>1309</v>
      </c>
      <c r="B252" s="187">
        <v>467</v>
      </c>
      <c r="C252" s="184" t="str">
        <f t="shared" si="7"/>
        <v>467-1309</v>
      </c>
      <c r="D252" s="1461" t="s">
        <v>636</v>
      </c>
      <c r="E252" s="1461" t="s">
        <v>7</v>
      </c>
      <c r="F252" s="1461" t="s">
        <v>15</v>
      </c>
      <c r="G252" s="1461" t="s">
        <v>643</v>
      </c>
      <c r="H252" s="187" t="s">
        <v>20</v>
      </c>
      <c r="I252" s="188">
        <v>7</v>
      </c>
      <c r="J252" s="188">
        <f>VLOOKUP(A252,CENIK!$A$2:$F$187,6,FALSE)</f>
        <v>0</v>
      </c>
      <c r="K252" s="188">
        <f t="shared" si="8"/>
        <v>0</v>
      </c>
    </row>
    <row r="253" spans="1:11" ht="45" x14ac:dyDescent="0.25">
      <c r="A253" s="187">
        <v>1301</v>
      </c>
      <c r="B253" s="187">
        <v>467</v>
      </c>
      <c r="C253" s="184" t="str">
        <f t="shared" si="7"/>
        <v>467-1301</v>
      </c>
      <c r="D253" s="1461" t="s">
        <v>636</v>
      </c>
      <c r="E253" s="1461" t="s">
        <v>7</v>
      </c>
      <c r="F253" s="1461" t="s">
        <v>15</v>
      </c>
      <c r="G253" s="1461" t="s">
        <v>16</v>
      </c>
      <c r="H253" s="187" t="s">
        <v>10</v>
      </c>
      <c r="I253" s="188">
        <v>247</v>
      </c>
      <c r="J253" s="188">
        <f>VLOOKUP(A253,CENIK!$A$2:$F$187,6,FALSE)</f>
        <v>0</v>
      </c>
      <c r="K253" s="188">
        <f t="shared" si="8"/>
        <v>0</v>
      </c>
    </row>
    <row r="254" spans="1:11" ht="150" x14ac:dyDescent="0.25">
      <c r="A254" s="187">
        <v>1302</v>
      </c>
      <c r="B254" s="187">
        <v>467</v>
      </c>
      <c r="C254" s="184" t="str">
        <f t="shared" si="7"/>
        <v>467-1302</v>
      </c>
      <c r="D254" s="1461" t="s">
        <v>636</v>
      </c>
      <c r="E254" s="1461" t="s">
        <v>7</v>
      </c>
      <c r="F254" s="1461" t="s">
        <v>15</v>
      </c>
      <c r="G254" s="1461" t="s">
        <v>3265</v>
      </c>
      <c r="H254" s="187" t="s">
        <v>10</v>
      </c>
      <c r="I254" s="188">
        <v>78</v>
      </c>
      <c r="J254" s="188">
        <f>VLOOKUP(A254,CENIK!$A$2:$F$187,6,FALSE)</f>
        <v>0</v>
      </c>
      <c r="K254" s="188">
        <f t="shared" si="8"/>
        <v>0</v>
      </c>
    </row>
    <row r="255" spans="1:11" ht="165" x14ac:dyDescent="0.25">
      <c r="A255" s="187">
        <v>1304</v>
      </c>
      <c r="B255" s="187">
        <v>467</v>
      </c>
      <c r="C255" s="184" t="str">
        <f t="shared" si="7"/>
        <v>467-1304</v>
      </c>
      <c r="D255" s="1461" t="s">
        <v>636</v>
      </c>
      <c r="E255" s="1461" t="s">
        <v>7</v>
      </c>
      <c r="F255" s="1461" t="s">
        <v>15</v>
      </c>
      <c r="G255" s="1461" t="s">
        <v>3266</v>
      </c>
      <c r="H255" s="187" t="s">
        <v>6</v>
      </c>
      <c r="I255" s="188">
        <v>247</v>
      </c>
      <c r="J255" s="188">
        <f>VLOOKUP(A255,CENIK!$A$2:$F$187,6,FALSE)</f>
        <v>0</v>
      </c>
      <c r="K255" s="188">
        <f t="shared" si="8"/>
        <v>0</v>
      </c>
    </row>
    <row r="256" spans="1:11" ht="60" x14ac:dyDescent="0.25">
      <c r="A256" s="187">
        <v>1307</v>
      </c>
      <c r="B256" s="187">
        <v>467</v>
      </c>
      <c r="C256" s="184" t="str">
        <f t="shared" si="7"/>
        <v>467-1307</v>
      </c>
      <c r="D256" s="1461" t="s">
        <v>636</v>
      </c>
      <c r="E256" s="1461" t="s">
        <v>7</v>
      </c>
      <c r="F256" s="1461" t="s">
        <v>15</v>
      </c>
      <c r="G256" s="1461" t="s">
        <v>18</v>
      </c>
      <c r="H256" s="187" t="s">
        <v>6</v>
      </c>
      <c r="I256" s="188">
        <v>9</v>
      </c>
      <c r="J256" s="188">
        <f>VLOOKUP(A256,CENIK!$A$2:$F$187,6,FALSE)</f>
        <v>0</v>
      </c>
      <c r="K256" s="188">
        <f t="shared" si="8"/>
        <v>0</v>
      </c>
    </row>
    <row r="257" spans="1:11" ht="60" x14ac:dyDescent="0.25">
      <c r="A257" s="187">
        <v>1308</v>
      </c>
      <c r="B257" s="187">
        <v>467</v>
      </c>
      <c r="C257" s="184" t="str">
        <f t="shared" si="7"/>
        <v>467-1308</v>
      </c>
      <c r="D257" s="1461" t="s">
        <v>636</v>
      </c>
      <c r="E257" s="1461" t="s">
        <v>7</v>
      </c>
      <c r="F257" s="1461" t="s">
        <v>15</v>
      </c>
      <c r="G257" s="1461" t="s">
        <v>19</v>
      </c>
      <c r="H257" s="187" t="s">
        <v>6</v>
      </c>
      <c r="I257" s="188">
        <v>3</v>
      </c>
      <c r="J257" s="188">
        <f>VLOOKUP(A257,CENIK!$A$2:$F$187,6,FALSE)</f>
        <v>0</v>
      </c>
      <c r="K257" s="188">
        <f t="shared" si="8"/>
        <v>0</v>
      </c>
    </row>
    <row r="258" spans="1:11" ht="60" x14ac:dyDescent="0.25">
      <c r="A258" s="187">
        <v>1310</v>
      </c>
      <c r="B258" s="187">
        <v>467</v>
      </c>
      <c r="C258" s="184" t="str">
        <f t="shared" si="7"/>
        <v>467-1310</v>
      </c>
      <c r="D258" s="1461" t="s">
        <v>636</v>
      </c>
      <c r="E258" s="1461" t="s">
        <v>7</v>
      </c>
      <c r="F258" s="1461" t="s">
        <v>15</v>
      </c>
      <c r="G258" s="1461" t="s">
        <v>21</v>
      </c>
      <c r="H258" s="187" t="s">
        <v>22</v>
      </c>
      <c r="I258" s="188">
        <v>266.76</v>
      </c>
      <c r="J258" s="188">
        <f>VLOOKUP(A258,CENIK!$A$2:$F$187,6,FALSE)</f>
        <v>0</v>
      </c>
      <c r="K258" s="188">
        <f t="shared" si="8"/>
        <v>0</v>
      </c>
    </row>
    <row r="259" spans="1:11" ht="45" x14ac:dyDescent="0.25">
      <c r="A259" s="187">
        <v>1311</v>
      </c>
      <c r="B259" s="187">
        <v>467</v>
      </c>
      <c r="C259" s="184" t="str">
        <f t="shared" si="7"/>
        <v>467-1311</v>
      </c>
      <c r="D259" s="1461" t="s">
        <v>636</v>
      </c>
      <c r="E259" s="1461" t="s">
        <v>7</v>
      </c>
      <c r="F259" s="1461" t="s">
        <v>15</v>
      </c>
      <c r="G259" s="1461" t="s">
        <v>23</v>
      </c>
      <c r="H259" s="187" t="s">
        <v>14</v>
      </c>
      <c r="I259" s="188">
        <v>1</v>
      </c>
      <c r="J259" s="188">
        <f>VLOOKUP(A259,CENIK!$A$2:$F$187,6,FALSE)</f>
        <v>0</v>
      </c>
      <c r="K259" s="188">
        <f t="shared" si="8"/>
        <v>0</v>
      </c>
    </row>
    <row r="260" spans="1:11" ht="30" x14ac:dyDescent="0.25">
      <c r="A260" s="187">
        <v>1401</v>
      </c>
      <c r="B260" s="187">
        <v>467</v>
      </c>
      <c r="C260" s="184" t="str">
        <f t="shared" si="7"/>
        <v>467-1401</v>
      </c>
      <c r="D260" s="1461" t="s">
        <v>636</v>
      </c>
      <c r="E260" s="1461" t="s">
        <v>7</v>
      </c>
      <c r="F260" s="1461" t="s">
        <v>25</v>
      </c>
      <c r="G260" s="1461" t="s">
        <v>247</v>
      </c>
      <c r="H260" s="187" t="s">
        <v>20</v>
      </c>
      <c r="I260" s="188">
        <v>7</v>
      </c>
      <c r="J260" s="188">
        <f>VLOOKUP(A260,CENIK!$A$2:$F$187,6,FALSE)</f>
        <v>0</v>
      </c>
      <c r="K260" s="188">
        <f t="shared" si="8"/>
        <v>0</v>
      </c>
    </row>
    <row r="261" spans="1:11" ht="30" x14ac:dyDescent="0.25">
      <c r="A261" s="187">
        <v>1402</v>
      </c>
      <c r="B261" s="187">
        <v>467</v>
      </c>
      <c r="C261" s="184" t="str">
        <f t="shared" si="7"/>
        <v>467-1402</v>
      </c>
      <c r="D261" s="1461" t="s">
        <v>636</v>
      </c>
      <c r="E261" s="1461" t="s">
        <v>7</v>
      </c>
      <c r="F261" s="1461" t="s">
        <v>25</v>
      </c>
      <c r="G261" s="1461" t="s">
        <v>248</v>
      </c>
      <c r="H261" s="187" t="s">
        <v>20</v>
      </c>
      <c r="I261" s="188">
        <v>4.5</v>
      </c>
      <c r="J261" s="188">
        <f>VLOOKUP(A261,CENIK!$A$2:$F$187,6,FALSE)</f>
        <v>0</v>
      </c>
      <c r="K261" s="188">
        <f t="shared" si="8"/>
        <v>0</v>
      </c>
    </row>
    <row r="262" spans="1:11" ht="30" x14ac:dyDescent="0.25">
      <c r="A262" s="187">
        <v>1403</v>
      </c>
      <c r="B262" s="187">
        <v>467</v>
      </c>
      <c r="C262" s="184" t="str">
        <f t="shared" si="7"/>
        <v>467-1403</v>
      </c>
      <c r="D262" s="1461" t="s">
        <v>636</v>
      </c>
      <c r="E262" s="1461" t="s">
        <v>7</v>
      </c>
      <c r="F262" s="1461" t="s">
        <v>25</v>
      </c>
      <c r="G262" s="1461" t="s">
        <v>249</v>
      </c>
      <c r="H262" s="187" t="s">
        <v>20</v>
      </c>
      <c r="I262" s="188">
        <v>2</v>
      </c>
      <c r="J262" s="188">
        <f>VLOOKUP(A262,CENIK!$A$2:$F$187,6,FALSE)</f>
        <v>0</v>
      </c>
      <c r="K262" s="188">
        <f t="shared" si="8"/>
        <v>0</v>
      </c>
    </row>
    <row r="263" spans="1:11" ht="45" x14ac:dyDescent="0.25">
      <c r="A263" s="187">
        <v>12308</v>
      </c>
      <c r="B263" s="187">
        <v>467</v>
      </c>
      <c r="C263" s="184" t="str">
        <f t="shared" si="7"/>
        <v>467-12308</v>
      </c>
      <c r="D263" s="1461" t="s">
        <v>636</v>
      </c>
      <c r="E263" s="1461" t="s">
        <v>26</v>
      </c>
      <c r="F263" s="1461" t="s">
        <v>27</v>
      </c>
      <c r="G263" s="1461" t="s">
        <v>28</v>
      </c>
      <c r="H263" s="187" t="s">
        <v>29</v>
      </c>
      <c r="I263" s="188">
        <v>494</v>
      </c>
      <c r="J263" s="188">
        <f>VLOOKUP(A263,CENIK!$A$2:$F$187,6,FALSE)</f>
        <v>0</v>
      </c>
      <c r="K263" s="188">
        <f t="shared" si="8"/>
        <v>0</v>
      </c>
    </row>
    <row r="264" spans="1:11" ht="45" x14ac:dyDescent="0.25">
      <c r="A264" s="187">
        <v>12309</v>
      </c>
      <c r="B264" s="187">
        <v>467</v>
      </c>
      <c r="C264" s="184" t="str">
        <f t="shared" si="7"/>
        <v>467-12309</v>
      </c>
      <c r="D264" s="1461" t="s">
        <v>636</v>
      </c>
      <c r="E264" s="1461" t="s">
        <v>26</v>
      </c>
      <c r="F264" s="1461" t="s">
        <v>27</v>
      </c>
      <c r="G264" s="1461" t="s">
        <v>30</v>
      </c>
      <c r="H264" s="187" t="s">
        <v>29</v>
      </c>
      <c r="I264" s="188">
        <v>4.9400000000000004</v>
      </c>
      <c r="J264" s="188">
        <f>VLOOKUP(A264,CENIK!$A$2:$F$187,6,FALSE)</f>
        <v>0</v>
      </c>
      <c r="K264" s="188">
        <f t="shared" si="8"/>
        <v>0</v>
      </c>
    </row>
    <row r="265" spans="1:11" ht="30" x14ac:dyDescent="0.25">
      <c r="A265" s="187">
        <v>12327</v>
      </c>
      <c r="B265" s="187">
        <v>467</v>
      </c>
      <c r="C265" s="184" t="str">
        <f t="shared" si="7"/>
        <v>467-12327</v>
      </c>
      <c r="D265" s="1461" t="s">
        <v>636</v>
      </c>
      <c r="E265" s="1461" t="s">
        <v>26</v>
      </c>
      <c r="F265" s="1461" t="s">
        <v>27</v>
      </c>
      <c r="G265" s="1461" t="s">
        <v>31</v>
      </c>
      <c r="H265" s="187" t="s">
        <v>10</v>
      </c>
      <c r="I265" s="188">
        <v>498</v>
      </c>
      <c r="J265" s="188">
        <f>VLOOKUP(A265,CENIK!$A$2:$F$187,6,FALSE)</f>
        <v>0</v>
      </c>
      <c r="K265" s="188">
        <f t="shared" si="8"/>
        <v>0</v>
      </c>
    </row>
    <row r="266" spans="1:11" ht="30" x14ac:dyDescent="0.25">
      <c r="A266" s="187">
        <v>2208</v>
      </c>
      <c r="B266" s="187">
        <v>467</v>
      </c>
      <c r="C266" s="184" t="str">
        <f t="shared" si="7"/>
        <v>467-2208</v>
      </c>
      <c r="D266" s="1461" t="s">
        <v>636</v>
      </c>
      <c r="E266" s="1461" t="s">
        <v>26</v>
      </c>
      <c r="F266" s="1461" t="s">
        <v>36</v>
      </c>
      <c r="G266" s="1461" t="s">
        <v>37</v>
      </c>
      <c r="H266" s="187" t="s">
        <v>29</v>
      </c>
      <c r="I266" s="188">
        <v>741</v>
      </c>
      <c r="J266" s="188">
        <f>VLOOKUP(A266,CENIK!$A$2:$F$187,6,FALSE)</f>
        <v>0</v>
      </c>
      <c r="K266" s="188">
        <f t="shared" si="8"/>
        <v>0</v>
      </c>
    </row>
    <row r="267" spans="1:11" ht="30" x14ac:dyDescent="0.25">
      <c r="A267" s="187">
        <v>2224</v>
      </c>
      <c r="B267" s="187">
        <v>467</v>
      </c>
      <c r="C267" s="184" t="str">
        <f t="shared" si="7"/>
        <v>467-2224</v>
      </c>
      <c r="D267" s="1461" t="s">
        <v>636</v>
      </c>
      <c r="E267" s="1461" t="s">
        <v>26</v>
      </c>
      <c r="F267" s="1461" t="s">
        <v>36</v>
      </c>
      <c r="G267" s="1461" t="s">
        <v>38</v>
      </c>
      <c r="H267" s="187" t="s">
        <v>12</v>
      </c>
      <c r="I267" s="188">
        <v>9</v>
      </c>
      <c r="J267" s="188">
        <f>VLOOKUP(A267,CENIK!$A$2:$F$187,6,FALSE)</f>
        <v>0</v>
      </c>
      <c r="K267" s="188">
        <f t="shared" si="8"/>
        <v>0</v>
      </c>
    </row>
    <row r="268" spans="1:11" ht="45" x14ac:dyDescent="0.25">
      <c r="A268" s="187">
        <v>1</v>
      </c>
      <c r="B268" s="187">
        <v>467</v>
      </c>
      <c r="C268" s="184" t="str">
        <f t="shared" si="7"/>
        <v>467-1</v>
      </c>
      <c r="D268" s="1461" t="s">
        <v>636</v>
      </c>
      <c r="E268" s="1461" t="s">
        <v>49</v>
      </c>
      <c r="F268" s="1461" t="s">
        <v>50</v>
      </c>
      <c r="G268" s="1461" t="s">
        <v>3196</v>
      </c>
      <c r="H268" s="187" t="s">
        <v>22</v>
      </c>
      <c r="I268" s="188">
        <v>16.9818675</v>
      </c>
      <c r="J268" s="195"/>
      <c r="K268" s="188">
        <f t="shared" si="8"/>
        <v>0</v>
      </c>
    </row>
    <row r="269" spans="1:11" ht="60" x14ac:dyDescent="0.25">
      <c r="A269" s="187">
        <v>2</v>
      </c>
      <c r="B269" s="187">
        <v>467</v>
      </c>
      <c r="C269" s="184" t="str">
        <f t="shared" si="7"/>
        <v>467-2</v>
      </c>
      <c r="D269" s="1461" t="s">
        <v>636</v>
      </c>
      <c r="E269" s="1461" t="s">
        <v>49</v>
      </c>
      <c r="F269" s="1461" t="s">
        <v>50</v>
      </c>
      <c r="G269" s="1461" t="s">
        <v>3197</v>
      </c>
      <c r="H269" s="187" t="s">
        <v>22</v>
      </c>
      <c r="I269" s="188">
        <v>339.63735000000003</v>
      </c>
      <c r="J269" s="195"/>
      <c r="K269" s="188">
        <f t="shared" si="8"/>
        <v>0</v>
      </c>
    </row>
    <row r="270" spans="1:11" ht="60" x14ac:dyDescent="0.25">
      <c r="A270" s="187">
        <v>4101</v>
      </c>
      <c r="B270" s="187">
        <v>467</v>
      </c>
      <c r="C270" s="184" t="str">
        <f t="shared" si="7"/>
        <v>467-4101</v>
      </c>
      <c r="D270" s="1461" t="s">
        <v>636</v>
      </c>
      <c r="E270" s="1461" t="s">
        <v>49</v>
      </c>
      <c r="F270" s="1461" t="s">
        <v>50</v>
      </c>
      <c r="G270" s="1461" t="s">
        <v>641</v>
      </c>
      <c r="H270" s="187" t="s">
        <v>29</v>
      </c>
      <c r="I270" s="188">
        <v>49.4</v>
      </c>
      <c r="J270" s="188">
        <f>VLOOKUP(A270,CENIK!$A$2:$F$187,6,FALSE)</f>
        <v>0</v>
      </c>
      <c r="K270" s="188">
        <f t="shared" si="8"/>
        <v>0</v>
      </c>
    </row>
    <row r="271" spans="1:11" ht="60" x14ac:dyDescent="0.25">
      <c r="A271" s="187">
        <v>4109</v>
      </c>
      <c r="B271" s="187">
        <v>467</v>
      </c>
      <c r="C271" s="184" t="str">
        <f t="shared" si="7"/>
        <v>467-4109</v>
      </c>
      <c r="D271" s="1461" t="s">
        <v>636</v>
      </c>
      <c r="E271" s="1461" t="s">
        <v>49</v>
      </c>
      <c r="F271" s="1461" t="s">
        <v>50</v>
      </c>
      <c r="G271" s="1461" t="s">
        <v>259</v>
      </c>
      <c r="H271" s="187" t="s">
        <v>22</v>
      </c>
      <c r="I271" s="188">
        <v>90.569959999999995</v>
      </c>
      <c r="J271" s="188">
        <f>VLOOKUP(A271,CENIK!$A$2:$F$187,6,FALSE)</f>
        <v>0</v>
      </c>
      <c r="K271" s="188">
        <f t="shared" si="8"/>
        <v>0</v>
      </c>
    </row>
    <row r="272" spans="1:11" ht="45" x14ac:dyDescent="0.25">
      <c r="A272" s="187">
        <v>4113</v>
      </c>
      <c r="B272" s="187">
        <v>467</v>
      </c>
      <c r="C272" s="184" t="str">
        <f t="shared" si="7"/>
        <v>467-4113</v>
      </c>
      <c r="D272" s="1461" t="s">
        <v>636</v>
      </c>
      <c r="E272" s="1461" t="s">
        <v>49</v>
      </c>
      <c r="F272" s="1461" t="s">
        <v>50</v>
      </c>
      <c r="G272" s="1461" t="s">
        <v>557</v>
      </c>
      <c r="H272" s="187" t="s">
        <v>22</v>
      </c>
      <c r="I272" s="188">
        <v>23.4</v>
      </c>
      <c r="J272" s="188">
        <f>VLOOKUP(A272,CENIK!$A$2:$F$187,6,FALSE)</f>
        <v>0</v>
      </c>
      <c r="K272" s="188">
        <f t="shared" si="8"/>
        <v>0</v>
      </c>
    </row>
    <row r="273" spans="1:11" ht="60" x14ac:dyDescent="0.25">
      <c r="A273" s="187">
        <v>4115</v>
      </c>
      <c r="B273" s="187">
        <v>467</v>
      </c>
      <c r="C273" s="184" t="str">
        <f t="shared" si="7"/>
        <v>467-4115</v>
      </c>
      <c r="D273" s="1461" t="s">
        <v>636</v>
      </c>
      <c r="E273" s="1461" t="s">
        <v>49</v>
      </c>
      <c r="F273" s="1461" t="s">
        <v>50</v>
      </c>
      <c r="G273" s="1461" t="s">
        <v>679</v>
      </c>
      <c r="H273" s="187" t="s">
        <v>22</v>
      </c>
      <c r="I273" s="188">
        <v>22.642489999999999</v>
      </c>
      <c r="J273" s="188">
        <f>VLOOKUP(A273,CENIK!$A$2:$F$187,6,FALSE)</f>
        <v>0</v>
      </c>
      <c r="K273" s="188">
        <f t="shared" si="8"/>
        <v>0</v>
      </c>
    </row>
    <row r="274" spans="1:11" ht="45" x14ac:dyDescent="0.25">
      <c r="A274" s="187">
        <v>4121</v>
      </c>
      <c r="B274" s="187">
        <v>467</v>
      </c>
      <c r="C274" s="184" t="str">
        <f t="shared" si="7"/>
        <v>467-4121</v>
      </c>
      <c r="D274" s="1461" t="s">
        <v>636</v>
      </c>
      <c r="E274" s="1461" t="s">
        <v>49</v>
      </c>
      <c r="F274" s="1461" t="s">
        <v>50</v>
      </c>
      <c r="G274" s="1461" t="s">
        <v>260</v>
      </c>
      <c r="H274" s="187" t="s">
        <v>22</v>
      </c>
      <c r="I274" s="188">
        <v>22.642489999999999</v>
      </c>
      <c r="J274" s="188">
        <f>VLOOKUP(A274,CENIK!$A$2:$F$187,6,FALSE)</f>
        <v>0</v>
      </c>
      <c r="K274" s="188">
        <f t="shared" si="8"/>
        <v>0</v>
      </c>
    </row>
    <row r="275" spans="1:11" ht="30" x14ac:dyDescent="0.25">
      <c r="A275" s="187">
        <v>4124</v>
      </c>
      <c r="B275" s="187">
        <v>467</v>
      </c>
      <c r="C275" s="184" t="str">
        <f t="shared" si="7"/>
        <v>467-4124</v>
      </c>
      <c r="D275" s="1461" t="s">
        <v>636</v>
      </c>
      <c r="E275" s="1461" t="s">
        <v>49</v>
      </c>
      <c r="F275" s="1461" t="s">
        <v>50</v>
      </c>
      <c r="G275" s="1461" t="s">
        <v>55</v>
      </c>
      <c r="H275" s="187" t="s">
        <v>20</v>
      </c>
      <c r="I275" s="188">
        <v>78</v>
      </c>
      <c r="J275" s="188">
        <f>VLOOKUP(A275,CENIK!$A$2:$F$187,6,FALSE)</f>
        <v>0</v>
      </c>
      <c r="K275" s="188">
        <f t="shared" si="8"/>
        <v>0</v>
      </c>
    </row>
    <row r="276" spans="1:11" ht="90" x14ac:dyDescent="0.25">
      <c r="A276" s="187">
        <v>3</v>
      </c>
      <c r="B276" s="187">
        <v>467</v>
      </c>
      <c r="C276" s="184" t="str">
        <f t="shared" si="7"/>
        <v>467-3</v>
      </c>
      <c r="D276" s="1461" t="s">
        <v>636</v>
      </c>
      <c r="E276" s="1461" t="s">
        <v>49</v>
      </c>
      <c r="F276" s="1461" t="s">
        <v>56</v>
      </c>
      <c r="G276" s="1461" t="s">
        <v>3119</v>
      </c>
      <c r="H276" s="187" t="s">
        <v>10</v>
      </c>
      <c r="I276" s="188">
        <v>247</v>
      </c>
      <c r="J276" s="195"/>
      <c r="K276" s="188">
        <f t="shared" si="8"/>
        <v>0</v>
      </c>
    </row>
    <row r="277" spans="1:11" ht="45" x14ac:dyDescent="0.25">
      <c r="A277" s="187">
        <v>4201</v>
      </c>
      <c r="B277" s="187">
        <v>467</v>
      </c>
      <c r="C277" s="184" t="str">
        <f t="shared" si="7"/>
        <v>467-4201</v>
      </c>
      <c r="D277" s="1461" t="s">
        <v>636</v>
      </c>
      <c r="E277" s="1461" t="s">
        <v>49</v>
      </c>
      <c r="F277" s="1461" t="s">
        <v>56</v>
      </c>
      <c r="G277" s="1461" t="s">
        <v>57</v>
      </c>
      <c r="H277" s="187" t="s">
        <v>29</v>
      </c>
      <c r="I277" s="188">
        <v>247</v>
      </c>
      <c r="J277" s="188">
        <f>VLOOKUP(A277,CENIK!$A$2:$F$187,6,FALSE)</f>
        <v>0</v>
      </c>
      <c r="K277" s="188">
        <f t="shared" si="8"/>
        <v>0</v>
      </c>
    </row>
    <row r="278" spans="1:11" ht="30" x14ac:dyDescent="0.25">
      <c r="A278" s="187">
        <v>4202</v>
      </c>
      <c r="B278" s="187">
        <v>467</v>
      </c>
      <c r="C278" s="184" t="str">
        <f t="shared" si="7"/>
        <v>467-4202</v>
      </c>
      <c r="D278" s="1461" t="s">
        <v>636</v>
      </c>
      <c r="E278" s="1461" t="s">
        <v>49</v>
      </c>
      <c r="F278" s="1461" t="s">
        <v>56</v>
      </c>
      <c r="G278" s="1461" t="s">
        <v>58</v>
      </c>
      <c r="H278" s="187" t="s">
        <v>29</v>
      </c>
      <c r="I278" s="188">
        <v>247</v>
      </c>
      <c r="J278" s="188">
        <f>VLOOKUP(A278,CENIK!$A$2:$F$187,6,FALSE)</f>
        <v>0</v>
      </c>
      <c r="K278" s="188">
        <f t="shared" si="8"/>
        <v>0</v>
      </c>
    </row>
    <row r="279" spans="1:11" ht="75" x14ac:dyDescent="0.25">
      <c r="A279" s="187">
        <v>4203</v>
      </c>
      <c r="B279" s="187">
        <v>467</v>
      </c>
      <c r="C279" s="184" t="str">
        <f t="shared" si="7"/>
        <v>467-4203</v>
      </c>
      <c r="D279" s="1461" t="s">
        <v>636</v>
      </c>
      <c r="E279" s="1461" t="s">
        <v>49</v>
      </c>
      <c r="F279" s="1461" t="s">
        <v>56</v>
      </c>
      <c r="G279" s="1461" t="s">
        <v>59</v>
      </c>
      <c r="H279" s="187" t="s">
        <v>22</v>
      </c>
      <c r="I279" s="188">
        <v>20.6492</v>
      </c>
      <c r="J279" s="188">
        <f>VLOOKUP(A279,CENIK!$A$2:$F$187,6,FALSE)</f>
        <v>0</v>
      </c>
      <c r="K279" s="188">
        <f t="shared" si="8"/>
        <v>0</v>
      </c>
    </row>
    <row r="280" spans="1:11" ht="60" x14ac:dyDescent="0.25">
      <c r="A280" s="187">
        <v>4204</v>
      </c>
      <c r="B280" s="187">
        <v>467</v>
      </c>
      <c r="C280" s="184" t="str">
        <f t="shared" si="7"/>
        <v>467-4204</v>
      </c>
      <c r="D280" s="1461" t="s">
        <v>636</v>
      </c>
      <c r="E280" s="1461" t="s">
        <v>49</v>
      </c>
      <c r="F280" s="1461" t="s">
        <v>56</v>
      </c>
      <c r="G280" s="1461" t="s">
        <v>60</v>
      </c>
      <c r="H280" s="187" t="s">
        <v>22</v>
      </c>
      <c r="I280" s="188">
        <v>101.1465</v>
      </c>
      <c r="J280" s="188">
        <f>VLOOKUP(A280,CENIK!$A$2:$F$187,6,FALSE)</f>
        <v>0</v>
      </c>
      <c r="K280" s="188">
        <f t="shared" si="8"/>
        <v>0</v>
      </c>
    </row>
    <row r="281" spans="1:11" ht="60" x14ac:dyDescent="0.25">
      <c r="A281" s="187">
        <v>4207</v>
      </c>
      <c r="B281" s="187">
        <v>467</v>
      </c>
      <c r="C281" s="184" t="str">
        <f t="shared" si="7"/>
        <v>467-4207</v>
      </c>
      <c r="D281" s="1461" t="s">
        <v>636</v>
      </c>
      <c r="E281" s="1461" t="s">
        <v>49</v>
      </c>
      <c r="F281" s="1461" t="s">
        <v>56</v>
      </c>
      <c r="G281" s="1461" t="s">
        <v>262</v>
      </c>
      <c r="H281" s="187" t="s">
        <v>22</v>
      </c>
      <c r="I281" s="188">
        <v>67.999099999999999</v>
      </c>
      <c r="J281" s="188">
        <f>VLOOKUP(A281,CENIK!$A$2:$F$187,6,FALSE)</f>
        <v>0</v>
      </c>
      <c r="K281" s="188">
        <f t="shared" si="8"/>
        <v>0</v>
      </c>
    </row>
    <row r="282" spans="1:11" ht="45" x14ac:dyDescent="0.25">
      <c r="A282" s="187">
        <v>4</v>
      </c>
      <c r="B282" s="187">
        <v>467</v>
      </c>
      <c r="C282" s="184" t="str">
        <f t="shared" si="7"/>
        <v>467-4</v>
      </c>
      <c r="D282" s="1461" t="s">
        <v>636</v>
      </c>
      <c r="E282" s="1461" t="s">
        <v>63</v>
      </c>
      <c r="F282" s="1461" t="s">
        <v>72</v>
      </c>
      <c r="G282" s="1461" t="s">
        <v>3200</v>
      </c>
      <c r="H282" s="187"/>
      <c r="I282" s="188">
        <v>8</v>
      </c>
      <c r="J282" s="195"/>
      <c r="K282" s="188">
        <f t="shared" si="8"/>
        <v>0</v>
      </c>
    </row>
    <row r="283" spans="1:11" ht="45" x14ac:dyDescent="0.25">
      <c r="A283" s="187">
        <v>5</v>
      </c>
      <c r="B283" s="187">
        <v>467</v>
      </c>
      <c r="C283" s="184" t="str">
        <f t="shared" si="7"/>
        <v>467-5</v>
      </c>
      <c r="D283" s="1461" t="s">
        <v>636</v>
      </c>
      <c r="E283" s="1461" t="s">
        <v>63</v>
      </c>
      <c r="F283" s="1461" t="s">
        <v>72</v>
      </c>
      <c r="G283" s="1461" t="s">
        <v>3201</v>
      </c>
      <c r="H283" s="187"/>
      <c r="I283" s="188">
        <v>12.35</v>
      </c>
      <c r="J283" s="195"/>
      <c r="K283" s="188">
        <f t="shared" si="8"/>
        <v>0</v>
      </c>
    </row>
    <row r="284" spans="1:11" ht="135" x14ac:dyDescent="0.25">
      <c r="A284" s="187">
        <v>6</v>
      </c>
      <c r="B284" s="187">
        <v>467</v>
      </c>
      <c r="C284" s="184" t="str">
        <f t="shared" si="7"/>
        <v>467-6</v>
      </c>
      <c r="D284" s="1461" t="s">
        <v>636</v>
      </c>
      <c r="E284" s="1461" t="s">
        <v>74</v>
      </c>
      <c r="F284" s="1461" t="s">
        <v>75</v>
      </c>
      <c r="G284" s="1461" t="s">
        <v>3139</v>
      </c>
      <c r="H284" s="187" t="s">
        <v>10</v>
      </c>
      <c r="I284" s="188">
        <v>247</v>
      </c>
      <c r="J284" s="195"/>
      <c r="K284" s="188">
        <f t="shared" si="8"/>
        <v>0</v>
      </c>
    </row>
    <row r="285" spans="1:11" ht="135" x14ac:dyDescent="0.25">
      <c r="A285" s="187">
        <v>6203</v>
      </c>
      <c r="B285" s="187">
        <v>467</v>
      </c>
      <c r="C285" s="184" t="str">
        <f t="shared" si="7"/>
        <v>467-6203</v>
      </c>
      <c r="D285" s="1461" t="s">
        <v>636</v>
      </c>
      <c r="E285" s="1461" t="s">
        <v>74</v>
      </c>
      <c r="F285" s="1461" t="s">
        <v>77</v>
      </c>
      <c r="G285" s="1461" t="s">
        <v>264</v>
      </c>
      <c r="H285" s="187" t="s">
        <v>6</v>
      </c>
      <c r="I285" s="188">
        <v>78</v>
      </c>
      <c r="J285" s="188">
        <f>VLOOKUP(A285,CENIK!$A$2:$F$187,6,FALSE)</f>
        <v>0</v>
      </c>
      <c r="K285" s="188">
        <f t="shared" si="8"/>
        <v>0</v>
      </c>
    </row>
    <row r="286" spans="1:11" ht="120" x14ac:dyDescent="0.25">
      <c r="A286" s="187">
        <v>6204</v>
      </c>
      <c r="B286" s="187">
        <v>467</v>
      </c>
      <c r="C286" s="184" t="str">
        <f t="shared" si="7"/>
        <v>467-6204</v>
      </c>
      <c r="D286" s="1461" t="s">
        <v>636</v>
      </c>
      <c r="E286" s="1461" t="s">
        <v>74</v>
      </c>
      <c r="F286" s="1461" t="s">
        <v>77</v>
      </c>
      <c r="G286" s="1461" t="s">
        <v>265</v>
      </c>
      <c r="H286" s="187" t="s">
        <v>6</v>
      </c>
      <c r="I286" s="188">
        <v>1</v>
      </c>
      <c r="J286" s="188">
        <f>VLOOKUP(A286,CENIK!$A$2:$F$187,6,FALSE)</f>
        <v>0</v>
      </c>
      <c r="K286" s="188">
        <f t="shared" si="8"/>
        <v>0</v>
      </c>
    </row>
    <row r="287" spans="1:11" ht="120" x14ac:dyDescent="0.25">
      <c r="A287" s="187">
        <v>6210</v>
      </c>
      <c r="B287" s="187">
        <v>467</v>
      </c>
      <c r="C287" s="184" t="str">
        <f t="shared" si="7"/>
        <v>467-6210</v>
      </c>
      <c r="D287" s="1461" t="s">
        <v>636</v>
      </c>
      <c r="E287" s="1461" t="s">
        <v>74</v>
      </c>
      <c r="F287" s="1461" t="s">
        <v>77</v>
      </c>
      <c r="G287" s="1461" t="s">
        <v>563</v>
      </c>
      <c r="H287" s="187" t="s">
        <v>6</v>
      </c>
      <c r="I287" s="188">
        <v>3</v>
      </c>
      <c r="J287" s="188">
        <f>VLOOKUP(A287,CENIK!$A$2:$F$187,6,FALSE)</f>
        <v>0</v>
      </c>
      <c r="K287" s="188">
        <f t="shared" si="8"/>
        <v>0</v>
      </c>
    </row>
    <row r="288" spans="1:11" ht="30" x14ac:dyDescent="0.25">
      <c r="A288" s="187">
        <v>6404</v>
      </c>
      <c r="B288" s="187">
        <v>467</v>
      </c>
      <c r="C288" s="184" t="str">
        <f t="shared" si="7"/>
        <v>467-6404</v>
      </c>
      <c r="D288" s="1461" t="s">
        <v>636</v>
      </c>
      <c r="E288" s="1461" t="s">
        <v>74</v>
      </c>
      <c r="F288" s="1461" t="s">
        <v>85</v>
      </c>
      <c r="G288" s="1461" t="s">
        <v>678</v>
      </c>
      <c r="H288" s="187" t="s">
        <v>10</v>
      </c>
      <c r="I288" s="188">
        <v>247</v>
      </c>
      <c r="J288" s="188">
        <f>VLOOKUP(A288,CENIK!$A$2:$F$187,6,FALSE)</f>
        <v>0</v>
      </c>
      <c r="K288" s="188">
        <f t="shared" si="8"/>
        <v>0</v>
      </c>
    </row>
    <row r="289" spans="1:11" ht="30" x14ac:dyDescent="0.25">
      <c r="A289" s="187">
        <v>6501</v>
      </c>
      <c r="B289" s="187">
        <v>467</v>
      </c>
      <c r="C289" s="184" t="str">
        <f t="shared" si="7"/>
        <v>467-6501</v>
      </c>
      <c r="D289" s="1461" t="s">
        <v>636</v>
      </c>
      <c r="E289" s="1461" t="s">
        <v>74</v>
      </c>
      <c r="F289" s="1461" t="s">
        <v>88</v>
      </c>
      <c r="G289" s="1461" t="s">
        <v>271</v>
      </c>
      <c r="H289" s="187" t="s">
        <v>6</v>
      </c>
      <c r="I289" s="188">
        <v>2</v>
      </c>
      <c r="J289" s="188">
        <f>VLOOKUP(A289,CENIK!$A$2:$F$187,6,FALSE)</f>
        <v>0</v>
      </c>
      <c r="K289" s="188">
        <f t="shared" si="8"/>
        <v>0</v>
      </c>
    </row>
    <row r="290" spans="1:11" ht="30" x14ac:dyDescent="0.25">
      <c r="A290" s="187">
        <v>6502</v>
      </c>
      <c r="B290" s="187">
        <v>467</v>
      </c>
      <c r="C290" s="184" t="str">
        <f t="shared" si="7"/>
        <v>467-6502</v>
      </c>
      <c r="D290" s="1461" t="s">
        <v>636</v>
      </c>
      <c r="E290" s="1461" t="s">
        <v>74</v>
      </c>
      <c r="F290" s="1461" t="s">
        <v>88</v>
      </c>
      <c r="G290" s="1461" t="s">
        <v>272</v>
      </c>
      <c r="H290" s="187" t="s">
        <v>6</v>
      </c>
      <c r="I290" s="188">
        <v>3</v>
      </c>
      <c r="J290" s="188">
        <f>VLOOKUP(A290,CENIK!$A$2:$F$187,6,FALSE)</f>
        <v>0</v>
      </c>
      <c r="K290" s="188">
        <f t="shared" si="8"/>
        <v>0</v>
      </c>
    </row>
    <row r="291" spans="1:11" ht="45" x14ac:dyDescent="0.25">
      <c r="A291" s="187">
        <v>6503</v>
      </c>
      <c r="B291" s="187">
        <v>467</v>
      </c>
      <c r="C291" s="184" t="str">
        <f t="shared" si="7"/>
        <v>467-6503</v>
      </c>
      <c r="D291" s="1461" t="s">
        <v>636</v>
      </c>
      <c r="E291" s="1461" t="s">
        <v>74</v>
      </c>
      <c r="F291" s="1461" t="s">
        <v>88</v>
      </c>
      <c r="G291" s="1461" t="s">
        <v>273</v>
      </c>
      <c r="H291" s="187" t="s">
        <v>6</v>
      </c>
      <c r="I291" s="188">
        <v>8</v>
      </c>
      <c r="J291" s="188">
        <f>VLOOKUP(A291,CENIK!$A$2:$F$187,6,FALSE)</f>
        <v>0</v>
      </c>
      <c r="K291" s="188">
        <f t="shared" si="8"/>
        <v>0</v>
      </c>
    </row>
    <row r="292" spans="1:11" ht="45" x14ac:dyDescent="0.25">
      <c r="A292" s="187">
        <v>6504</v>
      </c>
      <c r="B292" s="187">
        <v>467</v>
      </c>
      <c r="C292" s="184" t="str">
        <f t="shared" si="7"/>
        <v>467-6504</v>
      </c>
      <c r="D292" s="1461" t="s">
        <v>636</v>
      </c>
      <c r="E292" s="1461" t="s">
        <v>74</v>
      </c>
      <c r="F292" s="1461" t="s">
        <v>88</v>
      </c>
      <c r="G292" s="1461" t="s">
        <v>274</v>
      </c>
      <c r="H292" s="187" t="s">
        <v>6</v>
      </c>
      <c r="I292" s="188">
        <v>4</v>
      </c>
      <c r="J292" s="188">
        <f>VLOOKUP(A292,CENIK!$A$2:$F$187,6,FALSE)</f>
        <v>0</v>
      </c>
      <c r="K292" s="188">
        <f t="shared" si="8"/>
        <v>0</v>
      </c>
    </row>
    <row r="293" spans="1:11" ht="105" x14ac:dyDescent="0.25">
      <c r="A293" s="187">
        <v>7</v>
      </c>
      <c r="B293" s="187">
        <v>467</v>
      </c>
      <c r="C293" s="184" t="str">
        <f t="shared" si="7"/>
        <v>467-7</v>
      </c>
      <c r="D293" s="1461" t="s">
        <v>636</v>
      </c>
      <c r="E293" s="1461" t="s">
        <v>74</v>
      </c>
      <c r="F293" s="1461" t="s">
        <v>677</v>
      </c>
      <c r="G293" s="1461" t="s">
        <v>3142</v>
      </c>
      <c r="H293" s="187" t="s">
        <v>6</v>
      </c>
      <c r="I293" s="188">
        <v>11</v>
      </c>
      <c r="J293" s="195"/>
      <c r="K293" s="188">
        <f t="shared" si="8"/>
        <v>0</v>
      </c>
    </row>
    <row r="294" spans="1:11" ht="90" x14ac:dyDescent="0.25">
      <c r="A294" s="187">
        <v>8</v>
      </c>
      <c r="B294" s="187">
        <v>467</v>
      </c>
      <c r="C294" s="184" t="str">
        <f t="shared" si="7"/>
        <v>467-8</v>
      </c>
      <c r="D294" s="1461" t="s">
        <v>636</v>
      </c>
      <c r="E294" s="1461" t="s">
        <v>74</v>
      </c>
      <c r="F294" s="1461" t="s">
        <v>677</v>
      </c>
      <c r="G294" s="1461" t="s">
        <v>3203</v>
      </c>
      <c r="H294" s="187" t="s">
        <v>6</v>
      </c>
      <c r="I294" s="188">
        <v>1</v>
      </c>
      <c r="J294" s="195"/>
      <c r="K294" s="188">
        <f t="shared" si="8"/>
        <v>0</v>
      </c>
    </row>
    <row r="295" spans="1:11" ht="75" x14ac:dyDescent="0.25">
      <c r="A295" s="187">
        <v>9</v>
      </c>
      <c r="B295" s="187">
        <v>467</v>
      </c>
      <c r="C295" s="184" t="str">
        <f t="shared" si="7"/>
        <v>467-9</v>
      </c>
      <c r="D295" s="1461" t="s">
        <v>636</v>
      </c>
      <c r="E295" s="1461" t="s">
        <v>74</v>
      </c>
      <c r="F295" s="1461" t="s">
        <v>677</v>
      </c>
      <c r="G295" s="1461" t="s">
        <v>3147</v>
      </c>
      <c r="H295" s="187" t="s">
        <v>6</v>
      </c>
      <c r="I295" s="188">
        <v>5</v>
      </c>
      <c r="J295" s="195"/>
      <c r="K295" s="188">
        <f t="shared" si="8"/>
        <v>0</v>
      </c>
    </row>
    <row r="296" spans="1:11" ht="105" x14ac:dyDescent="0.25">
      <c r="A296" s="187">
        <v>10</v>
      </c>
      <c r="B296" s="187">
        <v>467</v>
      </c>
      <c r="C296" s="184" t="str">
        <f t="shared" si="7"/>
        <v>467-10</v>
      </c>
      <c r="D296" s="1461" t="s">
        <v>636</v>
      </c>
      <c r="E296" s="1461" t="s">
        <v>74</v>
      </c>
      <c r="F296" s="1461" t="s">
        <v>677</v>
      </c>
      <c r="G296" s="1461" t="s">
        <v>3149</v>
      </c>
      <c r="H296" s="187" t="s">
        <v>6</v>
      </c>
      <c r="I296" s="188">
        <v>11</v>
      </c>
      <c r="J296" s="195"/>
      <c r="K296" s="188">
        <f t="shared" si="8"/>
        <v>0</v>
      </c>
    </row>
    <row r="297" spans="1:11" ht="165" x14ac:dyDescent="0.25">
      <c r="A297" s="187">
        <v>11</v>
      </c>
      <c r="B297" s="187">
        <v>467</v>
      </c>
      <c r="C297" s="184" t="str">
        <f t="shared" si="7"/>
        <v>467-11</v>
      </c>
      <c r="D297" s="1461" t="s">
        <v>636</v>
      </c>
      <c r="E297" s="1461" t="s">
        <v>74</v>
      </c>
      <c r="F297" s="1461" t="s">
        <v>677</v>
      </c>
      <c r="G297" s="1461" t="s">
        <v>3152</v>
      </c>
      <c r="H297" s="187" t="s">
        <v>6</v>
      </c>
      <c r="I297" s="188">
        <v>1</v>
      </c>
      <c r="J297" s="195"/>
      <c r="K297" s="188">
        <f t="shared" si="8"/>
        <v>0</v>
      </c>
    </row>
    <row r="298" spans="1:11" ht="270" x14ac:dyDescent="0.25">
      <c r="A298" s="187">
        <v>12</v>
      </c>
      <c r="B298" s="187">
        <v>467</v>
      </c>
      <c r="C298" s="184" t="str">
        <f t="shared" si="7"/>
        <v>467-12</v>
      </c>
      <c r="D298" s="1461" t="s">
        <v>636</v>
      </c>
      <c r="E298" s="1461" t="s">
        <v>74</v>
      </c>
      <c r="F298" s="1461" t="s">
        <v>677</v>
      </c>
      <c r="G298" s="1461" t="s">
        <v>3155</v>
      </c>
      <c r="H298" s="187" t="s">
        <v>6</v>
      </c>
      <c r="I298" s="188">
        <v>1</v>
      </c>
      <c r="J298" s="195"/>
      <c r="K298" s="188">
        <f t="shared" si="8"/>
        <v>0</v>
      </c>
    </row>
    <row r="299" spans="1:11" ht="90" x14ac:dyDescent="0.25">
      <c r="A299" s="187">
        <v>13</v>
      </c>
      <c r="B299" s="187">
        <v>467</v>
      </c>
      <c r="C299" s="184" t="str">
        <f t="shared" ref="C299:C306" si="9">CONCATENATE(B299,$A$26,A299)</f>
        <v>467-13</v>
      </c>
      <c r="D299" s="1461" t="s">
        <v>636</v>
      </c>
      <c r="E299" s="1461" t="s">
        <v>74</v>
      </c>
      <c r="F299" s="1461" t="s">
        <v>677</v>
      </c>
      <c r="G299" s="1461" t="s">
        <v>3156</v>
      </c>
      <c r="H299" s="187" t="s">
        <v>10</v>
      </c>
      <c r="I299" s="188">
        <v>423</v>
      </c>
      <c r="J299" s="195"/>
      <c r="K299" s="188">
        <f t="shared" ref="K299:K306" si="10">ROUND(I299*J299,2)</f>
        <v>0</v>
      </c>
    </row>
    <row r="300" spans="1:11" ht="90" x14ac:dyDescent="0.25">
      <c r="A300" s="187">
        <v>14</v>
      </c>
      <c r="B300" s="187">
        <v>467</v>
      </c>
      <c r="C300" s="184" t="str">
        <f t="shared" si="9"/>
        <v>467-14</v>
      </c>
      <c r="D300" s="1461" t="s">
        <v>636</v>
      </c>
      <c r="E300" s="1461" t="s">
        <v>74</v>
      </c>
      <c r="F300" s="1461" t="s">
        <v>677</v>
      </c>
      <c r="G300" s="1461" t="s">
        <v>3157</v>
      </c>
      <c r="H300" s="187" t="s">
        <v>6</v>
      </c>
      <c r="I300" s="188">
        <v>1</v>
      </c>
      <c r="J300" s="195"/>
      <c r="K300" s="188">
        <f t="shared" si="10"/>
        <v>0</v>
      </c>
    </row>
    <row r="301" spans="1:11" ht="60" x14ac:dyDescent="0.25">
      <c r="A301" s="187">
        <v>15</v>
      </c>
      <c r="B301" s="187">
        <v>467</v>
      </c>
      <c r="C301" s="184" t="str">
        <f t="shared" si="9"/>
        <v>467-15</v>
      </c>
      <c r="D301" s="1461" t="s">
        <v>636</v>
      </c>
      <c r="E301" s="1461" t="s">
        <v>74</v>
      </c>
      <c r="F301" s="1461" t="s">
        <v>677</v>
      </c>
      <c r="G301" s="1461" t="s">
        <v>3158</v>
      </c>
      <c r="H301" s="187" t="s">
        <v>10</v>
      </c>
      <c r="I301" s="188">
        <v>423</v>
      </c>
      <c r="J301" s="195"/>
      <c r="K301" s="188">
        <f t="shared" si="10"/>
        <v>0</v>
      </c>
    </row>
    <row r="302" spans="1:11" ht="105" x14ac:dyDescent="0.25">
      <c r="A302" s="187">
        <v>16</v>
      </c>
      <c r="B302" s="187">
        <v>467</v>
      </c>
      <c r="C302" s="184" t="str">
        <f t="shared" si="9"/>
        <v>467-16</v>
      </c>
      <c r="D302" s="1461" t="s">
        <v>636</v>
      </c>
      <c r="E302" s="1461" t="s">
        <v>74</v>
      </c>
      <c r="F302" s="1461" t="s">
        <v>677</v>
      </c>
      <c r="G302" s="1461" t="s">
        <v>3159</v>
      </c>
      <c r="H302" s="187" t="s">
        <v>10</v>
      </c>
      <c r="I302" s="188">
        <v>6</v>
      </c>
      <c r="J302" s="195"/>
      <c r="K302" s="188">
        <f t="shared" si="10"/>
        <v>0</v>
      </c>
    </row>
    <row r="303" spans="1:11" ht="270" x14ac:dyDescent="0.25">
      <c r="A303" s="187">
        <v>17</v>
      </c>
      <c r="B303" s="187">
        <v>467</v>
      </c>
      <c r="C303" s="184" t="str">
        <f t="shared" si="9"/>
        <v>467-17</v>
      </c>
      <c r="D303" s="1461" t="s">
        <v>636</v>
      </c>
      <c r="E303" s="1461" t="s">
        <v>74</v>
      </c>
      <c r="F303" s="1461" t="s">
        <v>677</v>
      </c>
      <c r="G303" s="1461" t="s">
        <v>3160</v>
      </c>
      <c r="H303" s="187" t="s">
        <v>10</v>
      </c>
      <c r="I303" s="188">
        <v>66</v>
      </c>
      <c r="J303" s="195"/>
      <c r="K303" s="188">
        <f t="shared" si="10"/>
        <v>0</v>
      </c>
    </row>
    <row r="304" spans="1:11" ht="375" x14ac:dyDescent="0.25">
      <c r="A304" s="187">
        <v>18</v>
      </c>
      <c r="B304" s="187">
        <v>467</v>
      </c>
      <c r="C304" s="184" t="str">
        <f t="shared" si="9"/>
        <v>467-18</v>
      </c>
      <c r="D304" s="1461" t="s">
        <v>636</v>
      </c>
      <c r="E304" s="1461" t="s">
        <v>74</v>
      </c>
      <c r="F304" s="1461" t="s">
        <v>677</v>
      </c>
      <c r="G304" s="1461" t="s">
        <v>3199</v>
      </c>
      <c r="H304" s="187" t="s">
        <v>6</v>
      </c>
      <c r="I304" s="188">
        <v>11</v>
      </c>
      <c r="J304" s="195"/>
      <c r="K304" s="188">
        <f t="shared" si="10"/>
        <v>0</v>
      </c>
    </row>
    <row r="305" spans="1:11" ht="45" x14ac:dyDescent="0.25">
      <c r="A305" s="187">
        <v>19</v>
      </c>
      <c r="B305" s="187">
        <v>467</v>
      </c>
      <c r="C305" s="184" t="str">
        <f t="shared" si="9"/>
        <v>467-19</v>
      </c>
      <c r="D305" s="1461" t="s">
        <v>636</v>
      </c>
      <c r="E305" s="1461" t="s">
        <v>74</v>
      </c>
      <c r="F305" s="1461" t="s">
        <v>677</v>
      </c>
      <c r="G305" s="1461" t="s">
        <v>3164</v>
      </c>
      <c r="H305" s="187" t="s">
        <v>6</v>
      </c>
      <c r="I305" s="188">
        <v>5.5</v>
      </c>
      <c r="J305" s="195"/>
      <c r="K305" s="188">
        <f t="shared" si="10"/>
        <v>0</v>
      </c>
    </row>
    <row r="306" spans="1:11" ht="75" x14ac:dyDescent="0.25">
      <c r="A306" s="187">
        <v>20</v>
      </c>
      <c r="B306" s="187">
        <v>467</v>
      </c>
      <c r="C306" s="184" t="str">
        <f t="shared" si="9"/>
        <v>467-20</v>
      </c>
      <c r="D306" s="1461" t="s">
        <v>636</v>
      </c>
      <c r="E306" s="1461" t="s">
        <v>74</v>
      </c>
      <c r="F306" s="1461" t="s">
        <v>677</v>
      </c>
      <c r="G306" s="1461" t="s">
        <v>3165</v>
      </c>
      <c r="H306" s="187" t="s">
        <v>6</v>
      </c>
      <c r="I306" s="188">
        <v>11</v>
      </c>
      <c r="J306" s="195"/>
      <c r="K306" s="188">
        <f t="shared" si="10"/>
        <v>0</v>
      </c>
    </row>
    <row r="307" spans="1:11" x14ac:dyDescent="0.25">
      <c r="A307"/>
      <c r="B307"/>
      <c r="C307"/>
      <c r="D307"/>
      <c r="E307"/>
      <c r="F307"/>
      <c r="G307"/>
      <c r="I307"/>
      <c r="J307"/>
    </row>
    <row r="308" spans="1:11" x14ac:dyDescent="0.25">
      <c r="A308"/>
      <c r="B308"/>
      <c r="C308"/>
      <c r="D308"/>
      <c r="E308"/>
      <c r="F308"/>
      <c r="G308"/>
      <c r="I308"/>
      <c r="J308"/>
    </row>
    <row r="309" spans="1:11" x14ac:dyDescent="0.25">
      <c r="A309"/>
      <c r="B309"/>
      <c r="C309"/>
      <c r="D309"/>
      <c r="E309"/>
      <c r="F309"/>
      <c r="G309"/>
      <c r="I309"/>
      <c r="J309"/>
    </row>
    <row r="310" spans="1:11" x14ac:dyDescent="0.25">
      <c r="A310"/>
      <c r="B310"/>
      <c r="C310"/>
      <c r="D310"/>
      <c r="E310"/>
      <c r="F310"/>
      <c r="G310"/>
      <c r="I310"/>
      <c r="J310"/>
    </row>
    <row r="311" spans="1:11" x14ac:dyDescent="0.25">
      <c r="A311"/>
      <c r="B311"/>
      <c r="C311"/>
      <c r="D311"/>
      <c r="E311"/>
      <c r="F311"/>
      <c r="G311"/>
      <c r="I311"/>
      <c r="J311"/>
    </row>
    <row r="312" spans="1:11" x14ac:dyDescent="0.25">
      <c r="A312"/>
      <c r="B312"/>
      <c r="C312"/>
      <c r="D312"/>
      <c r="E312"/>
      <c r="F312"/>
      <c r="G312"/>
      <c r="I312"/>
      <c r="J312"/>
    </row>
    <row r="313" spans="1:11" x14ac:dyDescent="0.25">
      <c r="A313"/>
      <c r="B313"/>
      <c r="C313"/>
      <c r="D313"/>
      <c r="E313"/>
      <c r="F313"/>
      <c r="G313"/>
      <c r="I313"/>
      <c r="J313"/>
    </row>
    <row r="314" spans="1:11" x14ac:dyDescent="0.25">
      <c r="A314"/>
      <c r="B314"/>
      <c r="C314"/>
      <c r="D314"/>
      <c r="E314"/>
      <c r="F314"/>
      <c r="G314"/>
      <c r="I314"/>
      <c r="J314"/>
    </row>
    <row r="315" spans="1:11" x14ac:dyDescent="0.25">
      <c r="A315"/>
      <c r="B315"/>
      <c r="C315"/>
      <c r="D315"/>
      <c r="E315"/>
      <c r="F315"/>
      <c r="G315"/>
      <c r="I315"/>
      <c r="J315"/>
    </row>
    <row r="316" spans="1:11" x14ac:dyDescent="0.25">
      <c r="A316"/>
      <c r="B316"/>
      <c r="C316"/>
      <c r="D316"/>
      <c r="E316"/>
      <c r="F316"/>
      <c r="G316"/>
      <c r="I316"/>
      <c r="J316"/>
    </row>
    <row r="317" spans="1:11" x14ac:dyDescent="0.25">
      <c r="A317"/>
      <c r="B317"/>
      <c r="C317"/>
      <c r="D317"/>
      <c r="E317"/>
      <c r="F317"/>
      <c r="G317"/>
      <c r="I317"/>
      <c r="J317"/>
    </row>
    <row r="318" spans="1:11" x14ac:dyDescent="0.25">
      <c r="A318"/>
      <c r="B318"/>
      <c r="C318"/>
      <c r="D318"/>
      <c r="E318"/>
      <c r="F318"/>
      <c r="G318"/>
      <c r="I318"/>
      <c r="J318"/>
    </row>
    <row r="319" spans="1:11" x14ac:dyDescent="0.25">
      <c r="A319"/>
      <c r="B319"/>
      <c r="C319"/>
      <c r="D319"/>
      <c r="E319"/>
      <c r="F319"/>
      <c r="G319"/>
      <c r="I319"/>
      <c r="J319"/>
    </row>
    <row r="320" spans="1:11" x14ac:dyDescent="0.25">
      <c r="A320"/>
      <c r="B320"/>
      <c r="C320"/>
      <c r="D320"/>
      <c r="E320"/>
      <c r="F320"/>
      <c r="G320"/>
      <c r="I320"/>
      <c r="J320"/>
    </row>
    <row r="321" spans="1:10" x14ac:dyDescent="0.25">
      <c r="A321"/>
      <c r="B321"/>
      <c r="C321"/>
      <c r="D321"/>
      <c r="E321"/>
      <c r="F321"/>
      <c r="G321"/>
      <c r="I321"/>
      <c r="J321"/>
    </row>
    <row r="322" spans="1:10" x14ac:dyDescent="0.25">
      <c r="A322"/>
      <c r="B322"/>
      <c r="C322"/>
      <c r="D322"/>
      <c r="E322"/>
      <c r="F322"/>
      <c r="G322"/>
      <c r="I322"/>
      <c r="J322"/>
    </row>
    <row r="323" spans="1:10" x14ac:dyDescent="0.25">
      <c r="A323"/>
      <c r="B323"/>
      <c r="C323"/>
      <c r="D323"/>
      <c r="E323"/>
      <c r="F323"/>
      <c r="G323"/>
      <c r="I323"/>
      <c r="J323"/>
    </row>
    <row r="324" spans="1:10" x14ac:dyDescent="0.25">
      <c r="A324"/>
      <c r="B324"/>
      <c r="C324"/>
      <c r="D324"/>
      <c r="E324"/>
      <c r="F324"/>
      <c r="G324"/>
      <c r="I324"/>
      <c r="J324"/>
    </row>
    <row r="325" spans="1:10" x14ac:dyDescent="0.25">
      <c r="A325"/>
      <c r="B325"/>
      <c r="C325"/>
      <c r="D325"/>
      <c r="E325"/>
      <c r="F325"/>
      <c r="G325"/>
      <c r="I325"/>
      <c r="J325"/>
    </row>
    <row r="326" spans="1:10" x14ac:dyDescent="0.25">
      <c r="A326"/>
      <c r="B326"/>
      <c r="C326"/>
      <c r="D326"/>
      <c r="E326"/>
      <c r="F326"/>
      <c r="G326"/>
      <c r="I326"/>
      <c r="J326"/>
    </row>
    <row r="327" spans="1:10" x14ac:dyDescent="0.25">
      <c r="A327"/>
      <c r="B327"/>
      <c r="C327"/>
      <c r="D327"/>
      <c r="E327"/>
      <c r="F327"/>
      <c r="G327"/>
      <c r="I327"/>
      <c r="J327"/>
    </row>
    <row r="328" spans="1:10" x14ac:dyDescent="0.25">
      <c r="A328"/>
      <c r="B328"/>
      <c r="C328"/>
      <c r="D328"/>
      <c r="E328"/>
      <c r="F328"/>
      <c r="G328"/>
      <c r="I328"/>
      <c r="J328"/>
    </row>
    <row r="329" spans="1:10" x14ac:dyDescent="0.25">
      <c r="A329"/>
      <c r="B329"/>
      <c r="C329"/>
      <c r="D329"/>
      <c r="E329"/>
      <c r="F329"/>
      <c r="G329"/>
      <c r="I329"/>
      <c r="J329"/>
    </row>
    <row r="330" spans="1:10" x14ac:dyDescent="0.25">
      <c r="A330"/>
      <c r="B330"/>
      <c r="C330"/>
      <c r="D330"/>
      <c r="E330"/>
      <c r="F330"/>
      <c r="G330"/>
      <c r="I330"/>
      <c r="J330"/>
    </row>
    <row r="331" spans="1:10" x14ac:dyDescent="0.25">
      <c r="A331"/>
      <c r="B331"/>
      <c r="C331"/>
      <c r="D331"/>
      <c r="E331"/>
      <c r="F331"/>
      <c r="G331"/>
      <c r="I331"/>
      <c r="J331"/>
    </row>
    <row r="332" spans="1:10" x14ac:dyDescent="0.25">
      <c r="A332"/>
      <c r="B332"/>
      <c r="C332"/>
      <c r="D332"/>
      <c r="E332"/>
      <c r="F332"/>
      <c r="G332"/>
      <c r="I332"/>
      <c r="J332"/>
    </row>
    <row r="333" spans="1:10" x14ac:dyDescent="0.25">
      <c r="A333"/>
      <c r="B333"/>
      <c r="C333"/>
      <c r="D333"/>
      <c r="E333"/>
      <c r="F333"/>
      <c r="G333"/>
      <c r="I333"/>
      <c r="J333"/>
    </row>
    <row r="334" spans="1:10" x14ac:dyDescent="0.25">
      <c r="A334"/>
      <c r="B334"/>
      <c r="C334"/>
      <c r="D334"/>
      <c r="E334"/>
      <c r="F334"/>
      <c r="G334"/>
      <c r="I334"/>
      <c r="J334"/>
    </row>
    <row r="335" spans="1:10" x14ac:dyDescent="0.25">
      <c r="A335"/>
      <c r="B335"/>
      <c r="C335"/>
      <c r="D335"/>
      <c r="E335"/>
      <c r="F335"/>
      <c r="G335"/>
      <c r="I335"/>
      <c r="J335"/>
    </row>
    <row r="336" spans="1:10" x14ac:dyDescent="0.25">
      <c r="A336"/>
      <c r="B336"/>
      <c r="C336"/>
      <c r="D336"/>
      <c r="E336"/>
      <c r="F336"/>
      <c r="G336"/>
      <c r="I336"/>
      <c r="J336"/>
    </row>
    <row r="337" spans="1:10" x14ac:dyDescent="0.25">
      <c r="A337"/>
      <c r="B337"/>
      <c r="C337"/>
      <c r="D337"/>
      <c r="E337"/>
      <c r="F337"/>
      <c r="G337"/>
      <c r="I337"/>
      <c r="J337"/>
    </row>
    <row r="338" spans="1:10" x14ac:dyDescent="0.25">
      <c r="A338"/>
      <c r="B338"/>
      <c r="C338"/>
      <c r="D338"/>
      <c r="E338"/>
      <c r="F338"/>
      <c r="G338"/>
      <c r="I338"/>
      <c r="J338"/>
    </row>
    <row r="339" spans="1:10" x14ac:dyDescent="0.25">
      <c r="A339"/>
      <c r="B339"/>
      <c r="C339"/>
      <c r="D339"/>
      <c r="E339"/>
      <c r="F339"/>
      <c r="G339"/>
      <c r="I339"/>
      <c r="J339"/>
    </row>
    <row r="340" spans="1:10" x14ac:dyDescent="0.25">
      <c r="A340"/>
      <c r="B340"/>
      <c r="C340"/>
      <c r="D340"/>
      <c r="E340"/>
      <c r="F340"/>
      <c r="G340"/>
      <c r="I340"/>
      <c r="J340"/>
    </row>
    <row r="341" spans="1:10" x14ac:dyDescent="0.25">
      <c r="A341"/>
      <c r="B341"/>
      <c r="C341"/>
      <c r="D341"/>
      <c r="E341"/>
      <c r="F341"/>
      <c r="G341"/>
      <c r="I341"/>
      <c r="J341"/>
    </row>
    <row r="342" spans="1:10" x14ac:dyDescent="0.25">
      <c r="A342"/>
      <c r="B342"/>
      <c r="C342"/>
      <c r="D342"/>
      <c r="E342"/>
      <c r="F342"/>
      <c r="G342"/>
      <c r="I342"/>
      <c r="J342"/>
    </row>
    <row r="343" spans="1:10" x14ac:dyDescent="0.25">
      <c r="A343"/>
      <c r="B343"/>
      <c r="C343"/>
      <c r="D343"/>
      <c r="E343"/>
      <c r="F343"/>
      <c r="G343"/>
      <c r="I343"/>
      <c r="J343"/>
    </row>
    <row r="344" spans="1:10" x14ac:dyDescent="0.25">
      <c r="A344"/>
      <c r="B344"/>
      <c r="C344"/>
      <c r="D344"/>
      <c r="E344"/>
      <c r="F344"/>
      <c r="G344"/>
      <c r="I344"/>
      <c r="J344"/>
    </row>
    <row r="345" spans="1:10" x14ac:dyDescent="0.25">
      <c r="A345"/>
      <c r="B345"/>
      <c r="C345"/>
      <c r="D345"/>
      <c r="E345"/>
      <c r="F345"/>
      <c r="G345"/>
      <c r="I345"/>
      <c r="J345"/>
    </row>
    <row r="346" spans="1:10" x14ac:dyDescent="0.25">
      <c r="A346"/>
      <c r="B346"/>
      <c r="C346"/>
      <c r="D346"/>
      <c r="E346"/>
      <c r="F346"/>
      <c r="G346"/>
      <c r="I346"/>
      <c r="J346"/>
    </row>
    <row r="347" spans="1:10" x14ac:dyDescent="0.25">
      <c r="A347"/>
      <c r="B347"/>
      <c r="C347"/>
      <c r="D347"/>
      <c r="E347"/>
      <c r="F347"/>
      <c r="G347"/>
      <c r="I347"/>
      <c r="J347"/>
    </row>
    <row r="348" spans="1:10" x14ac:dyDescent="0.25">
      <c r="A348"/>
      <c r="B348"/>
      <c r="C348"/>
      <c r="D348"/>
      <c r="E348"/>
      <c r="F348"/>
      <c r="G348"/>
      <c r="I348"/>
      <c r="J348"/>
    </row>
    <row r="349" spans="1:10" x14ac:dyDescent="0.25">
      <c r="A349"/>
      <c r="B349"/>
      <c r="C349"/>
      <c r="D349"/>
      <c r="E349"/>
      <c r="F349"/>
      <c r="G349"/>
      <c r="I349"/>
      <c r="J349"/>
    </row>
    <row r="350" spans="1:10" x14ac:dyDescent="0.25">
      <c r="A350"/>
      <c r="B350"/>
      <c r="C350"/>
      <c r="D350"/>
      <c r="E350"/>
      <c r="F350"/>
      <c r="G350"/>
      <c r="I350"/>
      <c r="J350"/>
    </row>
    <row r="351" spans="1:10" x14ac:dyDescent="0.25">
      <c r="A351"/>
      <c r="B351"/>
      <c r="C351"/>
      <c r="D351"/>
      <c r="E351"/>
      <c r="F351"/>
      <c r="G351"/>
      <c r="I351"/>
      <c r="J351"/>
    </row>
    <row r="352" spans="1:10" x14ac:dyDescent="0.25">
      <c r="A352"/>
      <c r="B352"/>
      <c r="C352"/>
      <c r="D352"/>
      <c r="E352"/>
      <c r="F352"/>
      <c r="G352"/>
      <c r="I352"/>
      <c r="J352"/>
    </row>
    <row r="353" spans="1:10" x14ac:dyDescent="0.25">
      <c r="A353"/>
      <c r="B353"/>
      <c r="C353"/>
      <c r="D353"/>
      <c r="E353"/>
      <c r="F353"/>
      <c r="G353"/>
      <c r="I353"/>
      <c r="J353"/>
    </row>
  </sheetData>
  <mergeCells count="4">
    <mergeCell ref="F6:F7"/>
    <mergeCell ref="D16:E16"/>
    <mergeCell ref="D17:E23"/>
    <mergeCell ref="F17:F22"/>
  </mergeCells>
  <pageMargins left="0.7" right="0.7" top="0.75" bottom="0.75" header="0.3" footer="0.3"/>
  <pageSetup paperSize="9" scale="49" fitToHeight="0"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G515"/>
  <sheetViews>
    <sheetView workbookViewId="0">
      <pane ySplit="11" topLeftCell="A12" activePane="bottomLeft" state="frozen"/>
      <selection pane="bottomLeft" activeCell="I20" sqref="I20"/>
    </sheetView>
  </sheetViews>
  <sheetFormatPr defaultRowHeight="15" x14ac:dyDescent="0.25"/>
  <cols>
    <col min="1" max="1" width="9.140625" style="1466"/>
    <col min="2" max="2" width="12.7109375" style="1466" customWidth="1"/>
    <col min="3" max="3" width="34.7109375" style="1466" customWidth="1"/>
    <col min="4" max="16384" width="9.140625" style="1466"/>
  </cols>
  <sheetData>
    <row r="1" spans="1:7" ht="18.75" x14ac:dyDescent="0.3">
      <c r="A1" s="223" t="s">
        <v>638</v>
      </c>
      <c r="B1" s="686" t="s">
        <v>595</v>
      </c>
      <c r="C1" s="1464"/>
      <c r="D1" s="1464"/>
      <c r="E1" s="1464"/>
      <c r="F1" s="1464"/>
      <c r="G1" s="1465">
        <f>SUM(G3:G10)</f>
        <v>0</v>
      </c>
    </row>
    <row r="2" spans="1:7" x14ac:dyDescent="0.25">
      <c r="A2" s="1467"/>
      <c r="B2" s="1468"/>
      <c r="C2" s="1468"/>
      <c r="D2" s="1468"/>
      <c r="E2" s="1468"/>
      <c r="F2" s="1468"/>
      <c r="G2" s="1468"/>
    </row>
    <row r="3" spans="1:7" x14ac:dyDescent="0.25">
      <c r="A3" s="1469" t="s">
        <v>1220</v>
      </c>
      <c r="B3" s="1468" t="s">
        <v>2684</v>
      </c>
      <c r="C3" s="1470"/>
      <c r="D3" s="1468"/>
      <c r="E3" s="1468"/>
      <c r="F3" s="1468"/>
      <c r="G3" s="1471">
        <f>G47</f>
        <v>0</v>
      </c>
    </row>
    <row r="4" spans="1:7" x14ac:dyDescent="0.25">
      <c r="A4" s="1469" t="s">
        <v>1246</v>
      </c>
      <c r="B4" s="1468" t="s">
        <v>2685</v>
      </c>
      <c r="C4" s="1468"/>
      <c r="D4" s="1468"/>
      <c r="E4" s="1468"/>
      <c r="F4" s="1468"/>
      <c r="G4" s="1471">
        <f>G121</f>
        <v>0</v>
      </c>
    </row>
    <row r="5" spans="1:7" x14ac:dyDescent="0.25">
      <c r="A5" s="1469" t="s">
        <v>1286</v>
      </c>
      <c r="B5" s="1468" t="s">
        <v>2686</v>
      </c>
      <c r="C5" s="1468"/>
      <c r="D5" s="1468"/>
      <c r="E5" s="1468"/>
      <c r="F5" s="1468"/>
      <c r="G5" s="1471">
        <f>G157</f>
        <v>0</v>
      </c>
    </row>
    <row r="6" spans="1:7" x14ac:dyDescent="0.25">
      <c r="A6" s="1469" t="s">
        <v>1313</v>
      </c>
      <c r="B6" s="1468" t="s">
        <v>2687</v>
      </c>
      <c r="C6" s="1468"/>
      <c r="D6" s="1468"/>
      <c r="E6" s="1468"/>
      <c r="F6" s="1468"/>
      <c r="G6" s="1471">
        <f>G171</f>
        <v>0</v>
      </c>
    </row>
    <row r="7" spans="1:7" x14ac:dyDescent="0.25">
      <c r="A7" s="1469" t="s">
        <v>1315</v>
      </c>
      <c r="B7" s="1468" t="s">
        <v>2688</v>
      </c>
      <c r="C7" s="1468"/>
      <c r="D7" s="1468"/>
      <c r="E7" s="1468"/>
      <c r="F7" s="1468"/>
      <c r="G7" s="1471">
        <f>G392</f>
        <v>0</v>
      </c>
    </row>
    <row r="8" spans="1:7" x14ac:dyDescent="0.25">
      <c r="A8" s="1469" t="s">
        <v>1317</v>
      </c>
      <c r="B8" s="1468" t="s">
        <v>2689</v>
      </c>
      <c r="C8" s="1468"/>
      <c r="D8" s="1468"/>
      <c r="E8" s="1468"/>
      <c r="F8" s="1468"/>
      <c r="G8" s="1471">
        <f>G420</f>
        <v>0</v>
      </c>
    </row>
    <row r="9" spans="1:7" x14ac:dyDescent="0.25">
      <c r="A9" s="1469" t="s">
        <v>1318</v>
      </c>
      <c r="B9" s="1468" t="s">
        <v>2690</v>
      </c>
      <c r="C9" s="1468"/>
      <c r="D9" s="1468"/>
      <c r="E9" s="1468"/>
      <c r="F9" s="1468"/>
      <c r="G9" s="1471">
        <f>G491</f>
        <v>0</v>
      </c>
    </row>
    <row r="10" spans="1:7" x14ac:dyDescent="0.25">
      <c r="A10" s="1469" t="s">
        <v>1320</v>
      </c>
      <c r="B10" s="1468" t="s">
        <v>2691</v>
      </c>
      <c r="C10" s="1468"/>
      <c r="D10" s="1468"/>
      <c r="E10" s="1468"/>
      <c r="F10" s="1468"/>
      <c r="G10" s="1471">
        <f>G514</f>
        <v>0</v>
      </c>
    </row>
    <row r="11" spans="1:7" x14ac:dyDescent="0.25">
      <c r="A11" s="1467"/>
      <c r="B11" s="1468"/>
      <c r="C11" s="1468"/>
      <c r="D11" s="1468"/>
      <c r="E11" s="1468"/>
      <c r="F11" s="1468"/>
      <c r="G11" s="1472"/>
    </row>
    <row r="12" spans="1:7" x14ac:dyDescent="0.25">
      <c r="A12" s="1467"/>
      <c r="B12" s="1468"/>
      <c r="C12" s="1468"/>
      <c r="D12" s="1468"/>
      <c r="E12" s="1468"/>
      <c r="F12" s="1468"/>
      <c r="G12" s="1472"/>
    </row>
    <row r="13" spans="1:7" x14ac:dyDescent="0.25">
      <c r="A13" s="1467"/>
      <c r="B13" s="1468"/>
      <c r="C13" s="1468"/>
      <c r="D13" s="1468"/>
      <c r="E13" s="1468"/>
      <c r="F13" s="1468"/>
      <c r="G13" s="1468"/>
    </row>
    <row r="14" spans="1:7" x14ac:dyDescent="0.25">
      <c r="A14" s="1467"/>
      <c r="B14" s="1468"/>
      <c r="C14" s="1468"/>
      <c r="D14" s="1468"/>
      <c r="E14" s="1468"/>
      <c r="F14" s="1468"/>
      <c r="G14" s="1468"/>
    </row>
    <row r="15" spans="1:7" ht="25.5" x14ac:dyDescent="0.25">
      <c r="A15" s="1473"/>
      <c r="B15" s="1250" t="s">
        <v>124</v>
      </c>
      <c r="C15" s="1251" t="s">
        <v>125</v>
      </c>
      <c r="D15" s="1252" t="s">
        <v>126</v>
      </c>
      <c r="E15" s="1253" t="s">
        <v>714</v>
      </c>
      <c r="F15" s="1253" t="s">
        <v>1219</v>
      </c>
      <c r="G15" s="1254" t="s">
        <v>127</v>
      </c>
    </row>
    <row r="16" spans="1:7" x14ac:dyDescent="0.25">
      <c r="A16" s="1467"/>
      <c r="B16" s="1255" t="s">
        <v>1220</v>
      </c>
      <c r="C16" s="1255" t="s">
        <v>2684</v>
      </c>
      <c r="D16" s="1474"/>
      <c r="E16" s="1475"/>
      <c r="F16" s="1476"/>
      <c r="G16" s="1477"/>
    </row>
    <row r="17" spans="1:7" ht="26.25" x14ac:dyDescent="0.25">
      <c r="A17" s="1467"/>
      <c r="B17" s="1478" t="s">
        <v>1221</v>
      </c>
      <c r="C17" s="282" t="s">
        <v>1222</v>
      </c>
      <c r="D17" s="283" t="s">
        <v>14</v>
      </c>
      <c r="E17" s="683">
        <v>1</v>
      </c>
      <c r="F17" s="1479"/>
      <c r="G17" s="1480">
        <f t="shared" ref="G17:G46" si="0">ROUND(E17*F17,2)</f>
        <v>0</v>
      </c>
    </row>
    <row r="18" spans="1:7" ht="39" x14ac:dyDescent="0.25">
      <c r="A18" s="1467"/>
      <c r="B18" s="1478" t="s">
        <v>1223</v>
      </c>
      <c r="C18" s="282" t="s">
        <v>1224</v>
      </c>
      <c r="D18" s="283" t="s">
        <v>14</v>
      </c>
      <c r="E18" s="683">
        <v>1</v>
      </c>
      <c r="F18" s="1479"/>
      <c r="G18" s="1480">
        <f t="shared" si="0"/>
        <v>0</v>
      </c>
    </row>
    <row r="19" spans="1:7" ht="26.25" x14ac:dyDescent="0.25">
      <c r="A19" s="1467"/>
      <c r="B19" s="1478" t="s">
        <v>1225</v>
      </c>
      <c r="C19" s="282" t="s">
        <v>1226</v>
      </c>
      <c r="D19" s="283" t="s">
        <v>1227</v>
      </c>
      <c r="E19" s="683">
        <v>10</v>
      </c>
      <c r="F19" s="1479"/>
      <c r="G19" s="1480">
        <f t="shared" si="0"/>
        <v>0</v>
      </c>
    </row>
    <row r="20" spans="1:7" ht="64.5" x14ac:dyDescent="0.25">
      <c r="A20" s="1467"/>
      <c r="B20" s="1478" t="s">
        <v>1228</v>
      </c>
      <c r="C20" s="282" t="s">
        <v>1229</v>
      </c>
      <c r="D20" s="283" t="s">
        <v>1227</v>
      </c>
      <c r="E20" s="683">
        <v>1</v>
      </c>
      <c r="F20" s="1479"/>
      <c r="G20" s="1480">
        <f t="shared" si="0"/>
        <v>0</v>
      </c>
    </row>
    <row r="21" spans="1:7" ht="39" x14ac:dyDescent="0.25">
      <c r="A21" s="1467"/>
      <c r="B21" s="1478" t="s">
        <v>1230</v>
      </c>
      <c r="C21" s="282" t="s">
        <v>1231</v>
      </c>
      <c r="D21" s="283" t="s">
        <v>14</v>
      </c>
      <c r="E21" s="683">
        <v>1</v>
      </c>
      <c r="F21" s="1479"/>
      <c r="G21" s="1480">
        <f t="shared" si="0"/>
        <v>0</v>
      </c>
    </row>
    <row r="22" spans="1:7" ht="26.25" x14ac:dyDescent="0.25">
      <c r="A22" s="1467"/>
      <c r="B22" s="1478" t="s">
        <v>1232</v>
      </c>
      <c r="C22" s="282" t="s">
        <v>1233</v>
      </c>
      <c r="D22" s="283" t="s">
        <v>6</v>
      </c>
      <c r="E22" s="683">
        <v>16</v>
      </c>
      <c r="F22" s="1479"/>
      <c r="G22" s="1480">
        <f t="shared" si="0"/>
        <v>0</v>
      </c>
    </row>
    <row r="23" spans="1:7" ht="26.25" x14ac:dyDescent="0.25">
      <c r="A23" s="1467"/>
      <c r="B23" s="1478" t="s">
        <v>1234</v>
      </c>
      <c r="C23" s="282" t="s">
        <v>1235</v>
      </c>
      <c r="D23" s="283" t="s">
        <v>1227</v>
      </c>
      <c r="E23" s="683">
        <v>1</v>
      </c>
      <c r="F23" s="1479"/>
      <c r="G23" s="1480">
        <f t="shared" si="0"/>
        <v>0</v>
      </c>
    </row>
    <row r="24" spans="1:7" ht="26.25" x14ac:dyDescent="0.25">
      <c r="A24" s="1467"/>
      <c r="B24" s="1478" t="s">
        <v>1236</v>
      </c>
      <c r="C24" s="282" t="s">
        <v>1237</v>
      </c>
      <c r="D24" s="283" t="s">
        <v>14</v>
      </c>
      <c r="E24" s="683">
        <v>1</v>
      </c>
      <c r="F24" s="1479"/>
      <c r="G24" s="1480">
        <f t="shared" si="0"/>
        <v>0</v>
      </c>
    </row>
    <row r="25" spans="1:7" ht="39" x14ac:dyDescent="0.25">
      <c r="A25" s="1467"/>
      <c r="B25" s="1478" t="s">
        <v>1238</v>
      </c>
      <c r="C25" s="282" t="s">
        <v>1325</v>
      </c>
      <c r="D25" s="283" t="s">
        <v>29</v>
      </c>
      <c r="E25" s="683">
        <v>270</v>
      </c>
      <c r="F25" s="1479"/>
      <c r="G25" s="1480">
        <f t="shared" si="0"/>
        <v>0</v>
      </c>
    </row>
    <row r="26" spans="1:7" ht="26.25" x14ac:dyDescent="0.25">
      <c r="A26" s="1467"/>
      <c r="B26" s="1478" t="s">
        <v>1240</v>
      </c>
      <c r="C26" s="282" t="s">
        <v>1328</v>
      </c>
      <c r="D26" s="283" t="s">
        <v>29</v>
      </c>
      <c r="E26" s="683">
        <v>270</v>
      </c>
      <c r="F26" s="1479"/>
      <c r="G26" s="1480">
        <f t="shared" si="0"/>
        <v>0</v>
      </c>
    </row>
    <row r="27" spans="1:7" ht="51.75" x14ac:dyDescent="0.25">
      <c r="A27" s="1467"/>
      <c r="B27" s="1478" t="s">
        <v>1242</v>
      </c>
      <c r="C27" s="282" t="s">
        <v>1330</v>
      </c>
      <c r="D27" s="283" t="s">
        <v>29</v>
      </c>
      <c r="E27" s="683">
        <v>295</v>
      </c>
      <c r="F27" s="1479"/>
      <c r="G27" s="1480">
        <f t="shared" si="0"/>
        <v>0</v>
      </c>
    </row>
    <row r="28" spans="1:7" x14ac:dyDescent="0.25">
      <c r="A28" s="1467"/>
      <c r="B28" s="1478" t="s">
        <v>1244</v>
      </c>
      <c r="C28" s="282" t="s">
        <v>1239</v>
      </c>
      <c r="D28" s="283" t="s">
        <v>20</v>
      </c>
      <c r="E28" s="683">
        <v>60</v>
      </c>
      <c r="F28" s="1479"/>
      <c r="G28" s="1480">
        <f t="shared" si="0"/>
        <v>0</v>
      </c>
    </row>
    <row r="29" spans="1:7" ht="64.5" x14ac:dyDescent="0.25">
      <c r="A29" s="1467"/>
      <c r="B29" s="1478" t="s">
        <v>1326</v>
      </c>
      <c r="C29" s="282" t="s">
        <v>1241</v>
      </c>
      <c r="D29" s="283" t="s">
        <v>20</v>
      </c>
      <c r="E29" s="683">
        <v>60</v>
      </c>
      <c r="F29" s="1479"/>
      <c r="G29" s="1480">
        <f t="shared" si="0"/>
        <v>0</v>
      </c>
    </row>
    <row r="30" spans="1:7" ht="26.25" x14ac:dyDescent="0.25">
      <c r="A30" s="1467"/>
      <c r="B30" s="1478" t="s">
        <v>1327</v>
      </c>
      <c r="C30" s="282" t="s">
        <v>2692</v>
      </c>
      <c r="D30" s="283" t="s">
        <v>14</v>
      </c>
      <c r="E30" s="683">
        <v>1</v>
      </c>
      <c r="F30" s="1479"/>
      <c r="G30" s="1480">
        <f t="shared" si="0"/>
        <v>0</v>
      </c>
    </row>
    <row r="31" spans="1:7" ht="77.25" x14ac:dyDescent="0.25">
      <c r="A31" s="1467"/>
      <c r="B31" s="1478" t="s">
        <v>1329</v>
      </c>
      <c r="C31" s="282" t="s">
        <v>1334</v>
      </c>
      <c r="D31" s="283" t="s">
        <v>14</v>
      </c>
      <c r="E31" s="683">
        <v>1</v>
      </c>
      <c r="F31" s="1479"/>
      <c r="G31" s="1480">
        <f t="shared" si="0"/>
        <v>0</v>
      </c>
    </row>
    <row r="32" spans="1:7" ht="77.25" x14ac:dyDescent="0.25">
      <c r="A32" s="1467"/>
      <c r="B32" s="1478" t="s">
        <v>1331</v>
      </c>
      <c r="C32" s="304" t="s">
        <v>1336</v>
      </c>
      <c r="D32" s="283" t="s">
        <v>20</v>
      </c>
      <c r="E32" s="683">
        <v>160</v>
      </c>
      <c r="F32" s="1479"/>
      <c r="G32" s="1480">
        <f t="shared" si="0"/>
        <v>0</v>
      </c>
    </row>
    <row r="33" spans="1:7" ht="90" x14ac:dyDescent="0.25">
      <c r="A33" s="1467"/>
      <c r="B33" s="1478" t="s">
        <v>1332</v>
      </c>
      <c r="C33" s="287" t="s">
        <v>1338</v>
      </c>
      <c r="D33" s="283" t="s">
        <v>10</v>
      </c>
      <c r="E33" s="683">
        <v>288</v>
      </c>
      <c r="F33" s="1479"/>
      <c r="G33" s="1480">
        <f t="shared" si="0"/>
        <v>0</v>
      </c>
    </row>
    <row r="34" spans="1:7" ht="141" x14ac:dyDescent="0.25">
      <c r="A34" s="1467"/>
      <c r="B34" s="1478" t="s">
        <v>1333</v>
      </c>
      <c r="C34" s="287" t="s">
        <v>1340</v>
      </c>
      <c r="D34" s="283" t="s">
        <v>29</v>
      </c>
      <c r="E34" s="683">
        <v>550</v>
      </c>
      <c r="F34" s="1479"/>
      <c r="G34" s="1480">
        <f t="shared" si="0"/>
        <v>0</v>
      </c>
    </row>
    <row r="35" spans="1:7" ht="77.25" x14ac:dyDescent="0.25">
      <c r="A35" s="1467"/>
      <c r="B35" s="1478" t="s">
        <v>1335</v>
      </c>
      <c r="C35" s="287" t="s">
        <v>1342</v>
      </c>
      <c r="D35" s="283" t="s">
        <v>10</v>
      </c>
      <c r="E35" s="683">
        <v>60</v>
      </c>
      <c r="F35" s="1479"/>
      <c r="G35" s="1480">
        <f t="shared" si="0"/>
        <v>0</v>
      </c>
    </row>
    <row r="36" spans="1:7" ht="77.25" x14ac:dyDescent="0.25">
      <c r="A36" s="1467"/>
      <c r="B36" s="1478" t="s">
        <v>1337</v>
      </c>
      <c r="C36" s="287" t="s">
        <v>1344</v>
      </c>
      <c r="D36" s="283" t="s">
        <v>6</v>
      </c>
      <c r="E36" s="683">
        <v>6</v>
      </c>
      <c r="F36" s="1479"/>
      <c r="G36" s="1480">
        <f t="shared" si="0"/>
        <v>0</v>
      </c>
    </row>
    <row r="37" spans="1:7" ht="64.5" x14ac:dyDescent="0.25">
      <c r="A37" s="1467"/>
      <c r="B37" s="1478" t="s">
        <v>1339</v>
      </c>
      <c r="C37" s="287" t="s">
        <v>1346</v>
      </c>
      <c r="D37" s="283" t="s">
        <v>6</v>
      </c>
      <c r="E37" s="683">
        <v>4</v>
      </c>
      <c r="F37" s="1479"/>
      <c r="G37" s="1480">
        <f t="shared" si="0"/>
        <v>0</v>
      </c>
    </row>
    <row r="38" spans="1:7" ht="39" x14ac:dyDescent="0.25">
      <c r="A38" s="1467"/>
      <c r="B38" s="1478" t="s">
        <v>1341</v>
      </c>
      <c r="C38" s="287" t="s">
        <v>1243</v>
      </c>
      <c r="D38" s="283" t="s">
        <v>22</v>
      </c>
      <c r="E38" s="683">
        <v>55</v>
      </c>
      <c r="F38" s="1479"/>
      <c r="G38" s="1480">
        <f t="shared" si="0"/>
        <v>0</v>
      </c>
    </row>
    <row r="39" spans="1:7" ht="77.25" x14ac:dyDescent="0.25">
      <c r="A39" s="1467"/>
      <c r="B39" s="1478" t="s">
        <v>1343</v>
      </c>
      <c r="C39" s="287" t="s">
        <v>1348</v>
      </c>
      <c r="D39" s="283" t="s">
        <v>22</v>
      </c>
      <c r="E39" s="683">
        <v>530</v>
      </c>
      <c r="F39" s="1479"/>
      <c r="G39" s="1480">
        <f t="shared" si="0"/>
        <v>0</v>
      </c>
    </row>
    <row r="40" spans="1:7" ht="39" x14ac:dyDescent="0.25">
      <c r="A40" s="1467"/>
      <c r="B40" s="1478" t="s">
        <v>1345</v>
      </c>
      <c r="C40" s="288" t="s">
        <v>1245</v>
      </c>
      <c r="D40" s="283" t="s">
        <v>22</v>
      </c>
      <c r="E40" s="683">
        <v>1.5</v>
      </c>
      <c r="F40" s="1479"/>
      <c r="G40" s="1480">
        <f t="shared" si="0"/>
        <v>0</v>
      </c>
    </row>
    <row r="41" spans="1:7" ht="26.25" x14ac:dyDescent="0.25">
      <c r="A41" s="1467"/>
      <c r="B41" s="1478" t="s">
        <v>1347</v>
      </c>
      <c r="C41" s="288" t="s">
        <v>1351</v>
      </c>
      <c r="D41" s="283" t="s">
        <v>1352</v>
      </c>
      <c r="E41" s="683">
        <v>150</v>
      </c>
      <c r="F41" s="1479"/>
      <c r="G41" s="1480">
        <f t="shared" si="0"/>
        <v>0</v>
      </c>
    </row>
    <row r="42" spans="1:7" ht="26.25" x14ac:dyDescent="0.25">
      <c r="A42" s="1467"/>
      <c r="B42" s="1478" t="s">
        <v>1349</v>
      </c>
      <c r="C42" s="288" t="s">
        <v>1251</v>
      </c>
      <c r="D42" s="283" t="s">
        <v>29</v>
      </c>
      <c r="E42" s="683">
        <v>150</v>
      </c>
      <c r="F42" s="1479"/>
      <c r="G42" s="1480">
        <f t="shared" si="0"/>
        <v>0</v>
      </c>
    </row>
    <row r="43" spans="1:7" ht="51.75" x14ac:dyDescent="0.25">
      <c r="A43" s="1467"/>
      <c r="B43" s="1478" t="s">
        <v>1350</v>
      </c>
      <c r="C43" s="288" t="s">
        <v>1355</v>
      </c>
      <c r="D43" s="283" t="s">
        <v>22</v>
      </c>
      <c r="E43" s="683">
        <v>75.599999999999994</v>
      </c>
      <c r="F43" s="1479"/>
      <c r="G43" s="1480">
        <f t="shared" si="0"/>
        <v>0</v>
      </c>
    </row>
    <row r="44" spans="1:7" ht="77.25" x14ac:dyDescent="0.25">
      <c r="A44" s="1467"/>
      <c r="B44" s="1478" t="s">
        <v>1353</v>
      </c>
      <c r="C44" s="288" t="s">
        <v>1357</v>
      </c>
      <c r="D44" s="283" t="s">
        <v>22</v>
      </c>
      <c r="E44" s="683">
        <v>264.3</v>
      </c>
      <c r="F44" s="1479"/>
      <c r="G44" s="1480">
        <f t="shared" si="0"/>
        <v>0</v>
      </c>
    </row>
    <row r="45" spans="1:7" ht="51.75" x14ac:dyDescent="0.25">
      <c r="A45" s="1467"/>
      <c r="B45" s="1478" t="s">
        <v>1354</v>
      </c>
      <c r="C45" s="287" t="s">
        <v>1359</v>
      </c>
      <c r="D45" s="327" t="str">
        <f>+D37</f>
        <v>kos</v>
      </c>
      <c r="E45" s="683">
        <v>586.5</v>
      </c>
      <c r="F45" s="1479"/>
      <c r="G45" s="1480">
        <f t="shared" si="0"/>
        <v>0</v>
      </c>
    </row>
    <row r="46" spans="1:7" ht="39.75" thickBot="1" x14ac:dyDescent="0.3">
      <c r="A46" s="1467"/>
      <c r="B46" s="1478" t="s">
        <v>1356</v>
      </c>
      <c r="C46" s="288" t="s">
        <v>1361</v>
      </c>
      <c r="D46" s="283" t="s">
        <v>22</v>
      </c>
      <c r="E46" s="683">
        <v>85.5</v>
      </c>
      <c r="F46" s="1479"/>
      <c r="G46" s="1480">
        <f t="shared" si="0"/>
        <v>0</v>
      </c>
    </row>
    <row r="47" spans="1:7" ht="16.5" thickBot="1" x14ac:dyDescent="0.3">
      <c r="A47" s="1467"/>
      <c r="B47" s="1481" t="s">
        <v>1220</v>
      </c>
      <c r="C47" s="1481" t="s">
        <v>2684</v>
      </c>
      <c r="D47" s="290"/>
      <c r="E47" s="291"/>
      <c r="F47" s="1479"/>
      <c r="G47" s="417">
        <f>SUM(G17:G46)</f>
        <v>0</v>
      </c>
    </row>
    <row r="48" spans="1:7" ht="16.5" thickBot="1" x14ac:dyDescent="0.3">
      <c r="A48" s="1467"/>
      <c r="B48" s="1481" t="s">
        <v>1246</v>
      </c>
      <c r="C48" s="1481" t="s">
        <v>2685</v>
      </c>
      <c r="D48" s="290"/>
      <c r="E48" s="684"/>
      <c r="F48" s="1476"/>
      <c r="G48" s="1482"/>
    </row>
    <row r="49" spans="1:7" ht="90" x14ac:dyDescent="0.25">
      <c r="A49" s="1467"/>
      <c r="B49" s="1478" t="s">
        <v>1248</v>
      </c>
      <c r="C49" s="288" t="s">
        <v>1362</v>
      </c>
      <c r="D49" s="283" t="s">
        <v>22</v>
      </c>
      <c r="E49" s="683">
        <v>12.85</v>
      </c>
      <c r="F49" s="1479"/>
      <c r="G49" s="1480">
        <f t="shared" ref="G49:G112" si="1">ROUND(E49*F49,2)</f>
        <v>0</v>
      </c>
    </row>
    <row r="50" spans="1:7" ht="64.5" x14ac:dyDescent="0.25">
      <c r="A50" s="1467"/>
      <c r="B50" s="1478" t="s">
        <v>1250</v>
      </c>
      <c r="C50" s="288" t="s">
        <v>1363</v>
      </c>
      <c r="D50" s="283" t="s">
        <v>22</v>
      </c>
      <c r="E50" s="683">
        <v>22.85</v>
      </c>
      <c r="F50" s="1479"/>
      <c r="G50" s="1480">
        <f t="shared" si="1"/>
        <v>0</v>
      </c>
    </row>
    <row r="51" spans="1:7" ht="115.5" x14ac:dyDescent="0.25">
      <c r="A51" s="1467"/>
      <c r="B51" s="1478" t="s">
        <v>1252</v>
      </c>
      <c r="C51" s="288" t="s">
        <v>1364</v>
      </c>
      <c r="D51" s="283" t="s">
        <v>22</v>
      </c>
      <c r="E51" s="683">
        <v>30.7</v>
      </c>
      <c r="F51" s="1479"/>
      <c r="G51" s="1480">
        <f t="shared" si="1"/>
        <v>0</v>
      </c>
    </row>
    <row r="52" spans="1:7" ht="77.25" x14ac:dyDescent="0.25">
      <c r="A52" s="1467"/>
      <c r="B52" s="1478" t="s">
        <v>1254</v>
      </c>
      <c r="C52" s="288" t="s">
        <v>1365</v>
      </c>
      <c r="D52" s="283" t="s">
        <v>22</v>
      </c>
      <c r="E52" s="683">
        <v>42.45</v>
      </c>
      <c r="F52" s="1479"/>
      <c r="G52" s="1480">
        <f t="shared" si="1"/>
        <v>0</v>
      </c>
    </row>
    <row r="53" spans="1:7" ht="51.75" x14ac:dyDescent="0.25">
      <c r="A53" s="1467"/>
      <c r="B53" s="1478" t="s">
        <v>1256</v>
      </c>
      <c r="C53" s="288" t="s">
        <v>1366</v>
      </c>
      <c r="D53" s="283" t="s">
        <v>22</v>
      </c>
      <c r="E53" s="683">
        <v>1.45</v>
      </c>
      <c r="F53" s="1479"/>
      <c r="G53" s="1480">
        <f t="shared" si="1"/>
        <v>0</v>
      </c>
    </row>
    <row r="54" spans="1:7" ht="64.5" x14ac:dyDescent="0.25">
      <c r="A54" s="1467"/>
      <c r="B54" s="1478" t="s">
        <v>1258</v>
      </c>
      <c r="C54" s="288" t="s">
        <v>1367</v>
      </c>
      <c r="D54" s="283" t="s">
        <v>22</v>
      </c>
      <c r="E54" s="683">
        <v>17.899999999999999</v>
      </c>
      <c r="F54" s="1479"/>
      <c r="G54" s="1480">
        <f t="shared" si="1"/>
        <v>0</v>
      </c>
    </row>
    <row r="55" spans="1:7" ht="51.75" x14ac:dyDescent="0.25">
      <c r="A55" s="1467"/>
      <c r="B55" s="1478" t="s">
        <v>1260</v>
      </c>
      <c r="C55" s="288" t="s">
        <v>1368</v>
      </c>
      <c r="D55" s="283" t="s">
        <v>22</v>
      </c>
      <c r="E55" s="683">
        <v>4</v>
      </c>
      <c r="F55" s="1479"/>
      <c r="G55" s="1480">
        <f t="shared" si="1"/>
        <v>0</v>
      </c>
    </row>
    <row r="56" spans="1:7" ht="51.75" x14ac:dyDescent="0.25">
      <c r="A56" s="1467"/>
      <c r="B56" s="1478" t="s">
        <v>1262</v>
      </c>
      <c r="C56" s="288" t="s">
        <v>1369</v>
      </c>
      <c r="D56" s="283" t="s">
        <v>22</v>
      </c>
      <c r="E56" s="683">
        <v>8.15</v>
      </c>
      <c r="F56" s="1479"/>
      <c r="G56" s="1480">
        <f t="shared" si="1"/>
        <v>0</v>
      </c>
    </row>
    <row r="57" spans="1:7" ht="77.25" x14ac:dyDescent="0.25">
      <c r="A57" s="1467"/>
      <c r="B57" s="1478" t="s">
        <v>1264</v>
      </c>
      <c r="C57" s="288" t="s">
        <v>1370</v>
      </c>
      <c r="D57" s="283" t="s">
        <v>10</v>
      </c>
      <c r="E57" s="683">
        <v>60</v>
      </c>
      <c r="F57" s="1479"/>
      <c r="G57" s="1480">
        <f t="shared" si="1"/>
        <v>0</v>
      </c>
    </row>
    <row r="58" spans="1:7" ht="39" x14ac:dyDescent="0.25">
      <c r="A58" s="1467"/>
      <c r="B58" s="1478" t="s">
        <v>1266</v>
      </c>
      <c r="C58" s="288" t="s">
        <v>1371</v>
      </c>
      <c r="D58" s="283" t="s">
        <v>675</v>
      </c>
      <c r="E58" s="683">
        <v>4565</v>
      </c>
      <c r="F58" s="1479"/>
      <c r="G58" s="1480">
        <f t="shared" si="1"/>
        <v>0</v>
      </c>
    </row>
    <row r="59" spans="1:7" ht="39" x14ac:dyDescent="0.25">
      <c r="A59" s="1467"/>
      <c r="B59" s="1478" t="s">
        <v>1268</v>
      </c>
      <c r="C59" s="288" t="s">
        <v>1372</v>
      </c>
      <c r="D59" s="283" t="s">
        <v>675</v>
      </c>
      <c r="E59" s="683">
        <v>7025</v>
      </c>
      <c r="F59" s="1479"/>
      <c r="G59" s="1480">
        <f t="shared" si="1"/>
        <v>0</v>
      </c>
    </row>
    <row r="60" spans="1:7" ht="26.25" x14ac:dyDescent="0.25">
      <c r="A60" s="1467"/>
      <c r="B60" s="1478" t="s">
        <v>1270</v>
      </c>
      <c r="C60" s="288" t="s">
        <v>1373</v>
      </c>
      <c r="D60" s="283" t="s">
        <v>675</v>
      </c>
      <c r="E60" s="683">
        <v>8485</v>
      </c>
      <c r="F60" s="1479"/>
      <c r="G60" s="1480">
        <f t="shared" si="1"/>
        <v>0</v>
      </c>
    </row>
    <row r="61" spans="1:7" x14ac:dyDescent="0.25">
      <c r="A61" s="1467"/>
      <c r="B61" s="1478" t="s">
        <v>1272</v>
      </c>
      <c r="C61" s="288" t="s">
        <v>1374</v>
      </c>
      <c r="D61" s="283" t="s">
        <v>10</v>
      </c>
      <c r="E61" s="683">
        <v>98.75</v>
      </c>
      <c r="F61" s="1479"/>
      <c r="G61" s="1480">
        <f t="shared" si="1"/>
        <v>0</v>
      </c>
    </row>
    <row r="62" spans="1:7" ht="26.25" x14ac:dyDescent="0.25">
      <c r="A62" s="1467"/>
      <c r="B62" s="1478" t="s">
        <v>1274</v>
      </c>
      <c r="C62" s="288" t="s">
        <v>2693</v>
      </c>
      <c r="D62" s="283" t="s">
        <v>29</v>
      </c>
      <c r="E62" s="683">
        <v>49.8</v>
      </c>
      <c r="F62" s="1479"/>
      <c r="G62" s="1480">
        <f t="shared" si="1"/>
        <v>0</v>
      </c>
    </row>
    <row r="63" spans="1:7" ht="39" x14ac:dyDescent="0.25">
      <c r="A63" s="1467"/>
      <c r="B63" s="1478" t="s">
        <v>1276</v>
      </c>
      <c r="C63" s="288" t="s">
        <v>1376</v>
      </c>
      <c r="D63" s="283" t="s">
        <v>10</v>
      </c>
      <c r="E63" s="683">
        <v>31</v>
      </c>
      <c r="F63" s="1479"/>
      <c r="G63" s="1480">
        <f t="shared" si="1"/>
        <v>0</v>
      </c>
    </row>
    <row r="64" spans="1:7" ht="39" x14ac:dyDescent="0.25">
      <c r="A64" s="1467"/>
      <c r="B64" s="1478" t="s">
        <v>1278</v>
      </c>
      <c r="C64" s="288" t="s">
        <v>1377</v>
      </c>
      <c r="D64" s="283" t="s">
        <v>6</v>
      </c>
      <c r="E64" s="683">
        <v>1</v>
      </c>
      <c r="F64" s="1479"/>
      <c r="G64" s="1480">
        <f t="shared" si="1"/>
        <v>0</v>
      </c>
    </row>
    <row r="65" spans="1:7" ht="39" x14ac:dyDescent="0.25">
      <c r="A65" s="1467"/>
      <c r="B65" s="1478" t="s">
        <v>1280</v>
      </c>
      <c r="C65" s="288" t="s">
        <v>1378</v>
      </c>
      <c r="D65" s="283" t="s">
        <v>29</v>
      </c>
      <c r="E65" s="683">
        <v>282.55</v>
      </c>
      <c r="F65" s="1479"/>
      <c r="G65" s="1480">
        <f t="shared" si="1"/>
        <v>0</v>
      </c>
    </row>
    <row r="66" spans="1:7" ht="64.5" x14ac:dyDescent="0.25">
      <c r="A66" s="1467"/>
      <c r="B66" s="1478" t="s">
        <v>1282</v>
      </c>
      <c r="C66" s="288" t="s">
        <v>1379</v>
      </c>
      <c r="D66" s="283" t="s">
        <v>29</v>
      </c>
      <c r="E66" s="683">
        <v>6.75</v>
      </c>
      <c r="F66" s="1479"/>
      <c r="G66" s="1480">
        <f t="shared" si="1"/>
        <v>0</v>
      </c>
    </row>
    <row r="67" spans="1:7" ht="51.75" x14ac:dyDescent="0.25">
      <c r="A67" s="1467"/>
      <c r="B67" s="1478" t="s">
        <v>1284</v>
      </c>
      <c r="C67" s="288" t="s">
        <v>1380</v>
      </c>
      <c r="D67" s="283" t="s">
        <v>10</v>
      </c>
      <c r="E67" s="683">
        <v>30.45</v>
      </c>
      <c r="F67" s="1479"/>
      <c r="G67" s="1480">
        <f t="shared" si="1"/>
        <v>0</v>
      </c>
    </row>
    <row r="68" spans="1:7" ht="26.25" x14ac:dyDescent="0.25">
      <c r="A68" s="1467"/>
      <c r="B68" s="1478" t="s">
        <v>1381</v>
      </c>
      <c r="C68" s="288" t="s">
        <v>1382</v>
      </c>
      <c r="D68" s="283" t="s">
        <v>29</v>
      </c>
      <c r="E68" s="683">
        <v>26.85</v>
      </c>
      <c r="F68" s="1479"/>
      <c r="G68" s="1480">
        <f t="shared" si="1"/>
        <v>0</v>
      </c>
    </row>
    <row r="69" spans="1:7" ht="26.25" x14ac:dyDescent="0.25">
      <c r="A69" s="1467"/>
      <c r="B69" s="1478" t="s">
        <v>1383</v>
      </c>
      <c r="C69" s="288" t="s">
        <v>1384</v>
      </c>
      <c r="D69" s="283" t="s">
        <v>29</v>
      </c>
      <c r="E69" s="683">
        <v>2.25</v>
      </c>
      <c r="F69" s="1479"/>
      <c r="G69" s="1480">
        <f t="shared" si="1"/>
        <v>0</v>
      </c>
    </row>
    <row r="70" spans="1:7" ht="90" x14ac:dyDescent="0.25">
      <c r="A70" s="1467"/>
      <c r="B70" s="1478" t="s">
        <v>1385</v>
      </c>
      <c r="C70" s="288" t="s">
        <v>1386</v>
      </c>
      <c r="D70" s="283" t="s">
        <v>29</v>
      </c>
      <c r="E70" s="683">
        <v>134.35</v>
      </c>
      <c r="F70" s="1479"/>
      <c r="G70" s="1480">
        <f t="shared" si="1"/>
        <v>0</v>
      </c>
    </row>
    <row r="71" spans="1:7" ht="26.25" x14ac:dyDescent="0.25">
      <c r="A71" s="1467"/>
      <c r="B71" s="1478" t="s">
        <v>1387</v>
      </c>
      <c r="C71" s="288" t="s">
        <v>1388</v>
      </c>
      <c r="D71" s="283" t="s">
        <v>29</v>
      </c>
      <c r="E71" s="683">
        <v>6.25</v>
      </c>
      <c r="F71" s="1479"/>
      <c r="G71" s="1480">
        <f t="shared" si="1"/>
        <v>0</v>
      </c>
    </row>
    <row r="72" spans="1:7" ht="39" x14ac:dyDescent="0.25">
      <c r="A72" s="1467"/>
      <c r="B72" s="1478" t="s">
        <v>1389</v>
      </c>
      <c r="C72" s="288" t="s">
        <v>1390</v>
      </c>
      <c r="D72" s="283" t="s">
        <v>10</v>
      </c>
      <c r="E72" s="683">
        <v>39.15</v>
      </c>
      <c r="F72" s="1479"/>
      <c r="G72" s="1480">
        <f t="shared" si="1"/>
        <v>0</v>
      </c>
    </row>
    <row r="73" spans="1:7" ht="51.75" x14ac:dyDescent="0.25">
      <c r="A73" s="1467"/>
      <c r="B73" s="1478" t="s">
        <v>1391</v>
      </c>
      <c r="C73" s="288" t="s">
        <v>1392</v>
      </c>
      <c r="D73" s="283" t="s">
        <v>6</v>
      </c>
      <c r="E73" s="683">
        <v>12</v>
      </c>
      <c r="F73" s="1479"/>
      <c r="G73" s="1480">
        <f t="shared" si="1"/>
        <v>0</v>
      </c>
    </row>
    <row r="74" spans="1:7" ht="39" x14ac:dyDescent="0.25">
      <c r="A74" s="1467"/>
      <c r="B74" s="1478" t="s">
        <v>1393</v>
      </c>
      <c r="C74" s="288" t="s">
        <v>1394</v>
      </c>
      <c r="D74" s="283" t="s">
        <v>10</v>
      </c>
      <c r="E74" s="683">
        <v>175</v>
      </c>
      <c r="F74" s="1479"/>
      <c r="G74" s="1480">
        <f t="shared" si="1"/>
        <v>0</v>
      </c>
    </row>
    <row r="75" spans="1:7" ht="51.75" x14ac:dyDescent="0.25">
      <c r="A75" s="1467"/>
      <c r="B75" s="1478" t="s">
        <v>1395</v>
      </c>
      <c r="C75" s="288" t="s">
        <v>1396</v>
      </c>
      <c r="D75" s="283" t="s">
        <v>10</v>
      </c>
      <c r="E75" s="683">
        <v>3.85</v>
      </c>
      <c r="F75" s="1479"/>
      <c r="G75" s="1480">
        <f t="shared" si="1"/>
        <v>0</v>
      </c>
    </row>
    <row r="76" spans="1:7" ht="39" x14ac:dyDescent="0.25">
      <c r="A76" s="1467"/>
      <c r="B76" s="1478" t="s">
        <v>1397</v>
      </c>
      <c r="C76" s="288" t="s">
        <v>1398</v>
      </c>
      <c r="D76" s="283" t="s">
        <v>29</v>
      </c>
      <c r="E76" s="683">
        <v>320</v>
      </c>
      <c r="F76" s="1479"/>
      <c r="G76" s="1480">
        <f t="shared" si="1"/>
        <v>0</v>
      </c>
    </row>
    <row r="77" spans="1:7" ht="26.25" x14ac:dyDescent="0.25">
      <c r="A77" s="1467"/>
      <c r="B77" s="1478" t="s">
        <v>1399</v>
      </c>
      <c r="C77" s="288" t="s">
        <v>1400</v>
      </c>
      <c r="D77" s="283" t="s">
        <v>29</v>
      </c>
      <c r="E77" s="683">
        <v>150</v>
      </c>
      <c r="F77" s="1479"/>
      <c r="G77" s="1480">
        <f t="shared" si="1"/>
        <v>0</v>
      </c>
    </row>
    <row r="78" spans="1:7" ht="51.75" x14ac:dyDescent="0.25">
      <c r="A78" s="1467"/>
      <c r="B78" s="1478" t="s">
        <v>1401</v>
      </c>
      <c r="C78" s="288" t="s">
        <v>1402</v>
      </c>
      <c r="D78" s="283" t="s">
        <v>22</v>
      </c>
      <c r="E78" s="683">
        <v>25.65</v>
      </c>
      <c r="F78" s="1479"/>
      <c r="G78" s="1480">
        <f t="shared" si="1"/>
        <v>0</v>
      </c>
    </row>
    <row r="79" spans="1:7" ht="90" x14ac:dyDescent="0.25">
      <c r="A79" s="1467"/>
      <c r="B79" s="1478" t="s">
        <v>1403</v>
      </c>
      <c r="C79" s="288" t="s">
        <v>1404</v>
      </c>
      <c r="D79" s="283" t="s">
        <v>29</v>
      </c>
      <c r="E79" s="683">
        <v>127.15</v>
      </c>
      <c r="F79" s="1479"/>
      <c r="G79" s="1480">
        <f t="shared" si="1"/>
        <v>0</v>
      </c>
    </row>
    <row r="80" spans="1:7" ht="51.75" x14ac:dyDescent="0.25">
      <c r="A80" s="1467"/>
      <c r="B80" s="1478" t="s">
        <v>1405</v>
      </c>
      <c r="C80" s="288" t="s">
        <v>1406</v>
      </c>
      <c r="D80" s="283" t="s">
        <v>29</v>
      </c>
      <c r="E80" s="683">
        <v>127.15</v>
      </c>
      <c r="F80" s="1479"/>
      <c r="G80" s="1480">
        <f t="shared" si="1"/>
        <v>0</v>
      </c>
    </row>
    <row r="81" spans="1:7" ht="102.75" x14ac:dyDescent="0.25">
      <c r="A81" s="1467"/>
      <c r="B81" s="1478" t="s">
        <v>1407</v>
      </c>
      <c r="C81" s="288" t="s">
        <v>1408</v>
      </c>
      <c r="D81" s="283" t="s">
        <v>29</v>
      </c>
      <c r="E81" s="683">
        <v>126</v>
      </c>
      <c r="F81" s="1479"/>
      <c r="G81" s="1480">
        <f t="shared" si="1"/>
        <v>0</v>
      </c>
    </row>
    <row r="82" spans="1:7" ht="141" x14ac:dyDescent="0.25">
      <c r="A82" s="1467"/>
      <c r="B82" s="1478" t="s">
        <v>1409</v>
      </c>
      <c r="C82" s="288" t="s">
        <v>1410</v>
      </c>
      <c r="D82" s="283" t="s">
        <v>29</v>
      </c>
      <c r="E82" s="683">
        <v>31.55</v>
      </c>
      <c r="F82" s="1479"/>
      <c r="G82" s="1480">
        <f t="shared" si="1"/>
        <v>0</v>
      </c>
    </row>
    <row r="83" spans="1:7" ht="64.5" x14ac:dyDescent="0.25">
      <c r="A83" s="1467"/>
      <c r="B83" s="1478" t="s">
        <v>1411</v>
      </c>
      <c r="C83" s="288" t="s">
        <v>1412</v>
      </c>
      <c r="D83" s="283" t="s">
        <v>29</v>
      </c>
      <c r="E83" s="683">
        <v>163</v>
      </c>
      <c r="F83" s="1479"/>
      <c r="G83" s="1480">
        <f t="shared" si="1"/>
        <v>0</v>
      </c>
    </row>
    <row r="84" spans="1:7" ht="26.25" x14ac:dyDescent="0.25">
      <c r="A84" s="1467"/>
      <c r="B84" s="1478" t="s">
        <v>1413</v>
      </c>
      <c r="C84" s="288" t="s">
        <v>1414</v>
      </c>
      <c r="D84" s="283" t="s">
        <v>10</v>
      </c>
      <c r="E84" s="683">
        <v>80.650000000000006</v>
      </c>
      <c r="F84" s="1479"/>
      <c r="G84" s="1480">
        <f t="shared" si="1"/>
        <v>0</v>
      </c>
    </row>
    <row r="85" spans="1:7" ht="64.5" x14ac:dyDescent="0.25">
      <c r="A85" s="1467"/>
      <c r="B85" s="1478" t="s">
        <v>1415</v>
      </c>
      <c r="C85" s="288" t="s">
        <v>1416</v>
      </c>
      <c r="D85" s="283" t="s">
        <v>29</v>
      </c>
      <c r="E85" s="683">
        <v>48.55</v>
      </c>
      <c r="F85" s="1479"/>
      <c r="G85" s="1480">
        <f t="shared" si="1"/>
        <v>0</v>
      </c>
    </row>
    <row r="86" spans="1:7" ht="77.25" x14ac:dyDescent="0.25">
      <c r="A86" s="1467"/>
      <c r="B86" s="1478" t="s">
        <v>1417</v>
      </c>
      <c r="C86" s="288" t="s">
        <v>1418</v>
      </c>
      <c r="D86" s="283" t="s">
        <v>6</v>
      </c>
      <c r="E86" s="683">
        <v>5</v>
      </c>
      <c r="F86" s="1479"/>
      <c r="G86" s="1480">
        <f t="shared" si="1"/>
        <v>0</v>
      </c>
    </row>
    <row r="87" spans="1:7" ht="26.25" x14ac:dyDescent="0.25">
      <c r="A87" s="1467"/>
      <c r="B87" s="1478" t="s">
        <v>1419</v>
      </c>
      <c r="C87" s="288" t="s">
        <v>1420</v>
      </c>
      <c r="D87" s="283" t="s">
        <v>6</v>
      </c>
      <c r="E87" s="683">
        <v>1</v>
      </c>
      <c r="F87" s="1479"/>
      <c r="G87" s="1480">
        <f t="shared" si="1"/>
        <v>0</v>
      </c>
    </row>
    <row r="88" spans="1:7" ht="102.75" x14ac:dyDescent="0.25">
      <c r="A88" s="1467"/>
      <c r="B88" s="1478" t="s">
        <v>1421</v>
      </c>
      <c r="C88" s="288" t="s">
        <v>1422</v>
      </c>
      <c r="D88" s="283" t="s">
        <v>6</v>
      </c>
      <c r="E88" s="683">
        <v>6</v>
      </c>
      <c r="F88" s="1479"/>
      <c r="G88" s="1480">
        <f t="shared" si="1"/>
        <v>0</v>
      </c>
    </row>
    <row r="89" spans="1:7" ht="26.25" x14ac:dyDescent="0.25">
      <c r="A89" s="1467"/>
      <c r="B89" s="1478" t="s">
        <v>1423</v>
      </c>
      <c r="C89" s="288" t="s">
        <v>1424</v>
      </c>
      <c r="D89" s="283" t="s">
        <v>6</v>
      </c>
      <c r="E89" s="683">
        <v>4</v>
      </c>
      <c r="F89" s="1479"/>
      <c r="G89" s="1480">
        <f t="shared" si="1"/>
        <v>0</v>
      </c>
    </row>
    <row r="90" spans="1:7" ht="51.75" x14ac:dyDescent="0.25">
      <c r="A90" s="1467"/>
      <c r="B90" s="1478" t="s">
        <v>1425</v>
      </c>
      <c r="C90" s="288" t="s">
        <v>1426</v>
      </c>
      <c r="D90" s="283" t="s">
        <v>6</v>
      </c>
      <c r="E90" s="683">
        <v>12</v>
      </c>
      <c r="F90" s="1479"/>
      <c r="G90" s="1480">
        <f t="shared" si="1"/>
        <v>0</v>
      </c>
    </row>
    <row r="91" spans="1:7" ht="51.75" x14ac:dyDescent="0.25">
      <c r="A91" s="1467"/>
      <c r="B91" s="1478" t="s">
        <v>1427</v>
      </c>
      <c r="C91" s="288" t="s">
        <v>2694</v>
      </c>
      <c r="D91" s="283" t="s">
        <v>6</v>
      </c>
      <c r="E91" s="683">
        <v>4</v>
      </c>
      <c r="F91" s="1479"/>
      <c r="G91" s="1480">
        <f t="shared" si="1"/>
        <v>0</v>
      </c>
    </row>
    <row r="92" spans="1:7" ht="26.25" x14ac:dyDescent="0.25">
      <c r="A92" s="1467"/>
      <c r="B92" s="1478" t="s">
        <v>1429</v>
      </c>
      <c r="C92" s="288" t="s">
        <v>1430</v>
      </c>
      <c r="D92" s="283" t="s">
        <v>29</v>
      </c>
      <c r="E92" s="683">
        <v>6</v>
      </c>
      <c r="F92" s="1479"/>
      <c r="G92" s="1480">
        <f t="shared" si="1"/>
        <v>0</v>
      </c>
    </row>
    <row r="93" spans="1:7" x14ac:dyDescent="0.25">
      <c r="A93" s="1467"/>
      <c r="B93" s="1478" t="s">
        <v>1431</v>
      </c>
      <c r="C93" s="288" t="s">
        <v>1432</v>
      </c>
      <c r="D93" s="283" t="s">
        <v>29</v>
      </c>
      <c r="E93" s="683">
        <v>78</v>
      </c>
      <c r="F93" s="1479"/>
      <c r="G93" s="1480">
        <f t="shared" si="1"/>
        <v>0</v>
      </c>
    </row>
    <row r="94" spans="1:7" x14ac:dyDescent="0.25">
      <c r="A94" s="1467"/>
      <c r="B94" s="1478" t="s">
        <v>1433</v>
      </c>
      <c r="C94" s="288" t="s">
        <v>1434</v>
      </c>
      <c r="D94" s="283" t="s">
        <v>6</v>
      </c>
      <c r="E94" s="683">
        <v>1</v>
      </c>
      <c r="F94" s="1479"/>
      <c r="G94" s="1480">
        <f t="shared" si="1"/>
        <v>0</v>
      </c>
    </row>
    <row r="95" spans="1:7" x14ac:dyDescent="0.25">
      <c r="A95" s="1467"/>
      <c r="B95" s="1478" t="s">
        <v>1435</v>
      </c>
      <c r="C95" s="288" t="s">
        <v>1436</v>
      </c>
      <c r="D95" s="283" t="s">
        <v>6</v>
      </c>
      <c r="E95" s="683">
        <v>1</v>
      </c>
      <c r="F95" s="1479"/>
      <c r="G95" s="1480">
        <f t="shared" si="1"/>
        <v>0</v>
      </c>
    </row>
    <row r="96" spans="1:7" ht="39" x14ac:dyDescent="0.25">
      <c r="A96" s="1467"/>
      <c r="B96" s="1478" t="s">
        <v>1437</v>
      </c>
      <c r="C96" s="288" t="s">
        <v>1438</v>
      </c>
      <c r="D96" s="283" t="s">
        <v>10</v>
      </c>
      <c r="E96" s="683">
        <v>25</v>
      </c>
      <c r="F96" s="1479"/>
      <c r="G96" s="1480">
        <f t="shared" si="1"/>
        <v>0</v>
      </c>
    </row>
    <row r="97" spans="1:7" ht="39" x14ac:dyDescent="0.25">
      <c r="A97" s="1467"/>
      <c r="B97" s="1478" t="s">
        <v>1439</v>
      </c>
      <c r="C97" s="288" t="s">
        <v>1440</v>
      </c>
      <c r="D97" s="283" t="s">
        <v>130</v>
      </c>
      <c r="E97" s="683">
        <v>115</v>
      </c>
      <c r="F97" s="1479"/>
      <c r="G97" s="1480">
        <f t="shared" si="1"/>
        <v>0</v>
      </c>
    </row>
    <row r="98" spans="1:7" ht="51.75" x14ac:dyDescent="0.25">
      <c r="A98" s="1467"/>
      <c r="B98" s="1478" t="s">
        <v>1441</v>
      </c>
      <c r="C98" s="288" t="s">
        <v>1442</v>
      </c>
      <c r="D98" s="283" t="s">
        <v>14</v>
      </c>
      <c r="E98" s="683">
        <v>1</v>
      </c>
      <c r="F98" s="1479"/>
      <c r="G98" s="1480">
        <f t="shared" si="1"/>
        <v>0</v>
      </c>
    </row>
    <row r="99" spans="1:7" ht="64.5" x14ac:dyDescent="0.25">
      <c r="A99" s="1467"/>
      <c r="B99" s="1478" t="s">
        <v>1443</v>
      </c>
      <c r="C99" s="288" t="s">
        <v>1444</v>
      </c>
      <c r="D99" s="283" t="s">
        <v>6</v>
      </c>
      <c r="E99" s="683">
        <v>1</v>
      </c>
      <c r="F99" s="1479"/>
      <c r="G99" s="1480">
        <f t="shared" si="1"/>
        <v>0</v>
      </c>
    </row>
    <row r="100" spans="1:7" ht="204.75" x14ac:dyDescent="0.25">
      <c r="A100" s="1467"/>
      <c r="B100" s="1478" t="s">
        <v>1445</v>
      </c>
      <c r="C100" s="288" t="s">
        <v>1446</v>
      </c>
      <c r="D100" s="283" t="s">
        <v>29</v>
      </c>
      <c r="E100" s="683">
        <v>28.2</v>
      </c>
      <c r="F100" s="1479"/>
      <c r="G100" s="1480">
        <f t="shared" si="1"/>
        <v>0</v>
      </c>
    </row>
    <row r="101" spans="1:7" ht="77.25" x14ac:dyDescent="0.25">
      <c r="A101" s="1467"/>
      <c r="B101" s="1478" t="s">
        <v>1447</v>
      </c>
      <c r="C101" s="288" t="s">
        <v>1448</v>
      </c>
      <c r="D101" s="283" t="s">
        <v>29</v>
      </c>
      <c r="E101" s="683">
        <v>1.25</v>
      </c>
      <c r="F101" s="1479"/>
      <c r="G101" s="1480">
        <f t="shared" si="1"/>
        <v>0</v>
      </c>
    </row>
    <row r="102" spans="1:7" ht="77.25" x14ac:dyDescent="0.25">
      <c r="A102" s="1467"/>
      <c r="B102" s="1478" t="s">
        <v>1449</v>
      </c>
      <c r="C102" s="288" t="s">
        <v>1450</v>
      </c>
      <c r="D102" s="283" t="s">
        <v>14</v>
      </c>
      <c r="E102" s="683">
        <v>1</v>
      </c>
      <c r="F102" s="1479"/>
      <c r="G102" s="1480">
        <f t="shared" si="1"/>
        <v>0</v>
      </c>
    </row>
    <row r="103" spans="1:7" ht="39" x14ac:dyDescent="0.25">
      <c r="A103" s="1467"/>
      <c r="B103" s="1478" t="s">
        <v>1451</v>
      </c>
      <c r="C103" s="288" t="s">
        <v>1452</v>
      </c>
      <c r="D103" s="283" t="s">
        <v>29</v>
      </c>
      <c r="E103" s="683">
        <v>125.88</v>
      </c>
      <c r="F103" s="1479"/>
      <c r="G103" s="1480">
        <f t="shared" si="1"/>
        <v>0</v>
      </c>
    </row>
    <row r="104" spans="1:7" ht="39" x14ac:dyDescent="0.25">
      <c r="A104" s="1467"/>
      <c r="B104" s="1478" t="s">
        <v>1453</v>
      </c>
      <c r="C104" s="288" t="s">
        <v>1454</v>
      </c>
      <c r="D104" s="283" t="s">
        <v>29</v>
      </c>
      <c r="E104" s="683">
        <v>125.88</v>
      </c>
      <c r="F104" s="1479"/>
      <c r="G104" s="1480">
        <f t="shared" si="1"/>
        <v>0</v>
      </c>
    </row>
    <row r="105" spans="1:7" ht="39" x14ac:dyDescent="0.25">
      <c r="A105" s="1467"/>
      <c r="B105" s="1478" t="s">
        <v>1455</v>
      </c>
      <c r="C105" s="288" t="s">
        <v>1456</v>
      </c>
      <c r="D105" s="283" t="s">
        <v>29</v>
      </c>
      <c r="E105" s="683">
        <v>135.25</v>
      </c>
      <c r="F105" s="1479"/>
      <c r="G105" s="1480">
        <f t="shared" si="1"/>
        <v>0</v>
      </c>
    </row>
    <row r="106" spans="1:7" ht="39" x14ac:dyDescent="0.25">
      <c r="A106" s="1467"/>
      <c r="B106" s="1478" t="s">
        <v>1457</v>
      </c>
      <c r="C106" s="288" t="s">
        <v>1458</v>
      </c>
      <c r="D106" s="283" t="s">
        <v>29</v>
      </c>
      <c r="E106" s="683">
        <v>135.25</v>
      </c>
      <c r="F106" s="1479"/>
      <c r="G106" s="1480">
        <f t="shared" si="1"/>
        <v>0</v>
      </c>
    </row>
    <row r="107" spans="1:7" ht="39" x14ac:dyDescent="0.25">
      <c r="A107" s="1467"/>
      <c r="B107" s="1478" t="s">
        <v>1459</v>
      </c>
      <c r="C107" s="288" t="s">
        <v>1460</v>
      </c>
      <c r="D107" s="283" t="s">
        <v>29</v>
      </c>
      <c r="E107" s="683">
        <v>69.349999999999994</v>
      </c>
      <c r="F107" s="1479"/>
      <c r="G107" s="1480">
        <f t="shared" si="1"/>
        <v>0</v>
      </c>
    </row>
    <row r="108" spans="1:7" ht="39" x14ac:dyDescent="0.25">
      <c r="A108" s="1467"/>
      <c r="B108" s="1478" t="s">
        <v>1461</v>
      </c>
      <c r="C108" s="288" t="s">
        <v>1462</v>
      </c>
      <c r="D108" s="283" t="s">
        <v>29</v>
      </c>
      <c r="E108" s="683">
        <v>69.349999999999994</v>
      </c>
      <c r="F108" s="1479"/>
      <c r="G108" s="1480">
        <f t="shared" si="1"/>
        <v>0</v>
      </c>
    </row>
    <row r="109" spans="1:7" ht="51.75" x14ac:dyDescent="0.25">
      <c r="A109" s="1467"/>
      <c r="B109" s="1478" t="s">
        <v>1463</v>
      </c>
      <c r="C109" s="288" t="s">
        <v>1464</v>
      </c>
      <c r="D109" s="283" t="s">
        <v>29</v>
      </c>
      <c r="E109" s="683">
        <v>25</v>
      </c>
      <c r="F109" s="1479"/>
      <c r="G109" s="1480">
        <f t="shared" si="1"/>
        <v>0</v>
      </c>
    </row>
    <row r="110" spans="1:7" ht="51.75" x14ac:dyDescent="0.25">
      <c r="A110" s="1467"/>
      <c r="B110" s="1478" t="s">
        <v>1465</v>
      </c>
      <c r="C110" s="288" t="s">
        <v>1466</v>
      </c>
      <c r="D110" s="283" t="s">
        <v>29</v>
      </c>
      <c r="E110" s="683">
        <v>35</v>
      </c>
      <c r="F110" s="1479"/>
      <c r="G110" s="1480">
        <f t="shared" si="1"/>
        <v>0</v>
      </c>
    </row>
    <row r="111" spans="1:7" ht="77.25" x14ac:dyDescent="0.25">
      <c r="A111" s="1467"/>
      <c r="B111" s="1478" t="s">
        <v>1467</v>
      </c>
      <c r="C111" s="288" t="s">
        <v>1468</v>
      </c>
      <c r="D111" s="283" t="s">
        <v>29</v>
      </c>
      <c r="E111" s="683">
        <v>63.3</v>
      </c>
      <c r="F111" s="1479"/>
      <c r="G111" s="1480">
        <f t="shared" si="1"/>
        <v>0</v>
      </c>
    </row>
    <row r="112" spans="1:7" ht="64.5" x14ac:dyDescent="0.25">
      <c r="A112" s="1467"/>
      <c r="B112" s="1478" t="s">
        <v>1469</v>
      </c>
      <c r="C112" s="288" t="s">
        <v>1470</v>
      </c>
      <c r="D112" s="283" t="s">
        <v>10</v>
      </c>
      <c r="E112" s="683">
        <v>39.049999999999997</v>
      </c>
      <c r="F112" s="1479"/>
      <c r="G112" s="1480">
        <f t="shared" si="1"/>
        <v>0</v>
      </c>
    </row>
    <row r="113" spans="1:7" ht="64.5" x14ac:dyDescent="0.25">
      <c r="A113" s="1467"/>
      <c r="B113" s="1478" t="s">
        <v>1471</v>
      </c>
      <c r="C113" s="288" t="s">
        <v>1472</v>
      </c>
      <c r="D113" s="283" t="s">
        <v>6</v>
      </c>
      <c r="E113" s="683">
        <v>1</v>
      </c>
      <c r="F113" s="1479"/>
      <c r="G113" s="1480">
        <f t="shared" ref="G113:G120" si="2">ROUND(E113*F113,2)</f>
        <v>0</v>
      </c>
    </row>
    <row r="114" spans="1:7" ht="51.75" x14ac:dyDescent="0.25">
      <c r="A114" s="1467"/>
      <c r="B114" s="1478" t="s">
        <v>1473</v>
      </c>
      <c r="C114" s="288" t="s">
        <v>1474</v>
      </c>
      <c r="D114" s="283" t="s">
        <v>6</v>
      </c>
      <c r="E114" s="683">
        <v>4</v>
      </c>
      <c r="F114" s="1479"/>
      <c r="G114" s="1480">
        <f t="shared" si="2"/>
        <v>0</v>
      </c>
    </row>
    <row r="115" spans="1:7" ht="51.75" x14ac:dyDescent="0.25">
      <c r="A115" s="1467"/>
      <c r="B115" s="1478" t="s">
        <v>1475</v>
      </c>
      <c r="C115" s="288" t="s">
        <v>1476</v>
      </c>
      <c r="D115" s="283" t="s">
        <v>6</v>
      </c>
      <c r="E115" s="683">
        <v>2</v>
      </c>
      <c r="F115" s="1479"/>
      <c r="G115" s="1480">
        <f t="shared" si="2"/>
        <v>0</v>
      </c>
    </row>
    <row r="116" spans="1:7" ht="90" x14ac:dyDescent="0.25">
      <c r="A116" s="1467"/>
      <c r="B116" s="1478" t="s">
        <v>1477</v>
      </c>
      <c r="C116" s="288" t="s">
        <v>1478</v>
      </c>
      <c r="D116" s="283" t="s">
        <v>10</v>
      </c>
      <c r="E116" s="683">
        <v>20</v>
      </c>
      <c r="F116" s="1479"/>
      <c r="G116" s="1480">
        <f t="shared" si="2"/>
        <v>0</v>
      </c>
    </row>
    <row r="117" spans="1:7" ht="51.75" x14ac:dyDescent="0.25">
      <c r="A117" s="1467"/>
      <c r="B117" s="1478" t="s">
        <v>1479</v>
      </c>
      <c r="C117" s="288" t="s">
        <v>1480</v>
      </c>
      <c r="D117" s="283" t="s">
        <v>10</v>
      </c>
      <c r="E117" s="683">
        <v>6</v>
      </c>
      <c r="F117" s="1479"/>
      <c r="G117" s="1480">
        <f t="shared" si="2"/>
        <v>0</v>
      </c>
    </row>
    <row r="118" spans="1:7" ht="26.25" x14ac:dyDescent="0.25">
      <c r="A118" s="1467"/>
      <c r="B118" s="1478" t="s">
        <v>1481</v>
      </c>
      <c r="C118" s="288" t="s">
        <v>1482</v>
      </c>
      <c r="D118" s="283" t="s">
        <v>6</v>
      </c>
      <c r="E118" s="683">
        <v>1</v>
      </c>
      <c r="F118" s="1479"/>
      <c r="G118" s="1480">
        <f t="shared" si="2"/>
        <v>0</v>
      </c>
    </row>
    <row r="119" spans="1:7" ht="26.25" x14ac:dyDescent="0.25">
      <c r="A119" s="1467"/>
      <c r="B119" s="1478" t="s">
        <v>1483</v>
      </c>
      <c r="C119" s="288" t="s">
        <v>1484</v>
      </c>
      <c r="D119" s="283" t="s">
        <v>10</v>
      </c>
      <c r="E119" s="683">
        <v>26</v>
      </c>
      <c r="F119" s="1479"/>
      <c r="G119" s="1480">
        <f t="shared" si="2"/>
        <v>0</v>
      </c>
    </row>
    <row r="120" spans="1:7" ht="27" thickBot="1" x14ac:dyDescent="0.3">
      <c r="A120" s="1467"/>
      <c r="B120" s="1478" t="s">
        <v>1485</v>
      </c>
      <c r="C120" s="288" t="s">
        <v>1486</v>
      </c>
      <c r="D120" s="283" t="s">
        <v>10</v>
      </c>
      <c r="E120" s="683">
        <v>26</v>
      </c>
      <c r="F120" s="1479"/>
      <c r="G120" s="1480">
        <f t="shared" si="2"/>
        <v>0</v>
      </c>
    </row>
    <row r="121" spans="1:7" ht="16.5" thickBot="1" x14ac:dyDescent="0.3">
      <c r="A121" s="1467"/>
      <c r="B121" s="1481" t="s">
        <v>1246</v>
      </c>
      <c r="C121" s="1481" t="s">
        <v>2685</v>
      </c>
      <c r="D121" s="290"/>
      <c r="E121" s="291"/>
      <c r="F121" s="1479"/>
      <c r="G121" s="1483">
        <f>SUM(G49:G120)</f>
        <v>0</v>
      </c>
    </row>
    <row r="122" spans="1:7" ht="16.5" thickBot="1" x14ac:dyDescent="0.3">
      <c r="A122" s="1467"/>
      <c r="B122" s="1481" t="s">
        <v>1286</v>
      </c>
      <c r="C122" s="1481" t="s">
        <v>2686</v>
      </c>
      <c r="D122" s="290"/>
      <c r="E122" s="291"/>
      <c r="F122" s="292"/>
      <c r="G122" s="1480"/>
    </row>
    <row r="123" spans="1:7" ht="26.25" x14ac:dyDescent="0.25">
      <c r="A123" s="1467"/>
      <c r="B123" s="1478" t="s">
        <v>1287</v>
      </c>
      <c r="C123" s="288" t="s">
        <v>1249</v>
      </c>
      <c r="D123" s="283" t="s">
        <v>29</v>
      </c>
      <c r="E123" s="683">
        <v>535</v>
      </c>
      <c r="F123" s="1479"/>
      <c r="G123" s="1480">
        <f t="shared" ref="G123:G156" si="3">ROUND(E123*F123,2)</f>
        <v>0</v>
      </c>
    </row>
    <row r="124" spans="1:7" ht="26.25" x14ac:dyDescent="0.25">
      <c r="A124" s="1467"/>
      <c r="B124" s="1478" t="s">
        <v>1289</v>
      </c>
      <c r="C124" s="288" t="s">
        <v>1251</v>
      </c>
      <c r="D124" s="283" t="s">
        <v>29</v>
      </c>
      <c r="E124" s="683">
        <v>535</v>
      </c>
      <c r="F124" s="1479"/>
      <c r="G124" s="1480">
        <f t="shared" si="3"/>
        <v>0</v>
      </c>
    </row>
    <row r="125" spans="1:7" ht="51.75" x14ac:dyDescent="0.25">
      <c r="A125" s="1467"/>
      <c r="B125" s="1478" t="s">
        <v>1291</v>
      </c>
      <c r="C125" s="288" t="s">
        <v>1253</v>
      </c>
      <c r="D125" s="283" t="s">
        <v>22</v>
      </c>
      <c r="E125" s="683">
        <v>215</v>
      </c>
      <c r="F125" s="1479"/>
      <c r="G125" s="1480">
        <f t="shared" si="3"/>
        <v>0</v>
      </c>
    </row>
    <row r="126" spans="1:7" ht="51.75" x14ac:dyDescent="0.25">
      <c r="A126" s="1467"/>
      <c r="B126" s="1478" t="s">
        <v>1293</v>
      </c>
      <c r="C126" s="288" t="s">
        <v>1255</v>
      </c>
      <c r="D126" s="283" t="s">
        <v>29</v>
      </c>
      <c r="E126" s="683">
        <v>246.1</v>
      </c>
      <c r="F126" s="1479"/>
      <c r="G126" s="1480">
        <f t="shared" si="3"/>
        <v>0</v>
      </c>
    </row>
    <row r="127" spans="1:7" ht="26.25" x14ac:dyDescent="0.25">
      <c r="A127" s="1467"/>
      <c r="B127" s="1478" t="s">
        <v>1295</v>
      </c>
      <c r="C127" s="288" t="s">
        <v>1257</v>
      </c>
      <c r="D127" s="283" t="s">
        <v>10</v>
      </c>
      <c r="E127" s="683">
        <v>35.299999999999997</v>
      </c>
      <c r="F127" s="1479"/>
      <c r="G127" s="1480">
        <f t="shared" si="3"/>
        <v>0</v>
      </c>
    </row>
    <row r="128" spans="1:7" ht="51.75" x14ac:dyDescent="0.25">
      <c r="A128" s="1467"/>
      <c r="B128" s="1478" t="s">
        <v>1297</v>
      </c>
      <c r="C128" s="288" t="s">
        <v>1259</v>
      </c>
      <c r="D128" s="283" t="s">
        <v>10</v>
      </c>
      <c r="E128" s="683">
        <v>80.5</v>
      </c>
      <c r="F128" s="1479"/>
      <c r="G128" s="1480">
        <f t="shared" si="3"/>
        <v>0</v>
      </c>
    </row>
    <row r="129" spans="1:7" ht="64.5" x14ac:dyDescent="0.25">
      <c r="A129" s="1467"/>
      <c r="B129" s="1478" t="s">
        <v>1299</v>
      </c>
      <c r="C129" s="288" t="s">
        <v>1261</v>
      </c>
      <c r="D129" s="283" t="s">
        <v>29</v>
      </c>
      <c r="E129" s="683">
        <v>42</v>
      </c>
      <c r="F129" s="1479"/>
      <c r="G129" s="1480">
        <f t="shared" si="3"/>
        <v>0</v>
      </c>
    </row>
    <row r="130" spans="1:7" ht="39" x14ac:dyDescent="0.25">
      <c r="A130" s="1467"/>
      <c r="B130" s="1478" t="s">
        <v>1301</v>
      </c>
      <c r="C130" s="288" t="s">
        <v>1263</v>
      </c>
      <c r="D130" s="283" t="s">
        <v>14</v>
      </c>
      <c r="E130" s="683">
        <v>1</v>
      </c>
      <c r="F130" s="1479"/>
      <c r="G130" s="1480">
        <f t="shared" si="3"/>
        <v>0</v>
      </c>
    </row>
    <row r="131" spans="1:7" ht="26.25" x14ac:dyDescent="0.25">
      <c r="A131" s="1467"/>
      <c r="B131" s="1478" t="s">
        <v>1303</v>
      </c>
      <c r="C131" s="288" t="s">
        <v>1265</v>
      </c>
      <c r="D131" s="283" t="s">
        <v>69</v>
      </c>
      <c r="E131" s="683">
        <v>64.5</v>
      </c>
      <c r="F131" s="1479"/>
      <c r="G131" s="1480">
        <f t="shared" si="3"/>
        <v>0</v>
      </c>
    </row>
    <row r="132" spans="1:7" ht="64.5" x14ac:dyDescent="0.25">
      <c r="A132" s="1467"/>
      <c r="B132" s="1478" t="s">
        <v>1305</v>
      </c>
      <c r="C132" s="288" t="s">
        <v>1267</v>
      </c>
      <c r="D132" s="283" t="s">
        <v>69</v>
      </c>
      <c r="E132" s="683">
        <v>23.5</v>
      </c>
      <c r="F132" s="1479"/>
      <c r="G132" s="1480">
        <f t="shared" si="3"/>
        <v>0</v>
      </c>
    </row>
    <row r="133" spans="1:7" ht="64.5" x14ac:dyDescent="0.25">
      <c r="A133" s="1467"/>
      <c r="B133" s="1478" t="s">
        <v>1307</v>
      </c>
      <c r="C133" s="288" t="s">
        <v>1491</v>
      </c>
      <c r="D133" s="283" t="s">
        <v>69</v>
      </c>
      <c r="E133" s="683">
        <v>28.5</v>
      </c>
      <c r="F133" s="1479"/>
      <c r="G133" s="1480">
        <f t="shared" si="3"/>
        <v>0</v>
      </c>
    </row>
    <row r="134" spans="1:7" ht="51.75" x14ac:dyDescent="0.25">
      <c r="A134" s="1467"/>
      <c r="B134" s="1478" t="s">
        <v>1489</v>
      </c>
      <c r="C134" s="288" t="s">
        <v>1493</v>
      </c>
      <c r="D134" s="283" t="s">
        <v>69</v>
      </c>
      <c r="E134" s="683">
        <v>13</v>
      </c>
      <c r="F134" s="1479"/>
      <c r="G134" s="1480">
        <f t="shared" si="3"/>
        <v>0</v>
      </c>
    </row>
    <row r="135" spans="1:7" ht="51.75" x14ac:dyDescent="0.25">
      <c r="A135" s="1467"/>
      <c r="B135" s="1478" t="s">
        <v>1490</v>
      </c>
      <c r="C135" s="288" t="s">
        <v>1269</v>
      </c>
      <c r="D135" s="283" t="s">
        <v>22</v>
      </c>
      <c r="E135" s="683">
        <v>64.75</v>
      </c>
      <c r="F135" s="1479"/>
      <c r="G135" s="1480">
        <f t="shared" si="3"/>
        <v>0</v>
      </c>
    </row>
    <row r="136" spans="1:7" ht="26.25" x14ac:dyDescent="0.25">
      <c r="A136" s="1467"/>
      <c r="B136" s="1478" t="s">
        <v>1492</v>
      </c>
      <c r="C136" s="288" t="s">
        <v>1271</v>
      </c>
      <c r="D136" s="283" t="s">
        <v>29</v>
      </c>
      <c r="E136" s="683">
        <v>32.4</v>
      </c>
      <c r="F136" s="1479"/>
      <c r="G136" s="1480">
        <f t="shared" si="3"/>
        <v>0</v>
      </c>
    </row>
    <row r="137" spans="1:7" ht="39" x14ac:dyDescent="0.25">
      <c r="A137" s="1467"/>
      <c r="B137" s="1478" t="s">
        <v>1494</v>
      </c>
      <c r="C137" s="288" t="s">
        <v>1273</v>
      </c>
      <c r="D137" s="283" t="s">
        <v>22</v>
      </c>
      <c r="E137" s="683">
        <v>55</v>
      </c>
      <c r="F137" s="1479"/>
      <c r="G137" s="1480">
        <f t="shared" si="3"/>
        <v>0</v>
      </c>
    </row>
    <row r="138" spans="1:7" ht="39" x14ac:dyDescent="0.25">
      <c r="A138" s="1467"/>
      <c r="B138" s="1478" t="s">
        <v>1495</v>
      </c>
      <c r="C138" s="288" t="s">
        <v>1275</v>
      </c>
      <c r="D138" s="283" t="s">
        <v>22</v>
      </c>
      <c r="E138" s="683">
        <v>9.75</v>
      </c>
      <c r="F138" s="1479"/>
      <c r="G138" s="1480">
        <f t="shared" si="3"/>
        <v>0</v>
      </c>
    </row>
    <row r="139" spans="1:7" ht="39" x14ac:dyDescent="0.25">
      <c r="A139" s="1467"/>
      <c r="B139" s="1478" t="s">
        <v>1496</v>
      </c>
      <c r="C139" s="288" t="s">
        <v>1277</v>
      </c>
      <c r="D139" s="283" t="s">
        <v>22</v>
      </c>
      <c r="E139" s="683">
        <v>12.1</v>
      </c>
      <c r="F139" s="1479"/>
      <c r="G139" s="1480">
        <f t="shared" si="3"/>
        <v>0</v>
      </c>
    </row>
    <row r="140" spans="1:7" ht="77.25" x14ac:dyDescent="0.25">
      <c r="A140" s="1467"/>
      <c r="B140" s="1478" t="s">
        <v>1498</v>
      </c>
      <c r="C140" s="288" t="s">
        <v>2695</v>
      </c>
      <c r="D140" s="283" t="s">
        <v>6</v>
      </c>
      <c r="E140" s="683">
        <v>2</v>
      </c>
      <c r="F140" s="1479"/>
      <c r="G140" s="1480">
        <f t="shared" si="3"/>
        <v>0</v>
      </c>
    </row>
    <row r="141" spans="1:7" ht="90" x14ac:dyDescent="0.25">
      <c r="A141" s="1467"/>
      <c r="B141" s="1478" t="s">
        <v>1500</v>
      </c>
      <c r="C141" s="288" t="s">
        <v>2696</v>
      </c>
      <c r="D141" s="283" t="s">
        <v>6</v>
      </c>
      <c r="E141" s="683">
        <v>3</v>
      </c>
      <c r="F141" s="1479"/>
      <c r="G141" s="1480">
        <f t="shared" si="3"/>
        <v>0</v>
      </c>
    </row>
    <row r="142" spans="1:7" ht="26.25" x14ac:dyDescent="0.25">
      <c r="A142" s="1467"/>
      <c r="B142" s="1478" t="s">
        <v>1501</v>
      </c>
      <c r="C142" s="288" t="s">
        <v>1285</v>
      </c>
      <c r="D142" s="283" t="s">
        <v>69</v>
      </c>
      <c r="E142" s="683">
        <v>3.3</v>
      </c>
      <c r="F142" s="1479"/>
      <c r="G142" s="1480">
        <f t="shared" si="3"/>
        <v>0</v>
      </c>
    </row>
    <row r="143" spans="1:7" ht="26.25" x14ac:dyDescent="0.25">
      <c r="A143" s="1467"/>
      <c r="B143" s="1478" t="s">
        <v>1502</v>
      </c>
      <c r="C143" s="288" t="s">
        <v>2697</v>
      </c>
      <c r="D143" s="283" t="s">
        <v>6</v>
      </c>
      <c r="E143" s="683">
        <v>2</v>
      </c>
      <c r="F143" s="1479"/>
      <c r="G143" s="1480">
        <f t="shared" si="3"/>
        <v>0</v>
      </c>
    </row>
    <row r="144" spans="1:7" ht="115.5" x14ac:dyDescent="0.25">
      <c r="A144" s="1467"/>
      <c r="B144" s="1478" t="s">
        <v>1503</v>
      </c>
      <c r="C144" s="288" t="s">
        <v>1511</v>
      </c>
      <c r="D144" s="283" t="s">
        <v>69</v>
      </c>
      <c r="E144" s="683">
        <v>140</v>
      </c>
      <c r="F144" s="1479"/>
      <c r="G144" s="1480">
        <f t="shared" si="3"/>
        <v>0</v>
      </c>
    </row>
    <row r="145" spans="1:7" ht="128.25" x14ac:dyDescent="0.25">
      <c r="A145" s="1467"/>
      <c r="B145" s="1478" t="s">
        <v>1505</v>
      </c>
      <c r="C145" s="288" t="s">
        <v>2698</v>
      </c>
      <c r="D145" s="283" t="s">
        <v>22</v>
      </c>
      <c r="E145" s="683">
        <v>129.69999999999999</v>
      </c>
      <c r="F145" s="1479"/>
      <c r="G145" s="1480">
        <f t="shared" si="3"/>
        <v>0</v>
      </c>
    </row>
    <row r="146" spans="1:7" ht="115.5" x14ac:dyDescent="0.25">
      <c r="A146" s="1467"/>
      <c r="B146" s="1478" t="s">
        <v>1506</v>
      </c>
      <c r="C146" s="288" t="s">
        <v>2699</v>
      </c>
      <c r="D146" s="283" t="s">
        <v>29</v>
      </c>
      <c r="E146" s="683">
        <v>54.1</v>
      </c>
      <c r="F146" s="1479"/>
      <c r="G146" s="1480">
        <f t="shared" si="3"/>
        <v>0</v>
      </c>
    </row>
    <row r="147" spans="1:7" ht="128.25" x14ac:dyDescent="0.25">
      <c r="A147" s="1467"/>
      <c r="B147" s="1478" t="s">
        <v>1508</v>
      </c>
      <c r="C147" s="288" t="s">
        <v>2700</v>
      </c>
      <c r="D147" s="283" t="s">
        <v>22</v>
      </c>
      <c r="E147" s="683">
        <v>113.5</v>
      </c>
      <c r="F147" s="1479"/>
      <c r="G147" s="1480">
        <f t="shared" si="3"/>
        <v>0</v>
      </c>
    </row>
    <row r="148" spans="1:7" ht="128.25" x14ac:dyDescent="0.25">
      <c r="A148" s="1467"/>
      <c r="B148" s="1478" t="s">
        <v>1510</v>
      </c>
      <c r="C148" s="288" t="s">
        <v>2701</v>
      </c>
      <c r="D148" s="283" t="s">
        <v>22</v>
      </c>
      <c r="E148" s="683">
        <v>16.25</v>
      </c>
      <c r="F148" s="1479"/>
      <c r="G148" s="1480">
        <f t="shared" si="3"/>
        <v>0</v>
      </c>
    </row>
    <row r="149" spans="1:7" ht="39" x14ac:dyDescent="0.25">
      <c r="A149" s="1467"/>
      <c r="B149" s="1478" t="s">
        <v>1512</v>
      </c>
      <c r="C149" s="288" t="s">
        <v>2702</v>
      </c>
      <c r="D149" s="283" t="s">
        <v>22</v>
      </c>
      <c r="E149" s="683">
        <v>20.25</v>
      </c>
      <c r="F149" s="1479"/>
      <c r="G149" s="1480">
        <f t="shared" si="3"/>
        <v>0</v>
      </c>
    </row>
    <row r="150" spans="1:7" ht="26.25" x14ac:dyDescent="0.25">
      <c r="A150" s="1467"/>
      <c r="B150" s="1478" t="s">
        <v>1514</v>
      </c>
      <c r="C150" s="288" t="s">
        <v>1523</v>
      </c>
      <c r="D150" s="283" t="s">
        <v>22</v>
      </c>
      <c r="E150" s="683">
        <v>4.3</v>
      </c>
      <c r="F150" s="1479"/>
      <c r="G150" s="1480">
        <f t="shared" si="3"/>
        <v>0</v>
      </c>
    </row>
    <row r="151" spans="1:7" ht="64.5" x14ac:dyDescent="0.25">
      <c r="A151" s="1467"/>
      <c r="B151" s="1478" t="s">
        <v>1516</v>
      </c>
      <c r="C151" s="288" t="s">
        <v>1525</v>
      </c>
      <c r="D151" s="283" t="s">
        <v>69</v>
      </c>
      <c r="E151" s="683">
        <v>48</v>
      </c>
      <c r="F151" s="1479"/>
      <c r="G151" s="1480">
        <f t="shared" si="3"/>
        <v>0</v>
      </c>
    </row>
    <row r="152" spans="1:7" ht="102.75" x14ac:dyDescent="0.25">
      <c r="A152" s="1467"/>
      <c r="B152" s="1478" t="s">
        <v>1518</v>
      </c>
      <c r="C152" s="288" t="s">
        <v>1527</v>
      </c>
      <c r="D152" s="283" t="s">
        <v>6</v>
      </c>
      <c r="E152" s="683">
        <v>2</v>
      </c>
      <c r="F152" s="1479"/>
      <c r="G152" s="1480">
        <f t="shared" si="3"/>
        <v>0</v>
      </c>
    </row>
    <row r="153" spans="1:7" ht="51.75" x14ac:dyDescent="0.25">
      <c r="A153" s="1467"/>
      <c r="B153" s="1478" t="s">
        <v>1520</v>
      </c>
      <c r="C153" s="288" t="s">
        <v>1529</v>
      </c>
      <c r="D153" s="283" t="s">
        <v>6</v>
      </c>
      <c r="E153" s="683">
        <v>1</v>
      </c>
      <c r="F153" s="1479"/>
      <c r="G153" s="1480">
        <f t="shared" si="3"/>
        <v>0</v>
      </c>
    </row>
    <row r="154" spans="1:7" ht="77.25" x14ac:dyDescent="0.25">
      <c r="A154" s="1467"/>
      <c r="B154" s="1478" t="s">
        <v>1522</v>
      </c>
      <c r="C154" s="288" t="s">
        <v>1531</v>
      </c>
      <c r="D154" s="283" t="s">
        <v>14</v>
      </c>
      <c r="E154" s="683">
        <v>1</v>
      </c>
      <c r="F154" s="1479"/>
      <c r="G154" s="1480">
        <f t="shared" si="3"/>
        <v>0</v>
      </c>
    </row>
    <row r="155" spans="1:7" ht="64.5" x14ac:dyDescent="0.25">
      <c r="A155" s="1467"/>
      <c r="B155" s="1478" t="s">
        <v>1524</v>
      </c>
      <c r="C155" s="288" t="s">
        <v>2703</v>
      </c>
      <c r="D155" s="283" t="s">
        <v>14</v>
      </c>
      <c r="E155" s="683">
        <v>1</v>
      </c>
      <c r="F155" s="1479"/>
      <c r="G155" s="1480">
        <f t="shared" si="3"/>
        <v>0</v>
      </c>
    </row>
    <row r="156" spans="1:7" ht="78" thickBot="1" x14ac:dyDescent="0.3">
      <c r="A156" s="1467"/>
      <c r="B156" s="1478" t="s">
        <v>1526</v>
      </c>
      <c r="C156" s="288" t="s">
        <v>1535</v>
      </c>
      <c r="D156" s="283" t="s">
        <v>14</v>
      </c>
      <c r="E156" s="683">
        <v>1</v>
      </c>
      <c r="F156" s="1479"/>
      <c r="G156" s="1480">
        <f t="shared" si="3"/>
        <v>0</v>
      </c>
    </row>
    <row r="157" spans="1:7" ht="16.5" thickBot="1" x14ac:dyDescent="0.3">
      <c r="A157" s="1467"/>
      <c r="B157" s="1481" t="s">
        <v>1286</v>
      </c>
      <c r="C157" s="1481" t="s">
        <v>2686</v>
      </c>
      <c r="D157" s="290"/>
      <c r="E157" s="291"/>
      <c r="F157" s="1479"/>
      <c r="G157" s="1483">
        <f>SUM(G123:G156)</f>
        <v>0</v>
      </c>
    </row>
    <row r="158" spans="1:7" ht="16.5" thickBot="1" x14ac:dyDescent="0.3">
      <c r="A158" s="1467"/>
      <c r="B158" s="1481" t="s">
        <v>1313</v>
      </c>
      <c r="C158" s="1481" t="s">
        <v>2687</v>
      </c>
      <c r="D158" s="290"/>
      <c r="E158" s="291"/>
      <c r="F158" s="292"/>
      <c r="G158" s="1480"/>
    </row>
    <row r="159" spans="1:7" x14ac:dyDescent="0.25">
      <c r="A159" s="1467"/>
      <c r="B159" s="1478" t="s">
        <v>1536</v>
      </c>
      <c r="C159" s="288" t="s">
        <v>1288</v>
      </c>
      <c r="D159" s="283" t="s">
        <v>69</v>
      </c>
      <c r="E159" s="683">
        <v>110</v>
      </c>
      <c r="F159" s="1479"/>
      <c r="G159" s="1480">
        <f t="shared" ref="G159:G170" si="4">ROUND(E159*F159,2)</f>
        <v>0</v>
      </c>
    </row>
    <row r="160" spans="1:7" ht="26.25" x14ac:dyDescent="0.25">
      <c r="A160" s="1467"/>
      <c r="B160" s="1478" t="s">
        <v>1537</v>
      </c>
      <c r="C160" s="288" t="s">
        <v>1290</v>
      </c>
      <c r="D160" s="283" t="s">
        <v>69</v>
      </c>
      <c r="E160" s="683">
        <v>110</v>
      </c>
      <c r="F160" s="1479"/>
      <c r="G160" s="1480">
        <f t="shared" si="4"/>
        <v>0</v>
      </c>
    </row>
    <row r="161" spans="1:7" x14ac:dyDescent="0.25">
      <c r="A161" s="1467"/>
      <c r="B161" s="1478" t="s">
        <v>1538</v>
      </c>
      <c r="C161" s="288" t="s">
        <v>1292</v>
      </c>
      <c r="D161" s="283" t="s">
        <v>69</v>
      </c>
      <c r="E161" s="683">
        <f>+E159</f>
        <v>110</v>
      </c>
      <c r="F161" s="1479"/>
      <c r="G161" s="1480">
        <f t="shared" si="4"/>
        <v>0</v>
      </c>
    </row>
    <row r="162" spans="1:7" ht="39" x14ac:dyDescent="0.25">
      <c r="A162" s="1467"/>
      <c r="B162" s="1478" t="s">
        <v>1539</v>
      </c>
      <c r="C162" s="288" t="s">
        <v>1540</v>
      </c>
      <c r="D162" s="283" t="s">
        <v>22</v>
      </c>
      <c r="E162" s="683">
        <v>165</v>
      </c>
      <c r="F162" s="1479"/>
      <c r="G162" s="1480">
        <f t="shared" si="4"/>
        <v>0</v>
      </c>
    </row>
    <row r="163" spans="1:7" x14ac:dyDescent="0.25">
      <c r="A163" s="1467"/>
      <c r="B163" s="1478" t="s">
        <v>1541</v>
      </c>
      <c r="C163" s="288" t="s">
        <v>1298</v>
      </c>
      <c r="D163" s="283" t="s">
        <v>29</v>
      </c>
      <c r="E163" s="683">
        <v>800</v>
      </c>
      <c r="F163" s="1479"/>
      <c r="G163" s="1480">
        <f t="shared" si="4"/>
        <v>0</v>
      </c>
    </row>
    <row r="164" spans="1:7" ht="26.25" x14ac:dyDescent="0.25">
      <c r="A164" s="1467"/>
      <c r="B164" s="1478" t="s">
        <v>1542</v>
      </c>
      <c r="C164" s="288" t="s">
        <v>1300</v>
      </c>
      <c r="D164" s="283" t="s">
        <v>6</v>
      </c>
      <c r="E164" s="683">
        <v>10</v>
      </c>
      <c r="F164" s="1479"/>
      <c r="G164" s="1480">
        <f t="shared" si="4"/>
        <v>0</v>
      </c>
    </row>
    <row r="165" spans="1:7" ht="77.25" x14ac:dyDescent="0.25">
      <c r="A165" s="1467"/>
      <c r="B165" s="1478" t="s">
        <v>1543</v>
      </c>
      <c r="C165" s="288" t="s">
        <v>1544</v>
      </c>
      <c r="D165" s="283" t="s">
        <v>69</v>
      </c>
      <c r="E165" s="683">
        <v>160</v>
      </c>
      <c r="F165" s="1479"/>
      <c r="G165" s="1480">
        <f t="shared" si="4"/>
        <v>0</v>
      </c>
    </row>
    <row r="166" spans="1:7" x14ac:dyDescent="0.25">
      <c r="A166" s="1467"/>
      <c r="B166" s="1478" t="s">
        <v>1545</v>
      </c>
      <c r="C166" s="288" t="s">
        <v>1546</v>
      </c>
      <c r="D166" s="283" t="s">
        <v>14</v>
      </c>
      <c r="E166" s="683">
        <v>1</v>
      </c>
      <c r="F166" s="1479"/>
      <c r="G166" s="1480">
        <f t="shared" si="4"/>
        <v>0</v>
      </c>
    </row>
    <row r="167" spans="1:7" ht="26.25" x14ac:dyDescent="0.25">
      <c r="A167" s="1467"/>
      <c r="B167" s="1478" t="s">
        <v>1547</v>
      </c>
      <c r="C167" s="288" t="s">
        <v>1548</v>
      </c>
      <c r="D167" s="283" t="s">
        <v>14</v>
      </c>
      <c r="E167" s="683">
        <v>1</v>
      </c>
      <c r="F167" s="1479"/>
      <c r="G167" s="1480">
        <f t="shared" si="4"/>
        <v>0</v>
      </c>
    </row>
    <row r="168" spans="1:7" ht="77.25" x14ac:dyDescent="0.25">
      <c r="A168" s="1467"/>
      <c r="B168" s="1478" t="s">
        <v>1549</v>
      </c>
      <c r="C168" s="288" t="s">
        <v>1550</v>
      </c>
      <c r="D168" s="283" t="s">
        <v>14</v>
      </c>
      <c r="E168" s="683">
        <v>1</v>
      </c>
      <c r="F168" s="1479"/>
      <c r="G168" s="1480">
        <f t="shared" si="4"/>
        <v>0</v>
      </c>
    </row>
    <row r="169" spans="1:7" ht="26.25" x14ac:dyDescent="0.25">
      <c r="A169" s="1467"/>
      <c r="B169" s="1478" t="s">
        <v>1551</v>
      </c>
      <c r="C169" s="288" t="s">
        <v>1552</v>
      </c>
      <c r="D169" s="283" t="s">
        <v>14</v>
      </c>
      <c r="E169" s="683">
        <v>1</v>
      </c>
      <c r="F169" s="1479"/>
      <c r="G169" s="1480">
        <f t="shared" si="4"/>
        <v>0</v>
      </c>
    </row>
    <row r="170" spans="1:7" ht="39.75" thickBot="1" x14ac:dyDescent="0.3">
      <c r="A170" s="1467"/>
      <c r="B170" s="1478" t="s">
        <v>1553</v>
      </c>
      <c r="C170" s="288" t="s">
        <v>1308</v>
      </c>
      <c r="D170" s="283" t="s">
        <v>14</v>
      </c>
      <c r="E170" s="683">
        <v>1</v>
      </c>
      <c r="F170" s="1479"/>
      <c r="G170" s="1480">
        <f t="shared" si="4"/>
        <v>0</v>
      </c>
    </row>
    <row r="171" spans="1:7" ht="16.5" thickBot="1" x14ac:dyDescent="0.3">
      <c r="A171" s="1467"/>
      <c r="B171" s="1481" t="s">
        <v>1313</v>
      </c>
      <c r="C171" s="1481" t="s">
        <v>2687</v>
      </c>
      <c r="D171" s="291"/>
      <c r="E171" s="291"/>
      <c r="F171" s="1479"/>
      <c r="G171" s="1483">
        <f>SUM(G159:G170)</f>
        <v>0</v>
      </c>
    </row>
    <row r="172" spans="1:7" ht="16.5" thickBot="1" x14ac:dyDescent="0.3">
      <c r="A172" s="1467"/>
      <c r="B172" s="1481" t="s">
        <v>1315</v>
      </c>
      <c r="C172" s="1481" t="s">
        <v>2688</v>
      </c>
      <c r="D172" s="291"/>
      <c r="E172" s="291"/>
      <c r="F172" s="291"/>
      <c r="G172" s="1480"/>
    </row>
    <row r="173" spans="1:7" x14ac:dyDescent="0.25">
      <c r="A173" s="1467"/>
      <c r="B173" s="1478"/>
      <c r="C173" s="288" t="s">
        <v>1554</v>
      </c>
      <c r="D173" s="283"/>
      <c r="E173" s="683"/>
      <c r="F173" s="357"/>
      <c r="G173" s="1480"/>
    </row>
    <row r="174" spans="1:7" x14ac:dyDescent="0.25">
      <c r="A174" s="1467"/>
      <c r="B174" s="1478" t="s">
        <v>1555</v>
      </c>
      <c r="C174" s="288" t="s">
        <v>1556</v>
      </c>
      <c r="D174" s="283" t="s">
        <v>1557</v>
      </c>
      <c r="E174" s="683">
        <v>1</v>
      </c>
      <c r="F174" s="1479"/>
      <c r="G174" s="1480">
        <f>ROUND(E174*F174,2)</f>
        <v>0</v>
      </c>
    </row>
    <row r="175" spans="1:7" x14ac:dyDescent="0.25">
      <c r="A175" s="1467"/>
      <c r="B175" s="1478"/>
      <c r="C175" s="288" t="s">
        <v>1558</v>
      </c>
      <c r="D175" s="283"/>
      <c r="E175" s="683"/>
      <c r="F175" s="357"/>
      <c r="G175" s="1480"/>
    </row>
    <row r="176" spans="1:7" x14ac:dyDescent="0.25">
      <c r="A176" s="1467"/>
      <c r="B176" s="1478" t="s">
        <v>1560</v>
      </c>
      <c r="C176" s="288" t="s">
        <v>1561</v>
      </c>
      <c r="D176" s="283" t="s">
        <v>1557</v>
      </c>
      <c r="E176" s="683">
        <v>1</v>
      </c>
      <c r="F176" s="357"/>
      <c r="G176" s="1480"/>
    </row>
    <row r="177" spans="1:7" ht="15.75" x14ac:dyDescent="0.25">
      <c r="A177" s="1467"/>
      <c r="B177" s="1478"/>
      <c r="C177" s="288" t="s">
        <v>1562</v>
      </c>
      <c r="D177" s="283" t="s">
        <v>1563</v>
      </c>
      <c r="E177" s="683">
        <v>10</v>
      </c>
      <c r="F177" s="357"/>
      <c r="G177" s="1480"/>
    </row>
    <row r="178" spans="1:7" x14ac:dyDescent="0.25">
      <c r="A178" s="1467"/>
      <c r="B178" s="1478"/>
      <c r="C178" s="288" t="s">
        <v>1564</v>
      </c>
      <c r="D178" s="283" t="s">
        <v>2704</v>
      </c>
      <c r="E178" s="683" t="s">
        <v>2705</v>
      </c>
      <c r="F178" s="357"/>
      <c r="G178" s="1480"/>
    </row>
    <row r="179" spans="1:7" ht="102.75" x14ac:dyDescent="0.25">
      <c r="A179" s="1467"/>
      <c r="B179" s="1478"/>
      <c r="C179" s="288" t="s">
        <v>2706</v>
      </c>
      <c r="D179" s="283"/>
      <c r="E179" s="683"/>
      <c r="F179" s="357"/>
      <c r="G179" s="1480"/>
    </row>
    <row r="180" spans="1:7" ht="51.75" x14ac:dyDescent="0.25">
      <c r="A180" s="1467"/>
      <c r="B180" s="1478"/>
      <c r="C180" s="288" t="s">
        <v>1567</v>
      </c>
      <c r="D180" s="283"/>
      <c r="E180" s="683"/>
      <c r="F180" s="357"/>
      <c r="G180" s="1480"/>
    </row>
    <row r="181" spans="1:7" x14ac:dyDescent="0.25">
      <c r="A181" s="1467"/>
      <c r="B181" s="1478"/>
      <c r="C181" s="288" t="s">
        <v>1568</v>
      </c>
      <c r="D181" s="283"/>
      <c r="E181" s="683"/>
      <c r="F181" s="357"/>
      <c r="G181" s="1480"/>
    </row>
    <row r="182" spans="1:7" ht="39" x14ac:dyDescent="0.25">
      <c r="A182" s="1467"/>
      <c r="B182" s="1478"/>
      <c r="C182" s="288" t="s">
        <v>2707</v>
      </c>
      <c r="D182" s="283"/>
      <c r="E182" s="683"/>
      <c r="F182" s="357"/>
      <c r="G182" s="1480"/>
    </row>
    <row r="183" spans="1:7" x14ac:dyDescent="0.25">
      <c r="A183" s="1467"/>
      <c r="B183" s="1478" t="s">
        <v>1571</v>
      </c>
      <c r="C183" s="288" t="s">
        <v>1572</v>
      </c>
      <c r="D183" s="283" t="s">
        <v>1557</v>
      </c>
      <c r="E183" s="683">
        <v>6</v>
      </c>
      <c r="F183" s="357"/>
      <c r="G183" s="1480"/>
    </row>
    <row r="184" spans="1:7" x14ac:dyDescent="0.25">
      <c r="A184" s="1467"/>
      <c r="B184" s="1478"/>
      <c r="C184" s="288" t="s">
        <v>1573</v>
      </c>
      <c r="D184" s="283"/>
      <c r="E184" s="683"/>
      <c r="F184" s="357"/>
      <c r="G184" s="1480"/>
    </row>
    <row r="185" spans="1:7" ht="15.75" x14ac:dyDescent="0.25">
      <c r="A185" s="1467"/>
      <c r="B185" s="1478"/>
      <c r="C185" s="288" t="s">
        <v>1574</v>
      </c>
      <c r="D185" s="283" t="s">
        <v>1575</v>
      </c>
      <c r="E185" s="683">
        <v>250</v>
      </c>
      <c r="F185" s="357"/>
      <c r="G185" s="1480"/>
    </row>
    <row r="186" spans="1:7" x14ac:dyDescent="0.25">
      <c r="A186" s="1467"/>
      <c r="B186" s="1478"/>
      <c r="C186" s="288" t="s">
        <v>1576</v>
      </c>
      <c r="D186" s="283" t="s">
        <v>1577</v>
      </c>
      <c r="E186" s="683">
        <v>5.5</v>
      </c>
      <c r="F186" s="357"/>
      <c r="G186" s="1480"/>
    </row>
    <row r="187" spans="1:7" ht="15.75" x14ac:dyDescent="0.25">
      <c r="A187" s="1467"/>
      <c r="B187" s="1478"/>
      <c r="C187" s="288" t="s">
        <v>1578</v>
      </c>
      <c r="D187" s="283" t="s">
        <v>1579</v>
      </c>
      <c r="E187" s="683">
        <v>1500</v>
      </c>
      <c r="F187" s="357"/>
      <c r="G187" s="1480"/>
    </row>
    <row r="188" spans="1:7" x14ac:dyDescent="0.25">
      <c r="A188" s="1467"/>
      <c r="B188" s="1478"/>
      <c r="C188" s="288" t="s">
        <v>1580</v>
      </c>
      <c r="D188" s="283" t="s">
        <v>1581</v>
      </c>
      <c r="E188" s="683">
        <v>400</v>
      </c>
      <c r="F188" s="357"/>
      <c r="G188" s="1480"/>
    </row>
    <row r="189" spans="1:7" x14ac:dyDescent="0.25">
      <c r="A189" s="1467"/>
      <c r="B189" s="1478"/>
      <c r="C189" s="288" t="s">
        <v>1582</v>
      </c>
      <c r="D189" s="283" t="s">
        <v>1583</v>
      </c>
      <c r="E189" s="683">
        <v>12</v>
      </c>
      <c r="F189" s="357"/>
      <c r="G189" s="1480"/>
    </row>
    <row r="190" spans="1:7" ht="141" x14ac:dyDescent="0.25">
      <c r="A190" s="1467"/>
      <c r="B190" s="1478"/>
      <c r="C190" s="288" t="s">
        <v>1584</v>
      </c>
      <c r="D190" s="283"/>
      <c r="E190" s="683"/>
      <c r="F190" s="357"/>
      <c r="G190" s="1480"/>
    </row>
    <row r="191" spans="1:7" ht="26.25" x14ac:dyDescent="0.25">
      <c r="A191" s="1467"/>
      <c r="B191" s="1478"/>
      <c r="C191" s="288" t="s">
        <v>1585</v>
      </c>
      <c r="D191" s="283"/>
      <c r="E191" s="683"/>
      <c r="F191" s="357"/>
      <c r="G191" s="1480"/>
    </row>
    <row r="192" spans="1:7" x14ac:dyDescent="0.25">
      <c r="A192" s="1467"/>
      <c r="B192" s="1478"/>
      <c r="C192" s="288" t="s">
        <v>1568</v>
      </c>
      <c r="D192" s="283"/>
      <c r="E192" s="683"/>
      <c r="F192" s="357"/>
      <c r="G192" s="1480"/>
    </row>
    <row r="193" spans="1:7" ht="26.25" x14ac:dyDescent="0.25">
      <c r="A193" s="1467"/>
      <c r="B193" s="1478"/>
      <c r="C193" s="288" t="s">
        <v>1586</v>
      </c>
      <c r="D193" s="283"/>
      <c r="E193" s="683"/>
      <c r="F193" s="357"/>
      <c r="G193" s="1480"/>
    </row>
    <row r="194" spans="1:7" ht="26.25" x14ac:dyDescent="0.25">
      <c r="A194" s="1467"/>
      <c r="B194" s="1478" t="s">
        <v>1588</v>
      </c>
      <c r="C194" s="288" t="s">
        <v>1589</v>
      </c>
      <c r="D194" s="283" t="s">
        <v>1557</v>
      </c>
      <c r="E194" s="683">
        <v>2</v>
      </c>
      <c r="F194" s="357"/>
      <c r="G194" s="1480"/>
    </row>
    <row r="195" spans="1:7" x14ac:dyDescent="0.25">
      <c r="A195" s="1467"/>
      <c r="B195" s="1478"/>
      <c r="C195" s="288" t="s">
        <v>1590</v>
      </c>
      <c r="D195" s="283"/>
      <c r="E195" s="683"/>
      <c r="F195" s="357"/>
      <c r="G195" s="1480"/>
    </row>
    <row r="196" spans="1:7" ht="15.75" x14ac:dyDescent="0.25">
      <c r="A196" s="1467"/>
      <c r="B196" s="1478"/>
      <c r="C196" s="288" t="s">
        <v>1574</v>
      </c>
      <c r="D196" s="283">
        <v>100</v>
      </c>
      <c r="E196" s="683" t="s">
        <v>1575</v>
      </c>
      <c r="F196" s="357"/>
      <c r="G196" s="1480"/>
    </row>
    <row r="197" spans="1:7" x14ac:dyDescent="0.25">
      <c r="A197" s="1467"/>
      <c r="B197" s="1478"/>
      <c r="C197" s="288" t="s">
        <v>1576</v>
      </c>
      <c r="D197" s="283">
        <v>15</v>
      </c>
      <c r="E197" s="683" t="s">
        <v>1577</v>
      </c>
      <c r="F197" s="357"/>
      <c r="G197" s="1480"/>
    </row>
    <row r="198" spans="1:7" x14ac:dyDescent="0.25">
      <c r="A198" s="1467"/>
      <c r="B198" s="1478"/>
      <c r="C198" s="288" t="s">
        <v>1591</v>
      </c>
      <c r="D198" s="283">
        <v>22</v>
      </c>
      <c r="E198" s="683" t="s">
        <v>1592</v>
      </c>
      <c r="F198" s="357"/>
      <c r="G198" s="1480"/>
    </row>
    <row r="199" spans="1:7" x14ac:dyDescent="0.25">
      <c r="A199" s="1467"/>
      <c r="B199" s="1478"/>
      <c r="C199" s="288" t="s">
        <v>1580</v>
      </c>
      <c r="D199" s="283">
        <v>400</v>
      </c>
      <c r="E199" s="683" t="s">
        <v>1581</v>
      </c>
      <c r="F199" s="357"/>
      <c r="G199" s="1480"/>
    </row>
    <row r="200" spans="1:7" ht="102.75" x14ac:dyDescent="0.25">
      <c r="A200" s="1467"/>
      <c r="B200" s="1478"/>
      <c r="C200" s="288" t="s">
        <v>1593</v>
      </c>
      <c r="D200" s="283"/>
      <c r="E200" s="683"/>
      <c r="F200" s="357"/>
      <c r="G200" s="1480"/>
    </row>
    <row r="201" spans="1:7" ht="26.25" x14ac:dyDescent="0.25">
      <c r="A201" s="1467"/>
      <c r="B201" s="1478"/>
      <c r="C201" s="288" t="s">
        <v>1585</v>
      </c>
      <c r="D201" s="283"/>
      <c r="E201" s="683"/>
      <c r="F201" s="357"/>
      <c r="G201" s="1480"/>
    </row>
    <row r="202" spans="1:7" x14ac:dyDescent="0.25">
      <c r="A202" s="1468"/>
      <c r="B202" s="1478"/>
      <c r="C202" s="288" t="s">
        <v>1568</v>
      </c>
      <c r="D202" s="283"/>
      <c r="E202" s="683"/>
      <c r="F202" s="357"/>
      <c r="G202" s="1480"/>
    </row>
    <row r="203" spans="1:7" ht="26.25" x14ac:dyDescent="0.25">
      <c r="A203" s="1467"/>
      <c r="B203" s="1478"/>
      <c r="C203" s="288" t="s">
        <v>1586</v>
      </c>
      <c r="D203" s="283"/>
      <c r="E203" s="683"/>
      <c r="F203" s="357"/>
      <c r="G203" s="1480"/>
    </row>
    <row r="204" spans="1:7" ht="26.25" x14ac:dyDescent="0.25">
      <c r="A204" s="1468"/>
      <c r="B204" s="1478"/>
      <c r="C204" s="288" t="s">
        <v>1594</v>
      </c>
      <c r="D204" s="283"/>
      <c r="E204" s="683"/>
      <c r="F204" s="357"/>
      <c r="G204" s="1480"/>
    </row>
    <row r="205" spans="1:7" x14ac:dyDescent="0.25">
      <c r="A205" s="1467"/>
      <c r="B205" s="1478" t="s">
        <v>1596</v>
      </c>
      <c r="C205" s="288" t="s">
        <v>1597</v>
      </c>
      <c r="D205" s="283" t="s">
        <v>1557</v>
      </c>
      <c r="E205" s="683">
        <v>1</v>
      </c>
      <c r="F205" s="357"/>
      <c r="G205" s="1480"/>
    </row>
    <row r="206" spans="1:7" ht="15.75" x14ac:dyDescent="0.25">
      <c r="A206" s="1468"/>
      <c r="B206" s="1478"/>
      <c r="C206" s="288" t="s">
        <v>1598</v>
      </c>
      <c r="D206" s="283">
        <v>7</v>
      </c>
      <c r="E206" s="683" t="s">
        <v>1575</v>
      </c>
      <c r="F206" s="357"/>
      <c r="G206" s="1480"/>
    </row>
    <row r="207" spans="1:7" x14ac:dyDescent="0.25">
      <c r="A207" s="1467"/>
      <c r="B207" s="1478"/>
      <c r="C207" s="288" t="s">
        <v>1599</v>
      </c>
      <c r="D207" s="283">
        <v>18</v>
      </c>
      <c r="E207" s="683" t="s">
        <v>1592</v>
      </c>
      <c r="F207" s="357"/>
      <c r="G207" s="1480"/>
    </row>
    <row r="208" spans="1:7" x14ac:dyDescent="0.25">
      <c r="A208" s="1484"/>
      <c r="B208" s="1478"/>
      <c r="C208" s="288" t="s">
        <v>1600</v>
      </c>
      <c r="D208" s="283">
        <v>1.5</v>
      </c>
      <c r="E208" s="683" t="s">
        <v>1577</v>
      </c>
      <c r="F208" s="357"/>
      <c r="G208" s="1480"/>
    </row>
    <row r="209" spans="1:7" x14ac:dyDescent="0.25">
      <c r="A209" s="1484"/>
      <c r="B209" s="1478"/>
      <c r="C209" s="288" t="s">
        <v>1582</v>
      </c>
      <c r="D209" s="283">
        <v>3.9</v>
      </c>
      <c r="E209" s="683" t="s">
        <v>1583</v>
      </c>
      <c r="F209" s="357"/>
      <c r="G209" s="1480"/>
    </row>
    <row r="210" spans="1:7" x14ac:dyDescent="0.25">
      <c r="A210" s="1484"/>
      <c r="B210" s="1478"/>
      <c r="C210" s="288" t="s">
        <v>1580</v>
      </c>
      <c r="D210" s="283">
        <v>230</v>
      </c>
      <c r="E210" s="683" t="s">
        <v>1581</v>
      </c>
      <c r="F210" s="357"/>
      <c r="G210" s="1480"/>
    </row>
    <row r="211" spans="1:7" x14ac:dyDescent="0.25">
      <c r="A211" s="1484"/>
      <c r="B211" s="1478"/>
      <c r="C211" s="288" t="s">
        <v>1601</v>
      </c>
      <c r="D211" s="283">
        <v>50</v>
      </c>
      <c r="E211" s="683" t="s">
        <v>1602</v>
      </c>
      <c r="F211" s="357"/>
      <c r="G211" s="1480"/>
    </row>
    <row r="212" spans="1:7" x14ac:dyDescent="0.25">
      <c r="A212" s="1484"/>
      <c r="B212" s="1478"/>
      <c r="C212" s="288" t="s">
        <v>1603</v>
      </c>
      <c r="D212" s="283"/>
      <c r="E212" s="683"/>
      <c r="F212" s="357"/>
      <c r="G212" s="1480"/>
    </row>
    <row r="213" spans="1:7" x14ac:dyDescent="0.25">
      <c r="A213" s="1484"/>
      <c r="B213" s="1478"/>
      <c r="C213" s="288" t="s">
        <v>1590</v>
      </c>
      <c r="D213" s="283"/>
      <c r="E213" s="683"/>
      <c r="F213" s="357"/>
      <c r="G213" s="1480"/>
    </row>
    <row r="214" spans="1:7" ht="26.25" x14ac:dyDescent="0.25">
      <c r="A214" s="1484"/>
      <c r="B214" s="1478"/>
      <c r="C214" s="288" t="s">
        <v>1604</v>
      </c>
      <c r="D214" s="283"/>
      <c r="E214" s="683"/>
      <c r="F214" s="357"/>
      <c r="G214" s="1480"/>
    </row>
    <row r="215" spans="1:7" x14ac:dyDescent="0.25">
      <c r="A215" s="1484"/>
      <c r="B215" s="1478"/>
      <c r="C215" s="288" t="s">
        <v>1605</v>
      </c>
      <c r="D215" s="283"/>
      <c r="E215" s="683"/>
      <c r="F215" s="357"/>
      <c r="G215" s="1480"/>
    </row>
    <row r="216" spans="1:7" ht="39" x14ac:dyDescent="0.25">
      <c r="A216" s="1484"/>
      <c r="B216" s="1478"/>
      <c r="C216" s="288" t="s">
        <v>1606</v>
      </c>
      <c r="D216" s="283"/>
      <c r="E216" s="683"/>
      <c r="F216" s="357"/>
      <c r="G216" s="1480"/>
    </row>
    <row r="217" spans="1:7" x14ac:dyDescent="0.25">
      <c r="A217" s="1484"/>
      <c r="B217" s="1478" t="s">
        <v>1608</v>
      </c>
      <c r="C217" s="288" t="s">
        <v>1609</v>
      </c>
      <c r="D217" s="283" t="s">
        <v>1557</v>
      </c>
      <c r="E217" s="683">
        <v>1</v>
      </c>
      <c r="F217" s="357"/>
      <c r="G217" s="1480"/>
    </row>
    <row r="218" spans="1:7" x14ac:dyDescent="0.25">
      <c r="A218" s="1484"/>
      <c r="B218" s="1478" t="s">
        <v>1611</v>
      </c>
      <c r="C218" s="288" t="s">
        <v>1612</v>
      </c>
      <c r="D218" s="283" t="s">
        <v>1557</v>
      </c>
      <c r="E218" s="683">
        <v>1</v>
      </c>
      <c r="F218" s="357"/>
      <c r="G218" s="1480"/>
    </row>
    <row r="219" spans="1:7" ht="77.25" x14ac:dyDescent="0.25">
      <c r="A219" s="1484"/>
      <c r="B219" s="1478"/>
      <c r="C219" s="288" t="s">
        <v>2708</v>
      </c>
      <c r="D219" s="283"/>
      <c r="E219" s="683"/>
      <c r="F219" s="357"/>
      <c r="G219" s="1480"/>
    </row>
    <row r="220" spans="1:7" ht="51.75" x14ac:dyDescent="0.25">
      <c r="A220" s="1484"/>
      <c r="B220" s="1478"/>
      <c r="C220" s="288" t="s">
        <v>1614</v>
      </c>
      <c r="D220" s="283"/>
      <c r="E220" s="683"/>
      <c r="F220" s="357"/>
      <c r="G220" s="1480"/>
    </row>
    <row r="221" spans="1:7" ht="51.75" x14ac:dyDescent="0.25">
      <c r="A221" s="1484"/>
      <c r="B221" s="1478"/>
      <c r="C221" s="288" t="s">
        <v>1615</v>
      </c>
      <c r="D221" s="283"/>
      <c r="E221" s="683"/>
      <c r="F221" s="357"/>
      <c r="G221" s="1480"/>
    </row>
    <row r="222" spans="1:7" ht="39" x14ac:dyDescent="0.25">
      <c r="A222" s="1484"/>
      <c r="B222" s="1478"/>
      <c r="C222" s="288" t="s">
        <v>1616</v>
      </c>
      <c r="D222" s="283"/>
      <c r="E222" s="683"/>
      <c r="F222" s="357"/>
      <c r="G222" s="1480"/>
    </row>
    <row r="223" spans="1:7" ht="39" x14ac:dyDescent="0.25">
      <c r="A223" s="1484"/>
      <c r="B223" s="1478"/>
      <c r="C223" s="288" t="s">
        <v>1617</v>
      </c>
      <c r="D223" s="283"/>
      <c r="E223" s="683"/>
      <c r="F223" s="357"/>
      <c r="G223" s="1480"/>
    </row>
    <row r="224" spans="1:7" x14ac:dyDescent="0.25">
      <c r="A224" s="1484"/>
      <c r="B224" s="1478"/>
      <c r="C224" s="288" t="s">
        <v>1605</v>
      </c>
      <c r="D224" s="283"/>
      <c r="E224" s="683"/>
      <c r="F224" s="357"/>
      <c r="G224" s="1480"/>
    </row>
    <row r="225" spans="1:7" ht="26.25" x14ac:dyDescent="0.25">
      <c r="A225" s="1484"/>
      <c r="B225" s="1478" t="s">
        <v>1619</v>
      </c>
      <c r="C225" s="288" t="s">
        <v>1620</v>
      </c>
      <c r="D225" s="283" t="s">
        <v>1557</v>
      </c>
      <c r="E225" s="683">
        <v>1</v>
      </c>
      <c r="F225" s="357"/>
      <c r="G225" s="1480"/>
    </row>
    <row r="226" spans="1:7" ht="26.25" x14ac:dyDescent="0.25">
      <c r="A226" s="1484"/>
      <c r="B226" s="1478"/>
      <c r="C226" s="288" t="s">
        <v>1621</v>
      </c>
      <c r="D226" s="283"/>
      <c r="E226" s="683"/>
      <c r="F226" s="357"/>
      <c r="G226" s="1480"/>
    </row>
    <row r="227" spans="1:7" ht="26.25" x14ac:dyDescent="0.25">
      <c r="A227" s="1484"/>
      <c r="B227" s="1478"/>
      <c r="C227" s="288" t="s">
        <v>1622</v>
      </c>
      <c r="D227" s="283" t="s">
        <v>6</v>
      </c>
      <c r="E227" s="683">
        <v>2</v>
      </c>
      <c r="F227" s="357"/>
      <c r="G227" s="1480"/>
    </row>
    <row r="228" spans="1:7" ht="26.25" x14ac:dyDescent="0.25">
      <c r="A228" s="1484"/>
      <c r="B228" s="1478"/>
      <c r="C228" s="288" t="s">
        <v>1623</v>
      </c>
      <c r="D228" s="283" t="s">
        <v>6</v>
      </c>
      <c r="E228" s="683">
        <v>1</v>
      </c>
      <c r="F228" s="357"/>
      <c r="G228" s="1480"/>
    </row>
    <row r="229" spans="1:7" x14ac:dyDescent="0.25">
      <c r="A229" s="1467"/>
      <c r="B229" s="1478"/>
      <c r="C229" s="288" t="s">
        <v>1624</v>
      </c>
      <c r="D229" s="283" t="s">
        <v>6</v>
      </c>
      <c r="E229" s="683">
        <v>1</v>
      </c>
      <c r="F229" s="357"/>
      <c r="G229" s="1480"/>
    </row>
    <row r="230" spans="1:7" ht="26.25" x14ac:dyDescent="0.25">
      <c r="A230" s="1467"/>
      <c r="B230" s="1478"/>
      <c r="C230" s="288" t="s">
        <v>1625</v>
      </c>
      <c r="D230" s="283" t="s">
        <v>6</v>
      </c>
      <c r="E230" s="683">
        <v>1</v>
      </c>
      <c r="F230" s="357"/>
      <c r="G230" s="1480"/>
    </row>
    <row r="231" spans="1:7" ht="26.25" x14ac:dyDescent="0.25">
      <c r="A231" s="1467"/>
      <c r="B231" s="1478"/>
      <c r="C231" s="288" t="s">
        <v>1626</v>
      </c>
      <c r="D231" s="283" t="s">
        <v>6</v>
      </c>
      <c r="E231" s="683">
        <v>1</v>
      </c>
      <c r="F231" s="357"/>
      <c r="G231" s="1480"/>
    </row>
    <row r="232" spans="1:7" ht="26.25" x14ac:dyDescent="0.25">
      <c r="A232" s="1467"/>
      <c r="B232" s="1478"/>
      <c r="C232" s="288" t="s">
        <v>1627</v>
      </c>
      <c r="D232" s="283" t="s">
        <v>6</v>
      </c>
      <c r="E232" s="683">
        <v>4</v>
      </c>
      <c r="F232" s="357"/>
      <c r="G232" s="1480"/>
    </row>
    <row r="233" spans="1:7" x14ac:dyDescent="0.25">
      <c r="A233" s="1467"/>
      <c r="B233" s="1478"/>
      <c r="C233" s="288" t="s">
        <v>1628</v>
      </c>
      <c r="D233" s="283" t="s">
        <v>6</v>
      </c>
      <c r="E233" s="683">
        <v>2</v>
      </c>
      <c r="F233" s="357"/>
      <c r="G233" s="1480"/>
    </row>
    <row r="234" spans="1:7" ht="26.25" x14ac:dyDescent="0.25">
      <c r="A234" s="1467"/>
      <c r="B234" s="1478"/>
      <c r="C234" s="288" t="s">
        <v>1629</v>
      </c>
      <c r="D234" s="283" t="s">
        <v>6</v>
      </c>
      <c r="E234" s="683">
        <v>1</v>
      </c>
      <c r="F234" s="357"/>
      <c r="G234" s="1480"/>
    </row>
    <row r="235" spans="1:7" ht="51.75" x14ac:dyDescent="0.25">
      <c r="A235" s="1467"/>
      <c r="B235" s="1478"/>
      <c r="C235" s="288" t="s">
        <v>1630</v>
      </c>
      <c r="D235" s="283"/>
      <c r="E235" s="683"/>
      <c r="F235" s="357"/>
      <c r="G235" s="1480"/>
    </row>
    <row r="236" spans="1:7" ht="39" x14ac:dyDescent="0.25">
      <c r="A236" s="1467"/>
      <c r="B236" s="1478"/>
      <c r="C236" s="288" t="s">
        <v>1631</v>
      </c>
      <c r="D236" s="283" t="s">
        <v>1557</v>
      </c>
      <c r="E236" s="683">
        <v>1</v>
      </c>
      <c r="F236" s="357"/>
      <c r="G236" s="1480"/>
    </row>
    <row r="237" spans="1:7" ht="166.5" x14ac:dyDescent="0.25">
      <c r="A237" s="1467"/>
      <c r="B237" s="1478"/>
      <c r="C237" s="288" t="s">
        <v>1632</v>
      </c>
      <c r="D237" s="283"/>
      <c r="E237" s="683"/>
      <c r="F237" s="357"/>
      <c r="G237" s="1480"/>
    </row>
    <row r="238" spans="1:7" ht="166.5" x14ac:dyDescent="0.25">
      <c r="A238" s="1467"/>
      <c r="B238" s="1478"/>
      <c r="C238" s="288" t="s">
        <v>1633</v>
      </c>
      <c r="D238" s="283"/>
      <c r="E238" s="683"/>
      <c r="F238" s="357"/>
      <c r="G238" s="1480"/>
    </row>
    <row r="239" spans="1:7" ht="51.75" x14ac:dyDescent="0.25">
      <c r="A239" s="1467"/>
      <c r="B239" s="1478"/>
      <c r="C239" s="288" t="s">
        <v>1634</v>
      </c>
      <c r="D239" s="283"/>
      <c r="E239" s="683"/>
      <c r="F239" s="357"/>
      <c r="G239" s="1480"/>
    </row>
    <row r="240" spans="1:7" ht="26.25" x14ac:dyDescent="0.25">
      <c r="A240" s="1467"/>
      <c r="B240" s="1478"/>
      <c r="C240" s="288" t="s">
        <v>1635</v>
      </c>
      <c r="D240" s="283" t="s">
        <v>1557</v>
      </c>
      <c r="E240" s="683">
        <v>1</v>
      </c>
      <c r="F240" s="357"/>
      <c r="G240" s="1480"/>
    </row>
    <row r="241" spans="1:7" ht="39" x14ac:dyDescent="0.25">
      <c r="A241" s="1467"/>
      <c r="B241" s="1478"/>
      <c r="C241" s="288" t="s">
        <v>1636</v>
      </c>
      <c r="D241" s="283"/>
      <c r="E241" s="683"/>
      <c r="F241" s="357"/>
      <c r="G241" s="1480"/>
    </row>
    <row r="242" spans="1:7" ht="77.25" x14ac:dyDescent="0.25">
      <c r="A242" s="1467"/>
      <c r="B242" s="1478"/>
      <c r="C242" s="288" t="s">
        <v>1637</v>
      </c>
      <c r="D242" s="283"/>
      <c r="E242" s="683"/>
      <c r="F242" s="357"/>
      <c r="G242" s="1480"/>
    </row>
    <row r="243" spans="1:7" ht="64.5" x14ac:dyDescent="0.25">
      <c r="A243" s="1467"/>
      <c r="B243" s="1478"/>
      <c r="C243" s="288" t="s">
        <v>1638</v>
      </c>
      <c r="D243" s="283"/>
      <c r="E243" s="683"/>
      <c r="F243" s="357"/>
      <c r="G243" s="1480"/>
    </row>
    <row r="244" spans="1:7" ht="102" x14ac:dyDescent="0.25">
      <c r="A244" s="1467"/>
      <c r="B244" s="1478"/>
      <c r="C244" s="294" t="s">
        <v>1639</v>
      </c>
      <c r="D244" s="283"/>
      <c r="E244" s="683"/>
      <c r="F244" s="357"/>
      <c r="G244" s="1480"/>
    </row>
    <row r="245" spans="1:7" x14ac:dyDescent="0.25">
      <c r="A245" s="1467"/>
      <c r="B245" s="1478"/>
      <c r="C245" s="288" t="s">
        <v>1640</v>
      </c>
      <c r="D245" s="283" t="s">
        <v>1557</v>
      </c>
      <c r="E245" s="683">
        <v>1</v>
      </c>
      <c r="F245" s="357"/>
      <c r="G245" s="1480"/>
    </row>
    <row r="246" spans="1:7" ht="39" x14ac:dyDescent="0.25">
      <c r="A246" s="1467"/>
      <c r="B246" s="1478"/>
      <c r="C246" s="288" t="s">
        <v>1641</v>
      </c>
      <c r="D246" s="283"/>
      <c r="E246" s="683"/>
      <c r="F246" s="357"/>
      <c r="G246" s="1480"/>
    </row>
    <row r="247" spans="1:7" ht="39" x14ac:dyDescent="0.25">
      <c r="A247" s="1467"/>
      <c r="B247" s="1478"/>
      <c r="C247" s="288" t="s">
        <v>1642</v>
      </c>
      <c r="D247" s="283"/>
      <c r="E247" s="683"/>
      <c r="F247" s="357"/>
      <c r="G247" s="1480"/>
    </row>
    <row r="248" spans="1:7" ht="64.5" x14ac:dyDescent="0.25">
      <c r="A248" s="1467"/>
      <c r="B248" s="1478"/>
      <c r="C248" s="288" t="s">
        <v>1643</v>
      </c>
      <c r="D248" s="283"/>
      <c r="E248" s="683"/>
      <c r="F248" s="357"/>
      <c r="G248" s="1480"/>
    </row>
    <row r="249" spans="1:7" ht="51.75" x14ac:dyDescent="0.25">
      <c r="A249" s="1467"/>
      <c r="B249" s="1478"/>
      <c r="C249" s="288" t="s">
        <v>1644</v>
      </c>
      <c r="D249" s="283"/>
      <c r="E249" s="683"/>
      <c r="F249" s="357"/>
      <c r="G249" s="1480"/>
    </row>
    <row r="250" spans="1:7" ht="39" x14ac:dyDescent="0.25">
      <c r="A250" s="1467"/>
      <c r="B250" s="1478"/>
      <c r="C250" s="288" t="s">
        <v>1645</v>
      </c>
      <c r="D250" s="283"/>
      <c r="E250" s="683"/>
      <c r="F250" s="357"/>
      <c r="G250" s="1480"/>
    </row>
    <row r="251" spans="1:7" ht="26.25" x14ac:dyDescent="0.25">
      <c r="A251" s="1467"/>
      <c r="B251" s="1478"/>
      <c r="C251" s="288" t="s">
        <v>1646</v>
      </c>
      <c r="D251" s="283" t="s">
        <v>1557</v>
      </c>
      <c r="E251" s="683">
        <v>1</v>
      </c>
      <c r="F251" s="357"/>
      <c r="G251" s="1480"/>
    </row>
    <row r="252" spans="1:7" ht="102.75" x14ac:dyDescent="0.25">
      <c r="A252" s="1467"/>
      <c r="B252" s="1478"/>
      <c r="C252" s="288" t="s">
        <v>1647</v>
      </c>
      <c r="D252" s="283" t="s">
        <v>1648</v>
      </c>
      <c r="E252" s="683">
        <v>90</v>
      </c>
      <c r="F252" s="357"/>
      <c r="G252" s="1480"/>
    </row>
    <row r="253" spans="1:7" x14ac:dyDescent="0.25">
      <c r="A253" s="1467"/>
      <c r="B253" s="1478" t="s">
        <v>1649</v>
      </c>
      <c r="C253" s="288" t="s">
        <v>1650</v>
      </c>
      <c r="D253" s="283" t="s">
        <v>1557</v>
      </c>
      <c r="E253" s="683">
        <v>1</v>
      </c>
      <c r="F253" s="1479"/>
      <c r="G253" s="1480">
        <f>ROUND(E253*F253,2)</f>
        <v>0</v>
      </c>
    </row>
    <row r="254" spans="1:7" ht="26.25" x14ac:dyDescent="0.25">
      <c r="A254" s="1467"/>
      <c r="B254" s="1478" t="s">
        <v>1652</v>
      </c>
      <c r="C254" s="288" t="s">
        <v>1653</v>
      </c>
      <c r="D254" s="283"/>
      <c r="E254" s="683"/>
      <c r="F254" s="357"/>
      <c r="G254" s="1480"/>
    </row>
    <row r="255" spans="1:7" ht="51.75" x14ac:dyDescent="0.25">
      <c r="A255" s="1467"/>
      <c r="B255" s="1478"/>
      <c r="C255" s="288" t="s">
        <v>1654</v>
      </c>
      <c r="D255" s="283"/>
      <c r="E255" s="683"/>
      <c r="F255" s="357"/>
      <c r="G255" s="1480"/>
    </row>
    <row r="256" spans="1:7" ht="51.75" x14ac:dyDescent="0.25">
      <c r="A256" s="1467"/>
      <c r="B256" s="1478"/>
      <c r="C256" s="288" t="s">
        <v>1655</v>
      </c>
      <c r="D256" s="283"/>
      <c r="E256" s="683"/>
      <c r="F256" s="357"/>
      <c r="G256" s="1480"/>
    </row>
    <row r="257" spans="1:7" x14ac:dyDescent="0.25">
      <c r="A257" s="1467"/>
      <c r="B257" s="1478" t="s">
        <v>1656</v>
      </c>
      <c r="C257" s="288" t="s">
        <v>1657</v>
      </c>
      <c r="D257" s="283" t="s">
        <v>1557</v>
      </c>
      <c r="E257" s="683">
        <v>1</v>
      </c>
      <c r="F257" s="1479"/>
      <c r="G257" s="1480">
        <f>ROUND(E257*F257,2)</f>
        <v>0</v>
      </c>
    </row>
    <row r="258" spans="1:7" x14ac:dyDescent="0.25">
      <c r="A258" s="1467"/>
      <c r="B258" s="1478" t="s">
        <v>1659</v>
      </c>
      <c r="C258" s="288" t="s">
        <v>1660</v>
      </c>
      <c r="D258" s="283"/>
      <c r="E258" s="683"/>
      <c r="F258" s="357"/>
      <c r="G258" s="1480"/>
    </row>
    <row r="259" spans="1:7" x14ac:dyDescent="0.25">
      <c r="A259" s="1467"/>
      <c r="B259" s="1478"/>
      <c r="C259" s="288" t="s">
        <v>1661</v>
      </c>
      <c r="D259" s="283" t="s">
        <v>1662</v>
      </c>
      <c r="E259" s="683">
        <v>1800</v>
      </c>
      <c r="F259" s="357"/>
      <c r="G259" s="1480"/>
    </row>
    <row r="260" spans="1:7" x14ac:dyDescent="0.25">
      <c r="A260" s="1467"/>
      <c r="B260" s="1478"/>
      <c r="C260" s="288" t="s">
        <v>1663</v>
      </c>
      <c r="D260" s="283" t="s">
        <v>1664</v>
      </c>
      <c r="E260" s="683">
        <v>140</v>
      </c>
      <c r="F260" s="357"/>
      <c r="G260" s="1480"/>
    </row>
    <row r="261" spans="1:7" x14ac:dyDescent="0.25">
      <c r="A261" s="1467"/>
      <c r="B261" s="1478"/>
      <c r="C261" s="288" t="s">
        <v>1665</v>
      </c>
      <c r="D261" s="283" t="s">
        <v>1666</v>
      </c>
      <c r="E261" s="683">
        <v>1370</v>
      </c>
      <c r="F261" s="357"/>
      <c r="G261" s="1480"/>
    </row>
    <row r="262" spans="1:7" x14ac:dyDescent="0.25">
      <c r="A262" s="1467"/>
      <c r="B262" s="1478"/>
      <c r="C262" s="288" t="s">
        <v>1667</v>
      </c>
      <c r="D262" s="283" t="s">
        <v>1581</v>
      </c>
      <c r="E262" s="683">
        <v>230</v>
      </c>
      <c r="F262" s="357"/>
      <c r="G262" s="1480"/>
    </row>
    <row r="263" spans="1:7" x14ac:dyDescent="0.25">
      <c r="A263" s="1467"/>
      <c r="B263" s="1478"/>
      <c r="C263" s="288" t="s">
        <v>1668</v>
      </c>
      <c r="D263" s="283" t="s">
        <v>1602</v>
      </c>
      <c r="E263" s="683">
        <v>50</v>
      </c>
      <c r="F263" s="357"/>
      <c r="G263" s="1480"/>
    </row>
    <row r="264" spans="1:7" x14ac:dyDescent="0.25">
      <c r="A264" s="1467"/>
      <c r="B264" s="1478"/>
      <c r="C264" s="288" t="s">
        <v>1669</v>
      </c>
      <c r="D264" s="283"/>
      <c r="E264" s="683"/>
      <c r="F264" s="357"/>
      <c r="G264" s="1480"/>
    </row>
    <row r="265" spans="1:7" x14ac:dyDescent="0.25">
      <c r="A265" s="1467"/>
      <c r="B265" s="1478"/>
      <c r="C265" s="288" t="s">
        <v>1670</v>
      </c>
      <c r="D265" s="283"/>
      <c r="E265" s="683"/>
      <c r="F265" s="357"/>
      <c r="G265" s="1480"/>
    </row>
    <row r="266" spans="1:7" ht="39" x14ac:dyDescent="0.25">
      <c r="A266" s="1467"/>
      <c r="B266" s="1478"/>
      <c r="C266" s="288" t="s">
        <v>1671</v>
      </c>
      <c r="D266" s="283"/>
      <c r="E266" s="683"/>
      <c r="F266" s="357"/>
      <c r="G266" s="1480"/>
    </row>
    <row r="267" spans="1:7" x14ac:dyDescent="0.25">
      <c r="A267" s="1467"/>
      <c r="B267" s="1478"/>
      <c r="C267" s="288" t="s">
        <v>1672</v>
      </c>
      <c r="D267" s="283"/>
      <c r="E267" s="683"/>
      <c r="F267" s="357"/>
      <c r="G267" s="1480"/>
    </row>
    <row r="268" spans="1:7" ht="39" x14ac:dyDescent="0.25">
      <c r="A268" s="1467"/>
      <c r="B268" s="1478"/>
      <c r="C268" s="288" t="s">
        <v>1673</v>
      </c>
      <c r="D268" s="283"/>
      <c r="E268" s="683"/>
      <c r="F268" s="357"/>
      <c r="G268" s="1480"/>
    </row>
    <row r="269" spans="1:7" ht="26.25" x14ac:dyDescent="0.25">
      <c r="A269" s="1467"/>
      <c r="B269" s="1478" t="s">
        <v>1674</v>
      </c>
      <c r="C269" s="288" t="s">
        <v>1675</v>
      </c>
      <c r="D269" s="283" t="s">
        <v>1557</v>
      </c>
      <c r="E269" s="683">
        <v>1</v>
      </c>
      <c r="F269" s="1479"/>
      <c r="G269" s="1480">
        <f>ROUND(E269*F269,2)</f>
        <v>0</v>
      </c>
    </row>
    <row r="270" spans="1:7" ht="26.25" x14ac:dyDescent="0.25">
      <c r="A270" s="1467"/>
      <c r="B270" s="1478" t="s">
        <v>1677</v>
      </c>
      <c r="C270" s="288" t="s">
        <v>1678</v>
      </c>
      <c r="D270" s="283"/>
      <c r="E270" s="683"/>
      <c r="F270" s="357"/>
      <c r="G270" s="1480"/>
    </row>
    <row r="271" spans="1:7" ht="128.25" x14ac:dyDescent="0.25">
      <c r="A271" s="1467"/>
      <c r="B271" s="1478"/>
      <c r="C271" s="288" t="s">
        <v>1679</v>
      </c>
      <c r="D271" s="283"/>
      <c r="E271" s="683"/>
      <c r="F271" s="357"/>
      <c r="G271" s="1480"/>
    </row>
    <row r="272" spans="1:7" x14ac:dyDescent="0.25">
      <c r="A272" s="1467"/>
      <c r="B272" s="1478" t="s">
        <v>1680</v>
      </c>
      <c r="C272" s="288" t="s">
        <v>1564</v>
      </c>
      <c r="D272" s="283" t="s">
        <v>1557</v>
      </c>
      <c r="E272" s="683">
        <v>1</v>
      </c>
      <c r="F272" s="1479"/>
      <c r="G272" s="1480">
        <f>ROUND(E272*F272,2)</f>
        <v>0</v>
      </c>
    </row>
    <row r="273" spans="1:7" ht="26.25" x14ac:dyDescent="0.25">
      <c r="A273" s="1467"/>
      <c r="B273" s="1478"/>
      <c r="C273" s="288" t="s">
        <v>1681</v>
      </c>
      <c r="D273" s="283"/>
      <c r="E273" s="683"/>
      <c r="F273" s="357"/>
      <c r="G273" s="1480"/>
    </row>
    <row r="274" spans="1:7" x14ac:dyDescent="0.25">
      <c r="A274" s="1467"/>
      <c r="B274" s="1478" t="s">
        <v>2709</v>
      </c>
      <c r="C274" s="288" t="s">
        <v>2710</v>
      </c>
      <c r="D274" s="283" t="s">
        <v>69</v>
      </c>
      <c r="E274" s="683">
        <v>0.6</v>
      </c>
      <c r="F274" s="357"/>
      <c r="G274" s="1480"/>
    </row>
    <row r="275" spans="1:7" x14ac:dyDescent="0.25">
      <c r="A275" s="1467"/>
      <c r="B275" s="1478"/>
      <c r="C275" s="288" t="s">
        <v>2711</v>
      </c>
      <c r="D275" s="283" t="s">
        <v>6</v>
      </c>
      <c r="E275" s="683">
        <v>2</v>
      </c>
      <c r="F275" s="357"/>
      <c r="G275" s="1480"/>
    </row>
    <row r="276" spans="1:7" x14ac:dyDescent="0.25">
      <c r="A276" s="1467"/>
      <c r="B276" s="1478"/>
      <c r="C276" s="288" t="s">
        <v>2712</v>
      </c>
      <c r="D276" s="283" t="s">
        <v>6</v>
      </c>
      <c r="E276" s="683">
        <v>2</v>
      </c>
      <c r="F276" s="357"/>
      <c r="G276" s="1480"/>
    </row>
    <row r="277" spans="1:7" x14ac:dyDescent="0.25">
      <c r="A277" s="1467"/>
      <c r="B277" s="1478"/>
      <c r="C277" s="288" t="s">
        <v>2713</v>
      </c>
      <c r="D277" s="283" t="s">
        <v>6</v>
      </c>
      <c r="E277" s="683">
        <v>2</v>
      </c>
      <c r="F277" s="357"/>
      <c r="G277" s="1480"/>
    </row>
    <row r="278" spans="1:7" x14ac:dyDescent="0.25">
      <c r="A278" s="1467"/>
      <c r="B278" s="1478"/>
      <c r="C278" s="288" t="s">
        <v>2714</v>
      </c>
      <c r="D278" s="283" t="s">
        <v>6</v>
      </c>
      <c r="E278" s="683">
        <v>1</v>
      </c>
      <c r="F278" s="357"/>
      <c r="G278" s="1480"/>
    </row>
    <row r="279" spans="1:7" x14ac:dyDescent="0.25">
      <c r="A279" s="1467"/>
      <c r="B279" s="1478"/>
      <c r="C279" s="288" t="s">
        <v>1689</v>
      </c>
      <c r="D279" s="283" t="s">
        <v>1557</v>
      </c>
      <c r="E279" s="683">
        <v>1</v>
      </c>
      <c r="F279" s="357"/>
      <c r="G279" s="1480"/>
    </row>
    <row r="280" spans="1:7" ht="26.25" x14ac:dyDescent="0.25">
      <c r="A280" s="1467"/>
      <c r="B280" s="1478"/>
      <c r="C280" s="288" t="s">
        <v>1690</v>
      </c>
      <c r="D280" s="283"/>
      <c r="E280" s="683"/>
      <c r="F280" s="357"/>
      <c r="G280" s="1480"/>
    </row>
    <row r="281" spans="1:7" x14ac:dyDescent="0.25">
      <c r="A281" s="1467"/>
      <c r="B281" s="1478" t="s">
        <v>1683</v>
      </c>
      <c r="C281" s="288" t="s">
        <v>1684</v>
      </c>
      <c r="D281" s="283" t="s">
        <v>69</v>
      </c>
      <c r="E281" s="683">
        <v>0.6</v>
      </c>
      <c r="F281" s="357"/>
      <c r="G281" s="1480"/>
    </row>
    <row r="282" spans="1:7" x14ac:dyDescent="0.25">
      <c r="A282" s="1467"/>
      <c r="B282" s="1478"/>
      <c r="C282" s="288" t="s">
        <v>1685</v>
      </c>
      <c r="D282" s="283" t="s">
        <v>6</v>
      </c>
      <c r="E282" s="683">
        <v>2</v>
      </c>
      <c r="F282" s="357"/>
      <c r="G282" s="1480"/>
    </row>
    <row r="283" spans="1:7" x14ac:dyDescent="0.25">
      <c r="A283" s="1467"/>
      <c r="B283" s="1478"/>
      <c r="C283" s="288" t="s">
        <v>1686</v>
      </c>
      <c r="D283" s="283" t="s">
        <v>6</v>
      </c>
      <c r="E283" s="683">
        <v>2</v>
      </c>
      <c r="F283" s="357"/>
      <c r="G283" s="1480"/>
    </row>
    <row r="284" spans="1:7" x14ac:dyDescent="0.25">
      <c r="A284" s="1467"/>
      <c r="B284" s="1478"/>
      <c r="C284" s="288" t="s">
        <v>1687</v>
      </c>
      <c r="D284" s="283" t="s">
        <v>6</v>
      </c>
      <c r="E284" s="683">
        <v>2</v>
      </c>
      <c r="F284" s="357"/>
      <c r="G284" s="1480"/>
    </row>
    <row r="285" spans="1:7" x14ac:dyDescent="0.25">
      <c r="A285" s="1467"/>
      <c r="B285" s="1478"/>
      <c r="C285" s="288" t="s">
        <v>1688</v>
      </c>
      <c r="D285" s="283" t="s">
        <v>6</v>
      </c>
      <c r="E285" s="683">
        <v>1</v>
      </c>
      <c r="F285" s="357"/>
      <c r="G285" s="1480"/>
    </row>
    <row r="286" spans="1:7" x14ac:dyDescent="0.25">
      <c r="A286" s="1467"/>
      <c r="B286" s="1478"/>
      <c r="C286" s="288" t="s">
        <v>1689</v>
      </c>
      <c r="D286" s="283" t="s">
        <v>1557</v>
      </c>
      <c r="E286" s="683">
        <v>1</v>
      </c>
      <c r="F286" s="357"/>
      <c r="G286" s="1480"/>
    </row>
    <row r="287" spans="1:7" ht="26.25" x14ac:dyDescent="0.25">
      <c r="A287" s="1467"/>
      <c r="B287" s="1478"/>
      <c r="C287" s="288" t="s">
        <v>1690</v>
      </c>
      <c r="D287" s="283"/>
      <c r="E287" s="683"/>
      <c r="F287" s="357"/>
      <c r="G287" s="1480"/>
    </row>
    <row r="288" spans="1:7" x14ac:dyDescent="0.25">
      <c r="A288" s="1467"/>
      <c r="B288" s="1478" t="s">
        <v>2715</v>
      </c>
      <c r="C288" s="288" t="s">
        <v>2716</v>
      </c>
      <c r="D288" s="283" t="s">
        <v>69</v>
      </c>
      <c r="E288" s="683">
        <v>0.6</v>
      </c>
      <c r="F288" s="357"/>
      <c r="G288" s="1480"/>
    </row>
    <row r="289" spans="1:7" x14ac:dyDescent="0.25">
      <c r="A289" s="1467"/>
      <c r="B289" s="1478"/>
      <c r="C289" s="288" t="s">
        <v>2717</v>
      </c>
      <c r="D289" s="283" t="s">
        <v>6</v>
      </c>
      <c r="E289" s="683">
        <v>2</v>
      </c>
      <c r="F289" s="357"/>
      <c r="G289" s="1480"/>
    </row>
    <row r="290" spans="1:7" x14ac:dyDescent="0.25">
      <c r="A290" s="1467"/>
      <c r="B290" s="1478"/>
      <c r="C290" s="288" t="s">
        <v>2718</v>
      </c>
      <c r="D290" s="283" t="s">
        <v>6</v>
      </c>
      <c r="E290" s="683">
        <v>2</v>
      </c>
      <c r="F290" s="357"/>
      <c r="G290" s="1480"/>
    </row>
    <row r="291" spans="1:7" x14ac:dyDescent="0.25">
      <c r="A291" s="1467"/>
      <c r="B291" s="1478"/>
      <c r="C291" s="288" t="s">
        <v>2719</v>
      </c>
      <c r="D291" s="283" t="s">
        <v>6</v>
      </c>
      <c r="E291" s="683">
        <v>2</v>
      </c>
      <c r="F291" s="357"/>
      <c r="G291" s="1480"/>
    </row>
    <row r="292" spans="1:7" x14ac:dyDescent="0.25">
      <c r="A292" s="1467"/>
      <c r="B292" s="1478"/>
      <c r="C292" s="288" t="s">
        <v>2720</v>
      </c>
      <c r="D292" s="283" t="s">
        <v>6</v>
      </c>
      <c r="E292" s="683">
        <v>1</v>
      </c>
      <c r="F292" s="357"/>
      <c r="G292" s="1480"/>
    </row>
    <row r="293" spans="1:7" x14ac:dyDescent="0.25">
      <c r="A293" s="1467"/>
      <c r="B293" s="1478"/>
      <c r="C293" s="288" t="s">
        <v>1689</v>
      </c>
      <c r="D293" s="283" t="s">
        <v>1557</v>
      </c>
      <c r="E293" s="683">
        <v>1</v>
      </c>
      <c r="F293" s="357"/>
      <c r="G293" s="1480"/>
    </row>
    <row r="294" spans="1:7" ht="26.25" x14ac:dyDescent="0.25">
      <c r="A294" s="1467"/>
      <c r="B294" s="1478"/>
      <c r="C294" s="288" t="s">
        <v>1690</v>
      </c>
      <c r="D294" s="283"/>
      <c r="E294" s="683"/>
      <c r="F294" s="357"/>
      <c r="G294" s="1480"/>
    </row>
    <row r="295" spans="1:7" x14ac:dyDescent="0.25">
      <c r="A295" s="1467"/>
      <c r="B295" s="1478" t="s">
        <v>1691</v>
      </c>
      <c r="C295" s="288" t="s">
        <v>1692</v>
      </c>
      <c r="D295" s="283" t="s">
        <v>1557</v>
      </c>
      <c r="E295" s="683">
        <v>1</v>
      </c>
      <c r="F295" s="1479"/>
      <c r="G295" s="1480">
        <f>ROUND(E295*F295,2)</f>
        <v>0</v>
      </c>
    </row>
    <row r="296" spans="1:7" ht="26.25" x14ac:dyDescent="0.25">
      <c r="A296" s="1467"/>
      <c r="B296" s="1478"/>
      <c r="C296" s="288" t="s">
        <v>1693</v>
      </c>
      <c r="D296" s="283"/>
      <c r="E296" s="683"/>
      <c r="F296" s="357"/>
      <c r="G296" s="1480"/>
    </row>
    <row r="297" spans="1:7" x14ac:dyDescent="0.25">
      <c r="A297" s="1467"/>
      <c r="B297" s="1478" t="s">
        <v>1695</v>
      </c>
      <c r="C297" s="288" t="s">
        <v>1684</v>
      </c>
      <c r="D297" s="283" t="s">
        <v>69</v>
      </c>
      <c r="E297" s="683">
        <v>1</v>
      </c>
      <c r="F297" s="357"/>
      <c r="G297" s="1480"/>
    </row>
    <row r="298" spans="1:7" x14ac:dyDescent="0.25">
      <c r="A298" s="1467"/>
      <c r="B298" s="1478"/>
      <c r="C298" s="288" t="s">
        <v>1685</v>
      </c>
      <c r="D298" s="283" t="s">
        <v>6</v>
      </c>
      <c r="E298" s="683">
        <v>2</v>
      </c>
      <c r="F298" s="357"/>
      <c r="G298" s="1480"/>
    </row>
    <row r="299" spans="1:7" x14ac:dyDescent="0.25">
      <c r="A299" s="1467"/>
      <c r="B299" s="1478"/>
      <c r="C299" s="288" t="s">
        <v>1686</v>
      </c>
      <c r="D299" s="283" t="s">
        <v>6</v>
      </c>
      <c r="E299" s="683">
        <v>2</v>
      </c>
      <c r="F299" s="357"/>
      <c r="G299" s="1480"/>
    </row>
    <row r="300" spans="1:7" x14ac:dyDescent="0.25">
      <c r="A300" s="1467"/>
      <c r="B300" s="1478"/>
      <c r="C300" s="288" t="s">
        <v>1687</v>
      </c>
      <c r="D300" s="283" t="s">
        <v>6</v>
      </c>
      <c r="E300" s="683">
        <v>2</v>
      </c>
      <c r="F300" s="357"/>
      <c r="G300" s="1480"/>
    </row>
    <row r="301" spans="1:7" x14ac:dyDescent="0.25">
      <c r="A301" s="1467"/>
      <c r="B301" s="1478"/>
      <c r="C301" s="288" t="s">
        <v>1689</v>
      </c>
      <c r="D301" s="283" t="s">
        <v>1557</v>
      </c>
      <c r="E301" s="683">
        <v>1</v>
      </c>
      <c r="F301" s="357"/>
      <c r="G301" s="1480"/>
    </row>
    <row r="302" spans="1:7" ht="26.25" x14ac:dyDescent="0.25">
      <c r="A302" s="1467"/>
      <c r="B302" s="1478"/>
      <c r="C302" s="288" t="s">
        <v>1690</v>
      </c>
      <c r="D302" s="283"/>
      <c r="E302" s="683"/>
      <c r="F302" s="357"/>
      <c r="G302" s="1480"/>
    </row>
    <row r="303" spans="1:7" ht="25.5" x14ac:dyDescent="0.25">
      <c r="A303" s="1467"/>
      <c r="B303" s="1478" t="s">
        <v>1696</v>
      </c>
      <c r="C303" s="294" t="s">
        <v>1697</v>
      </c>
      <c r="D303" s="283" t="s">
        <v>1557</v>
      </c>
      <c r="E303" s="683">
        <v>2</v>
      </c>
      <c r="F303" s="1479"/>
      <c r="G303" s="1480">
        <f>ROUND(E303*F303,2)</f>
        <v>0</v>
      </c>
    </row>
    <row r="304" spans="1:7" x14ac:dyDescent="0.25">
      <c r="A304" s="1467"/>
      <c r="B304" s="1478" t="s">
        <v>1699</v>
      </c>
      <c r="C304" s="288" t="s">
        <v>1700</v>
      </c>
      <c r="D304" s="283"/>
      <c r="E304" s="683"/>
      <c r="F304" s="357"/>
      <c r="G304" s="1480"/>
    </row>
    <row r="305" spans="1:7" x14ac:dyDescent="0.25">
      <c r="A305" s="1467"/>
      <c r="B305" s="1478"/>
      <c r="C305" s="288" t="s">
        <v>1701</v>
      </c>
      <c r="D305" s="283"/>
      <c r="E305" s="683"/>
      <c r="F305" s="357"/>
      <c r="G305" s="1480"/>
    </row>
    <row r="306" spans="1:7" ht="26.25" x14ac:dyDescent="0.25">
      <c r="A306" s="1467"/>
      <c r="B306" s="1478"/>
      <c r="C306" s="288" t="s">
        <v>1702</v>
      </c>
      <c r="D306" s="283" t="s">
        <v>69</v>
      </c>
      <c r="E306" s="683">
        <v>6</v>
      </c>
      <c r="F306" s="357"/>
      <c r="G306" s="1480"/>
    </row>
    <row r="307" spans="1:7" ht="26.25" x14ac:dyDescent="0.25">
      <c r="A307" s="1467"/>
      <c r="B307" s="1478"/>
      <c r="C307" s="288" t="s">
        <v>1703</v>
      </c>
      <c r="D307" s="283" t="s">
        <v>6</v>
      </c>
      <c r="E307" s="683">
        <v>3</v>
      </c>
      <c r="F307" s="357"/>
      <c r="G307" s="1480"/>
    </row>
    <row r="308" spans="1:7" ht="39" x14ac:dyDescent="0.25">
      <c r="A308" s="1467"/>
      <c r="B308" s="1478"/>
      <c r="C308" s="288" t="s">
        <v>1704</v>
      </c>
      <c r="D308" s="283" t="s">
        <v>6</v>
      </c>
      <c r="E308" s="683">
        <v>1</v>
      </c>
      <c r="F308" s="357"/>
      <c r="G308" s="1480"/>
    </row>
    <row r="309" spans="1:7" x14ac:dyDescent="0.25">
      <c r="A309" s="1467"/>
      <c r="B309" s="1478"/>
      <c r="C309" s="288" t="s">
        <v>1705</v>
      </c>
      <c r="D309" s="283" t="s">
        <v>6</v>
      </c>
      <c r="E309" s="683">
        <v>2</v>
      </c>
      <c r="F309" s="357"/>
      <c r="G309" s="1480"/>
    </row>
    <row r="310" spans="1:7" x14ac:dyDescent="0.25">
      <c r="A310" s="1467"/>
      <c r="B310" s="1478"/>
      <c r="C310" s="288" t="s">
        <v>1706</v>
      </c>
      <c r="D310" s="283" t="s">
        <v>6</v>
      </c>
      <c r="E310" s="683">
        <v>1</v>
      </c>
      <c r="F310" s="357"/>
      <c r="G310" s="1480"/>
    </row>
    <row r="311" spans="1:7" ht="39" x14ac:dyDescent="0.25">
      <c r="A311" s="1467"/>
      <c r="B311" s="1478"/>
      <c r="C311" s="288" t="s">
        <v>1707</v>
      </c>
      <c r="D311" s="283"/>
      <c r="E311" s="683"/>
      <c r="F311" s="357"/>
      <c r="G311" s="1480"/>
    </row>
    <row r="312" spans="1:7" ht="26.25" x14ac:dyDescent="0.25">
      <c r="A312" s="1467"/>
      <c r="B312" s="1478"/>
      <c r="C312" s="288" t="s">
        <v>1708</v>
      </c>
      <c r="D312" s="283"/>
      <c r="E312" s="683"/>
      <c r="F312" s="357"/>
      <c r="G312" s="1480"/>
    </row>
    <row r="313" spans="1:7" ht="26.25" x14ac:dyDescent="0.25">
      <c r="A313" s="1467"/>
      <c r="B313" s="1478"/>
      <c r="C313" s="288" t="s">
        <v>1709</v>
      </c>
      <c r="D313" s="283"/>
      <c r="E313" s="683"/>
      <c r="F313" s="357"/>
      <c r="G313" s="1480"/>
    </row>
    <row r="314" spans="1:7" x14ac:dyDescent="0.25">
      <c r="A314" s="1467"/>
      <c r="B314" s="1478" t="s">
        <v>1710</v>
      </c>
      <c r="C314" s="288" t="s">
        <v>1711</v>
      </c>
      <c r="D314" s="283" t="s">
        <v>1557</v>
      </c>
      <c r="E314" s="683">
        <v>1</v>
      </c>
      <c r="F314" s="1479"/>
      <c r="G314" s="1480">
        <f>ROUND(E314*F314,2)</f>
        <v>0</v>
      </c>
    </row>
    <row r="315" spans="1:7" ht="39" x14ac:dyDescent="0.25">
      <c r="A315" s="1467"/>
      <c r="B315" s="1478"/>
      <c r="C315" s="288" t="s">
        <v>1712</v>
      </c>
      <c r="D315" s="283"/>
      <c r="E315" s="683"/>
      <c r="F315" s="357"/>
      <c r="G315" s="1480"/>
    </row>
    <row r="316" spans="1:7" x14ac:dyDescent="0.25">
      <c r="A316" s="1467"/>
      <c r="B316" s="1478"/>
      <c r="C316" s="288" t="s">
        <v>1713</v>
      </c>
      <c r="D316" s="283"/>
      <c r="E316" s="683"/>
      <c r="F316" s="357"/>
      <c r="G316" s="1480"/>
    </row>
    <row r="317" spans="1:7" x14ac:dyDescent="0.25">
      <c r="A317" s="1467"/>
      <c r="B317" s="1478" t="s">
        <v>1714</v>
      </c>
      <c r="C317" s="288" t="s">
        <v>2721</v>
      </c>
      <c r="D317" s="283" t="s">
        <v>1557</v>
      </c>
      <c r="E317" s="683">
        <v>1</v>
      </c>
      <c r="F317" s="1479"/>
      <c r="G317" s="1480">
        <f>ROUND(E317*F317,2)</f>
        <v>0</v>
      </c>
    </row>
    <row r="318" spans="1:7" x14ac:dyDescent="0.25">
      <c r="A318" s="1467"/>
      <c r="B318" s="1478" t="s">
        <v>1717</v>
      </c>
      <c r="C318" s="288" t="s">
        <v>1718</v>
      </c>
      <c r="D318" s="283"/>
      <c r="E318" s="683"/>
      <c r="F318" s="357"/>
      <c r="G318" s="1480"/>
    </row>
    <row r="319" spans="1:7" x14ac:dyDescent="0.25">
      <c r="A319" s="1467"/>
      <c r="B319" s="1478"/>
      <c r="C319" s="288" t="s">
        <v>1719</v>
      </c>
      <c r="D319" s="283"/>
      <c r="E319" s="683"/>
      <c r="F319" s="357"/>
      <c r="G319" s="1480"/>
    </row>
    <row r="320" spans="1:7" x14ac:dyDescent="0.25">
      <c r="A320" s="1467"/>
      <c r="B320" s="1478"/>
      <c r="C320" s="288" t="s">
        <v>1720</v>
      </c>
      <c r="D320" s="283"/>
      <c r="E320" s="683"/>
      <c r="F320" s="357"/>
      <c r="G320" s="1480"/>
    </row>
    <row r="321" spans="1:7" x14ac:dyDescent="0.25">
      <c r="A321" s="1467"/>
      <c r="B321" s="1478"/>
      <c r="C321" s="288" t="s">
        <v>1721</v>
      </c>
      <c r="D321" s="283"/>
      <c r="E321" s="683"/>
      <c r="F321" s="357"/>
      <c r="G321" s="1480"/>
    </row>
    <row r="322" spans="1:7" x14ac:dyDescent="0.25">
      <c r="A322" s="1467"/>
      <c r="B322" s="1478"/>
      <c r="C322" s="288" t="s">
        <v>1722</v>
      </c>
      <c r="D322" s="283"/>
      <c r="E322" s="683"/>
      <c r="F322" s="357"/>
      <c r="G322" s="1480"/>
    </row>
    <row r="323" spans="1:7" x14ac:dyDescent="0.25">
      <c r="A323" s="1467"/>
      <c r="B323" s="1478"/>
      <c r="C323" s="288" t="s">
        <v>1723</v>
      </c>
      <c r="D323" s="283"/>
      <c r="E323" s="683"/>
      <c r="F323" s="357"/>
      <c r="G323" s="1480"/>
    </row>
    <row r="324" spans="1:7" x14ac:dyDescent="0.25">
      <c r="A324" s="1467"/>
      <c r="B324" s="1478"/>
      <c r="C324" s="288" t="s">
        <v>1724</v>
      </c>
      <c r="D324" s="283"/>
      <c r="E324" s="683"/>
      <c r="F324" s="357"/>
      <c r="G324" s="1480"/>
    </row>
    <row r="325" spans="1:7" x14ac:dyDescent="0.25">
      <c r="A325" s="1467"/>
      <c r="B325" s="1478"/>
      <c r="C325" s="288" t="s">
        <v>1725</v>
      </c>
      <c r="D325" s="283"/>
      <c r="E325" s="683"/>
      <c r="F325" s="357"/>
      <c r="G325" s="1480"/>
    </row>
    <row r="326" spans="1:7" ht="26.25" x14ac:dyDescent="0.25">
      <c r="A326" s="1467"/>
      <c r="B326" s="1478"/>
      <c r="C326" s="288" t="s">
        <v>1726</v>
      </c>
      <c r="D326" s="283"/>
      <c r="E326" s="683"/>
      <c r="F326" s="357"/>
      <c r="G326" s="1480"/>
    </row>
    <row r="327" spans="1:7" ht="39" x14ac:dyDescent="0.25">
      <c r="A327" s="1467"/>
      <c r="B327" s="1478"/>
      <c r="C327" s="288" t="s">
        <v>1727</v>
      </c>
      <c r="D327" s="283"/>
      <c r="E327" s="683"/>
      <c r="F327" s="357"/>
      <c r="G327" s="1480"/>
    </row>
    <row r="328" spans="1:7" ht="51.75" x14ac:dyDescent="0.25">
      <c r="A328" s="1467"/>
      <c r="B328" s="1478"/>
      <c r="C328" s="288" t="s">
        <v>1728</v>
      </c>
      <c r="D328" s="283"/>
      <c r="E328" s="683"/>
      <c r="F328" s="357"/>
      <c r="G328" s="1480"/>
    </row>
    <row r="329" spans="1:7" ht="39" x14ac:dyDescent="0.25">
      <c r="A329" s="1467"/>
      <c r="B329" s="1478"/>
      <c r="C329" s="288" t="s">
        <v>1729</v>
      </c>
      <c r="D329" s="283"/>
      <c r="E329" s="683"/>
      <c r="F329" s="357"/>
      <c r="G329" s="1480"/>
    </row>
    <row r="330" spans="1:7" ht="26.25" x14ac:dyDescent="0.25">
      <c r="A330" s="1467"/>
      <c r="B330" s="1478"/>
      <c r="C330" s="288" t="s">
        <v>1730</v>
      </c>
      <c r="D330" s="283"/>
      <c r="E330" s="683"/>
      <c r="F330" s="357"/>
      <c r="G330" s="1480"/>
    </row>
    <row r="331" spans="1:7" x14ac:dyDescent="0.25">
      <c r="A331" s="1467"/>
      <c r="B331" s="1478"/>
      <c r="C331" s="288" t="s">
        <v>1731</v>
      </c>
      <c r="D331" s="283"/>
      <c r="E331" s="683"/>
      <c r="F331" s="357"/>
      <c r="G331" s="1480"/>
    </row>
    <row r="332" spans="1:7" ht="26.25" x14ac:dyDescent="0.25">
      <c r="A332" s="1467"/>
      <c r="B332" s="1478"/>
      <c r="C332" s="288" t="s">
        <v>1732</v>
      </c>
      <c r="D332" s="283"/>
      <c r="E332" s="683"/>
      <c r="F332" s="357"/>
      <c r="G332" s="1480"/>
    </row>
    <row r="333" spans="1:7" ht="26.25" x14ac:dyDescent="0.25">
      <c r="A333" s="1467"/>
      <c r="B333" s="1478"/>
      <c r="C333" s="288" t="s">
        <v>1733</v>
      </c>
      <c r="D333" s="283"/>
      <c r="E333" s="683"/>
      <c r="F333" s="357"/>
      <c r="G333" s="1480"/>
    </row>
    <row r="334" spans="1:7" ht="115.5" x14ac:dyDescent="0.25">
      <c r="A334" s="1467"/>
      <c r="B334" s="1478"/>
      <c r="C334" s="288" t="s">
        <v>1734</v>
      </c>
      <c r="D334" s="283"/>
      <c r="E334" s="683"/>
      <c r="F334" s="357"/>
      <c r="G334" s="1480"/>
    </row>
    <row r="335" spans="1:7" x14ac:dyDescent="0.25">
      <c r="A335" s="1467"/>
      <c r="B335" s="1478"/>
      <c r="C335" s="288" t="s">
        <v>1735</v>
      </c>
      <c r="D335" s="283"/>
      <c r="E335" s="683"/>
      <c r="F335" s="357"/>
      <c r="G335" s="1480"/>
    </row>
    <row r="336" spans="1:7" ht="51.75" x14ac:dyDescent="0.25">
      <c r="A336" s="1467"/>
      <c r="B336" s="1478"/>
      <c r="C336" s="288" t="s">
        <v>1736</v>
      </c>
      <c r="D336" s="283"/>
      <c r="E336" s="683"/>
      <c r="F336" s="357"/>
      <c r="G336" s="1480"/>
    </row>
    <row r="337" spans="1:7" x14ac:dyDescent="0.25">
      <c r="A337" s="1467"/>
      <c r="B337" s="1478"/>
      <c r="C337" s="288" t="s">
        <v>1737</v>
      </c>
      <c r="D337" s="283"/>
      <c r="E337" s="683"/>
      <c r="F337" s="357"/>
      <c r="G337" s="1480"/>
    </row>
    <row r="338" spans="1:7" ht="77.25" x14ac:dyDescent="0.25">
      <c r="A338" s="1467"/>
      <c r="B338" s="1478"/>
      <c r="C338" s="288" t="s">
        <v>1738</v>
      </c>
      <c r="D338" s="283"/>
      <c r="E338" s="683"/>
      <c r="F338" s="357"/>
      <c r="G338" s="1480"/>
    </row>
    <row r="339" spans="1:7" ht="51.75" x14ac:dyDescent="0.25">
      <c r="A339" s="1467"/>
      <c r="B339" s="1478"/>
      <c r="C339" s="288" t="s">
        <v>1739</v>
      </c>
      <c r="D339" s="283"/>
      <c r="E339" s="683"/>
      <c r="F339" s="357"/>
      <c r="G339" s="1480"/>
    </row>
    <row r="340" spans="1:7" ht="90" x14ac:dyDescent="0.25">
      <c r="A340" s="1467"/>
      <c r="B340" s="1478"/>
      <c r="C340" s="288" t="s">
        <v>1740</v>
      </c>
      <c r="D340" s="283"/>
      <c r="E340" s="683"/>
      <c r="F340" s="357"/>
      <c r="G340" s="1480"/>
    </row>
    <row r="341" spans="1:7" x14ac:dyDescent="0.25">
      <c r="A341" s="1467"/>
      <c r="B341" s="1478"/>
      <c r="C341" s="288" t="s">
        <v>1741</v>
      </c>
      <c r="D341" s="283"/>
      <c r="E341" s="683"/>
      <c r="F341" s="357"/>
      <c r="G341" s="1480"/>
    </row>
    <row r="342" spans="1:7" ht="26.25" x14ac:dyDescent="0.25">
      <c r="A342" s="1467"/>
      <c r="B342" s="1478"/>
      <c r="C342" s="288" t="s">
        <v>1742</v>
      </c>
      <c r="D342" s="283"/>
      <c r="E342" s="683"/>
      <c r="F342" s="357"/>
      <c r="G342" s="1480"/>
    </row>
    <row r="343" spans="1:7" ht="26.25" x14ac:dyDescent="0.25">
      <c r="A343" s="1467"/>
      <c r="B343" s="1478" t="s">
        <v>1743</v>
      </c>
      <c r="C343" s="288" t="s">
        <v>1744</v>
      </c>
      <c r="D343" s="283" t="s">
        <v>1557</v>
      </c>
      <c r="E343" s="683">
        <v>1</v>
      </c>
      <c r="F343" s="1479"/>
      <c r="G343" s="1480">
        <f>ROUND(E343*F343,2)</f>
        <v>0</v>
      </c>
    </row>
    <row r="344" spans="1:7" x14ac:dyDescent="0.25">
      <c r="A344" s="1467"/>
      <c r="B344" s="1478" t="s">
        <v>1746</v>
      </c>
      <c r="C344" s="288" t="s">
        <v>1747</v>
      </c>
      <c r="D344" s="283"/>
      <c r="E344" s="683"/>
      <c r="F344" s="357"/>
      <c r="G344" s="1480"/>
    </row>
    <row r="345" spans="1:7" x14ac:dyDescent="0.25">
      <c r="A345" s="1467"/>
      <c r="B345" s="1478"/>
      <c r="C345" s="288" t="s">
        <v>1748</v>
      </c>
      <c r="D345" s="283" t="s">
        <v>69</v>
      </c>
      <c r="E345" s="683">
        <v>12</v>
      </c>
      <c r="F345" s="357"/>
      <c r="G345" s="1480"/>
    </row>
    <row r="346" spans="1:7" x14ac:dyDescent="0.25">
      <c r="A346" s="1467"/>
      <c r="B346" s="1478"/>
      <c r="C346" s="288" t="s">
        <v>1749</v>
      </c>
      <c r="D346" s="283" t="s">
        <v>6</v>
      </c>
      <c r="E346" s="683">
        <v>4</v>
      </c>
      <c r="F346" s="357"/>
      <c r="G346" s="1480"/>
    </row>
    <row r="347" spans="1:7" x14ac:dyDescent="0.25">
      <c r="A347" s="1467"/>
      <c r="B347" s="1478"/>
      <c r="C347" s="288" t="s">
        <v>1750</v>
      </c>
      <c r="D347" s="283" t="s">
        <v>6</v>
      </c>
      <c r="E347" s="683">
        <v>2</v>
      </c>
      <c r="F347" s="357"/>
      <c r="G347" s="1480"/>
    </row>
    <row r="348" spans="1:7" x14ac:dyDescent="0.25">
      <c r="A348" s="1467"/>
      <c r="B348" s="1478"/>
      <c r="C348" s="288" t="s">
        <v>1751</v>
      </c>
      <c r="D348" s="283" t="s">
        <v>6</v>
      </c>
      <c r="E348" s="683">
        <v>1</v>
      </c>
      <c r="F348" s="357"/>
      <c r="G348" s="1480"/>
    </row>
    <row r="349" spans="1:7" x14ac:dyDescent="0.25">
      <c r="A349" s="1467"/>
      <c r="B349" s="1478"/>
      <c r="C349" s="288" t="s">
        <v>1752</v>
      </c>
      <c r="D349" s="283" t="s">
        <v>6</v>
      </c>
      <c r="E349" s="683">
        <v>1</v>
      </c>
      <c r="F349" s="357"/>
      <c r="G349" s="1480"/>
    </row>
    <row r="350" spans="1:7" x14ac:dyDescent="0.25">
      <c r="A350" s="1467"/>
      <c r="B350" s="1478"/>
      <c r="C350" s="288" t="s">
        <v>1753</v>
      </c>
      <c r="D350" s="283" t="s">
        <v>6</v>
      </c>
      <c r="E350" s="683">
        <v>2</v>
      </c>
      <c r="F350" s="357"/>
      <c r="G350" s="1480"/>
    </row>
    <row r="351" spans="1:7" x14ac:dyDescent="0.25">
      <c r="A351" s="1467"/>
      <c r="B351" s="1478"/>
      <c r="C351" s="288" t="s">
        <v>1754</v>
      </c>
      <c r="D351" s="283" t="s">
        <v>6</v>
      </c>
      <c r="E351" s="683">
        <v>1</v>
      </c>
      <c r="F351" s="357"/>
      <c r="G351" s="1480"/>
    </row>
    <row r="352" spans="1:7" ht="26.25" x14ac:dyDescent="0.25">
      <c r="A352" s="1467"/>
      <c r="B352" s="1478"/>
      <c r="C352" s="288" t="s">
        <v>1755</v>
      </c>
      <c r="D352" s="283" t="s">
        <v>6</v>
      </c>
      <c r="E352" s="683">
        <v>1</v>
      </c>
      <c r="F352" s="357"/>
      <c r="G352" s="1480"/>
    </row>
    <row r="353" spans="1:7" ht="39" x14ac:dyDescent="0.25">
      <c r="A353" s="1467"/>
      <c r="B353" s="1478"/>
      <c r="C353" s="288" t="s">
        <v>1756</v>
      </c>
      <c r="D353" s="283"/>
      <c r="E353" s="683"/>
      <c r="F353" s="357"/>
      <c r="G353" s="1480"/>
    </row>
    <row r="354" spans="1:7" x14ac:dyDescent="0.25">
      <c r="A354" s="1467"/>
      <c r="B354" s="1478" t="s">
        <v>1757</v>
      </c>
      <c r="C354" s="288" t="s">
        <v>1711</v>
      </c>
      <c r="D354" s="283" t="s">
        <v>1557</v>
      </c>
      <c r="E354" s="683">
        <v>1</v>
      </c>
      <c r="F354" s="1479"/>
      <c r="G354" s="1480">
        <f>E354*F354</f>
        <v>0</v>
      </c>
    </row>
    <row r="355" spans="1:7" ht="39" x14ac:dyDescent="0.25">
      <c r="A355" s="1467"/>
      <c r="B355" s="1478"/>
      <c r="C355" s="288" t="s">
        <v>1712</v>
      </c>
      <c r="D355" s="283"/>
      <c r="E355" s="683"/>
      <c r="F355" s="357"/>
      <c r="G355" s="1480"/>
    </row>
    <row r="356" spans="1:7" x14ac:dyDescent="0.25">
      <c r="A356" s="1467"/>
      <c r="B356" s="1478"/>
      <c r="C356" s="288" t="s">
        <v>1758</v>
      </c>
      <c r="D356" s="283"/>
      <c r="E356" s="683"/>
      <c r="F356" s="357"/>
      <c r="G356" s="1480"/>
    </row>
    <row r="357" spans="1:7" x14ac:dyDescent="0.25">
      <c r="A357" s="1467"/>
      <c r="B357" s="1478" t="s">
        <v>1759</v>
      </c>
      <c r="C357" s="288" t="s">
        <v>1760</v>
      </c>
      <c r="D357" s="283" t="s">
        <v>1557</v>
      </c>
      <c r="E357" s="683">
        <v>1</v>
      </c>
      <c r="F357" s="1479"/>
      <c r="G357" s="1480">
        <f>E357*F357</f>
        <v>0</v>
      </c>
    </row>
    <row r="358" spans="1:7" ht="26.25" x14ac:dyDescent="0.25">
      <c r="A358" s="1467"/>
      <c r="B358" s="1478" t="s">
        <v>1762</v>
      </c>
      <c r="C358" s="288" t="s">
        <v>1763</v>
      </c>
      <c r="D358" s="283"/>
      <c r="E358" s="683"/>
      <c r="F358" s="357"/>
      <c r="G358" s="1480"/>
    </row>
    <row r="359" spans="1:7" ht="26.25" x14ac:dyDescent="0.25">
      <c r="A359" s="1467"/>
      <c r="B359" s="1478"/>
      <c r="C359" s="288" t="s">
        <v>1764</v>
      </c>
      <c r="D359" s="283" t="s">
        <v>69</v>
      </c>
      <c r="E359" s="683">
        <v>65</v>
      </c>
      <c r="F359" s="357"/>
      <c r="G359" s="1480"/>
    </row>
    <row r="360" spans="1:7" x14ac:dyDescent="0.25">
      <c r="A360" s="1467"/>
      <c r="B360" s="1478"/>
      <c r="C360" s="288" t="s">
        <v>1765</v>
      </c>
      <c r="D360" s="283" t="s">
        <v>6</v>
      </c>
      <c r="E360" s="683">
        <v>1</v>
      </c>
      <c r="F360" s="357"/>
      <c r="G360" s="1480"/>
    </row>
    <row r="361" spans="1:7" ht="26.25" x14ac:dyDescent="0.25">
      <c r="A361" s="1467"/>
      <c r="B361" s="1478"/>
      <c r="C361" s="288" t="s">
        <v>2722</v>
      </c>
      <c r="D361" s="283" t="s">
        <v>14</v>
      </c>
      <c r="E361" s="683">
        <v>1</v>
      </c>
      <c r="F361" s="357"/>
      <c r="G361" s="1480"/>
    </row>
    <row r="362" spans="1:7" x14ac:dyDescent="0.25">
      <c r="A362" s="1467"/>
      <c r="B362" s="1478"/>
      <c r="C362" s="288" t="s">
        <v>1767</v>
      </c>
      <c r="D362" s="283" t="s">
        <v>6</v>
      </c>
      <c r="E362" s="683">
        <v>2</v>
      </c>
      <c r="F362" s="357"/>
      <c r="G362" s="1480"/>
    </row>
    <row r="363" spans="1:7" x14ac:dyDescent="0.25">
      <c r="A363" s="1467"/>
      <c r="B363" s="1478"/>
      <c r="C363" s="288" t="s">
        <v>1768</v>
      </c>
      <c r="D363" s="283" t="s">
        <v>6</v>
      </c>
      <c r="E363" s="683">
        <v>1</v>
      </c>
      <c r="F363" s="357"/>
      <c r="G363" s="1480"/>
    </row>
    <row r="364" spans="1:7" x14ac:dyDescent="0.25">
      <c r="A364" s="1467"/>
      <c r="B364" s="1478"/>
      <c r="C364" s="288" t="s">
        <v>1769</v>
      </c>
      <c r="D364" s="283" t="s">
        <v>6</v>
      </c>
      <c r="E364" s="683">
        <v>2</v>
      </c>
      <c r="F364" s="357"/>
      <c r="G364" s="1480"/>
    </row>
    <row r="365" spans="1:7" ht="26.25" x14ac:dyDescent="0.25">
      <c r="A365" s="1467"/>
      <c r="B365" s="1478"/>
      <c r="C365" s="288" t="s">
        <v>1770</v>
      </c>
      <c r="D365" s="283" t="s">
        <v>6</v>
      </c>
      <c r="E365" s="683">
        <v>1</v>
      </c>
      <c r="F365" s="357"/>
      <c r="G365" s="1480"/>
    </row>
    <row r="366" spans="1:7" x14ac:dyDescent="0.25">
      <c r="A366" s="1467"/>
      <c r="B366" s="1478"/>
      <c r="C366" s="288" t="s">
        <v>1771</v>
      </c>
      <c r="D366" s="283" t="s">
        <v>6</v>
      </c>
      <c r="E366" s="683">
        <v>1</v>
      </c>
      <c r="F366" s="357"/>
      <c r="G366" s="1480"/>
    </row>
    <row r="367" spans="1:7" ht="39" x14ac:dyDescent="0.25">
      <c r="A367" s="1467"/>
      <c r="B367" s="1478"/>
      <c r="C367" s="288" t="s">
        <v>1772</v>
      </c>
      <c r="D367" s="283" t="s">
        <v>69</v>
      </c>
      <c r="E367" s="683">
        <v>10</v>
      </c>
      <c r="F367" s="357"/>
      <c r="G367" s="1480"/>
    </row>
    <row r="368" spans="1:7" x14ac:dyDescent="0.25">
      <c r="A368" s="1467"/>
      <c r="B368" s="1478" t="s">
        <v>1773</v>
      </c>
      <c r="C368" s="288" t="s">
        <v>1774</v>
      </c>
      <c r="D368" s="283" t="s">
        <v>1557</v>
      </c>
      <c r="E368" s="683">
        <v>1</v>
      </c>
      <c r="F368" s="1479"/>
      <c r="G368" s="1480">
        <f>ROUND(E368*F368,2)</f>
        <v>0</v>
      </c>
    </row>
    <row r="369" spans="1:7" ht="26.25" x14ac:dyDescent="0.25">
      <c r="A369" s="1467"/>
      <c r="B369" s="1478" t="s">
        <v>1776</v>
      </c>
      <c r="C369" s="288" t="s">
        <v>1777</v>
      </c>
      <c r="D369" s="283"/>
      <c r="E369" s="683"/>
      <c r="F369" s="357"/>
      <c r="G369" s="1480"/>
    </row>
    <row r="370" spans="1:7" x14ac:dyDescent="0.25">
      <c r="A370" s="1467"/>
      <c r="B370" s="1478"/>
      <c r="C370" s="288" t="s">
        <v>1778</v>
      </c>
      <c r="D370" s="283"/>
      <c r="E370" s="683"/>
      <c r="F370" s="357"/>
      <c r="G370" s="1480"/>
    </row>
    <row r="371" spans="1:7" x14ac:dyDescent="0.25">
      <c r="A371" s="1467"/>
      <c r="B371" s="1478"/>
      <c r="C371" s="288" t="s">
        <v>1779</v>
      </c>
      <c r="D371" s="283" t="s">
        <v>6</v>
      </c>
      <c r="E371" s="683">
        <v>1</v>
      </c>
      <c r="F371" s="357"/>
      <c r="G371" s="1480"/>
    </row>
    <row r="372" spans="1:7" x14ac:dyDescent="0.25">
      <c r="A372" s="1467"/>
      <c r="B372" s="1478"/>
      <c r="C372" s="288" t="s">
        <v>1780</v>
      </c>
      <c r="D372" s="283" t="s">
        <v>6</v>
      </c>
      <c r="E372" s="683">
        <v>1</v>
      </c>
      <c r="F372" s="357"/>
      <c r="G372" s="1480"/>
    </row>
    <row r="373" spans="1:7" ht="26.25" x14ac:dyDescent="0.25">
      <c r="A373" s="1467"/>
      <c r="B373" s="1478"/>
      <c r="C373" s="288" t="s">
        <v>1781</v>
      </c>
      <c r="D373" s="283" t="s">
        <v>6</v>
      </c>
      <c r="E373" s="683">
        <v>1</v>
      </c>
      <c r="F373" s="357"/>
      <c r="G373" s="1480"/>
    </row>
    <row r="374" spans="1:7" ht="26.25" x14ac:dyDescent="0.25">
      <c r="A374" s="1467"/>
      <c r="B374" s="1478"/>
      <c r="C374" s="288" t="s">
        <v>1782</v>
      </c>
      <c r="D374" s="283" t="s">
        <v>6</v>
      </c>
      <c r="E374" s="683">
        <v>1</v>
      </c>
      <c r="F374" s="357"/>
      <c r="G374" s="1480"/>
    </row>
    <row r="375" spans="1:7" x14ac:dyDescent="0.25">
      <c r="A375" s="1467"/>
      <c r="B375" s="1478"/>
      <c r="C375" s="288" t="s">
        <v>1783</v>
      </c>
      <c r="D375" s="283" t="s">
        <v>6</v>
      </c>
      <c r="E375" s="683">
        <v>1</v>
      </c>
      <c r="F375" s="357"/>
      <c r="G375" s="1480"/>
    </row>
    <row r="376" spans="1:7" ht="26.25" x14ac:dyDescent="0.25">
      <c r="A376" s="1467"/>
      <c r="B376" s="1478"/>
      <c r="C376" s="288" t="s">
        <v>1784</v>
      </c>
      <c r="D376" s="283"/>
      <c r="E376" s="683">
        <v>1</v>
      </c>
      <c r="F376" s="357"/>
      <c r="G376" s="1480"/>
    </row>
    <row r="377" spans="1:7" x14ac:dyDescent="0.25">
      <c r="A377" s="1467"/>
      <c r="B377" s="1478"/>
      <c r="C377" s="288" t="s">
        <v>1785</v>
      </c>
      <c r="D377" s="283" t="s">
        <v>6</v>
      </c>
      <c r="E377" s="683">
        <v>1</v>
      </c>
      <c r="F377" s="357"/>
      <c r="G377" s="1480"/>
    </row>
    <row r="378" spans="1:7" x14ac:dyDescent="0.25">
      <c r="A378" s="1467"/>
      <c r="B378" s="1478"/>
      <c r="C378" s="288" t="s">
        <v>1786</v>
      </c>
      <c r="D378" s="283" t="s">
        <v>6</v>
      </c>
      <c r="E378" s="683">
        <v>1</v>
      </c>
      <c r="F378" s="357"/>
      <c r="G378" s="1480"/>
    </row>
    <row r="379" spans="1:7" x14ac:dyDescent="0.25">
      <c r="A379" s="1467"/>
      <c r="B379" s="1478"/>
      <c r="C379" s="288" t="s">
        <v>1787</v>
      </c>
      <c r="D379" s="283" t="s">
        <v>6</v>
      </c>
      <c r="E379" s="683">
        <v>1</v>
      </c>
      <c r="F379" s="357"/>
      <c r="G379" s="1480"/>
    </row>
    <row r="380" spans="1:7" x14ac:dyDescent="0.25">
      <c r="A380" s="1467"/>
      <c r="B380" s="1478"/>
      <c r="C380" s="288" t="s">
        <v>1788</v>
      </c>
      <c r="D380" s="283" t="s">
        <v>69</v>
      </c>
      <c r="E380" s="683">
        <v>6</v>
      </c>
      <c r="F380" s="357"/>
      <c r="G380" s="1480"/>
    </row>
    <row r="381" spans="1:7" ht="15.75" x14ac:dyDescent="0.25">
      <c r="A381" s="1467"/>
      <c r="B381" s="1478"/>
      <c r="C381" s="288" t="s">
        <v>1789</v>
      </c>
      <c r="D381" s="283" t="s">
        <v>6</v>
      </c>
      <c r="E381" s="683">
        <v>4</v>
      </c>
      <c r="F381" s="357"/>
      <c r="G381" s="1480"/>
    </row>
    <row r="382" spans="1:7" ht="26.25" x14ac:dyDescent="0.25">
      <c r="A382" s="1467"/>
      <c r="B382" s="1478"/>
      <c r="C382" s="288" t="s">
        <v>1790</v>
      </c>
      <c r="D382" s="283" t="s">
        <v>69</v>
      </c>
      <c r="E382" s="683">
        <v>30</v>
      </c>
      <c r="F382" s="357"/>
      <c r="G382" s="1480"/>
    </row>
    <row r="383" spans="1:7" ht="26.25" x14ac:dyDescent="0.25">
      <c r="A383" s="1467"/>
      <c r="B383" s="1478"/>
      <c r="C383" s="288" t="s">
        <v>1792</v>
      </c>
      <c r="D383" s="283"/>
      <c r="E383" s="683"/>
      <c r="F383" s="357"/>
      <c r="G383" s="1480"/>
    </row>
    <row r="384" spans="1:7" x14ac:dyDescent="0.25">
      <c r="A384" s="1467"/>
      <c r="B384" s="1478"/>
      <c r="C384" s="288" t="s">
        <v>1793</v>
      </c>
      <c r="D384" s="283"/>
      <c r="E384" s="683"/>
      <c r="F384" s="357"/>
      <c r="G384" s="1480"/>
    </row>
    <row r="385" spans="1:7" ht="26.25" x14ac:dyDescent="0.25">
      <c r="A385" s="1467"/>
      <c r="B385" s="1478"/>
      <c r="C385" s="288" t="s">
        <v>1794</v>
      </c>
      <c r="D385" s="283"/>
      <c r="E385" s="683"/>
      <c r="F385" s="357"/>
      <c r="G385" s="1480"/>
    </row>
    <row r="386" spans="1:7" x14ac:dyDescent="0.25">
      <c r="A386" s="1467"/>
      <c r="B386" s="1478" t="s">
        <v>1795</v>
      </c>
      <c r="C386" s="288" t="s">
        <v>1711</v>
      </c>
      <c r="D386" s="283" t="s">
        <v>1557</v>
      </c>
      <c r="E386" s="683">
        <v>1</v>
      </c>
      <c r="F386" s="1479"/>
      <c r="G386" s="1480">
        <f>ROUND(E386*F386,2)</f>
        <v>0</v>
      </c>
    </row>
    <row r="387" spans="1:7" ht="39" x14ac:dyDescent="0.25">
      <c r="A387" s="1467"/>
      <c r="B387" s="1478"/>
      <c r="C387" s="288" t="s">
        <v>1712</v>
      </c>
      <c r="D387" s="283"/>
      <c r="E387" s="683"/>
      <c r="F387" s="357"/>
      <c r="G387" s="1480"/>
    </row>
    <row r="388" spans="1:7" x14ac:dyDescent="0.25">
      <c r="A388" s="1467"/>
      <c r="B388" s="1478"/>
      <c r="C388" s="288" t="s">
        <v>1796</v>
      </c>
      <c r="D388" s="283"/>
      <c r="E388" s="683"/>
      <c r="F388" s="357"/>
      <c r="G388" s="1480"/>
    </row>
    <row r="389" spans="1:7" x14ac:dyDescent="0.25">
      <c r="A389" s="1467"/>
      <c r="B389" s="1478" t="s">
        <v>1797</v>
      </c>
      <c r="C389" s="288" t="s">
        <v>1798</v>
      </c>
      <c r="D389" s="283" t="s">
        <v>1557</v>
      </c>
      <c r="E389" s="683">
        <v>1</v>
      </c>
      <c r="F389" s="1479"/>
      <c r="G389" s="1480">
        <f>ROUND(E389*F389,2)</f>
        <v>0</v>
      </c>
    </row>
    <row r="390" spans="1:7" x14ac:dyDescent="0.25">
      <c r="A390" s="1467"/>
      <c r="B390" s="1478" t="s">
        <v>1800</v>
      </c>
      <c r="C390" s="288" t="s">
        <v>1801</v>
      </c>
      <c r="D390" s="283" t="s">
        <v>6</v>
      </c>
      <c r="E390" s="683">
        <v>1</v>
      </c>
      <c r="F390" s="357"/>
      <c r="G390" s="1480"/>
    </row>
    <row r="391" spans="1:7" ht="15.75" thickBot="1" x14ac:dyDescent="0.3">
      <c r="A391" s="1467"/>
      <c r="B391" s="1478" t="s">
        <v>1803</v>
      </c>
      <c r="C391" s="288" t="s">
        <v>1804</v>
      </c>
      <c r="D391" s="283" t="s">
        <v>6</v>
      </c>
      <c r="E391" s="683">
        <v>1</v>
      </c>
      <c r="F391" s="357"/>
      <c r="G391" s="1480"/>
    </row>
    <row r="392" spans="1:7" ht="16.5" thickBot="1" x14ac:dyDescent="0.3">
      <c r="A392" s="1467"/>
      <c r="B392" s="1485" t="s">
        <v>1315</v>
      </c>
      <c r="C392" s="1485" t="s">
        <v>2688</v>
      </c>
      <c r="D392" s="1485"/>
      <c r="E392" s="1485"/>
      <c r="F392" s="1479"/>
      <c r="G392" s="385">
        <f>SUM(G173:G391)</f>
        <v>0</v>
      </c>
    </row>
    <row r="393" spans="1:7" ht="16.5" thickBot="1" x14ac:dyDescent="0.3">
      <c r="A393" s="1467"/>
      <c r="B393" s="1481" t="s">
        <v>1317</v>
      </c>
      <c r="C393" s="1481" t="s">
        <v>2689</v>
      </c>
      <c r="D393" s="290"/>
      <c r="E393" s="291"/>
      <c r="F393" s="1486"/>
      <c r="G393" s="1487"/>
    </row>
    <row r="394" spans="1:7" ht="39" x14ac:dyDescent="0.25">
      <c r="A394" s="1467"/>
      <c r="B394" s="1478" t="s">
        <v>1806</v>
      </c>
      <c r="C394" s="288" t="s">
        <v>2723</v>
      </c>
      <c r="D394" s="283" t="s">
        <v>69</v>
      </c>
      <c r="E394" s="685">
        <v>238</v>
      </c>
      <c r="F394" s="1479"/>
      <c r="G394" s="1480">
        <f t="shared" ref="G394:G419" si="5">ROUND(E394*F394,2)</f>
        <v>0</v>
      </c>
    </row>
    <row r="395" spans="1:7" x14ac:dyDescent="0.25">
      <c r="A395" s="1467"/>
      <c r="B395" s="1478" t="s">
        <v>1808</v>
      </c>
      <c r="C395" s="288" t="s">
        <v>2724</v>
      </c>
      <c r="D395" s="283" t="s">
        <v>69</v>
      </c>
      <c r="E395" s="685">
        <v>238</v>
      </c>
      <c r="F395" s="1479"/>
      <c r="G395" s="1480">
        <f t="shared" si="5"/>
        <v>0</v>
      </c>
    </row>
    <row r="396" spans="1:7" ht="26.25" x14ac:dyDescent="0.25">
      <c r="A396" s="1467"/>
      <c r="B396" s="1478" t="s">
        <v>1810</v>
      </c>
      <c r="C396" s="288" t="s">
        <v>2725</v>
      </c>
      <c r="D396" s="283" t="s">
        <v>14</v>
      </c>
      <c r="E396" s="685">
        <v>1</v>
      </c>
      <c r="F396" s="1479"/>
      <c r="G396" s="1480">
        <f t="shared" si="5"/>
        <v>0</v>
      </c>
    </row>
    <row r="397" spans="1:7" ht="26.25" x14ac:dyDescent="0.25">
      <c r="A397" s="1467"/>
      <c r="B397" s="1478" t="s">
        <v>1812</v>
      </c>
      <c r="C397" s="288" t="s">
        <v>2726</v>
      </c>
      <c r="D397" s="283" t="s">
        <v>69</v>
      </c>
      <c r="E397" s="685">
        <v>15</v>
      </c>
      <c r="F397" s="1479"/>
      <c r="G397" s="1480">
        <f t="shared" si="5"/>
        <v>0</v>
      </c>
    </row>
    <row r="398" spans="1:7" ht="64.5" x14ac:dyDescent="0.25">
      <c r="A398" s="1467"/>
      <c r="B398" s="1478" t="s">
        <v>1814</v>
      </c>
      <c r="C398" s="288" t="s">
        <v>2727</v>
      </c>
      <c r="D398" s="283" t="s">
        <v>29</v>
      </c>
      <c r="E398" s="685">
        <v>15</v>
      </c>
      <c r="F398" s="1479"/>
      <c r="G398" s="1480">
        <f t="shared" si="5"/>
        <v>0</v>
      </c>
    </row>
    <row r="399" spans="1:7" ht="51.75" x14ac:dyDescent="0.25">
      <c r="A399" s="1467"/>
      <c r="B399" s="1478" t="s">
        <v>1816</v>
      </c>
      <c r="C399" s="288" t="s">
        <v>2728</v>
      </c>
      <c r="D399" s="283" t="s">
        <v>22</v>
      </c>
      <c r="E399" s="685">
        <v>2</v>
      </c>
      <c r="F399" s="1479"/>
      <c r="G399" s="1480">
        <f t="shared" si="5"/>
        <v>0</v>
      </c>
    </row>
    <row r="400" spans="1:7" ht="141" x14ac:dyDescent="0.25">
      <c r="A400" s="1467"/>
      <c r="B400" s="1478" t="s">
        <v>1818</v>
      </c>
      <c r="C400" s="288" t="s">
        <v>2729</v>
      </c>
      <c r="D400" s="283" t="s">
        <v>69</v>
      </c>
      <c r="E400" s="685">
        <v>238</v>
      </c>
      <c r="F400" s="1479"/>
      <c r="G400" s="1480">
        <f t="shared" si="5"/>
        <v>0</v>
      </c>
    </row>
    <row r="401" spans="1:7" ht="39" x14ac:dyDescent="0.25">
      <c r="A401" s="1467"/>
      <c r="B401" s="1478" t="s">
        <v>1820</v>
      </c>
      <c r="C401" s="288" t="s">
        <v>2730</v>
      </c>
      <c r="D401" s="283" t="s">
        <v>29</v>
      </c>
      <c r="E401" s="685">
        <v>20</v>
      </c>
      <c r="F401" s="1479"/>
      <c r="G401" s="1480">
        <f t="shared" si="5"/>
        <v>0</v>
      </c>
    </row>
    <row r="402" spans="1:7" ht="39" x14ac:dyDescent="0.25">
      <c r="A402" s="1467"/>
      <c r="B402" s="1478" t="s">
        <v>1822</v>
      </c>
      <c r="C402" s="288" t="s">
        <v>2731</v>
      </c>
      <c r="D402" s="283" t="s">
        <v>14</v>
      </c>
      <c r="E402" s="685">
        <v>1</v>
      </c>
      <c r="F402" s="1479"/>
      <c r="G402" s="1480">
        <f t="shared" si="5"/>
        <v>0</v>
      </c>
    </row>
    <row r="403" spans="1:7" x14ac:dyDescent="0.25">
      <c r="A403" s="1467"/>
      <c r="B403" s="1478" t="s">
        <v>1824</v>
      </c>
      <c r="C403" s="288" t="s">
        <v>2732</v>
      </c>
      <c r="D403" s="283" t="s">
        <v>14</v>
      </c>
      <c r="E403" s="685">
        <v>1</v>
      </c>
      <c r="F403" s="1479"/>
      <c r="G403" s="1480">
        <f t="shared" si="5"/>
        <v>0</v>
      </c>
    </row>
    <row r="404" spans="1:7" ht="26.25" x14ac:dyDescent="0.25">
      <c r="A404" s="1467"/>
      <c r="B404" s="1478" t="s">
        <v>2733</v>
      </c>
      <c r="C404" s="288" t="s">
        <v>2734</v>
      </c>
      <c r="D404" s="283" t="s">
        <v>14</v>
      </c>
      <c r="E404" s="685">
        <v>1</v>
      </c>
      <c r="F404" s="1479"/>
      <c r="G404" s="1480">
        <f t="shared" si="5"/>
        <v>0</v>
      </c>
    </row>
    <row r="405" spans="1:7" ht="26.25" x14ac:dyDescent="0.25">
      <c r="A405" s="1467"/>
      <c r="B405" s="1478" t="s">
        <v>2735</v>
      </c>
      <c r="C405" s="288" t="s">
        <v>2736</v>
      </c>
      <c r="D405" s="283" t="s">
        <v>14</v>
      </c>
      <c r="E405" s="685">
        <v>1</v>
      </c>
      <c r="F405" s="1479"/>
      <c r="G405" s="1480">
        <f t="shared" si="5"/>
        <v>0</v>
      </c>
    </row>
    <row r="406" spans="1:7" ht="26.25" x14ac:dyDescent="0.25">
      <c r="A406" s="1467"/>
      <c r="B406" s="1478" t="s">
        <v>2737</v>
      </c>
      <c r="C406" s="288" t="s">
        <v>2738</v>
      </c>
      <c r="D406" s="283" t="s">
        <v>69</v>
      </c>
      <c r="E406" s="685">
        <v>245</v>
      </c>
      <c r="F406" s="1479"/>
      <c r="G406" s="1480">
        <f t="shared" si="5"/>
        <v>0</v>
      </c>
    </row>
    <row r="407" spans="1:7" ht="26.25" x14ac:dyDescent="0.25">
      <c r="A407" s="1467"/>
      <c r="B407" s="1478" t="s">
        <v>2739</v>
      </c>
      <c r="C407" s="288" t="s">
        <v>2740</v>
      </c>
      <c r="D407" s="283" t="s">
        <v>6</v>
      </c>
      <c r="E407" s="685">
        <v>8</v>
      </c>
      <c r="F407" s="1479"/>
      <c r="G407" s="1480">
        <f t="shared" si="5"/>
        <v>0</v>
      </c>
    </row>
    <row r="408" spans="1:7" ht="51.75" x14ac:dyDescent="0.25">
      <c r="A408" s="1467"/>
      <c r="B408" s="1478" t="s">
        <v>2741</v>
      </c>
      <c r="C408" s="288" t="s">
        <v>2742</v>
      </c>
      <c r="D408" s="283" t="s">
        <v>6</v>
      </c>
      <c r="E408" s="685">
        <v>2</v>
      </c>
      <c r="F408" s="1479"/>
      <c r="G408" s="1480">
        <f t="shared" si="5"/>
        <v>0</v>
      </c>
    </row>
    <row r="409" spans="1:7" ht="39" x14ac:dyDescent="0.25">
      <c r="A409" s="1467"/>
      <c r="B409" s="1478" t="s">
        <v>2743</v>
      </c>
      <c r="C409" s="288" t="s">
        <v>2744</v>
      </c>
      <c r="D409" s="283" t="s">
        <v>14</v>
      </c>
      <c r="E409" s="685">
        <v>1</v>
      </c>
      <c r="F409" s="1479"/>
      <c r="G409" s="1480">
        <f t="shared" si="5"/>
        <v>0</v>
      </c>
    </row>
    <row r="410" spans="1:7" ht="77.25" x14ac:dyDescent="0.25">
      <c r="A410" s="1467"/>
      <c r="B410" s="1478" t="s">
        <v>2745</v>
      </c>
      <c r="C410" s="288" t="s">
        <v>2746</v>
      </c>
      <c r="D410" s="283" t="s">
        <v>6</v>
      </c>
      <c r="E410" s="685">
        <v>1</v>
      </c>
      <c r="F410" s="1479"/>
      <c r="G410" s="1480">
        <f t="shared" si="5"/>
        <v>0</v>
      </c>
    </row>
    <row r="411" spans="1:7" ht="51.75" x14ac:dyDescent="0.25">
      <c r="A411" s="1467"/>
      <c r="B411" s="1478" t="s">
        <v>2747</v>
      </c>
      <c r="C411" s="288" t="s">
        <v>2748</v>
      </c>
      <c r="D411" s="283" t="s">
        <v>6</v>
      </c>
      <c r="E411" s="685">
        <v>6</v>
      </c>
      <c r="F411" s="1479"/>
      <c r="G411" s="1480">
        <f t="shared" si="5"/>
        <v>0</v>
      </c>
    </row>
    <row r="412" spans="1:7" x14ac:dyDescent="0.25">
      <c r="A412" s="1467"/>
      <c r="B412" s="1478" t="s">
        <v>2749</v>
      </c>
      <c r="C412" s="288" t="s">
        <v>2750</v>
      </c>
      <c r="D412" s="283" t="s">
        <v>1166</v>
      </c>
      <c r="E412" s="685">
        <v>7</v>
      </c>
      <c r="F412" s="1479"/>
      <c r="G412" s="1480">
        <f t="shared" si="5"/>
        <v>0</v>
      </c>
    </row>
    <row r="413" spans="1:7" x14ac:dyDescent="0.25">
      <c r="A413" s="1467"/>
      <c r="B413" s="1478" t="s">
        <v>2751</v>
      </c>
      <c r="C413" s="288" t="s">
        <v>2752</v>
      </c>
      <c r="D413" s="283" t="s">
        <v>14</v>
      </c>
      <c r="E413" s="685">
        <v>1</v>
      </c>
      <c r="F413" s="1479"/>
      <c r="G413" s="1480">
        <f t="shared" si="5"/>
        <v>0</v>
      </c>
    </row>
    <row r="414" spans="1:7" x14ac:dyDescent="0.25">
      <c r="A414" s="1467"/>
      <c r="B414" s="1478" t="s">
        <v>2753</v>
      </c>
      <c r="C414" s="288" t="s">
        <v>2754</v>
      </c>
      <c r="D414" s="283" t="s">
        <v>14</v>
      </c>
      <c r="E414" s="685">
        <v>1</v>
      </c>
      <c r="F414" s="1479"/>
      <c r="G414" s="1480">
        <f t="shared" si="5"/>
        <v>0</v>
      </c>
    </row>
    <row r="415" spans="1:7" ht="26.25" x14ac:dyDescent="0.25">
      <c r="A415" s="1467"/>
      <c r="B415" s="1478" t="s">
        <v>2755</v>
      </c>
      <c r="C415" s="288" t="s">
        <v>2756</v>
      </c>
      <c r="D415" s="283" t="s">
        <v>14</v>
      </c>
      <c r="E415" s="685">
        <v>1</v>
      </c>
      <c r="F415" s="1479"/>
      <c r="G415" s="1480">
        <f t="shared" si="5"/>
        <v>0</v>
      </c>
    </row>
    <row r="416" spans="1:7" ht="51.75" x14ac:dyDescent="0.25">
      <c r="A416" s="1467"/>
      <c r="B416" s="1478" t="s">
        <v>2757</v>
      </c>
      <c r="C416" s="288" t="s">
        <v>2758</v>
      </c>
      <c r="D416" s="283" t="s">
        <v>14</v>
      </c>
      <c r="E416" s="685">
        <v>1</v>
      </c>
      <c r="F416" s="1479"/>
      <c r="G416" s="1480">
        <f t="shared" si="5"/>
        <v>0</v>
      </c>
    </row>
    <row r="417" spans="1:7" ht="26.25" x14ac:dyDescent="0.25">
      <c r="A417" s="1467"/>
      <c r="B417" s="1478" t="s">
        <v>2759</v>
      </c>
      <c r="C417" s="288" t="s">
        <v>2760</v>
      </c>
      <c r="D417" s="283" t="s">
        <v>14</v>
      </c>
      <c r="E417" s="685">
        <v>1</v>
      </c>
      <c r="F417" s="1479"/>
      <c r="G417" s="1480">
        <f t="shared" si="5"/>
        <v>0</v>
      </c>
    </row>
    <row r="418" spans="1:7" x14ac:dyDescent="0.25">
      <c r="A418" s="1467"/>
      <c r="B418" s="1478" t="s">
        <v>2761</v>
      </c>
      <c r="C418" s="288" t="s">
        <v>2762</v>
      </c>
      <c r="D418" s="283" t="s">
        <v>14</v>
      </c>
      <c r="E418" s="685">
        <v>1</v>
      </c>
      <c r="F418" s="1479"/>
      <c r="G418" s="1480">
        <f t="shared" si="5"/>
        <v>0</v>
      </c>
    </row>
    <row r="419" spans="1:7" ht="27" thickBot="1" x14ac:dyDescent="0.3">
      <c r="A419" s="1467"/>
      <c r="B419" s="1478" t="s">
        <v>2763</v>
      </c>
      <c r="C419" s="288" t="s">
        <v>2764</v>
      </c>
      <c r="D419" s="283" t="s">
        <v>14</v>
      </c>
      <c r="E419" s="685">
        <v>1</v>
      </c>
      <c r="F419" s="1479"/>
      <c r="G419" s="1480">
        <f t="shared" si="5"/>
        <v>0</v>
      </c>
    </row>
    <row r="420" spans="1:7" ht="16.5" thickBot="1" x14ac:dyDescent="0.3">
      <c r="A420" s="1467"/>
      <c r="B420" s="1481" t="s">
        <v>1317</v>
      </c>
      <c r="C420" s="1481" t="s">
        <v>2689</v>
      </c>
      <c r="D420" s="290"/>
      <c r="E420" s="291"/>
      <c r="F420" s="1479"/>
      <c r="G420" s="293">
        <f>SUBTOTAL(9,G394:G419)</f>
        <v>0</v>
      </c>
    </row>
    <row r="421" spans="1:7" ht="16.5" thickBot="1" x14ac:dyDescent="0.3">
      <c r="A421" s="1467"/>
      <c r="B421" s="1488" t="s">
        <v>1318</v>
      </c>
      <c r="C421" s="1488" t="s">
        <v>2690</v>
      </c>
      <c r="D421" s="1488"/>
      <c r="E421" s="1489"/>
      <c r="F421" s="1490"/>
      <c r="G421" s="1487"/>
    </row>
    <row r="422" spans="1:7" ht="128.25" x14ac:dyDescent="0.25">
      <c r="A422" s="1467"/>
      <c r="B422" s="1478" t="s">
        <v>1829</v>
      </c>
      <c r="C422" s="288" t="s">
        <v>1830</v>
      </c>
      <c r="D422" s="283" t="s">
        <v>6</v>
      </c>
      <c r="E422" s="685">
        <v>2</v>
      </c>
      <c r="F422" s="1479"/>
      <c r="G422" s="1480">
        <f t="shared" ref="G422:G485" si="6">ROUND(E422*F422,2)</f>
        <v>0</v>
      </c>
    </row>
    <row r="423" spans="1:7" ht="51.75" x14ac:dyDescent="0.25">
      <c r="A423" s="1467"/>
      <c r="B423" s="1478" t="s">
        <v>1831</v>
      </c>
      <c r="C423" s="288" t="s">
        <v>1832</v>
      </c>
      <c r="D423" s="283" t="s">
        <v>1833</v>
      </c>
      <c r="E423" s="685">
        <v>4</v>
      </c>
      <c r="F423" s="1479"/>
      <c r="G423" s="1480">
        <f t="shared" si="6"/>
        <v>0</v>
      </c>
    </row>
    <row r="424" spans="1:7" ht="26.25" x14ac:dyDescent="0.25">
      <c r="A424" s="1467"/>
      <c r="B424" s="1478" t="s">
        <v>1834</v>
      </c>
      <c r="C424" s="288" t="s">
        <v>1835</v>
      </c>
      <c r="D424" s="283" t="s">
        <v>1836</v>
      </c>
      <c r="E424" s="685">
        <v>2</v>
      </c>
      <c r="F424" s="1479"/>
      <c r="G424" s="1480">
        <f t="shared" si="6"/>
        <v>0</v>
      </c>
    </row>
    <row r="425" spans="1:7" ht="26.25" x14ac:dyDescent="0.25">
      <c r="A425" s="1467"/>
      <c r="B425" s="1478" t="s">
        <v>1837</v>
      </c>
      <c r="C425" s="288" t="s">
        <v>1838</v>
      </c>
      <c r="D425" s="283" t="s">
        <v>69</v>
      </c>
      <c r="E425" s="685">
        <v>4</v>
      </c>
      <c r="F425" s="1479"/>
      <c r="G425" s="1480">
        <f t="shared" si="6"/>
        <v>0</v>
      </c>
    </row>
    <row r="426" spans="1:7" ht="26.25" x14ac:dyDescent="0.25">
      <c r="A426" s="1467"/>
      <c r="B426" s="1478" t="s">
        <v>1839</v>
      </c>
      <c r="C426" s="288" t="s">
        <v>1840</v>
      </c>
      <c r="D426" s="283" t="s">
        <v>6</v>
      </c>
      <c r="E426" s="685">
        <v>1</v>
      </c>
      <c r="F426" s="1479"/>
      <c r="G426" s="1480">
        <f t="shared" si="6"/>
        <v>0</v>
      </c>
    </row>
    <row r="427" spans="1:7" ht="102.75" x14ac:dyDescent="0.25">
      <c r="A427" s="1467"/>
      <c r="B427" s="1478" t="s">
        <v>1841</v>
      </c>
      <c r="C427" s="288" t="s">
        <v>2765</v>
      </c>
      <c r="D427" s="283" t="s">
        <v>1836</v>
      </c>
      <c r="E427" s="685">
        <v>2</v>
      </c>
      <c r="F427" s="1479"/>
      <c r="G427" s="1480">
        <f t="shared" si="6"/>
        <v>0</v>
      </c>
    </row>
    <row r="428" spans="1:7" ht="26.25" x14ac:dyDescent="0.25">
      <c r="A428" s="1467"/>
      <c r="B428" s="1478" t="s">
        <v>1843</v>
      </c>
      <c r="C428" s="288" t="s">
        <v>1844</v>
      </c>
      <c r="D428" s="283" t="s">
        <v>1836</v>
      </c>
      <c r="E428" s="685">
        <v>2</v>
      </c>
      <c r="F428" s="1479"/>
      <c r="G428" s="1480">
        <f t="shared" si="6"/>
        <v>0</v>
      </c>
    </row>
    <row r="429" spans="1:7" ht="39" x14ac:dyDescent="0.25">
      <c r="A429" s="1467"/>
      <c r="B429" s="1478" t="s">
        <v>1845</v>
      </c>
      <c r="C429" s="288" t="s">
        <v>1846</v>
      </c>
      <c r="D429" s="283" t="s">
        <v>6</v>
      </c>
      <c r="E429" s="685">
        <v>1</v>
      </c>
      <c r="F429" s="1479"/>
      <c r="G429" s="1480">
        <f t="shared" si="6"/>
        <v>0</v>
      </c>
    </row>
    <row r="430" spans="1:7" ht="77.25" x14ac:dyDescent="0.25">
      <c r="A430" s="1467"/>
      <c r="B430" s="1478" t="s">
        <v>1847</v>
      </c>
      <c r="C430" s="288" t="s">
        <v>1848</v>
      </c>
      <c r="D430" s="283" t="s">
        <v>6</v>
      </c>
      <c r="E430" s="685">
        <v>1</v>
      </c>
      <c r="F430" s="1479"/>
      <c r="G430" s="1480">
        <f t="shared" si="6"/>
        <v>0</v>
      </c>
    </row>
    <row r="431" spans="1:7" ht="39" x14ac:dyDescent="0.25">
      <c r="A431" s="1467"/>
      <c r="B431" s="1478" t="s">
        <v>1849</v>
      </c>
      <c r="C431" s="288" t="s">
        <v>1850</v>
      </c>
      <c r="D431" s="283" t="s">
        <v>1833</v>
      </c>
      <c r="E431" s="685">
        <v>3</v>
      </c>
      <c r="F431" s="1479"/>
      <c r="G431" s="1480">
        <f t="shared" si="6"/>
        <v>0</v>
      </c>
    </row>
    <row r="432" spans="1:7" ht="77.25" x14ac:dyDescent="0.25">
      <c r="A432" s="1467"/>
      <c r="B432" s="1478" t="s">
        <v>1851</v>
      </c>
      <c r="C432" s="288" t="s">
        <v>1852</v>
      </c>
      <c r="D432" s="283" t="s">
        <v>6</v>
      </c>
      <c r="E432" s="685">
        <v>1</v>
      </c>
      <c r="F432" s="1479"/>
      <c r="G432" s="1480">
        <f t="shared" si="6"/>
        <v>0</v>
      </c>
    </row>
    <row r="433" spans="1:7" ht="39" x14ac:dyDescent="0.25">
      <c r="A433" s="1467"/>
      <c r="B433" s="1478" t="s">
        <v>1853</v>
      </c>
      <c r="C433" s="288" t="s">
        <v>1854</v>
      </c>
      <c r="D433" s="283" t="s">
        <v>6</v>
      </c>
      <c r="E433" s="685">
        <v>1</v>
      </c>
      <c r="F433" s="1479"/>
      <c r="G433" s="1480">
        <f t="shared" si="6"/>
        <v>0</v>
      </c>
    </row>
    <row r="434" spans="1:7" ht="64.5" x14ac:dyDescent="0.25">
      <c r="A434" s="1467"/>
      <c r="B434" s="1478" t="s">
        <v>1855</v>
      </c>
      <c r="C434" s="288" t="s">
        <v>1856</v>
      </c>
      <c r="D434" s="283" t="s">
        <v>6</v>
      </c>
      <c r="E434" s="685">
        <v>1</v>
      </c>
      <c r="F434" s="1479"/>
      <c r="G434" s="1480">
        <f t="shared" si="6"/>
        <v>0</v>
      </c>
    </row>
    <row r="435" spans="1:7" ht="90" x14ac:dyDescent="0.25">
      <c r="A435" s="1467"/>
      <c r="B435" s="1478" t="s">
        <v>1857</v>
      </c>
      <c r="C435" s="288" t="s">
        <v>1858</v>
      </c>
      <c r="D435" s="283" t="s">
        <v>6</v>
      </c>
      <c r="E435" s="685">
        <v>1</v>
      </c>
      <c r="F435" s="1479"/>
      <c r="G435" s="1480">
        <f t="shared" si="6"/>
        <v>0</v>
      </c>
    </row>
    <row r="436" spans="1:7" ht="90" x14ac:dyDescent="0.25">
      <c r="A436" s="1467"/>
      <c r="B436" s="1478" t="s">
        <v>1859</v>
      </c>
      <c r="C436" s="288" t="s">
        <v>1860</v>
      </c>
      <c r="D436" s="283" t="s">
        <v>6</v>
      </c>
      <c r="E436" s="685">
        <v>1</v>
      </c>
      <c r="F436" s="1479"/>
      <c r="G436" s="1480">
        <f t="shared" si="6"/>
        <v>0</v>
      </c>
    </row>
    <row r="437" spans="1:7" ht="77.25" x14ac:dyDescent="0.25">
      <c r="A437" s="1467"/>
      <c r="B437" s="1478" t="s">
        <v>1861</v>
      </c>
      <c r="C437" s="288" t="s">
        <v>1862</v>
      </c>
      <c r="D437" s="283" t="s">
        <v>6</v>
      </c>
      <c r="E437" s="685">
        <v>1</v>
      </c>
      <c r="F437" s="1479"/>
      <c r="G437" s="1480">
        <f t="shared" si="6"/>
        <v>0</v>
      </c>
    </row>
    <row r="438" spans="1:7" ht="26.25" x14ac:dyDescent="0.25">
      <c r="A438" s="1467"/>
      <c r="B438" s="1478" t="s">
        <v>1863</v>
      </c>
      <c r="C438" s="288" t="s">
        <v>1864</v>
      </c>
      <c r="D438" s="283" t="s">
        <v>1865</v>
      </c>
      <c r="E438" s="685">
        <v>7</v>
      </c>
      <c r="F438" s="1479"/>
      <c r="G438" s="1480">
        <f t="shared" si="6"/>
        <v>0</v>
      </c>
    </row>
    <row r="439" spans="1:7" ht="26.25" x14ac:dyDescent="0.25">
      <c r="A439" s="1467"/>
      <c r="B439" s="1478" t="s">
        <v>1866</v>
      </c>
      <c r="C439" s="288" t="s">
        <v>1867</v>
      </c>
      <c r="D439" s="283" t="s">
        <v>1865</v>
      </c>
      <c r="E439" s="685">
        <v>6</v>
      </c>
      <c r="F439" s="1479"/>
      <c r="G439" s="1480">
        <f t="shared" si="6"/>
        <v>0</v>
      </c>
    </row>
    <row r="440" spans="1:7" ht="39" x14ac:dyDescent="0.25">
      <c r="A440" s="1467"/>
      <c r="B440" s="1478" t="s">
        <v>1868</v>
      </c>
      <c r="C440" s="288" t="s">
        <v>1869</v>
      </c>
      <c r="D440" s="283" t="s">
        <v>6</v>
      </c>
      <c r="E440" s="685">
        <v>1</v>
      </c>
      <c r="F440" s="1479"/>
      <c r="G440" s="1480">
        <f t="shared" si="6"/>
        <v>0</v>
      </c>
    </row>
    <row r="441" spans="1:7" ht="26.25" x14ac:dyDescent="0.25">
      <c r="A441" s="1467"/>
      <c r="B441" s="1478" t="s">
        <v>1870</v>
      </c>
      <c r="C441" s="288" t="s">
        <v>1871</v>
      </c>
      <c r="D441" s="283" t="s">
        <v>1836</v>
      </c>
      <c r="E441" s="685">
        <v>2</v>
      </c>
      <c r="F441" s="1479"/>
      <c r="G441" s="1480">
        <f t="shared" si="6"/>
        <v>0</v>
      </c>
    </row>
    <row r="442" spans="1:7" ht="39" x14ac:dyDescent="0.25">
      <c r="A442" s="1467"/>
      <c r="B442" s="1478" t="s">
        <v>1872</v>
      </c>
      <c r="C442" s="288" t="s">
        <v>1873</v>
      </c>
      <c r="D442" s="283" t="s">
        <v>1865</v>
      </c>
      <c r="E442" s="685">
        <v>6</v>
      </c>
      <c r="F442" s="1479"/>
      <c r="G442" s="1480">
        <f t="shared" si="6"/>
        <v>0</v>
      </c>
    </row>
    <row r="443" spans="1:7" ht="51.75" x14ac:dyDescent="0.25">
      <c r="A443" s="1467"/>
      <c r="B443" s="1478" t="s">
        <v>1874</v>
      </c>
      <c r="C443" s="288" t="s">
        <v>2766</v>
      </c>
      <c r="D443" s="283" t="s">
        <v>1865</v>
      </c>
      <c r="E443" s="685">
        <v>25</v>
      </c>
      <c r="F443" s="1479"/>
      <c r="G443" s="1480">
        <f t="shared" si="6"/>
        <v>0</v>
      </c>
    </row>
    <row r="444" spans="1:7" x14ac:dyDescent="0.25">
      <c r="A444" s="1467"/>
      <c r="B444" s="1478" t="s">
        <v>1876</v>
      </c>
      <c r="C444" s="288" t="s">
        <v>1877</v>
      </c>
      <c r="D444" s="283" t="s">
        <v>69</v>
      </c>
      <c r="E444" s="685">
        <v>2</v>
      </c>
      <c r="F444" s="1479"/>
      <c r="G444" s="1480">
        <f t="shared" si="6"/>
        <v>0</v>
      </c>
    </row>
    <row r="445" spans="1:7" ht="26.25" x14ac:dyDescent="0.25">
      <c r="A445" s="1467"/>
      <c r="B445" s="1478" t="s">
        <v>1878</v>
      </c>
      <c r="C445" s="288" t="s">
        <v>1879</v>
      </c>
      <c r="D445" s="283" t="s">
        <v>69</v>
      </c>
      <c r="E445" s="685">
        <v>2</v>
      </c>
      <c r="F445" s="1479"/>
      <c r="G445" s="1480">
        <f t="shared" si="6"/>
        <v>0</v>
      </c>
    </row>
    <row r="446" spans="1:7" ht="26.25" x14ac:dyDescent="0.25">
      <c r="A446" s="1467"/>
      <c r="B446" s="1478" t="s">
        <v>1880</v>
      </c>
      <c r="C446" s="288" t="s">
        <v>1881</v>
      </c>
      <c r="D446" s="283" t="s">
        <v>69</v>
      </c>
      <c r="E446" s="685">
        <v>2</v>
      </c>
      <c r="F446" s="1479"/>
      <c r="G446" s="1480">
        <f t="shared" si="6"/>
        <v>0</v>
      </c>
    </row>
    <row r="447" spans="1:7" x14ac:dyDescent="0.25">
      <c r="A447" s="1467"/>
      <c r="B447" s="1478" t="s">
        <v>1882</v>
      </c>
      <c r="C447" s="288" t="s">
        <v>1883</v>
      </c>
      <c r="D447" s="283" t="s">
        <v>1865</v>
      </c>
      <c r="E447" s="685">
        <v>15</v>
      </c>
      <c r="F447" s="1479"/>
      <c r="G447" s="1480">
        <f t="shared" si="6"/>
        <v>0</v>
      </c>
    </row>
    <row r="448" spans="1:7" ht="39" x14ac:dyDescent="0.25">
      <c r="A448" s="1467"/>
      <c r="B448" s="1478" t="s">
        <v>1884</v>
      </c>
      <c r="C448" s="288" t="s">
        <v>1885</v>
      </c>
      <c r="D448" s="283" t="s">
        <v>1865</v>
      </c>
      <c r="E448" s="685">
        <v>6</v>
      </c>
      <c r="F448" s="1479"/>
      <c r="G448" s="1480">
        <f t="shared" si="6"/>
        <v>0</v>
      </c>
    </row>
    <row r="449" spans="1:7" ht="26.25" x14ac:dyDescent="0.25">
      <c r="A449" s="1467"/>
      <c r="B449" s="1478" t="s">
        <v>1886</v>
      </c>
      <c r="C449" s="288" t="s">
        <v>1887</v>
      </c>
      <c r="D449" s="283" t="s">
        <v>1836</v>
      </c>
      <c r="E449" s="685">
        <v>2</v>
      </c>
      <c r="F449" s="1479"/>
      <c r="G449" s="1480">
        <f t="shared" si="6"/>
        <v>0</v>
      </c>
    </row>
    <row r="450" spans="1:7" ht="26.25" x14ac:dyDescent="0.25">
      <c r="A450" s="1467"/>
      <c r="B450" s="1478" t="s">
        <v>1888</v>
      </c>
      <c r="C450" s="288" t="s">
        <v>1889</v>
      </c>
      <c r="D450" s="283" t="s">
        <v>6</v>
      </c>
      <c r="E450" s="685">
        <v>1</v>
      </c>
      <c r="F450" s="1479"/>
      <c r="G450" s="1480">
        <f t="shared" si="6"/>
        <v>0</v>
      </c>
    </row>
    <row r="451" spans="1:7" x14ac:dyDescent="0.25">
      <c r="A451" s="1467"/>
      <c r="B451" s="1478" t="s">
        <v>1890</v>
      </c>
      <c r="C451" s="288" t="s">
        <v>1891</v>
      </c>
      <c r="D451" s="283" t="s">
        <v>14</v>
      </c>
      <c r="E451" s="685">
        <v>1</v>
      </c>
      <c r="F451" s="1479"/>
      <c r="G451" s="1480">
        <f t="shared" si="6"/>
        <v>0</v>
      </c>
    </row>
    <row r="452" spans="1:7" ht="77.25" x14ac:dyDescent="0.25">
      <c r="A452" s="1467"/>
      <c r="B452" s="1478" t="s">
        <v>1892</v>
      </c>
      <c r="C452" s="288" t="s">
        <v>1893</v>
      </c>
      <c r="D452" s="283" t="s">
        <v>14</v>
      </c>
      <c r="E452" s="685">
        <v>1</v>
      </c>
      <c r="F452" s="1479"/>
      <c r="G452" s="1480">
        <f t="shared" si="6"/>
        <v>0</v>
      </c>
    </row>
    <row r="453" spans="1:7" ht="26.25" x14ac:dyDescent="0.25">
      <c r="A453" s="1467"/>
      <c r="B453" s="1478" t="s">
        <v>1897</v>
      </c>
      <c r="C453" s="288" t="s">
        <v>1898</v>
      </c>
      <c r="D453" s="283" t="s">
        <v>6</v>
      </c>
      <c r="E453" s="685">
        <v>1</v>
      </c>
      <c r="F453" s="1479"/>
      <c r="G453" s="1480">
        <f t="shared" si="6"/>
        <v>0</v>
      </c>
    </row>
    <row r="454" spans="1:7" ht="39" x14ac:dyDescent="0.25">
      <c r="A454" s="1467"/>
      <c r="B454" s="1478" t="s">
        <v>1901</v>
      </c>
      <c r="C454" s="288" t="s">
        <v>1902</v>
      </c>
      <c r="D454" s="283" t="s">
        <v>1833</v>
      </c>
      <c r="E454" s="685">
        <v>4</v>
      </c>
      <c r="F454" s="1479"/>
      <c r="G454" s="1480">
        <f t="shared" si="6"/>
        <v>0</v>
      </c>
    </row>
    <row r="455" spans="1:7" ht="39" x14ac:dyDescent="0.25">
      <c r="A455" s="1467"/>
      <c r="B455" s="1478" t="s">
        <v>1903</v>
      </c>
      <c r="C455" s="288" t="s">
        <v>1904</v>
      </c>
      <c r="D455" s="283" t="s">
        <v>1836</v>
      </c>
      <c r="E455" s="685">
        <v>2</v>
      </c>
      <c r="F455" s="1479"/>
      <c r="G455" s="1480">
        <f t="shared" si="6"/>
        <v>0</v>
      </c>
    </row>
    <row r="456" spans="1:7" ht="64.5" x14ac:dyDescent="0.25">
      <c r="A456" s="1467"/>
      <c r="B456" s="1478" t="s">
        <v>1905</v>
      </c>
      <c r="C456" s="288" t="s">
        <v>2767</v>
      </c>
      <c r="D456" s="283" t="s">
        <v>6</v>
      </c>
      <c r="E456" s="685">
        <v>1</v>
      </c>
      <c r="F456" s="1479"/>
      <c r="G456" s="1480">
        <f t="shared" si="6"/>
        <v>0</v>
      </c>
    </row>
    <row r="457" spans="1:7" x14ac:dyDescent="0.25">
      <c r="A457" s="1467"/>
      <c r="B457" s="1478" t="s">
        <v>1907</v>
      </c>
      <c r="C457" s="288" t="s">
        <v>1908</v>
      </c>
      <c r="D457" s="283" t="s">
        <v>1836</v>
      </c>
      <c r="E457" s="685">
        <v>2</v>
      </c>
      <c r="F457" s="1479"/>
      <c r="G457" s="1480">
        <f t="shared" si="6"/>
        <v>0</v>
      </c>
    </row>
    <row r="458" spans="1:7" ht="26.25" x14ac:dyDescent="0.25">
      <c r="A458" s="1467"/>
      <c r="B458" s="1478" t="s">
        <v>1909</v>
      </c>
      <c r="C458" s="288" t="s">
        <v>1910</v>
      </c>
      <c r="D458" s="283" t="s">
        <v>1836</v>
      </c>
      <c r="E458" s="685">
        <v>2</v>
      </c>
      <c r="F458" s="1479"/>
      <c r="G458" s="1480">
        <f t="shared" si="6"/>
        <v>0</v>
      </c>
    </row>
    <row r="459" spans="1:7" ht="39" x14ac:dyDescent="0.25">
      <c r="A459" s="1467"/>
      <c r="B459" s="1478" t="s">
        <v>1911</v>
      </c>
      <c r="C459" s="288" t="s">
        <v>1912</v>
      </c>
      <c r="D459" s="283" t="s">
        <v>1865</v>
      </c>
      <c r="E459" s="685">
        <v>10</v>
      </c>
      <c r="F459" s="1479"/>
      <c r="G459" s="1480">
        <f t="shared" si="6"/>
        <v>0</v>
      </c>
    </row>
    <row r="460" spans="1:7" ht="26.25" x14ac:dyDescent="0.25">
      <c r="A460" s="1467"/>
      <c r="B460" s="1478" t="s">
        <v>1915</v>
      </c>
      <c r="C460" s="288" t="s">
        <v>1916</v>
      </c>
      <c r="D460" s="283" t="s">
        <v>69</v>
      </c>
      <c r="E460" s="685">
        <v>30</v>
      </c>
      <c r="F460" s="1479"/>
      <c r="G460" s="1480">
        <f t="shared" si="6"/>
        <v>0</v>
      </c>
    </row>
    <row r="461" spans="1:7" ht="26.25" x14ac:dyDescent="0.25">
      <c r="A461" s="1467"/>
      <c r="B461" s="1478" t="s">
        <v>1917</v>
      </c>
      <c r="C461" s="288" t="s">
        <v>1918</v>
      </c>
      <c r="D461" s="283" t="s">
        <v>69</v>
      </c>
      <c r="E461" s="685">
        <v>40</v>
      </c>
      <c r="F461" s="1479"/>
      <c r="G461" s="1480">
        <f t="shared" si="6"/>
        <v>0</v>
      </c>
    </row>
    <row r="462" spans="1:7" ht="26.25" x14ac:dyDescent="0.25">
      <c r="A462" s="1467"/>
      <c r="B462" s="1478" t="s">
        <v>1919</v>
      </c>
      <c r="C462" s="288" t="s">
        <v>1920</v>
      </c>
      <c r="D462" s="283" t="s">
        <v>69</v>
      </c>
      <c r="E462" s="685">
        <v>50</v>
      </c>
      <c r="F462" s="1479"/>
      <c r="G462" s="1480">
        <f t="shared" si="6"/>
        <v>0</v>
      </c>
    </row>
    <row r="463" spans="1:7" ht="39" x14ac:dyDescent="0.25">
      <c r="A463" s="1467"/>
      <c r="B463" s="1478" t="s">
        <v>1921</v>
      </c>
      <c r="C463" s="288" t="s">
        <v>1922</v>
      </c>
      <c r="D463" s="283" t="s">
        <v>69</v>
      </c>
      <c r="E463" s="685">
        <v>90</v>
      </c>
      <c r="F463" s="1479"/>
      <c r="G463" s="1480">
        <f t="shared" si="6"/>
        <v>0</v>
      </c>
    </row>
    <row r="464" spans="1:7" ht="39" x14ac:dyDescent="0.25">
      <c r="A464" s="1467"/>
      <c r="B464" s="1478" t="s">
        <v>1925</v>
      </c>
      <c r="C464" s="288" t="s">
        <v>1926</v>
      </c>
      <c r="D464" s="283" t="s">
        <v>1833</v>
      </c>
      <c r="E464" s="685">
        <v>5</v>
      </c>
      <c r="F464" s="1479"/>
      <c r="G464" s="1480">
        <f t="shared" si="6"/>
        <v>0</v>
      </c>
    </row>
    <row r="465" spans="1:7" ht="64.5" x14ac:dyDescent="0.25">
      <c r="A465" s="1467"/>
      <c r="B465" s="1478" t="s">
        <v>1927</v>
      </c>
      <c r="C465" s="288" t="s">
        <v>1928</v>
      </c>
      <c r="D465" s="283" t="s">
        <v>1833</v>
      </c>
      <c r="E465" s="685">
        <v>3</v>
      </c>
      <c r="F465" s="1479"/>
      <c r="G465" s="1480">
        <f t="shared" si="6"/>
        <v>0</v>
      </c>
    </row>
    <row r="466" spans="1:7" ht="26.25" x14ac:dyDescent="0.25">
      <c r="A466" s="1467"/>
      <c r="B466" s="1478" t="s">
        <v>1929</v>
      </c>
      <c r="C466" s="288" t="s">
        <v>1930</v>
      </c>
      <c r="D466" s="283" t="s">
        <v>6</v>
      </c>
      <c r="E466" s="685">
        <v>1</v>
      </c>
      <c r="F466" s="1479"/>
      <c r="G466" s="1480">
        <f t="shared" si="6"/>
        <v>0</v>
      </c>
    </row>
    <row r="467" spans="1:7" ht="39" x14ac:dyDescent="0.25">
      <c r="A467" s="1467"/>
      <c r="B467" s="1478" t="s">
        <v>1931</v>
      </c>
      <c r="C467" s="288" t="s">
        <v>1932</v>
      </c>
      <c r="D467" s="283" t="s">
        <v>1836</v>
      </c>
      <c r="E467" s="685">
        <v>2</v>
      </c>
      <c r="F467" s="1479"/>
      <c r="G467" s="1480">
        <f t="shared" si="6"/>
        <v>0</v>
      </c>
    </row>
    <row r="468" spans="1:7" x14ac:dyDescent="0.25">
      <c r="A468" s="1467"/>
      <c r="B468" s="1478" t="s">
        <v>1933</v>
      </c>
      <c r="C468" s="288" t="s">
        <v>1934</v>
      </c>
      <c r="D468" s="283" t="s">
        <v>6</v>
      </c>
      <c r="E468" s="685">
        <v>1</v>
      </c>
      <c r="F468" s="1479"/>
      <c r="G468" s="1480">
        <f t="shared" si="6"/>
        <v>0</v>
      </c>
    </row>
    <row r="469" spans="1:7" ht="39" x14ac:dyDescent="0.25">
      <c r="A469" s="1467"/>
      <c r="B469" s="1478" t="s">
        <v>1935</v>
      </c>
      <c r="C469" s="288" t="s">
        <v>1912</v>
      </c>
      <c r="D469" s="283" t="s">
        <v>1833</v>
      </c>
      <c r="E469" s="685">
        <v>4</v>
      </c>
      <c r="F469" s="1479"/>
      <c r="G469" s="1480">
        <f t="shared" si="6"/>
        <v>0</v>
      </c>
    </row>
    <row r="470" spans="1:7" ht="26.25" x14ac:dyDescent="0.25">
      <c r="A470" s="1467"/>
      <c r="B470" s="1478" t="s">
        <v>1936</v>
      </c>
      <c r="C470" s="288" t="s">
        <v>1914</v>
      </c>
      <c r="D470" s="283"/>
      <c r="E470" s="685"/>
      <c r="F470" s="1479"/>
      <c r="G470" s="1480">
        <f t="shared" si="6"/>
        <v>0</v>
      </c>
    </row>
    <row r="471" spans="1:7" ht="26.25" x14ac:dyDescent="0.25">
      <c r="A471" s="1467"/>
      <c r="B471" s="1478" t="s">
        <v>1937</v>
      </c>
      <c r="C471" s="288" t="s">
        <v>1938</v>
      </c>
      <c r="D471" s="283" t="s">
        <v>69</v>
      </c>
      <c r="E471" s="685">
        <v>40</v>
      </c>
      <c r="F471" s="1479"/>
      <c r="G471" s="1480">
        <f t="shared" si="6"/>
        <v>0</v>
      </c>
    </row>
    <row r="472" spans="1:7" x14ac:dyDescent="0.25">
      <c r="A472" s="1467"/>
      <c r="B472" s="1478" t="s">
        <v>1940</v>
      </c>
      <c r="C472" s="288" t="s">
        <v>1896</v>
      </c>
      <c r="D472" s="283"/>
      <c r="E472" s="685"/>
      <c r="F472" s="1479"/>
      <c r="G472" s="1480">
        <f t="shared" si="6"/>
        <v>0</v>
      </c>
    </row>
    <row r="473" spans="1:7" x14ac:dyDescent="0.25">
      <c r="A473" s="1467"/>
      <c r="B473" s="1478" t="s">
        <v>1941</v>
      </c>
      <c r="C473" s="288" t="s">
        <v>1942</v>
      </c>
      <c r="D473" s="283" t="s">
        <v>69</v>
      </c>
      <c r="E473" s="685">
        <v>180</v>
      </c>
      <c r="F473" s="1479"/>
      <c r="G473" s="1480">
        <f t="shared" si="6"/>
        <v>0</v>
      </c>
    </row>
    <row r="474" spans="1:7" ht="26.25" x14ac:dyDescent="0.25">
      <c r="A474" s="1467"/>
      <c r="B474" s="1478" t="s">
        <v>1943</v>
      </c>
      <c r="C474" s="288" t="s">
        <v>1944</v>
      </c>
      <c r="D474" s="283" t="s">
        <v>69</v>
      </c>
      <c r="E474" s="685">
        <v>70</v>
      </c>
      <c r="F474" s="1479"/>
      <c r="G474" s="1480">
        <f t="shared" si="6"/>
        <v>0</v>
      </c>
    </row>
    <row r="475" spans="1:7" ht="39" x14ac:dyDescent="0.25">
      <c r="A475" s="1467"/>
      <c r="B475" s="1478" t="s">
        <v>1945</v>
      </c>
      <c r="C475" s="288" t="s">
        <v>1946</v>
      </c>
      <c r="D475" s="283" t="s">
        <v>1836</v>
      </c>
      <c r="E475" s="685">
        <v>2</v>
      </c>
      <c r="F475" s="1479"/>
      <c r="G475" s="1480">
        <f t="shared" si="6"/>
        <v>0</v>
      </c>
    </row>
    <row r="476" spans="1:7" ht="39" x14ac:dyDescent="0.25">
      <c r="A476" s="1467"/>
      <c r="B476" s="1478" t="s">
        <v>1947</v>
      </c>
      <c r="C476" s="288" t="s">
        <v>1948</v>
      </c>
      <c r="D476" s="283" t="s">
        <v>1865</v>
      </c>
      <c r="E476" s="685">
        <v>20</v>
      </c>
      <c r="F476" s="1479"/>
      <c r="G476" s="1480">
        <f t="shared" si="6"/>
        <v>0</v>
      </c>
    </row>
    <row r="477" spans="1:7" ht="39" x14ac:dyDescent="0.25">
      <c r="A477" s="1467"/>
      <c r="B477" s="1478" t="s">
        <v>1949</v>
      </c>
      <c r="C477" s="288" t="s">
        <v>1950</v>
      </c>
      <c r="D477" s="283" t="s">
        <v>1833</v>
      </c>
      <c r="E477" s="685">
        <v>5</v>
      </c>
      <c r="F477" s="1479"/>
      <c r="G477" s="1480">
        <f t="shared" si="6"/>
        <v>0</v>
      </c>
    </row>
    <row r="478" spans="1:7" ht="64.5" x14ac:dyDescent="0.25">
      <c r="A478" s="1467"/>
      <c r="B478" s="1478" t="s">
        <v>1951</v>
      </c>
      <c r="C478" s="288" t="s">
        <v>2768</v>
      </c>
      <c r="D478" s="283" t="s">
        <v>1865</v>
      </c>
      <c r="E478" s="685">
        <v>25</v>
      </c>
      <c r="F478" s="1479"/>
      <c r="G478" s="1480">
        <f t="shared" si="6"/>
        <v>0</v>
      </c>
    </row>
    <row r="479" spans="1:7" ht="26.25" x14ac:dyDescent="0.25">
      <c r="A479" s="1467"/>
      <c r="B479" s="1478" t="s">
        <v>1953</v>
      </c>
      <c r="C479" s="288" t="s">
        <v>1954</v>
      </c>
      <c r="D479" s="283" t="s">
        <v>1833</v>
      </c>
      <c r="E479" s="685">
        <v>4</v>
      </c>
      <c r="F479" s="1479"/>
      <c r="G479" s="1480">
        <f t="shared" si="6"/>
        <v>0</v>
      </c>
    </row>
    <row r="480" spans="1:7" ht="51.75" x14ac:dyDescent="0.25">
      <c r="A480" s="1467"/>
      <c r="B480" s="1478" t="s">
        <v>1956</v>
      </c>
      <c r="C480" s="288" t="s">
        <v>1957</v>
      </c>
      <c r="D480" s="283" t="s">
        <v>6</v>
      </c>
      <c r="E480" s="685">
        <v>1</v>
      </c>
      <c r="F480" s="1479"/>
      <c r="G480" s="1480">
        <f t="shared" si="6"/>
        <v>0</v>
      </c>
    </row>
    <row r="481" spans="1:7" x14ac:dyDescent="0.25">
      <c r="A481" s="1467"/>
      <c r="B481" s="1478" t="s">
        <v>1958</v>
      </c>
      <c r="C481" s="288" t="s">
        <v>1959</v>
      </c>
      <c r="D481" s="283" t="s">
        <v>69</v>
      </c>
      <c r="E481" s="685">
        <v>40</v>
      </c>
      <c r="F481" s="1479"/>
      <c r="G481" s="1480">
        <f t="shared" si="6"/>
        <v>0</v>
      </c>
    </row>
    <row r="482" spans="1:7" ht="26.25" x14ac:dyDescent="0.25">
      <c r="A482" s="1467"/>
      <c r="B482" s="1478" t="s">
        <v>1961</v>
      </c>
      <c r="C482" s="288" t="s">
        <v>1962</v>
      </c>
      <c r="D482" s="283" t="s">
        <v>6</v>
      </c>
      <c r="E482" s="685">
        <v>2</v>
      </c>
      <c r="F482" s="1479"/>
      <c r="G482" s="1480">
        <f t="shared" si="6"/>
        <v>0</v>
      </c>
    </row>
    <row r="483" spans="1:7" ht="26.25" x14ac:dyDescent="0.25">
      <c r="A483" s="1467"/>
      <c r="B483" s="1478" t="s">
        <v>1963</v>
      </c>
      <c r="C483" s="288" t="s">
        <v>1964</v>
      </c>
      <c r="D483" s="283" t="s">
        <v>6</v>
      </c>
      <c r="E483" s="685">
        <v>2</v>
      </c>
      <c r="F483" s="1479"/>
      <c r="G483" s="1480">
        <f t="shared" si="6"/>
        <v>0</v>
      </c>
    </row>
    <row r="484" spans="1:7" ht="26.25" x14ac:dyDescent="0.25">
      <c r="A484" s="1467"/>
      <c r="B484" s="1478" t="s">
        <v>1965</v>
      </c>
      <c r="C484" s="288" t="s">
        <v>1966</v>
      </c>
      <c r="D484" s="283" t="s">
        <v>6</v>
      </c>
      <c r="E484" s="685">
        <v>1</v>
      </c>
      <c r="F484" s="1479"/>
      <c r="G484" s="1480">
        <f t="shared" si="6"/>
        <v>0</v>
      </c>
    </row>
    <row r="485" spans="1:7" x14ac:dyDescent="0.25">
      <c r="A485" s="1467"/>
      <c r="B485" s="1478" t="s">
        <v>1968</v>
      </c>
      <c r="C485" s="288" t="s">
        <v>1969</v>
      </c>
      <c r="D485" s="283" t="s">
        <v>14</v>
      </c>
      <c r="E485" s="685">
        <v>1</v>
      </c>
      <c r="F485" s="1479"/>
      <c r="G485" s="1480">
        <f t="shared" si="6"/>
        <v>0</v>
      </c>
    </row>
    <row r="486" spans="1:7" ht="39" x14ac:dyDescent="0.25">
      <c r="A486" s="1467"/>
      <c r="B486" s="1478" t="s">
        <v>1972</v>
      </c>
      <c r="C486" s="288" t="s">
        <v>1973</v>
      </c>
      <c r="D486" s="283"/>
      <c r="E486" s="685"/>
      <c r="F486" s="1479"/>
      <c r="G486" s="1480">
        <f t="shared" ref="G486:G490" si="7">ROUND(E486*F486,2)</f>
        <v>0</v>
      </c>
    </row>
    <row r="487" spans="1:7" x14ac:dyDescent="0.25">
      <c r="A487" s="1467"/>
      <c r="B487" s="1478" t="s">
        <v>1974</v>
      </c>
      <c r="C487" s="288" t="s">
        <v>1975</v>
      </c>
      <c r="D487" s="283" t="s">
        <v>1976</v>
      </c>
      <c r="E487" s="685">
        <v>1</v>
      </c>
      <c r="F487" s="1479"/>
      <c r="G487" s="1480">
        <f t="shared" si="7"/>
        <v>0</v>
      </c>
    </row>
    <row r="488" spans="1:7" x14ac:dyDescent="0.25">
      <c r="A488" s="1467"/>
      <c r="B488" s="1478" t="s">
        <v>1977</v>
      </c>
      <c r="C488" s="288" t="s">
        <v>1978</v>
      </c>
      <c r="D488" s="283" t="s">
        <v>1976</v>
      </c>
      <c r="E488" s="685">
        <v>1</v>
      </c>
      <c r="F488" s="1479"/>
      <c r="G488" s="1480">
        <f t="shared" si="7"/>
        <v>0</v>
      </c>
    </row>
    <row r="489" spans="1:7" ht="26.25" x14ac:dyDescent="0.25">
      <c r="A489" s="1467"/>
      <c r="B489" s="1478" t="s">
        <v>1979</v>
      </c>
      <c r="C489" s="288" t="s">
        <v>1980</v>
      </c>
      <c r="D489" s="283" t="s">
        <v>1981</v>
      </c>
      <c r="E489" s="683">
        <v>1</v>
      </c>
      <c r="F489" s="1479"/>
      <c r="G489" s="1480">
        <f t="shared" si="7"/>
        <v>0</v>
      </c>
    </row>
    <row r="490" spans="1:7" ht="52.5" thickBot="1" x14ac:dyDescent="0.3">
      <c r="A490" s="1467"/>
      <c r="B490" s="1478" t="s">
        <v>1982</v>
      </c>
      <c r="C490" s="288" t="s">
        <v>1983</v>
      </c>
      <c r="D490" s="283" t="s">
        <v>1976</v>
      </c>
      <c r="E490" s="683">
        <v>1</v>
      </c>
      <c r="F490" s="1479"/>
      <c r="G490" s="1480">
        <f t="shared" si="7"/>
        <v>0</v>
      </c>
    </row>
    <row r="491" spans="1:7" ht="16.5" thickBot="1" x14ac:dyDescent="0.3">
      <c r="A491" s="1467"/>
      <c r="B491" s="1481" t="s">
        <v>1318</v>
      </c>
      <c r="C491" s="1481" t="s">
        <v>2690</v>
      </c>
      <c r="D491" s="290"/>
      <c r="E491" s="291"/>
      <c r="F491" s="1479"/>
      <c r="G491" s="417">
        <f>SUM(G422:G490)</f>
        <v>0</v>
      </c>
    </row>
    <row r="492" spans="1:7" ht="16.5" thickBot="1" x14ac:dyDescent="0.3">
      <c r="A492" s="1467"/>
      <c r="B492" s="1481" t="s">
        <v>1320</v>
      </c>
      <c r="C492" s="1481" t="s">
        <v>2691</v>
      </c>
      <c r="D492" s="290"/>
      <c r="E492" s="290"/>
      <c r="F492" s="290"/>
      <c r="G492" s="290"/>
    </row>
    <row r="493" spans="1:7" ht="26.25" x14ac:dyDescent="0.25">
      <c r="A493" s="1467"/>
      <c r="B493" s="1478" t="s">
        <v>1984</v>
      </c>
      <c r="C493" s="288" t="s">
        <v>1985</v>
      </c>
      <c r="D493" s="283" t="s">
        <v>69</v>
      </c>
      <c r="E493" s="685">
        <v>93</v>
      </c>
      <c r="F493" s="1479"/>
      <c r="G493" s="1480">
        <f t="shared" ref="G493:G513" si="8">ROUND(E493*F493,2)</f>
        <v>0</v>
      </c>
    </row>
    <row r="494" spans="1:7" ht="90" x14ac:dyDescent="0.25">
      <c r="A494" s="1467"/>
      <c r="B494" s="1478" t="s">
        <v>1986</v>
      </c>
      <c r="C494" s="288" t="s">
        <v>1987</v>
      </c>
      <c r="D494" s="283" t="s">
        <v>12</v>
      </c>
      <c r="E494" s="685">
        <v>3</v>
      </c>
      <c r="F494" s="1479"/>
      <c r="G494" s="1480">
        <f t="shared" si="8"/>
        <v>0</v>
      </c>
    </row>
    <row r="495" spans="1:7" ht="26.25" x14ac:dyDescent="0.25">
      <c r="A495" s="1467"/>
      <c r="B495" s="1478" t="s">
        <v>1988</v>
      </c>
      <c r="C495" s="288" t="s">
        <v>1989</v>
      </c>
      <c r="D495" s="283" t="s">
        <v>12</v>
      </c>
      <c r="E495" s="685">
        <v>3</v>
      </c>
      <c r="F495" s="1479"/>
      <c r="G495" s="1480">
        <f t="shared" si="8"/>
        <v>0</v>
      </c>
    </row>
    <row r="496" spans="1:7" ht="39" x14ac:dyDescent="0.25">
      <c r="A496" s="1467"/>
      <c r="B496" s="1478" t="s">
        <v>1990</v>
      </c>
      <c r="C496" s="288" t="s">
        <v>1991</v>
      </c>
      <c r="D496" s="283" t="s">
        <v>12</v>
      </c>
      <c r="E496" s="685">
        <v>3</v>
      </c>
      <c r="F496" s="1479"/>
      <c r="G496" s="1480">
        <f t="shared" si="8"/>
        <v>0</v>
      </c>
    </row>
    <row r="497" spans="1:7" ht="64.5" x14ac:dyDescent="0.25">
      <c r="A497" s="1467"/>
      <c r="B497" s="1478" t="s">
        <v>1992</v>
      </c>
      <c r="C497" s="288" t="s">
        <v>1993</v>
      </c>
      <c r="D497" s="283" t="s">
        <v>69</v>
      </c>
      <c r="E497" s="685">
        <v>89</v>
      </c>
      <c r="F497" s="1479"/>
      <c r="G497" s="1480">
        <f t="shared" si="8"/>
        <v>0</v>
      </c>
    </row>
    <row r="498" spans="1:7" ht="64.5" x14ac:dyDescent="0.25">
      <c r="A498" s="1467"/>
      <c r="B498" s="1478" t="s">
        <v>1994</v>
      </c>
      <c r="C498" s="288" t="s">
        <v>1995</v>
      </c>
      <c r="D498" s="283" t="s">
        <v>69</v>
      </c>
      <c r="E498" s="685">
        <v>4</v>
      </c>
      <c r="F498" s="1479"/>
      <c r="G498" s="1480">
        <f t="shared" si="8"/>
        <v>0</v>
      </c>
    </row>
    <row r="499" spans="1:7" ht="26.25" x14ac:dyDescent="0.25">
      <c r="A499" s="1467"/>
      <c r="B499" s="1478" t="s">
        <v>1996</v>
      </c>
      <c r="C499" s="288" t="s">
        <v>1997</v>
      </c>
      <c r="D499" s="283" t="s">
        <v>12</v>
      </c>
      <c r="E499" s="685">
        <v>5</v>
      </c>
      <c r="F499" s="1479"/>
      <c r="G499" s="1480">
        <f t="shared" si="8"/>
        <v>0</v>
      </c>
    </row>
    <row r="500" spans="1:7" ht="26.25" x14ac:dyDescent="0.25">
      <c r="A500" s="1467"/>
      <c r="B500" s="1478" t="s">
        <v>1998</v>
      </c>
      <c r="C500" s="288" t="s">
        <v>1999</v>
      </c>
      <c r="D500" s="283" t="s">
        <v>12</v>
      </c>
      <c r="E500" s="685">
        <v>1</v>
      </c>
      <c r="F500" s="1479"/>
      <c r="G500" s="1480">
        <f t="shared" si="8"/>
        <v>0</v>
      </c>
    </row>
    <row r="501" spans="1:7" ht="77.25" x14ac:dyDescent="0.25">
      <c r="A501" s="1467"/>
      <c r="B501" s="1478" t="s">
        <v>2000</v>
      </c>
      <c r="C501" s="288" t="s">
        <v>2001</v>
      </c>
      <c r="D501" s="283" t="s">
        <v>69</v>
      </c>
      <c r="E501" s="685">
        <v>93</v>
      </c>
      <c r="F501" s="1479"/>
      <c r="G501" s="1480">
        <f t="shared" si="8"/>
        <v>0</v>
      </c>
    </row>
    <row r="502" spans="1:7" ht="51.75" x14ac:dyDescent="0.25">
      <c r="A502" s="1467"/>
      <c r="B502" s="1478" t="s">
        <v>2002</v>
      </c>
      <c r="C502" s="288" t="s">
        <v>2003</v>
      </c>
      <c r="D502" s="283" t="s">
        <v>69</v>
      </c>
      <c r="E502" s="685">
        <v>93</v>
      </c>
      <c r="F502" s="1479"/>
      <c r="G502" s="1480">
        <f t="shared" si="8"/>
        <v>0</v>
      </c>
    </row>
    <row r="503" spans="1:7" x14ac:dyDescent="0.25">
      <c r="A503" s="1467"/>
      <c r="B503" s="1478" t="s">
        <v>2004</v>
      </c>
      <c r="C503" s="288" t="s">
        <v>2005</v>
      </c>
      <c r="D503" s="283" t="s">
        <v>20</v>
      </c>
      <c r="E503" s="685">
        <v>5</v>
      </c>
      <c r="F503" s="1479"/>
      <c r="G503" s="1480">
        <f t="shared" si="8"/>
        <v>0</v>
      </c>
    </row>
    <row r="504" spans="1:7" x14ac:dyDescent="0.25">
      <c r="A504" s="1467"/>
      <c r="B504" s="1478" t="s">
        <v>2006</v>
      </c>
      <c r="C504" s="288" t="s">
        <v>2007</v>
      </c>
      <c r="D504" s="283" t="s">
        <v>6</v>
      </c>
      <c r="E504" s="685">
        <v>1</v>
      </c>
      <c r="F504" s="1479"/>
      <c r="G504" s="1480">
        <f t="shared" si="8"/>
        <v>0</v>
      </c>
    </row>
    <row r="505" spans="1:7" x14ac:dyDescent="0.25">
      <c r="A505" s="1467"/>
      <c r="B505" s="1478" t="s">
        <v>2008</v>
      </c>
      <c r="C505" s="288" t="s">
        <v>2009</v>
      </c>
      <c r="D505" s="283" t="s">
        <v>6</v>
      </c>
      <c r="E505" s="685">
        <v>5</v>
      </c>
      <c r="F505" s="1479"/>
      <c r="G505" s="1480">
        <f t="shared" si="8"/>
        <v>0</v>
      </c>
    </row>
    <row r="506" spans="1:7" x14ac:dyDescent="0.25">
      <c r="A506" s="1467"/>
      <c r="B506" s="1478" t="s">
        <v>2010</v>
      </c>
      <c r="C506" s="288" t="s">
        <v>2011</v>
      </c>
      <c r="D506" s="283" t="s">
        <v>69</v>
      </c>
      <c r="E506" s="685">
        <v>100</v>
      </c>
      <c r="F506" s="1479"/>
      <c r="G506" s="1480">
        <f t="shared" si="8"/>
        <v>0</v>
      </c>
    </row>
    <row r="507" spans="1:7" ht="39" x14ac:dyDescent="0.25">
      <c r="A507" s="1467"/>
      <c r="B507" s="1478" t="s">
        <v>2012</v>
      </c>
      <c r="C507" s="288" t="s">
        <v>2013</v>
      </c>
      <c r="D507" s="283" t="s">
        <v>69</v>
      </c>
      <c r="E507" s="685">
        <v>100</v>
      </c>
      <c r="F507" s="1479"/>
      <c r="G507" s="1480">
        <f t="shared" si="8"/>
        <v>0</v>
      </c>
    </row>
    <row r="508" spans="1:7" ht="102.75" x14ac:dyDescent="0.25">
      <c r="A508" s="1467"/>
      <c r="B508" s="1478" t="s">
        <v>2014</v>
      </c>
      <c r="C508" s="288" t="s">
        <v>2015</v>
      </c>
      <c r="D508" s="283" t="s">
        <v>12</v>
      </c>
      <c r="E508" s="685">
        <v>1</v>
      </c>
      <c r="F508" s="1479"/>
      <c r="G508" s="1480">
        <f t="shared" si="8"/>
        <v>0</v>
      </c>
    </row>
    <row r="509" spans="1:7" ht="51.75" x14ac:dyDescent="0.25">
      <c r="A509" s="1467"/>
      <c r="B509" s="1478" t="s">
        <v>2016</v>
      </c>
      <c r="C509" s="288" t="s">
        <v>2017</v>
      </c>
      <c r="D509" s="283" t="s">
        <v>12</v>
      </c>
      <c r="E509" s="685">
        <v>1</v>
      </c>
      <c r="F509" s="1479"/>
      <c r="G509" s="1480">
        <f t="shared" si="8"/>
        <v>0</v>
      </c>
    </row>
    <row r="510" spans="1:7" ht="26.25" x14ac:dyDescent="0.25">
      <c r="A510" s="1467"/>
      <c r="B510" s="1478" t="s">
        <v>2018</v>
      </c>
      <c r="C510" s="288" t="s">
        <v>2019</v>
      </c>
      <c r="D510" s="283" t="s">
        <v>12</v>
      </c>
      <c r="E510" s="685">
        <v>2</v>
      </c>
      <c r="F510" s="1479"/>
      <c r="G510" s="1480">
        <f t="shared" si="8"/>
        <v>0</v>
      </c>
    </row>
    <row r="511" spans="1:7" ht="26.25" x14ac:dyDescent="0.25">
      <c r="A511" s="1467"/>
      <c r="B511" s="1478" t="s">
        <v>2020</v>
      </c>
      <c r="C511" s="288" t="s">
        <v>2021</v>
      </c>
      <c r="D511" s="283" t="s">
        <v>12</v>
      </c>
      <c r="E511" s="685">
        <v>2</v>
      </c>
      <c r="F511" s="1479"/>
      <c r="G511" s="1480">
        <f t="shared" si="8"/>
        <v>0</v>
      </c>
    </row>
    <row r="512" spans="1:7" ht="26.25" x14ac:dyDescent="0.25">
      <c r="A512" s="1467"/>
      <c r="B512" s="1478" t="s">
        <v>2022</v>
      </c>
      <c r="C512" s="288" t="s">
        <v>2023</v>
      </c>
      <c r="D512" s="283" t="s">
        <v>12</v>
      </c>
      <c r="E512" s="685">
        <v>1</v>
      </c>
      <c r="F512" s="1479"/>
      <c r="G512" s="1480">
        <f t="shared" si="8"/>
        <v>0</v>
      </c>
    </row>
    <row r="513" spans="1:7" ht="39.75" thickBot="1" x14ac:dyDescent="0.3">
      <c r="A513" s="1467"/>
      <c r="B513" s="1478" t="s">
        <v>2024</v>
      </c>
      <c r="C513" s="288" t="s">
        <v>2025</v>
      </c>
      <c r="D513" s="283" t="s">
        <v>69</v>
      </c>
      <c r="E513" s="685">
        <v>4</v>
      </c>
      <c r="F513" s="1479"/>
      <c r="G513" s="1480">
        <f t="shared" si="8"/>
        <v>0</v>
      </c>
    </row>
    <row r="514" spans="1:7" ht="16.5" thickBot="1" x14ac:dyDescent="0.3">
      <c r="A514" s="1467"/>
      <c r="B514" s="414" t="s">
        <v>1318</v>
      </c>
      <c r="C514" s="1481" t="s">
        <v>2691</v>
      </c>
      <c r="D514" s="415"/>
      <c r="E514" s="416"/>
      <c r="F514" s="417"/>
      <c r="G514" s="417">
        <f>SUM(G493:G513)</f>
        <v>0</v>
      </c>
    </row>
    <row r="515" spans="1:7" x14ac:dyDescent="0.25">
      <c r="A515" s="1467"/>
      <c r="B515" s="1478"/>
      <c r="C515" s="1478"/>
      <c r="D515" s="1478"/>
      <c r="E515" s="1478"/>
      <c r="F515" s="1478"/>
      <c r="G515" s="1478"/>
    </row>
  </sheetData>
  <pageMargins left="0.7" right="0.7" top="0.75" bottom="0.75" header="0.3" footer="0.3"/>
  <pageSetup paperSize="9" scale="95" fitToHeight="0"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K547"/>
  <sheetViews>
    <sheetView topLeftCell="C1" zoomScale="85" zoomScaleNormal="85" workbookViewId="0">
      <selection activeCell="M26" sqref="M26"/>
    </sheetView>
  </sheetViews>
  <sheetFormatPr defaultRowHeight="15" x14ac:dyDescent="0.25"/>
  <cols>
    <col min="1" max="1" width="15.140625" style="209" hidden="1" customWidth="1"/>
    <col min="2" max="2" width="14" style="209" hidden="1" customWidth="1"/>
    <col min="3" max="3" width="10.85546875" style="11" customWidth="1"/>
    <col min="4" max="4" width="19.28515625" style="12" customWidth="1"/>
    <col min="5" max="5" width="21.42578125" style="5" customWidth="1"/>
    <col min="6" max="6" width="22.42578125" style="5" customWidth="1"/>
    <col min="7" max="7" width="60.85546875" style="5" customWidth="1"/>
    <col min="9" max="9" width="9.140625" style="42"/>
    <col min="10" max="10" width="14.28515625" style="42" customWidth="1"/>
    <col min="11" max="11" width="12.85546875" style="42" customWidth="1"/>
  </cols>
  <sheetData>
    <row r="1" spans="2:11" ht="18.75" x14ac:dyDescent="0.25">
      <c r="F1" s="71" t="s">
        <v>111</v>
      </c>
    </row>
    <row r="2" spans="2:11" ht="26.25" x14ac:dyDescent="0.25">
      <c r="F2" s="186">
        <v>31</v>
      </c>
      <c r="G2" s="13" t="s">
        <v>409</v>
      </c>
      <c r="H2" s="14"/>
      <c r="I2" s="40"/>
      <c r="J2" s="40"/>
      <c r="K2" s="52"/>
    </row>
    <row r="4" spans="2:11" ht="26.25" x14ac:dyDescent="0.25">
      <c r="G4" s="16" t="s">
        <v>93</v>
      </c>
      <c r="J4" s="41"/>
      <c r="K4" s="41"/>
    </row>
    <row r="5" spans="2:11" x14ac:dyDescent="0.25">
      <c r="E5" s="17"/>
      <c r="F5" s="17"/>
    </row>
    <row r="6" spans="2:11" ht="18.75" x14ac:dyDescent="0.3">
      <c r="E6" s="18"/>
      <c r="F6" s="1507" t="s">
        <v>108</v>
      </c>
      <c r="G6" s="19" t="s">
        <v>94</v>
      </c>
      <c r="H6" s="20"/>
      <c r="I6" s="44"/>
      <c r="J6" s="44"/>
      <c r="K6" s="43" t="s">
        <v>91</v>
      </c>
    </row>
    <row r="7" spans="2:11" ht="18.75" x14ac:dyDescent="0.3">
      <c r="C7" s="64"/>
      <c r="E7" s="18"/>
      <c r="F7" s="1508"/>
      <c r="G7" s="21" t="s">
        <v>96</v>
      </c>
      <c r="H7" s="25"/>
      <c r="I7" s="46"/>
      <c r="J7" s="46"/>
      <c r="K7" s="23">
        <f>SUM(K24:K30)</f>
        <v>0</v>
      </c>
    </row>
    <row r="8" spans="2:11" ht="18.75" x14ac:dyDescent="0.3">
      <c r="B8" s="230"/>
      <c r="C8" s="64"/>
      <c r="E8" s="18"/>
      <c r="F8" s="229">
        <v>12</v>
      </c>
      <c r="G8" s="24" t="s">
        <v>416</v>
      </c>
      <c r="H8" s="25"/>
      <c r="I8" s="46"/>
      <c r="J8" s="46"/>
      <c r="K8" s="23">
        <f>SUMIF($B$35:$B$1004,F8,$K$35:$K$1004)</f>
        <v>0</v>
      </c>
    </row>
    <row r="9" spans="2:11" ht="18.75" x14ac:dyDescent="0.3">
      <c r="B9" s="230"/>
      <c r="C9" s="64"/>
      <c r="E9" s="18"/>
      <c r="F9" s="229">
        <v>8</v>
      </c>
      <c r="G9" s="24" t="s">
        <v>414</v>
      </c>
      <c r="H9" s="25"/>
      <c r="I9" s="46"/>
      <c r="J9" s="46"/>
      <c r="K9" s="23">
        <f t="shared" ref="K9:K19" si="0">SUMIF($B$35:$B$1004,F9,$K$35:$K$1004)</f>
        <v>0</v>
      </c>
    </row>
    <row r="10" spans="2:11" ht="18.75" x14ac:dyDescent="0.3">
      <c r="B10" s="230"/>
      <c r="C10" s="64"/>
      <c r="E10" s="18"/>
      <c r="F10" s="229">
        <v>7</v>
      </c>
      <c r="G10" s="24" t="s">
        <v>413</v>
      </c>
      <c r="H10" s="25"/>
      <c r="I10" s="46"/>
      <c r="J10" s="46"/>
      <c r="K10" s="23">
        <f t="shared" si="0"/>
        <v>0</v>
      </c>
    </row>
    <row r="11" spans="2:11" ht="18.75" x14ac:dyDescent="0.3">
      <c r="B11" s="230"/>
      <c r="C11" s="64"/>
      <c r="E11" s="18"/>
      <c r="F11" s="229">
        <v>6</v>
      </c>
      <c r="G11" s="24" t="s">
        <v>412</v>
      </c>
      <c r="H11" s="25"/>
      <c r="I11" s="46"/>
      <c r="J11" s="46"/>
      <c r="K11" s="23">
        <f t="shared" si="0"/>
        <v>0</v>
      </c>
    </row>
    <row r="12" spans="2:11" ht="18.75" x14ac:dyDescent="0.3">
      <c r="B12" s="230"/>
      <c r="C12" s="64"/>
      <c r="E12" s="18"/>
      <c r="F12" s="229">
        <v>5</v>
      </c>
      <c r="G12" s="24" t="s">
        <v>411</v>
      </c>
      <c r="H12" s="25"/>
      <c r="I12" s="46"/>
      <c r="J12" s="46"/>
      <c r="K12" s="23">
        <f t="shared" si="0"/>
        <v>0</v>
      </c>
    </row>
    <row r="13" spans="2:11" ht="18.75" x14ac:dyDescent="0.3">
      <c r="B13" s="230"/>
      <c r="C13" s="64"/>
      <c r="E13" s="18"/>
      <c r="F13" s="229">
        <v>4</v>
      </c>
      <c r="G13" s="24" t="s">
        <v>410</v>
      </c>
      <c r="H13" s="25"/>
      <c r="I13" s="46"/>
      <c r="J13" s="46"/>
      <c r="K13" s="23">
        <f t="shared" si="0"/>
        <v>0</v>
      </c>
    </row>
    <row r="14" spans="2:11" ht="18.75" x14ac:dyDescent="0.3">
      <c r="B14" s="230"/>
      <c r="C14" s="64"/>
      <c r="E14" s="18"/>
      <c r="F14" s="229">
        <v>15</v>
      </c>
      <c r="G14" s="24" t="s">
        <v>419</v>
      </c>
      <c r="H14" s="25"/>
      <c r="I14" s="46"/>
      <c r="J14" s="46"/>
      <c r="K14" s="23">
        <f t="shared" si="0"/>
        <v>0</v>
      </c>
    </row>
    <row r="15" spans="2:11" ht="18.75" x14ac:dyDescent="0.3">
      <c r="B15" s="230"/>
      <c r="C15" s="64"/>
      <c r="E15" s="18"/>
      <c r="F15" s="229">
        <v>13</v>
      </c>
      <c r="G15" s="24" t="s">
        <v>417</v>
      </c>
      <c r="H15" s="25"/>
      <c r="I15" s="46"/>
      <c r="J15" s="46"/>
      <c r="K15" s="23">
        <f>SUMIF($B$35:$B$1004,F15,$K$35:$K$1004)</f>
        <v>0</v>
      </c>
    </row>
    <row r="16" spans="2:11" ht="18.75" x14ac:dyDescent="0.3">
      <c r="B16" s="230"/>
      <c r="C16" s="64"/>
      <c r="E16" s="18"/>
      <c r="F16" s="229">
        <v>9</v>
      </c>
      <c r="G16" s="24" t="s">
        <v>415</v>
      </c>
      <c r="H16" s="25"/>
      <c r="I16" s="46"/>
      <c r="J16" s="46"/>
      <c r="K16" s="23">
        <f t="shared" si="0"/>
        <v>0</v>
      </c>
    </row>
    <row r="17" spans="1:11" ht="18.75" x14ac:dyDescent="0.3">
      <c r="B17" s="230"/>
      <c r="C17" s="64"/>
      <c r="E17" s="18"/>
      <c r="F17" s="229">
        <v>65</v>
      </c>
      <c r="G17" s="24" t="s">
        <v>421</v>
      </c>
      <c r="H17" s="25"/>
      <c r="I17" s="46"/>
      <c r="J17" s="46"/>
      <c r="K17" s="23">
        <f t="shared" si="0"/>
        <v>0</v>
      </c>
    </row>
    <row r="18" spans="1:11" ht="18.75" x14ac:dyDescent="0.3">
      <c r="B18" s="230"/>
      <c r="C18" s="64"/>
      <c r="E18" s="18"/>
      <c r="F18" s="229">
        <v>14</v>
      </c>
      <c r="G18" s="24" t="s">
        <v>418</v>
      </c>
      <c r="H18" s="25"/>
      <c r="I18" s="46"/>
      <c r="J18" s="46"/>
      <c r="K18" s="23">
        <f t="shared" si="0"/>
        <v>0</v>
      </c>
    </row>
    <row r="19" spans="1:11" ht="18.75" x14ac:dyDescent="0.3">
      <c r="B19" s="230"/>
      <c r="C19" s="64"/>
      <c r="E19" s="18"/>
      <c r="F19" s="229">
        <v>64</v>
      </c>
      <c r="G19" s="24" t="s">
        <v>420</v>
      </c>
      <c r="H19" s="25"/>
      <c r="I19" s="46"/>
      <c r="J19" s="46"/>
      <c r="K19" s="23">
        <f t="shared" si="0"/>
        <v>0</v>
      </c>
    </row>
    <row r="20" spans="1:11" ht="18.75" x14ac:dyDescent="0.3">
      <c r="B20" s="212"/>
      <c r="C20" s="27"/>
      <c r="F20" s="183" t="s">
        <v>603</v>
      </c>
      <c r="G20" s="28" t="s">
        <v>97</v>
      </c>
      <c r="H20" s="25"/>
      <c r="I20" s="46"/>
      <c r="J20" s="46"/>
      <c r="K20" s="26">
        <f>(SUM(K8:K19)*0.002)</f>
        <v>0</v>
      </c>
    </row>
    <row r="21" spans="1:11" ht="18.75" x14ac:dyDescent="0.3">
      <c r="F21" s="72"/>
      <c r="G21" s="29"/>
      <c r="H21" s="20"/>
      <c r="I21" s="30" t="s">
        <v>92</v>
      </c>
      <c r="J21" s="30"/>
      <c r="K21" s="30">
        <f>SUM(K7:K20)</f>
        <v>0</v>
      </c>
    </row>
    <row r="22" spans="1:11" ht="26.25" x14ac:dyDescent="0.25">
      <c r="D22" s="31" t="s">
        <v>96</v>
      </c>
    </row>
    <row r="23" spans="1:11" ht="30" x14ac:dyDescent="0.25">
      <c r="A23" s="213" t="s">
        <v>113</v>
      </c>
      <c r="B23" s="214"/>
      <c r="C23" s="205" t="s">
        <v>110</v>
      </c>
      <c r="D23" s="1509" t="s">
        <v>98</v>
      </c>
      <c r="E23" s="1510"/>
      <c r="F23" s="1" t="s">
        <v>99</v>
      </c>
      <c r="G23" s="1" t="s">
        <v>3</v>
      </c>
      <c r="H23" s="2" t="s">
        <v>4</v>
      </c>
      <c r="I23" s="47" t="s">
        <v>100</v>
      </c>
      <c r="J23" s="48" t="s">
        <v>101</v>
      </c>
      <c r="K23" s="202" t="s">
        <v>283</v>
      </c>
    </row>
    <row r="24" spans="1:11" ht="135" x14ac:dyDescent="0.25">
      <c r="A24" s="209">
        <v>1101</v>
      </c>
      <c r="B24" s="215"/>
      <c r="C24" s="184" t="s">
        <v>517</v>
      </c>
      <c r="D24" s="1511" t="s">
        <v>5</v>
      </c>
      <c r="E24" s="1512"/>
      <c r="F24" s="1517" t="s">
        <v>102</v>
      </c>
      <c r="G24" s="1547" t="s">
        <v>3285</v>
      </c>
      <c r="H24" s="55" t="s">
        <v>14</v>
      </c>
      <c r="I24" s="54">
        <v>1</v>
      </c>
      <c r="J24" s="50"/>
      <c r="K24" s="203">
        <f t="shared" ref="K24:K30" si="1">ROUND(J24*I24,2)</f>
        <v>0</v>
      </c>
    </row>
    <row r="25" spans="1:11" ht="30" x14ac:dyDescent="0.25">
      <c r="A25" s="209">
        <v>1102</v>
      </c>
      <c r="B25" s="215"/>
      <c r="C25" s="184" t="s">
        <v>518</v>
      </c>
      <c r="D25" s="1513"/>
      <c r="E25" s="1514"/>
      <c r="F25" s="1517"/>
      <c r="G25" s="1547" t="s">
        <v>103</v>
      </c>
      <c r="H25" s="55" t="s">
        <v>14</v>
      </c>
      <c r="I25" s="54">
        <v>1</v>
      </c>
      <c r="J25" s="50"/>
      <c r="K25" s="203">
        <f t="shared" si="1"/>
        <v>0</v>
      </c>
    </row>
    <row r="26" spans="1:11" ht="90" x14ac:dyDescent="0.25">
      <c r="A26" s="209">
        <v>1103</v>
      </c>
      <c r="B26" s="215"/>
      <c r="C26" s="184" t="s">
        <v>519</v>
      </c>
      <c r="D26" s="1513"/>
      <c r="E26" s="1514"/>
      <c r="F26" s="1517"/>
      <c r="G26" s="1547" t="s">
        <v>3286</v>
      </c>
      <c r="H26" s="55" t="s">
        <v>14</v>
      </c>
      <c r="I26" s="54">
        <v>1</v>
      </c>
      <c r="J26" s="50"/>
      <c r="K26" s="203">
        <f t="shared" si="1"/>
        <v>0</v>
      </c>
    </row>
    <row r="27" spans="1:11" ht="60" x14ac:dyDescent="0.25">
      <c r="A27" s="209">
        <v>1104</v>
      </c>
      <c r="B27" s="215"/>
      <c r="C27" s="184" t="s">
        <v>520</v>
      </c>
      <c r="D27" s="1513"/>
      <c r="E27" s="1514"/>
      <c r="F27" s="1517"/>
      <c r="G27" s="1547" t="s">
        <v>3287</v>
      </c>
      <c r="H27" s="55" t="s">
        <v>14</v>
      </c>
      <c r="I27" s="54">
        <v>1</v>
      </c>
      <c r="J27" s="50"/>
      <c r="K27" s="203">
        <f t="shared" si="1"/>
        <v>0</v>
      </c>
    </row>
    <row r="28" spans="1:11" ht="45" x14ac:dyDescent="0.25">
      <c r="A28" s="209">
        <v>1105</v>
      </c>
      <c r="B28" s="215"/>
      <c r="C28" s="184" t="s">
        <v>521</v>
      </c>
      <c r="D28" s="1513"/>
      <c r="E28" s="1514"/>
      <c r="F28" s="1517"/>
      <c r="G28" s="1547" t="s">
        <v>3288</v>
      </c>
      <c r="H28" s="55" t="s">
        <v>14</v>
      </c>
      <c r="I28" s="54">
        <v>1</v>
      </c>
      <c r="J28" s="50"/>
      <c r="K28" s="203">
        <f t="shared" si="1"/>
        <v>0</v>
      </c>
    </row>
    <row r="29" spans="1:11" ht="105" x14ac:dyDescent="0.25">
      <c r="A29" s="209">
        <v>1106</v>
      </c>
      <c r="B29" s="215"/>
      <c r="C29" s="184" t="s">
        <v>522</v>
      </c>
      <c r="D29" s="1513"/>
      <c r="E29" s="1514"/>
      <c r="F29" s="1517"/>
      <c r="G29" s="57" t="s">
        <v>104</v>
      </c>
      <c r="H29" s="55" t="s">
        <v>10</v>
      </c>
      <c r="I29" s="54">
        <f>SUMIF(A35:A1004,1201,I35:I1004)</f>
        <v>880.23</v>
      </c>
      <c r="J29" s="50"/>
      <c r="K29" s="203">
        <f t="shared" si="1"/>
        <v>0</v>
      </c>
    </row>
    <row r="30" spans="1:11" ht="30" x14ac:dyDescent="0.25">
      <c r="A30" s="216">
        <v>201</v>
      </c>
      <c r="B30" s="217" t="s">
        <v>112</v>
      </c>
      <c r="C30" s="184" t="s">
        <v>523</v>
      </c>
      <c r="D30" s="1515"/>
      <c r="E30" s="1516"/>
      <c r="F30" s="3" t="s">
        <v>120</v>
      </c>
      <c r="G30" s="3" t="s">
        <v>121</v>
      </c>
      <c r="H30" s="4" t="s">
        <v>6</v>
      </c>
      <c r="I30" s="49">
        <v>1</v>
      </c>
      <c r="J30" s="49">
        <f>CENIK!F2</f>
        <v>0</v>
      </c>
      <c r="K30" s="203">
        <f t="shared" si="1"/>
        <v>0</v>
      </c>
    </row>
    <row r="31" spans="1:11" x14ac:dyDescent="0.25">
      <c r="B31" s="218"/>
      <c r="C31" s="32"/>
      <c r="D31" s="33"/>
      <c r="E31" s="33"/>
      <c r="F31" s="33"/>
      <c r="G31" s="33"/>
      <c r="H31" s="34"/>
      <c r="I31" s="51"/>
      <c r="J31" s="51"/>
      <c r="K31" s="51"/>
    </row>
    <row r="32" spans="1:11" x14ac:dyDescent="0.25">
      <c r="B32" s="218"/>
      <c r="C32" s="32"/>
      <c r="D32" s="33"/>
      <c r="E32" s="33"/>
      <c r="F32" s="33"/>
      <c r="G32" s="33"/>
      <c r="H32" s="34"/>
      <c r="I32" s="51"/>
      <c r="J32" s="51"/>
      <c r="K32" s="51"/>
    </row>
    <row r="33" spans="1:11" ht="26.25" x14ac:dyDescent="0.25">
      <c r="A33" s="209" t="s">
        <v>113</v>
      </c>
      <c r="B33" s="219"/>
      <c r="C33" s="35"/>
      <c r="D33" s="31" t="s">
        <v>105</v>
      </c>
      <c r="E33" s="36"/>
      <c r="F33" s="36"/>
      <c r="G33" s="33"/>
      <c r="H33" s="34"/>
      <c r="I33" s="51"/>
      <c r="J33" s="51"/>
      <c r="K33" s="51"/>
    </row>
    <row r="34" spans="1:11" ht="30" x14ac:dyDescent="0.25">
      <c r="A34" s="220" t="s">
        <v>0</v>
      </c>
      <c r="B34" s="215" t="s">
        <v>95</v>
      </c>
      <c r="C34" s="70" t="s">
        <v>109</v>
      </c>
      <c r="D34" s="1" t="s">
        <v>106</v>
      </c>
      <c r="E34" s="1" t="s">
        <v>98</v>
      </c>
      <c r="F34" s="1" t="s">
        <v>99</v>
      </c>
      <c r="G34" s="1" t="s">
        <v>3</v>
      </c>
      <c r="H34" s="2" t="s">
        <v>4</v>
      </c>
      <c r="I34" s="47" t="s">
        <v>100</v>
      </c>
      <c r="J34" s="48" t="s">
        <v>101</v>
      </c>
      <c r="K34" s="53" t="s">
        <v>283</v>
      </c>
    </row>
    <row r="35" spans="1:11" ht="60" x14ac:dyDescent="0.25">
      <c r="A35" s="187">
        <v>1201</v>
      </c>
      <c r="B35" s="187">
        <v>12</v>
      </c>
      <c r="C35" s="184" t="str">
        <f>CONCATENATE(B35,$A$33,A35)</f>
        <v>12-1201</v>
      </c>
      <c r="D35" s="244" t="s">
        <v>416</v>
      </c>
      <c r="E35" s="244" t="s">
        <v>7</v>
      </c>
      <c r="F35" s="244" t="s">
        <v>8</v>
      </c>
      <c r="G35" s="244" t="s">
        <v>9</v>
      </c>
      <c r="H35" s="187" t="s">
        <v>10</v>
      </c>
      <c r="I35" s="188">
        <v>92.89</v>
      </c>
      <c r="J35" s="188">
        <f>VLOOKUP(A35,CENIK!$A$2:$F$201,6,FALSE)</f>
        <v>0</v>
      </c>
      <c r="K35" s="188">
        <f>ROUND(I35*J35,2)</f>
        <v>0</v>
      </c>
    </row>
    <row r="36" spans="1:11" ht="45" x14ac:dyDescent="0.25">
      <c r="A36" s="187">
        <v>1202</v>
      </c>
      <c r="B36" s="187">
        <v>12</v>
      </c>
      <c r="C36" s="184" t="str">
        <f t="shared" ref="C36:C99" si="2">CONCATENATE(B36,$A$33,A36)</f>
        <v>12-1202</v>
      </c>
      <c r="D36" s="244" t="s">
        <v>416</v>
      </c>
      <c r="E36" s="244" t="s">
        <v>7</v>
      </c>
      <c r="F36" s="244" t="s">
        <v>8</v>
      </c>
      <c r="G36" s="244" t="s">
        <v>11</v>
      </c>
      <c r="H36" s="187" t="s">
        <v>12</v>
      </c>
      <c r="I36" s="188">
        <v>4</v>
      </c>
      <c r="J36" s="188">
        <f>VLOOKUP(A36,CENIK!$A$2:$F$201,6,FALSE)</f>
        <v>0</v>
      </c>
      <c r="K36" s="188">
        <f t="shared" ref="K36:K99" si="3">ROUND(I36*J36,2)</f>
        <v>0</v>
      </c>
    </row>
    <row r="37" spans="1:11" ht="60" x14ac:dyDescent="0.25">
      <c r="A37" s="187">
        <v>1203</v>
      </c>
      <c r="B37" s="187">
        <v>12</v>
      </c>
      <c r="C37" s="184" t="str">
        <f t="shared" si="2"/>
        <v>12-1203</v>
      </c>
      <c r="D37" s="244" t="s">
        <v>416</v>
      </c>
      <c r="E37" s="244" t="s">
        <v>7</v>
      </c>
      <c r="F37" s="244" t="s">
        <v>8</v>
      </c>
      <c r="G37" s="244" t="s">
        <v>236</v>
      </c>
      <c r="H37" s="187" t="s">
        <v>10</v>
      </c>
      <c r="I37" s="188">
        <v>92.89</v>
      </c>
      <c r="J37" s="188">
        <f>VLOOKUP(A37,CENIK!$A$2:$F$201,6,FALSE)</f>
        <v>0</v>
      </c>
      <c r="K37" s="188">
        <f t="shared" si="3"/>
        <v>0</v>
      </c>
    </row>
    <row r="38" spans="1:11" ht="45" x14ac:dyDescent="0.25">
      <c r="A38" s="187">
        <v>1204</v>
      </c>
      <c r="B38" s="187">
        <v>12</v>
      </c>
      <c r="C38" s="184" t="str">
        <f t="shared" si="2"/>
        <v>12-1204</v>
      </c>
      <c r="D38" s="244" t="s">
        <v>416</v>
      </c>
      <c r="E38" s="244" t="s">
        <v>7</v>
      </c>
      <c r="F38" s="244" t="s">
        <v>8</v>
      </c>
      <c r="G38" s="244" t="s">
        <v>13</v>
      </c>
      <c r="H38" s="187" t="s">
        <v>10</v>
      </c>
      <c r="I38" s="188">
        <v>92.89</v>
      </c>
      <c r="J38" s="188">
        <f>VLOOKUP(A38,CENIK!$A$2:$F$201,6,FALSE)</f>
        <v>0</v>
      </c>
      <c r="K38" s="188">
        <f t="shared" si="3"/>
        <v>0</v>
      </c>
    </row>
    <row r="39" spans="1:11" ht="60" x14ac:dyDescent="0.25">
      <c r="A39" s="187">
        <v>1205</v>
      </c>
      <c r="B39" s="187">
        <v>12</v>
      </c>
      <c r="C39" s="184" t="str">
        <f t="shared" si="2"/>
        <v>12-1205</v>
      </c>
      <c r="D39" s="244" t="s">
        <v>416</v>
      </c>
      <c r="E39" s="244" t="s">
        <v>7</v>
      </c>
      <c r="F39" s="244" t="s">
        <v>8</v>
      </c>
      <c r="G39" s="244" t="s">
        <v>237</v>
      </c>
      <c r="H39" s="187" t="s">
        <v>14</v>
      </c>
      <c r="I39" s="188">
        <v>1</v>
      </c>
      <c r="J39" s="188">
        <f>VLOOKUP(A39,CENIK!$A$2:$F$201,6,FALSE)</f>
        <v>0</v>
      </c>
      <c r="K39" s="188">
        <f t="shared" si="3"/>
        <v>0</v>
      </c>
    </row>
    <row r="40" spans="1:11" ht="75" x14ac:dyDescent="0.25">
      <c r="A40" s="187">
        <v>1208</v>
      </c>
      <c r="B40" s="187">
        <v>12</v>
      </c>
      <c r="C40" s="184" t="str">
        <f t="shared" si="2"/>
        <v>12-1208</v>
      </c>
      <c r="D40" s="244" t="s">
        <v>416</v>
      </c>
      <c r="E40" s="244" t="s">
        <v>7</v>
      </c>
      <c r="F40" s="244" t="s">
        <v>8</v>
      </c>
      <c r="G40" s="244" t="s">
        <v>240</v>
      </c>
      <c r="H40" s="187" t="s">
        <v>14</v>
      </c>
      <c r="I40" s="188">
        <v>1</v>
      </c>
      <c r="J40" s="188">
        <f>VLOOKUP(A40,CENIK!$A$2:$F$201,6,FALSE)</f>
        <v>0</v>
      </c>
      <c r="K40" s="188">
        <f t="shared" si="3"/>
        <v>0</v>
      </c>
    </row>
    <row r="41" spans="1:11" ht="45" x14ac:dyDescent="0.25">
      <c r="A41" s="187">
        <v>1301</v>
      </c>
      <c r="B41" s="187">
        <v>12</v>
      </c>
      <c r="C41" s="184" t="str">
        <f t="shared" si="2"/>
        <v>12-1301</v>
      </c>
      <c r="D41" s="244" t="s">
        <v>416</v>
      </c>
      <c r="E41" s="244" t="s">
        <v>7</v>
      </c>
      <c r="F41" s="244" t="s">
        <v>15</v>
      </c>
      <c r="G41" s="244" t="s">
        <v>16</v>
      </c>
      <c r="H41" s="187" t="s">
        <v>10</v>
      </c>
      <c r="I41" s="188">
        <v>92.89</v>
      </c>
      <c r="J41" s="188">
        <f>VLOOKUP(A41,CENIK!$A$2:$F$201,6,FALSE)</f>
        <v>0</v>
      </c>
      <c r="K41" s="188">
        <f t="shared" si="3"/>
        <v>0</v>
      </c>
    </row>
    <row r="42" spans="1:11" ht="150" x14ac:dyDescent="0.25">
      <c r="A42" s="187">
        <v>1302</v>
      </c>
      <c r="B42" s="187">
        <v>12</v>
      </c>
      <c r="C42" s="184" t="str">
        <f t="shared" si="2"/>
        <v>12-1302</v>
      </c>
      <c r="D42" s="244" t="s">
        <v>416</v>
      </c>
      <c r="E42" s="244" t="s">
        <v>7</v>
      </c>
      <c r="F42" s="244" t="s">
        <v>15</v>
      </c>
      <c r="G42" s="244" t="s">
        <v>3254</v>
      </c>
      <c r="H42" s="187" t="s">
        <v>10</v>
      </c>
      <c r="I42" s="188">
        <v>92.89</v>
      </c>
      <c r="J42" s="188">
        <f>VLOOKUP(A42,CENIK!$A$2:$F$201,6,FALSE)</f>
        <v>0</v>
      </c>
      <c r="K42" s="188">
        <f t="shared" si="3"/>
        <v>0</v>
      </c>
    </row>
    <row r="43" spans="1:11" ht="60" x14ac:dyDescent="0.25">
      <c r="A43" s="187">
        <v>1307</v>
      </c>
      <c r="B43" s="187">
        <v>12</v>
      </c>
      <c r="C43" s="184" t="str">
        <f t="shared" si="2"/>
        <v>12-1307</v>
      </c>
      <c r="D43" s="244" t="s">
        <v>416</v>
      </c>
      <c r="E43" s="244" t="s">
        <v>7</v>
      </c>
      <c r="F43" s="244" t="s">
        <v>15</v>
      </c>
      <c r="G43" s="244" t="s">
        <v>18</v>
      </c>
      <c r="H43" s="187" t="s">
        <v>6</v>
      </c>
      <c r="I43" s="188">
        <v>2</v>
      </c>
      <c r="J43" s="188">
        <f>VLOOKUP(A43,CENIK!$A$2:$F$201,6,FALSE)</f>
        <v>0</v>
      </c>
      <c r="K43" s="188">
        <f t="shared" si="3"/>
        <v>0</v>
      </c>
    </row>
    <row r="44" spans="1:11" ht="60" x14ac:dyDescent="0.25">
      <c r="A44" s="187">
        <v>1310</v>
      </c>
      <c r="B44" s="187">
        <v>12</v>
      </c>
      <c r="C44" s="184" t="str">
        <f t="shared" si="2"/>
        <v>12-1310</v>
      </c>
      <c r="D44" s="244" t="s">
        <v>416</v>
      </c>
      <c r="E44" s="244" t="s">
        <v>7</v>
      </c>
      <c r="F44" s="244" t="s">
        <v>15</v>
      </c>
      <c r="G44" s="244" t="s">
        <v>21</v>
      </c>
      <c r="H44" s="187" t="s">
        <v>22</v>
      </c>
      <c r="I44" s="188">
        <v>45.980550000000001</v>
      </c>
      <c r="J44" s="188">
        <f>VLOOKUP(A44,CENIK!$A$2:$F$201,6,FALSE)</f>
        <v>0</v>
      </c>
      <c r="K44" s="188">
        <f t="shared" si="3"/>
        <v>0</v>
      </c>
    </row>
    <row r="45" spans="1:11" ht="30" x14ac:dyDescent="0.25">
      <c r="A45" s="187">
        <v>1401</v>
      </c>
      <c r="B45" s="187">
        <v>12</v>
      </c>
      <c r="C45" s="184" t="str">
        <f t="shared" si="2"/>
        <v>12-1401</v>
      </c>
      <c r="D45" s="244" t="s">
        <v>416</v>
      </c>
      <c r="E45" s="244" t="s">
        <v>7</v>
      </c>
      <c r="F45" s="244" t="s">
        <v>25</v>
      </c>
      <c r="G45" s="244" t="s">
        <v>247</v>
      </c>
      <c r="H45" s="187" t="s">
        <v>20</v>
      </c>
      <c r="I45" s="188">
        <v>2</v>
      </c>
      <c r="J45" s="188">
        <f>VLOOKUP(A45,CENIK!$A$2:$F$201,6,FALSE)</f>
        <v>0</v>
      </c>
      <c r="K45" s="188">
        <f t="shared" si="3"/>
        <v>0</v>
      </c>
    </row>
    <row r="46" spans="1:11" ht="30" x14ac:dyDescent="0.25">
      <c r="A46" s="187">
        <v>1402</v>
      </c>
      <c r="B46" s="187">
        <v>12</v>
      </c>
      <c r="C46" s="184" t="str">
        <f t="shared" si="2"/>
        <v>12-1402</v>
      </c>
      <c r="D46" s="244" t="s">
        <v>416</v>
      </c>
      <c r="E46" s="244" t="s">
        <v>7</v>
      </c>
      <c r="F46" s="244" t="s">
        <v>25</v>
      </c>
      <c r="G46" s="244" t="s">
        <v>248</v>
      </c>
      <c r="H46" s="187" t="s">
        <v>20</v>
      </c>
      <c r="I46" s="188">
        <v>5</v>
      </c>
      <c r="J46" s="188">
        <f>VLOOKUP(A46,CENIK!$A$2:$F$201,6,FALSE)</f>
        <v>0</v>
      </c>
      <c r="K46" s="188">
        <f t="shared" si="3"/>
        <v>0</v>
      </c>
    </row>
    <row r="47" spans="1:11" ht="30" x14ac:dyDescent="0.25">
      <c r="A47" s="187">
        <v>1403</v>
      </c>
      <c r="B47" s="187">
        <v>12</v>
      </c>
      <c r="C47" s="184" t="str">
        <f t="shared" si="2"/>
        <v>12-1403</v>
      </c>
      <c r="D47" s="244" t="s">
        <v>416</v>
      </c>
      <c r="E47" s="244" t="s">
        <v>7</v>
      </c>
      <c r="F47" s="244" t="s">
        <v>25</v>
      </c>
      <c r="G47" s="244" t="s">
        <v>249</v>
      </c>
      <c r="H47" s="187" t="s">
        <v>20</v>
      </c>
      <c r="I47" s="188">
        <v>1</v>
      </c>
      <c r="J47" s="188">
        <f>VLOOKUP(A47,CENIK!$A$2:$F$201,6,FALSE)</f>
        <v>0</v>
      </c>
      <c r="K47" s="188">
        <f t="shared" si="3"/>
        <v>0</v>
      </c>
    </row>
    <row r="48" spans="1:11" ht="45" x14ac:dyDescent="0.25">
      <c r="A48" s="187">
        <v>12308</v>
      </c>
      <c r="B48" s="187">
        <v>12</v>
      </c>
      <c r="C48" s="184" t="str">
        <f t="shared" si="2"/>
        <v>12-12308</v>
      </c>
      <c r="D48" s="244" t="s">
        <v>416</v>
      </c>
      <c r="E48" s="244" t="s">
        <v>26</v>
      </c>
      <c r="F48" s="244" t="s">
        <v>27</v>
      </c>
      <c r="G48" s="244" t="s">
        <v>28</v>
      </c>
      <c r="H48" s="187" t="s">
        <v>29</v>
      </c>
      <c r="I48" s="188">
        <v>176.49100000000001</v>
      </c>
      <c r="J48" s="188">
        <f>VLOOKUP(A48,CENIK!$A$2:$F$201,6,FALSE)</f>
        <v>0</v>
      </c>
      <c r="K48" s="188">
        <f t="shared" si="3"/>
        <v>0</v>
      </c>
    </row>
    <row r="49" spans="1:11" ht="30" x14ac:dyDescent="0.25">
      <c r="A49" s="187">
        <v>2208</v>
      </c>
      <c r="B49" s="187">
        <v>12</v>
      </c>
      <c r="C49" s="184" t="str">
        <f t="shared" si="2"/>
        <v>12-2208</v>
      </c>
      <c r="D49" s="244" t="s">
        <v>416</v>
      </c>
      <c r="E49" s="244" t="s">
        <v>26</v>
      </c>
      <c r="F49" s="244" t="s">
        <v>36</v>
      </c>
      <c r="G49" s="244" t="s">
        <v>37</v>
      </c>
      <c r="H49" s="187" t="s">
        <v>29</v>
      </c>
      <c r="I49" s="188">
        <v>176.49100000000001</v>
      </c>
      <c r="J49" s="188">
        <f>VLOOKUP(A49,CENIK!$A$2:$F$201,6,FALSE)</f>
        <v>0</v>
      </c>
      <c r="K49" s="188">
        <f t="shared" si="3"/>
        <v>0</v>
      </c>
    </row>
    <row r="50" spans="1:11" ht="30" x14ac:dyDescent="0.25">
      <c r="A50" s="187">
        <v>24405</v>
      </c>
      <c r="B50" s="187">
        <v>12</v>
      </c>
      <c r="C50" s="184" t="str">
        <f t="shared" si="2"/>
        <v>12-24405</v>
      </c>
      <c r="D50" s="244" t="s">
        <v>416</v>
      </c>
      <c r="E50" s="244" t="s">
        <v>26</v>
      </c>
      <c r="F50" s="244" t="s">
        <v>36</v>
      </c>
      <c r="G50" s="244" t="s">
        <v>252</v>
      </c>
      <c r="H50" s="187" t="s">
        <v>22</v>
      </c>
      <c r="I50" s="188">
        <v>63.17</v>
      </c>
      <c r="J50" s="188">
        <f>VLOOKUP(A50,CENIK!$A$2:$F$201,6,FALSE)</f>
        <v>0</v>
      </c>
      <c r="K50" s="188">
        <f t="shared" si="3"/>
        <v>0</v>
      </c>
    </row>
    <row r="51" spans="1:11" ht="45" x14ac:dyDescent="0.25">
      <c r="A51" s="187">
        <v>31302</v>
      </c>
      <c r="B51" s="187">
        <v>12</v>
      </c>
      <c r="C51" s="184" t="str">
        <f t="shared" si="2"/>
        <v>12-31302</v>
      </c>
      <c r="D51" s="244" t="s">
        <v>416</v>
      </c>
      <c r="E51" s="244" t="s">
        <v>26</v>
      </c>
      <c r="F51" s="244" t="s">
        <v>36</v>
      </c>
      <c r="G51" s="244" t="s">
        <v>639</v>
      </c>
      <c r="H51" s="187" t="s">
        <v>22</v>
      </c>
      <c r="I51" s="188">
        <v>39.479999999999997</v>
      </c>
      <c r="J51" s="188">
        <f>VLOOKUP(A51,CENIK!$A$2:$F$201,6,FALSE)</f>
        <v>0</v>
      </c>
      <c r="K51" s="188">
        <f t="shared" si="3"/>
        <v>0</v>
      </c>
    </row>
    <row r="52" spans="1:11" ht="75" x14ac:dyDescent="0.25">
      <c r="A52" s="187">
        <v>31602</v>
      </c>
      <c r="B52" s="187">
        <v>12</v>
      </c>
      <c r="C52" s="184" t="str">
        <f t="shared" si="2"/>
        <v>12-31602</v>
      </c>
      <c r="D52" s="244" t="s">
        <v>416</v>
      </c>
      <c r="E52" s="244" t="s">
        <v>26</v>
      </c>
      <c r="F52" s="244" t="s">
        <v>36</v>
      </c>
      <c r="G52" s="244" t="s">
        <v>640</v>
      </c>
      <c r="H52" s="187" t="s">
        <v>29</v>
      </c>
      <c r="I52" s="188">
        <v>176.49100000000001</v>
      </c>
      <c r="J52" s="188">
        <f>VLOOKUP(A52,CENIK!$A$2:$F$201,6,FALSE)</f>
        <v>0</v>
      </c>
      <c r="K52" s="188">
        <f t="shared" si="3"/>
        <v>0</v>
      </c>
    </row>
    <row r="53" spans="1:11" ht="45" x14ac:dyDescent="0.25">
      <c r="A53" s="187">
        <v>32311</v>
      </c>
      <c r="B53" s="187">
        <v>12</v>
      </c>
      <c r="C53" s="184" t="str">
        <f t="shared" si="2"/>
        <v>12-32311</v>
      </c>
      <c r="D53" s="244" t="s">
        <v>416</v>
      </c>
      <c r="E53" s="244" t="s">
        <v>26</v>
      </c>
      <c r="F53" s="244" t="s">
        <v>36</v>
      </c>
      <c r="G53" s="244" t="s">
        <v>255</v>
      </c>
      <c r="H53" s="187" t="s">
        <v>29</v>
      </c>
      <c r="I53" s="188">
        <v>176.49100000000001</v>
      </c>
      <c r="J53" s="188">
        <f>VLOOKUP(A53,CENIK!$A$2:$F$201,6,FALSE)</f>
        <v>0</v>
      </c>
      <c r="K53" s="188">
        <f t="shared" si="3"/>
        <v>0</v>
      </c>
    </row>
    <row r="54" spans="1:11" ht="30" x14ac:dyDescent="0.25">
      <c r="A54" s="187">
        <v>34901</v>
      </c>
      <c r="B54" s="187">
        <v>12</v>
      </c>
      <c r="C54" s="184" t="str">
        <f t="shared" si="2"/>
        <v>12-34901</v>
      </c>
      <c r="D54" s="244" t="s">
        <v>416</v>
      </c>
      <c r="E54" s="244" t="s">
        <v>26</v>
      </c>
      <c r="F54" s="244" t="s">
        <v>36</v>
      </c>
      <c r="G54" s="244" t="s">
        <v>43</v>
      </c>
      <c r="H54" s="187" t="s">
        <v>29</v>
      </c>
      <c r="I54" s="188">
        <v>176.49100000000001</v>
      </c>
      <c r="J54" s="188">
        <f>VLOOKUP(A54,CENIK!$A$2:$F$201,6,FALSE)</f>
        <v>0</v>
      </c>
      <c r="K54" s="188">
        <f t="shared" si="3"/>
        <v>0</v>
      </c>
    </row>
    <row r="55" spans="1:11" ht="45" x14ac:dyDescent="0.25">
      <c r="A55" s="187">
        <v>3302</v>
      </c>
      <c r="B55" s="187">
        <v>12</v>
      </c>
      <c r="C55" s="184" t="str">
        <f t="shared" si="2"/>
        <v>12-3302</v>
      </c>
      <c r="D55" s="244" t="s">
        <v>416</v>
      </c>
      <c r="E55" s="244" t="s">
        <v>46</v>
      </c>
      <c r="F55" s="244" t="s">
        <v>47</v>
      </c>
      <c r="G55" s="244" t="s">
        <v>586</v>
      </c>
      <c r="H55" s="187" t="s">
        <v>10</v>
      </c>
      <c r="I55" s="188">
        <v>10</v>
      </c>
      <c r="J55" s="188">
        <f>VLOOKUP(A55,CENIK!$A$2:$F$201,6,FALSE)</f>
        <v>0</v>
      </c>
      <c r="K55" s="188">
        <f t="shared" si="3"/>
        <v>0</v>
      </c>
    </row>
    <row r="56" spans="1:11" ht="60" x14ac:dyDescent="0.25">
      <c r="A56" s="187">
        <v>4101</v>
      </c>
      <c r="B56" s="187">
        <v>12</v>
      </c>
      <c r="C56" s="184" t="str">
        <f t="shared" si="2"/>
        <v>12-4101</v>
      </c>
      <c r="D56" s="244" t="s">
        <v>416</v>
      </c>
      <c r="E56" s="244" t="s">
        <v>49</v>
      </c>
      <c r="F56" s="244" t="s">
        <v>50</v>
      </c>
      <c r="G56" s="244" t="s">
        <v>641</v>
      </c>
      <c r="H56" s="187" t="s">
        <v>29</v>
      </c>
      <c r="I56" s="188">
        <v>390.13799999999998</v>
      </c>
      <c r="J56" s="188">
        <f>VLOOKUP(A56,CENIK!$A$2:$F$201,6,FALSE)</f>
        <v>0</v>
      </c>
      <c r="K56" s="188">
        <f t="shared" si="3"/>
        <v>0</v>
      </c>
    </row>
    <row r="57" spans="1:11" ht="45" x14ac:dyDescent="0.25">
      <c r="A57" s="187">
        <v>4106</v>
      </c>
      <c r="B57" s="187">
        <v>12</v>
      </c>
      <c r="C57" s="184" t="str">
        <f t="shared" si="2"/>
        <v>12-4106</v>
      </c>
      <c r="D57" s="244" t="s">
        <v>416</v>
      </c>
      <c r="E57" s="244" t="s">
        <v>49</v>
      </c>
      <c r="F57" s="244" t="s">
        <v>50</v>
      </c>
      <c r="G57" s="244" t="s">
        <v>642</v>
      </c>
      <c r="H57" s="187" t="s">
        <v>22</v>
      </c>
      <c r="I57" s="188">
        <v>309.93</v>
      </c>
      <c r="J57" s="188">
        <f>VLOOKUP(A57,CENIK!$A$2:$F$201,6,FALSE)</f>
        <v>0</v>
      </c>
      <c r="K57" s="188">
        <f t="shared" si="3"/>
        <v>0</v>
      </c>
    </row>
    <row r="58" spans="1:11" ht="45" x14ac:dyDescent="0.25">
      <c r="A58" s="187">
        <v>4121</v>
      </c>
      <c r="B58" s="187">
        <v>12</v>
      </c>
      <c r="C58" s="184" t="str">
        <f t="shared" si="2"/>
        <v>12-4121</v>
      </c>
      <c r="D58" s="244" t="s">
        <v>416</v>
      </c>
      <c r="E58" s="244" t="s">
        <v>49</v>
      </c>
      <c r="F58" s="244" t="s">
        <v>50</v>
      </c>
      <c r="G58" s="244" t="s">
        <v>260</v>
      </c>
      <c r="H58" s="187" t="s">
        <v>22</v>
      </c>
      <c r="I58" s="188">
        <v>15</v>
      </c>
      <c r="J58" s="188">
        <f>VLOOKUP(A58,CENIK!$A$2:$F$201,6,FALSE)</f>
        <v>0</v>
      </c>
      <c r="K58" s="188">
        <f t="shared" si="3"/>
        <v>0</v>
      </c>
    </row>
    <row r="59" spans="1:11" ht="30" x14ac:dyDescent="0.25">
      <c r="A59" s="187">
        <v>4202</v>
      </c>
      <c r="B59" s="187">
        <v>12</v>
      </c>
      <c r="C59" s="184" t="str">
        <f t="shared" si="2"/>
        <v>12-4202</v>
      </c>
      <c r="D59" s="244" t="s">
        <v>416</v>
      </c>
      <c r="E59" s="244" t="s">
        <v>49</v>
      </c>
      <c r="F59" s="244" t="s">
        <v>56</v>
      </c>
      <c r="G59" s="244" t="s">
        <v>58</v>
      </c>
      <c r="H59" s="187" t="s">
        <v>29</v>
      </c>
      <c r="I59" s="188">
        <v>139.33500000000001</v>
      </c>
      <c r="J59" s="188">
        <f>VLOOKUP(A59,CENIK!$A$2:$F$201,6,FALSE)</f>
        <v>0</v>
      </c>
      <c r="K59" s="188">
        <f t="shared" si="3"/>
        <v>0</v>
      </c>
    </row>
    <row r="60" spans="1:11" ht="75" x14ac:dyDescent="0.25">
      <c r="A60" s="187">
        <v>4203</v>
      </c>
      <c r="B60" s="187">
        <v>12</v>
      </c>
      <c r="C60" s="184" t="str">
        <f t="shared" si="2"/>
        <v>12-4203</v>
      </c>
      <c r="D60" s="244" t="s">
        <v>416</v>
      </c>
      <c r="E60" s="244" t="s">
        <v>49</v>
      </c>
      <c r="F60" s="244" t="s">
        <v>56</v>
      </c>
      <c r="G60" s="244" t="s">
        <v>59</v>
      </c>
      <c r="H60" s="187" t="s">
        <v>22</v>
      </c>
      <c r="I60" s="188">
        <v>25.21</v>
      </c>
      <c r="J60" s="188">
        <f>VLOOKUP(A60,CENIK!$A$2:$F$201,6,FALSE)</f>
        <v>0</v>
      </c>
      <c r="K60" s="188">
        <f t="shared" si="3"/>
        <v>0</v>
      </c>
    </row>
    <row r="61" spans="1:11" ht="60" x14ac:dyDescent="0.25">
      <c r="A61" s="187">
        <v>4204</v>
      </c>
      <c r="B61" s="187">
        <v>12</v>
      </c>
      <c r="C61" s="184" t="str">
        <f t="shared" si="2"/>
        <v>12-4204</v>
      </c>
      <c r="D61" s="244" t="s">
        <v>416</v>
      </c>
      <c r="E61" s="244" t="s">
        <v>49</v>
      </c>
      <c r="F61" s="244" t="s">
        <v>56</v>
      </c>
      <c r="G61" s="244" t="s">
        <v>60</v>
      </c>
      <c r="H61" s="187" t="s">
        <v>22</v>
      </c>
      <c r="I61" s="188">
        <v>74.52</v>
      </c>
      <c r="J61" s="188">
        <f>VLOOKUP(A61,CENIK!$A$2:$F$201,6,FALSE)</f>
        <v>0</v>
      </c>
      <c r="K61" s="188">
        <f t="shared" si="3"/>
        <v>0</v>
      </c>
    </row>
    <row r="62" spans="1:11" ht="60" x14ac:dyDescent="0.25">
      <c r="A62" s="187">
        <v>4205</v>
      </c>
      <c r="B62" s="187">
        <v>12</v>
      </c>
      <c r="C62" s="184" t="str">
        <f t="shared" si="2"/>
        <v>12-4205</v>
      </c>
      <c r="D62" s="244" t="s">
        <v>416</v>
      </c>
      <c r="E62" s="244" t="s">
        <v>49</v>
      </c>
      <c r="F62" s="244" t="s">
        <v>56</v>
      </c>
      <c r="G62" s="244" t="s">
        <v>61</v>
      </c>
      <c r="H62" s="187" t="s">
        <v>29</v>
      </c>
      <c r="I62" s="188">
        <v>186</v>
      </c>
      <c r="J62" s="188">
        <f>VLOOKUP(A62,CENIK!$A$2:$F$201,6,FALSE)</f>
        <v>0</v>
      </c>
      <c r="K62" s="188">
        <f t="shared" si="3"/>
        <v>0</v>
      </c>
    </row>
    <row r="63" spans="1:11" ht="60" x14ac:dyDescent="0.25">
      <c r="A63" s="187">
        <v>4207</v>
      </c>
      <c r="B63" s="187">
        <v>12</v>
      </c>
      <c r="C63" s="184" t="str">
        <f t="shared" si="2"/>
        <v>12-4207</v>
      </c>
      <c r="D63" s="244" t="s">
        <v>416</v>
      </c>
      <c r="E63" s="244" t="s">
        <v>49</v>
      </c>
      <c r="F63" s="244" t="s">
        <v>56</v>
      </c>
      <c r="G63" s="244" t="s">
        <v>262</v>
      </c>
      <c r="H63" s="187" t="s">
        <v>22</v>
      </c>
      <c r="I63" s="188">
        <v>102.49</v>
      </c>
      <c r="J63" s="188">
        <f>VLOOKUP(A63,CENIK!$A$2:$F$201,6,FALSE)</f>
        <v>0</v>
      </c>
      <c r="K63" s="188">
        <f t="shared" si="3"/>
        <v>0</v>
      </c>
    </row>
    <row r="64" spans="1:11" ht="75" x14ac:dyDescent="0.25">
      <c r="A64" s="187">
        <v>5108</v>
      </c>
      <c r="B64" s="187">
        <v>12</v>
      </c>
      <c r="C64" s="184" t="str">
        <f t="shared" si="2"/>
        <v>12-5108</v>
      </c>
      <c r="D64" s="244" t="s">
        <v>416</v>
      </c>
      <c r="E64" s="244" t="s">
        <v>63</v>
      </c>
      <c r="F64" s="244" t="s">
        <v>64</v>
      </c>
      <c r="G64" s="244" t="s">
        <v>68</v>
      </c>
      <c r="H64" s="187" t="s">
        <v>69</v>
      </c>
      <c r="I64" s="188">
        <v>93</v>
      </c>
      <c r="J64" s="188">
        <f>VLOOKUP(A64,CENIK!$A$2:$F$201,6,FALSE)</f>
        <v>0</v>
      </c>
      <c r="K64" s="188">
        <f t="shared" si="3"/>
        <v>0</v>
      </c>
    </row>
    <row r="65" spans="1:11" ht="165" x14ac:dyDescent="0.25">
      <c r="A65" s="187">
        <v>6101</v>
      </c>
      <c r="B65" s="187">
        <v>12</v>
      </c>
      <c r="C65" s="184" t="str">
        <f t="shared" si="2"/>
        <v>12-6101</v>
      </c>
      <c r="D65" s="244" t="s">
        <v>416</v>
      </c>
      <c r="E65" s="244" t="s">
        <v>74</v>
      </c>
      <c r="F65" s="244" t="s">
        <v>75</v>
      </c>
      <c r="G65" s="244" t="s">
        <v>76</v>
      </c>
      <c r="H65" s="187" t="s">
        <v>10</v>
      </c>
      <c r="I65" s="188">
        <v>92.89</v>
      </c>
      <c r="J65" s="188">
        <f>VLOOKUP(A65,CENIK!$A$2:$F$201,6,FALSE)</f>
        <v>0</v>
      </c>
      <c r="K65" s="188">
        <f t="shared" si="3"/>
        <v>0</v>
      </c>
    </row>
    <row r="66" spans="1:11" ht="120" x14ac:dyDescent="0.25">
      <c r="A66" s="187">
        <v>6202</v>
      </c>
      <c r="B66" s="187">
        <v>12</v>
      </c>
      <c r="C66" s="184" t="str">
        <f t="shared" si="2"/>
        <v>12-6202</v>
      </c>
      <c r="D66" s="244" t="s">
        <v>416</v>
      </c>
      <c r="E66" s="244" t="s">
        <v>74</v>
      </c>
      <c r="F66" s="244" t="s">
        <v>77</v>
      </c>
      <c r="G66" s="244" t="s">
        <v>263</v>
      </c>
      <c r="H66" s="187" t="s">
        <v>6</v>
      </c>
      <c r="I66" s="188">
        <v>2</v>
      </c>
      <c r="J66" s="188">
        <f>VLOOKUP(A66,CENIK!$A$2:$F$201,6,FALSE)</f>
        <v>0</v>
      </c>
      <c r="K66" s="188">
        <f t="shared" si="3"/>
        <v>0</v>
      </c>
    </row>
    <row r="67" spans="1:11" ht="120" x14ac:dyDescent="0.25">
      <c r="A67" s="187">
        <v>6204</v>
      </c>
      <c r="B67" s="187">
        <v>12</v>
      </c>
      <c r="C67" s="184" t="str">
        <f t="shared" si="2"/>
        <v>12-6204</v>
      </c>
      <c r="D67" s="244" t="s">
        <v>416</v>
      </c>
      <c r="E67" s="244" t="s">
        <v>74</v>
      </c>
      <c r="F67" s="244" t="s">
        <v>77</v>
      </c>
      <c r="G67" s="244" t="s">
        <v>265</v>
      </c>
      <c r="H67" s="187" t="s">
        <v>6</v>
      </c>
      <c r="I67" s="188">
        <v>2</v>
      </c>
      <c r="J67" s="188">
        <f>VLOOKUP(A67,CENIK!$A$2:$F$201,6,FALSE)</f>
        <v>0</v>
      </c>
      <c r="K67" s="188">
        <f t="shared" si="3"/>
        <v>0</v>
      </c>
    </row>
    <row r="68" spans="1:11" ht="120" x14ac:dyDescent="0.25">
      <c r="A68" s="187">
        <v>6253</v>
      </c>
      <c r="B68" s="187">
        <v>12</v>
      </c>
      <c r="C68" s="184" t="str">
        <f t="shared" si="2"/>
        <v>12-6253</v>
      </c>
      <c r="D68" s="244" t="s">
        <v>416</v>
      </c>
      <c r="E68" s="244" t="s">
        <v>74</v>
      </c>
      <c r="F68" s="244" t="s">
        <v>77</v>
      </c>
      <c r="G68" s="244" t="s">
        <v>269</v>
      </c>
      <c r="H68" s="187" t="s">
        <v>6</v>
      </c>
      <c r="I68" s="188">
        <v>4</v>
      </c>
      <c r="J68" s="188">
        <f>VLOOKUP(A68,CENIK!$A$2:$F$201,6,FALSE)</f>
        <v>0</v>
      </c>
      <c r="K68" s="188">
        <f t="shared" si="3"/>
        <v>0</v>
      </c>
    </row>
    <row r="69" spans="1:11" ht="345" x14ac:dyDescent="0.25">
      <c r="A69" s="187">
        <v>6301</v>
      </c>
      <c r="B69" s="187">
        <v>12</v>
      </c>
      <c r="C69" s="184" t="str">
        <f t="shared" si="2"/>
        <v>12-6301</v>
      </c>
      <c r="D69" s="244" t="s">
        <v>416</v>
      </c>
      <c r="E69" s="244" t="s">
        <v>74</v>
      </c>
      <c r="F69" s="244" t="s">
        <v>81</v>
      </c>
      <c r="G69" s="244" t="s">
        <v>270</v>
      </c>
      <c r="H69" s="187" t="s">
        <v>6</v>
      </c>
      <c r="I69" s="188">
        <v>4</v>
      </c>
      <c r="J69" s="188">
        <f>VLOOKUP(A69,CENIK!$A$2:$F$201,6,FALSE)</f>
        <v>0</v>
      </c>
      <c r="K69" s="188">
        <f t="shared" si="3"/>
        <v>0</v>
      </c>
    </row>
    <row r="70" spans="1:11" ht="120" x14ac:dyDescent="0.25">
      <c r="A70" s="187">
        <v>6305</v>
      </c>
      <c r="B70" s="187">
        <v>12</v>
      </c>
      <c r="C70" s="184" t="str">
        <f t="shared" si="2"/>
        <v>12-6305</v>
      </c>
      <c r="D70" s="244" t="s">
        <v>416</v>
      </c>
      <c r="E70" s="244" t="s">
        <v>74</v>
      </c>
      <c r="F70" s="244" t="s">
        <v>81</v>
      </c>
      <c r="G70" s="244" t="s">
        <v>84</v>
      </c>
      <c r="H70" s="187" t="s">
        <v>6</v>
      </c>
      <c r="I70" s="188">
        <v>4</v>
      </c>
      <c r="J70" s="188">
        <f>VLOOKUP(A70,CENIK!$A$2:$F$201,6,FALSE)</f>
        <v>0</v>
      </c>
      <c r="K70" s="188">
        <f t="shared" si="3"/>
        <v>0</v>
      </c>
    </row>
    <row r="71" spans="1:11" ht="30" x14ac:dyDescent="0.25">
      <c r="A71" s="187">
        <v>6401</v>
      </c>
      <c r="B71" s="187">
        <v>12</v>
      </c>
      <c r="C71" s="184" t="str">
        <f t="shared" si="2"/>
        <v>12-6401</v>
      </c>
      <c r="D71" s="244" t="s">
        <v>416</v>
      </c>
      <c r="E71" s="244" t="s">
        <v>74</v>
      </c>
      <c r="F71" s="244" t="s">
        <v>85</v>
      </c>
      <c r="G71" s="244" t="s">
        <v>86</v>
      </c>
      <c r="H71" s="187" t="s">
        <v>10</v>
      </c>
      <c r="I71" s="188">
        <v>93</v>
      </c>
      <c r="J71" s="188">
        <f>VLOOKUP(A71,CENIK!$A$2:$F$201,6,FALSE)</f>
        <v>0</v>
      </c>
      <c r="K71" s="188">
        <f t="shared" si="3"/>
        <v>0</v>
      </c>
    </row>
    <row r="72" spans="1:11" ht="30" x14ac:dyDescent="0.25">
      <c r="A72" s="187">
        <v>6402</v>
      </c>
      <c r="B72" s="187">
        <v>12</v>
      </c>
      <c r="C72" s="184" t="str">
        <f t="shared" si="2"/>
        <v>12-6402</v>
      </c>
      <c r="D72" s="244" t="s">
        <v>416</v>
      </c>
      <c r="E72" s="244" t="s">
        <v>74</v>
      </c>
      <c r="F72" s="244" t="s">
        <v>85</v>
      </c>
      <c r="G72" s="244" t="s">
        <v>122</v>
      </c>
      <c r="H72" s="187" t="s">
        <v>10</v>
      </c>
      <c r="I72" s="188">
        <v>93</v>
      </c>
      <c r="J72" s="188">
        <f>VLOOKUP(A72,CENIK!$A$2:$F$201,6,FALSE)</f>
        <v>0</v>
      </c>
      <c r="K72" s="188">
        <f t="shared" si="3"/>
        <v>0</v>
      </c>
    </row>
    <row r="73" spans="1:11" ht="60" x14ac:dyDescent="0.25">
      <c r="A73" s="187">
        <v>6405</v>
      </c>
      <c r="B73" s="187">
        <v>12</v>
      </c>
      <c r="C73" s="184" t="str">
        <f t="shared" si="2"/>
        <v>12-6405</v>
      </c>
      <c r="D73" s="244" t="s">
        <v>416</v>
      </c>
      <c r="E73" s="244" t="s">
        <v>74</v>
      </c>
      <c r="F73" s="244" t="s">
        <v>85</v>
      </c>
      <c r="G73" s="244" t="s">
        <v>87</v>
      </c>
      <c r="H73" s="187" t="s">
        <v>10</v>
      </c>
      <c r="I73" s="188">
        <v>93</v>
      </c>
      <c r="J73" s="188">
        <f>VLOOKUP(A73,CENIK!$A$2:$F$201,6,FALSE)</f>
        <v>0</v>
      </c>
      <c r="K73" s="188">
        <f t="shared" si="3"/>
        <v>0</v>
      </c>
    </row>
    <row r="74" spans="1:11" ht="30" x14ac:dyDescent="0.25">
      <c r="A74" s="187">
        <v>6501</v>
      </c>
      <c r="B74" s="187">
        <v>12</v>
      </c>
      <c r="C74" s="184" t="str">
        <f t="shared" si="2"/>
        <v>12-6501</v>
      </c>
      <c r="D74" s="244" t="s">
        <v>416</v>
      </c>
      <c r="E74" s="244" t="s">
        <v>74</v>
      </c>
      <c r="F74" s="244" t="s">
        <v>88</v>
      </c>
      <c r="G74" s="244" t="s">
        <v>271</v>
      </c>
      <c r="H74" s="187" t="s">
        <v>6</v>
      </c>
      <c r="I74" s="188">
        <v>5</v>
      </c>
      <c r="J74" s="188">
        <f>VLOOKUP(A74,CENIK!$A$2:$F$201,6,FALSE)</f>
        <v>0</v>
      </c>
      <c r="K74" s="188">
        <f t="shared" si="3"/>
        <v>0</v>
      </c>
    </row>
    <row r="75" spans="1:11" ht="45" x14ac:dyDescent="0.25">
      <c r="A75" s="187">
        <v>6503</v>
      </c>
      <c r="B75" s="187">
        <v>12</v>
      </c>
      <c r="C75" s="184" t="str">
        <f t="shared" si="2"/>
        <v>12-6503</v>
      </c>
      <c r="D75" s="244" t="s">
        <v>416</v>
      </c>
      <c r="E75" s="244" t="s">
        <v>74</v>
      </c>
      <c r="F75" s="244" t="s">
        <v>88</v>
      </c>
      <c r="G75" s="244" t="s">
        <v>273</v>
      </c>
      <c r="H75" s="187" t="s">
        <v>6</v>
      </c>
      <c r="I75" s="188">
        <v>1</v>
      </c>
      <c r="J75" s="188">
        <f>VLOOKUP(A75,CENIK!$A$2:$F$201,6,FALSE)</f>
        <v>0</v>
      </c>
      <c r="K75" s="188">
        <f t="shared" si="3"/>
        <v>0</v>
      </c>
    </row>
    <row r="76" spans="1:11" ht="75" x14ac:dyDescent="0.25">
      <c r="A76" s="187">
        <v>6512</v>
      </c>
      <c r="B76" s="187">
        <v>12</v>
      </c>
      <c r="C76" s="184" t="str">
        <f t="shared" si="2"/>
        <v>12-6512</v>
      </c>
      <c r="D76" s="244" t="s">
        <v>416</v>
      </c>
      <c r="E76" s="244" t="s">
        <v>74</v>
      </c>
      <c r="F76" s="244" t="s">
        <v>88</v>
      </c>
      <c r="G76" s="244" t="s">
        <v>278</v>
      </c>
      <c r="H76" s="187" t="s">
        <v>10</v>
      </c>
      <c r="I76" s="188">
        <v>25</v>
      </c>
      <c r="J76" s="188">
        <f>VLOOKUP(A76,CENIK!$A$2:$F$201,6,FALSE)</f>
        <v>0</v>
      </c>
      <c r="K76" s="188">
        <f t="shared" si="3"/>
        <v>0</v>
      </c>
    </row>
    <row r="77" spans="1:11" ht="60" x14ac:dyDescent="0.25">
      <c r="A77" s="187">
        <v>1201</v>
      </c>
      <c r="B77" s="187">
        <v>8</v>
      </c>
      <c r="C77" s="184" t="str">
        <f t="shared" si="2"/>
        <v>8-1201</v>
      </c>
      <c r="D77" s="244" t="s">
        <v>414</v>
      </c>
      <c r="E77" s="244" t="s">
        <v>7</v>
      </c>
      <c r="F77" s="244" t="s">
        <v>8</v>
      </c>
      <c r="G77" s="244" t="s">
        <v>9</v>
      </c>
      <c r="H77" s="187" t="s">
        <v>10</v>
      </c>
      <c r="I77" s="188">
        <v>58.35</v>
      </c>
      <c r="J77" s="188">
        <f>VLOOKUP(A77,CENIK!$A$2:$F$201,6,FALSE)</f>
        <v>0</v>
      </c>
      <c r="K77" s="188">
        <f t="shared" si="3"/>
        <v>0</v>
      </c>
    </row>
    <row r="78" spans="1:11" ht="45" x14ac:dyDescent="0.25">
      <c r="A78" s="187">
        <v>1202</v>
      </c>
      <c r="B78" s="187">
        <v>8</v>
      </c>
      <c r="C78" s="184" t="str">
        <f t="shared" si="2"/>
        <v>8-1202</v>
      </c>
      <c r="D78" s="244" t="s">
        <v>414</v>
      </c>
      <c r="E78" s="244" t="s">
        <v>7</v>
      </c>
      <c r="F78" s="244" t="s">
        <v>8</v>
      </c>
      <c r="G78" s="244" t="s">
        <v>11</v>
      </c>
      <c r="H78" s="187" t="s">
        <v>12</v>
      </c>
      <c r="I78" s="188">
        <v>3</v>
      </c>
      <c r="J78" s="188">
        <f>VLOOKUP(A78,CENIK!$A$2:$F$201,6,FALSE)</f>
        <v>0</v>
      </c>
      <c r="K78" s="188">
        <f t="shared" si="3"/>
        <v>0</v>
      </c>
    </row>
    <row r="79" spans="1:11" ht="60" x14ac:dyDescent="0.25">
      <c r="A79" s="187">
        <v>1203</v>
      </c>
      <c r="B79" s="187">
        <v>8</v>
      </c>
      <c r="C79" s="184" t="str">
        <f t="shared" si="2"/>
        <v>8-1203</v>
      </c>
      <c r="D79" s="244" t="s">
        <v>414</v>
      </c>
      <c r="E79" s="244" t="s">
        <v>7</v>
      </c>
      <c r="F79" s="244" t="s">
        <v>8</v>
      </c>
      <c r="G79" s="244" t="s">
        <v>236</v>
      </c>
      <c r="H79" s="187" t="s">
        <v>10</v>
      </c>
      <c r="I79" s="188">
        <v>58.35</v>
      </c>
      <c r="J79" s="188">
        <f>VLOOKUP(A79,CENIK!$A$2:$F$201,6,FALSE)</f>
        <v>0</v>
      </c>
      <c r="K79" s="188">
        <f t="shared" si="3"/>
        <v>0</v>
      </c>
    </row>
    <row r="80" spans="1:11" ht="45" x14ac:dyDescent="0.25">
      <c r="A80" s="187">
        <v>1204</v>
      </c>
      <c r="B80" s="187">
        <v>8</v>
      </c>
      <c r="C80" s="184" t="str">
        <f t="shared" si="2"/>
        <v>8-1204</v>
      </c>
      <c r="D80" s="244" t="s">
        <v>414</v>
      </c>
      <c r="E80" s="244" t="s">
        <v>7</v>
      </c>
      <c r="F80" s="244" t="s">
        <v>8</v>
      </c>
      <c r="G80" s="244" t="s">
        <v>13</v>
      </c>
      <c r="H80" s="187" t="s">
        <v>10</v>
      </c>
      <c r="I80" s="188">
        <v>58.35</v>
      </c>
      <c r="J80" s="188">
        <f>VLOOKUP(A80,CENIK!$A$2:$F$201,6,FALSE)</f>
        <v>0</v>
      </c>
      <c r="K80" s="188">
        <f t="shared" si="3"/>
        <v>0</v>
      </c>
    </row>
    <row r="81" spans="1:11" ht="60" x14ac:dyDescent="0.25">
      <c r="A81" s="187">
        <v>1205</v>
      </c>
      <c r="B81" s="187">
        <v>8</v>
      </c>
      <c r="C81" s="184" t="str">
        <f t="shared" si="2"/>
        <v>8-1205</v>
      </c>
      <c r="D81" s="244" t="s">
        <v>414</v>
      </c>
      <c r="E81" s="244" t="s">
        <v>7</v>
      </c>
      <c r="F81" s="244" t="s">
        <v>8</v>
      </c>
      <c r="G81" s="244" t="s">
        <v>237</v>
      </c>
      <c r="H81" s="187" t="s">
        <v>14</v>
      </c>
      <c r="I81" s="188">
        <v>1</v>
      </c>
      <c r="J81" s="188">
        <f>VLOOKUP(A81,CENIK!$A$2:$F$201,6,FALSE)</f>
        <v>0</v>
      </c>
      <c r="K81" s="188">
        <f t="shared" si="3"/>
        <v>0</v>
      </c>
    </row>
    <row r="82" spans="1:11" ht="75" x14ac:dyDescent="0.25">
      <c r="A82" s="187">
        <v>1207</v>
      </c>
      <c r="B82" s="187">
        <v>8</v>
      </c>
      <c r="C82" s="184" t="str">
        <f t="shared" si="2"/>
        <v>8-1207</v>
      </c>
      <c r="D82" s="244" t="s">
        <v>414</v>
      </c>
      <c r="E82" s="244" t="s">
        <v>7</v>
      </c>
      <c r="F82" s="244" t="s">
        <v>8</v>
      </c>
      <c r="G82" s="244" t="s">
        <v>239</v>
      </c>
      <c r="H82" s="187" t="s">
        <v>14</v>
      </c>
      <c r="I82" s="188">
        <v>1</v>
      </c>
      <c r="J82" s="188">
        <f>VLOOKUP(A82,CENIK!$A$2:$F$201,6,FALSE)</f>
        <v>0</v>
      </c>
      <c r="K82" s="188">
        <f t="shared" si="3"/>
        <v>0</v>
      </c>
    </row>
    <row r="83" spans="1:11" ht="75" x14ac:dyDescent="0.25">
      <c r="A83" s="187">
        <v>1208</v>
      </c>
      <c r="B83" s="187">
        <v>8</v>
      </c>
      <c r="C83" s="184" t="str">
        <f t="shared" si="2"/>
        <v>8-1208</v>
      </c>
      <c r="D83" s="244" t="s">
        <v>414</v>
      </c>
      <c r="E83" s="244" t="s">
        <v>7</v>
      </c>
      <c r="F83" s="244" t="s">
        <v>8</v>
      </c>
      <c r="G83" s="244" t="s">
        <v>240</v>
      </c>
      <c r="H83" s="187" t="s">
        <v>14</v>
      </c>
      <c r="I83" s="188">
        <v>1</v>
      </c>
      <c r="J83" s="188">
        <f>VLOOKUP(A83,CENIK!$A$2:$F$201,6,FALSE)</f>
        <v>0</v>
      </c>
      <c r="K83" s="188">
        <f t="shared" si="3"/>
        <v>0</v>
      </c>
    </row>
    <row r="84" spans="1:11" ht="45" x14ac:dyDescent="0.25">
      <c r="A84" s="187">
        <v>1301</v>
      </c>
      <c r="B84" s="187">
        <v>8</v>
      </c>
      <c r="C84" s="184" t="str">
        <f t="shared" si="2"/>
        <v>8-1301</v>
      </c>
      <c r="D84" s="244" t="s">
        <v>414</v>
      </c>
      <c r="E84" s="244" t="s">
        <v>7</v>
      </c>
      <c r="F84" s="244" t="s">
        <v>15</v>
      </c>
      <c r="G84" s="244" t="s">
        <v>16</v>
      </c>
      <c r="H84" s="187" t="s">
        <v>10</v>
      </c>
      <c r="I84" s="188">
        <v>58.35</v>
      </c>
      <c r="J84" s="188">
        <f>VLOOKUP(A84,CENIK!$A$2:$F$201,6,FALSE)</f>
        <v>0</v>
      </c>
      <c r="K84" s="188">
        <f t="shared" si="3"/>
        <v>0</v>
      </c>
    </row>
    <row r="85" spans="1:11" ht="150" x14ac:dyDescent="0.25">
      <c r="A85" s="187">
        <v>1302</v>
      </c>
      <c r="B85" s="187">
        <v>8</v>
      </c>
      <c r="C85" s="184" t="str">
        <f t="shared" si="2"/>
        <v>8-1302</v>
      </c>
      <c r="D85" s="244" t="s">
        <v>414</v>
      </c>
      <c r="E85" s="244" t="s">
        <v>7</v>
      </c>
      <c r="F85" s="244" t="s">
        <v>15</v>
      </c>
      <c r="G85" s="244" t="s">
        <v>3254</v>
      </c>
      <c r="H85" s="187" t="s">
        <v>10</v>
      </c>
      <c r="I85" s="188">
        <v>58.35</v>
      </c>
      <c r="J85" s="188">
        <f>VLOOKUP(A85,CENIK!$A$2:$F$201,6,FALSE)</f>
        <v>0</v>
      </c>
      <c r="K85" s="188">
        <f t="shared" si="3"/>
        <v>0</v>
      </c>
    </row>
    <row r="86" spans="1:11" ht="60" x14ac:dyDescent="0.25">
      <c r="A86" s="187">
        <v>1307</v>
      </c>
      <c r="B86" s="187">
        <v>8</v>
      </c>
      <c r="C86" s="184" t="str">
        <f t="shared" si="2"/>
        <v>8-1307</v>
      </c>
      <c r="D86" s="244" t="s">
        <v>414</v>
      </c>
      <c r="E86" s="244" t="s">
        <v>7</v>
      </c>
      <c r="F86" s="244" t="s">
        <v>15</v>
      </c>
      <c r="G86" s="244" t="s">
        <v>18</v>
      </c>
      <c r="H86" s="187" t="s">
        <v>6</v>
      </c>
      <c r="I86" s="188">
        <v>1.167</v>
      </c>
      <c r="J86" s="188">
        <f>VLOOKUP(A86,CENIK!$A$2:$F$201,6,FALSE)</f>
        <v>0</v>
      </c>
      <c r="K86" s="188">
        <f t="shared" si="3"/>
        <v>0</v>
      </c>
    </row>
    <row r="87" spans="1:11" ht="60" x14ac:dyDescent="0.25">
      <c r="A87" s="187">
        <v>1310</v>
      </c>
      <c r="B87" s="187">
        <v>8</v>
      </c>
      <c r="C87" s="184" t="str">
        <f t="shared" si="2"/>
        <v>8-1310</v>
      </c>
      <c r="D87" s="244" t="s">
        <v>414</v>
      </c>
      <c r="E87" s="244" t="s">
        <v>7</v>
      </c>
      <c r="F87" s="244" t="s">
        <v>15</v>
      </c>
      <c r="G87" s="244" t="s">
        <v>21</v>
      </c>
      <c r="H87" s="187" t="s">
        <v>22</v>
      </c>
      <c r="I87" s="188">
        <v>26.2575</v>
      </c>
      <c r="J87" s="188">
        <f>VLOOKUP(A87,CENIK!$A$2:$F$201,6,FALSE)</f>
        <v>0</v>
      </c>
      <c r="K87" s="188">
        <f t="shared" si="3"/>
        <v>0</v>
      </c>
    </row>
    <row r="88" spans="1:11" ht="30" x14ac:dyDescent="0.25">
      <c r="A88" s="187">
        <v>1401</v>
      </c>
      <c r="B88" s="187">
        <v>8</v>
      </c>
      <c r="C88" s="184" t="str">
        <f t="shared" si="2"/>
        <v>8-1401</v>
      </c>
      <c r="D88" s="244" t="s">
        <v>414</v>
      </c>
      <c r="E88" s="244" t="s">
        <v>7</v>
      </c>
      <c r="F88" s="244" t="s">
        <v>25</v>
      </c>
      <c r="G88" s="244" t="s">
        <v>247</v>
      </c>
      <c r="H88" s="187" t="s">
        <v>20</v>
      </c>
      <c r="I88" s="188">
        <v>1</v>
      </c>
      <c r="J88" s="188">
        <f>VLOOKUP(A88,CENIK!$A$2:$F$201,6,FALSE)</f>
        <v>0</v>
      </c>
      <c r="K88" s="188">
        <f t="shared" si="3"/>
        <v>0</v>
      </c>
    </row>
    <row r="89" spans="1:11" ht="30" x14ac:dyDescent="0.25">
      <c r="A89" s="187">
        <v>1402</v>
      </c>
      <c r="B89" s="187">
        <v>8</v>
      </c>
      <c r="C89" s="184" t="str">
        <f t="shared" si="2"/>
        <v>8-1402</v>
      </c>
      <c r="D89" s="244" t="s">
        <v>414</v>
      </c>
      <c r="E89" s="244" t="s">
        <v>7</v>
      </c>
      <c r="F89" s="244" t="s">
        <v>25</v>
      </c>
      <c r="G89" s="244" t="s">
        <v>248</v>
      </c>
      <c r="H89" s="187" t="s">
        <v>20</v>
      </c>
      <c r="I89" s="188">
        <v>5</v>
      </c>
      <c r="J89" s="188">
        <f>VLOOKUP(A89,CENIK!$A$2:$F$201,6,FALSE)</f>
        <v>0</v>
      </c>
      <c r="K89" s="188">
        <f t="shared" si="3"/>
        <v>0</v>
      </c>
    </row>
    <row r="90" spans="1:11" ht="30" x14ac:dyDescent="0.25">
      <c r="A90" s="187">
        <v>1403</v>
      </c>
      <c r="B90" s="187">
        <v>8</v>
      </c>
      <c r="C90" s="184" t="str">
        <f t="shared" si="2"/>
        <v>8-1403</v>
      </c>
      <c r="D90" s="244" t="s">
        <v>414</v>
      </c>
      <c r="E90" s="244" t="s">
        <v>7</v>
      </c>
      <c r="F90" s="244" t="s">
        <v>25</v>
      </c>
      <c r="G90" s="244" t="s">
        <v>249</v>
      </c>
      <c r="H90" s="187" t="s">
        <v>20</v>
      </c>
      <c r="I90" s="188">
        <v>1</v>
      </c>
      <c r="J90" s="188">
        <f>VLOOKUP(A90,CENIK!$A$2:$F$201,6,FALSE)</f>
        <v>0</v>
      </c>
      <c r="K90" s="188">
        <f t="shared" si="3"/>
        <v>0</v>
      </c>
    </row>
    <row r="91" spans="1:11" ht="60" x14ac:dyDescent="0.25">
      <c r="A91" s="187">
        <v>12303</v>
      </c>
      <c r="B91" s="187">
        <v>8</v>
      </c>
      <c r="C91" s="184" t="str">
        <f t="shared" si="2"/>
        <v>8-12303</v>
      </c>
      <c r="D91" s="244" t="s">
        <v>414</v>
      </c>
      <c r="E91" s="244" t="s">
        <v>26</v>
      </c>
      <c r="F91" s="244" t="s">
        <v>27</v>
      </c>
      <c r="G91" s="244" t="s">
        <v>561</v>
      </c>
      <c r="H91" s="187" t="s">
        <v>22</v>
      </c>
      <c r="I91" s="188">
        <v>110.86499999999999</v>
      </c>
      <c r="J91" s="188">
        <f>VLOOKUP(A91,CENIK!$A$2:$F$201,6,FALSE)</f>
        <v>0</v>
      </c>
      <c r="K91" s="188">
        <f t="shared" si="3"/>
        <v>0</v>
      </c>
    </row>
    <row r="92" spans="1:11" ht="30" x14ac:dyDescent="0.25">
      <c r="A92" s="187">
        <v>2208</v>
      </c>
      <c r="B92" s="187">
        <v>8</v>
      </c>
      <c r="C92" s="184" t="str">
        <f t="shared" si="2"/>
        <v>8-2208</v>
      </c>
      <c r="D92" s="244" t="s">
        <v>414</v>
      </c>
      <c r="E92" s="244" t="s">
        <v>26</v>
      </c>
      <c r="F92" s="244" t="s">
        <v>36</v>
      </c>
      <c r="G92" s="244" t="s">
        <v>37</v>
      </c>
      <c r="H92" s="187" t="s">
        <v>29</v>
      </c>
      <c r="I92" s="188">
        <v>110.86499999999999</v>
      </c>
      <c r="J92" s="188">
        <f>VLOOKUP(A92,CENIK!$A$2:$F$201,6,FALSE)</f>
        <v>0</v>
      </c>
      <c r="K92" s="188">
        <f t="shared" si="3"/>
        <v>0</v>
      </c>
    </row>
    <row r="93" spans="1:11" ht="30" x14ac:dyDescent="0.25">
      <c r="A93" s="187">
        <v>24405</v>
      </c>
      <c r="B93" s="187">
        <v>8</v>
      </c>
      <c r="C93" s="184" t="str">
        <f t="shared" si="2"/>
        <v>8-24405</v>
      </c>
      <c r="D93" s="244" t="s">
        <v>414</v>
      </c>
      <c r="E93" s="244" t="s">
        <v>26</v>
      </c>
      <c r="F93" s="244" t="s">
        <v>36</v>
      </c>
      <c r="G93" s="244" t="s">
        <v>252</v>
      </c>
      <c r="H93" s="187" t="s">
        <v>22</v>
      </c>
      <c r="I93" s="188">
        <v>39.61</v>
      </c>
      <c r="J93" s="188">
        <f>VLOOKUP(A93,CENIK!$A$2:$F$201,6,FALSE)</f>
        <v>0</v>
      </c>
      <c r="K93" s="188">
        <f t="shared" si="3"/>
        <v>0</v>
      </c>
    </row>
    <row r="94" spans="1:11" ht="45" x14ac:dyDescent="0.25">
      <c r="A94" s="187">
        <v>31302</v>
      </c>
      <c r="B94" s="187">
        <v>8</v>
      </c>
      <c r="C94" s="184" t="str">
        <f t="shared" si="2"/>
        <v>8-31302</v>
      </c>
      <c r="D94" s="244" t="s">
        <v>414</v>
      </c>
      <c r="E94" s="244" t="s">
        <v>26</v>
      </c>
      <c r="F94" s="244" t="s">
        <v>36</v>
      </c>
      <c r="G94" s="244" t="s">
        <v>639</v>
      </c>
      <c r="H94" s="187" t="s">
        <v>22</v>
      </c>
      <c r="I94" s="188">
        <v>24.75</v>
      </c>
      <c r="J94" s="188">
        <f>VLOOKUP(A94,CENIK!$A$2:$F$201,6,FALSE)</f>
        <v>0</v>
      </c>
      <c r="K94" s="188">
        <f t="shared" si="3"/>
        <v>0</v>
      </c>
    </row>
    <row r="95" spans="1:11" ht="60" x14ac:dyDescent="0.25">
      <c r="A95" s="187">
        <v>4101</v>
      </c>
      <c r="B95" s="187">
        <v>8</v>
      </c>
      <c r="C95" s="184" t="str">
        <f t="shared" si="2"/>
        <v>8-4101</v>
      </c>
      <c r="D95" s="244" t="s">
        <v>414</v>
      </c>
      <c r="E95" s="244" t="s">
        <v>49</v>
      </c>
      <c r="F95" s="244" t="s">
        <v>50</v>
      </c>
      <c r="G95" s="244" t="s">
        <v>641</v>
      </c>
      <c r="H95" s="187" t="s">
        <v>29</v>
      </c>
      <c r="I95" s="188">
        <v>210.06</v>
      </c>
      <c r="J95" s="188">
        <f>VLOOKUP(A95,CENIK!$A$2:$F$201,6,FALSE)</f>
        <v>0</v>
      </c>
      <c r="K95" s="188">
        <f t="shared" si="3"/>
        <v>0</v>
      </c>
    </row>
    <row r="96" spans="1:11" ht="60" x14ac:dyDescent="0.25">
      <c r="A96" s="187">
        <v>4105</v>
      </c>
      <c r="B96" s="187">
        <v>8</v>
      </c>
      <c r="C96" s="184" t="str">
        <f t="shared" si="2"/>
        <v>8-4105</v>
      </c>
      <c r="D96" s="244" t="s">
        <v>414</v>
      </c>
      <c r="E96" s="244" t="s">
        <v>49</v>
      </c>
      <c r="F96" s="244" t="s">
        <v>50</v>
      </c>
      <c r="G96" s="244" t="s">
        <v>257</v>
      </c>
      <c r="H96" s="187" t="s">
        <v>22</v>
      </c>
      <c r="I96" s="188">
        <v>196.58</v>
      </c>
      <c r="J96" s="188">
        <f>VLOOKUP(A96,CENIK!$A$2:$F$201,6,FALSE)</f>
        <v>0</v>
      </c>
      <c r="K96" s="188">
        <f t="shared" si="3"/>
        <v>0</v>
      </c>
    </row>
    <row r="97" spans="1:11" ht="45" x14ac:dyDescent="0.25">
      <c r="A97" s="187">
        <v>4121</v>
      </c>
      <c r="B97" s="187">
        <v>8</v>
      </c>
      <c r="C97" s="184" t="str">
        <f t="shared" si="2"/>
        <v>8-4121</v>
      </c>
      <c r="D97" s="244" t="s">
        <v>414</v>
      </c>
      <c r="E97" s="244" t="s">
        <v>49</v>
      </c>
      <c r="F97" s="244" t="s">
        <v>50</v>
      </c>
      <c r="G97" s="244" t="s">
        <v>260</v>
      </c>
      <c r="H97" s="187" t="s">
        <v>22</v>
      </c>
      <c r="I97" s="188">
        <v>10</v>
      </c>
      <c r="J97" s="188">
        <f>VLOOKUP(A97,CENIK!$A$2:$F$201,6,FALSE)</f>
        <v>0</v>
      </c>
      <c r="K97" s="188">
        <f t="shared" si="3"/>
        <v>0</v>
      </c>
    </row>
    <row r="98" spans="1:11" ht="30" x14ac:dyDescent="0.25">
      <c r="A98" s="187">
        <v>4202</v>
      </c>
      <c r="B98" s="187">
        <v>8</v>
      </c>
      <c r="C98" s="184" t="str">
        <f t="shared" si="2"/>
        <v>8-4202</v>
      </c>
      <c r="D98" s="244" t="s">
        <v>414</v>
      </c>
      <c r="E98" s="244" t="s">
        <v>49</v>
      </c>
      <c r="F98" s="244" t="s">
        <v>56</v>
      </c>
      <c r="G98" s="244" t="s">
        <v>58</v>
      </c>
      <c r="H98" s="187" t="s">
        <v>29</v>
      </c>
      <c r="I98" s="188">
        <v>87.525000000000006</v>
      </c>
      <c r="J98" s="188">
        <f>VLOOKUP(A98,CENIK!$A$2:$F$201,6,FALSE)</f>
        <v>0</v>
      </c>
      <c r="K98" s="188">
        <f t="shared" si="3"/>
        <v>0</v>
      </c>
    </row>
    <row r="99" spans="1:11" ht="75" x14ac:dyDescent="0.25">
      <c r="A99" s="187">
        <v>4203</v>
      </c>
      <c r="B99" s="187">
        <v>8</v>
      </c>
      <c r="C99" s="184" t="str">
        <f t="shared" si="2"/>
        <v>8-4203</v>
      </c>
      <c r="D99" s="244" t="s">
        <v>414</v>
      </c>
      <c r="E99" s="244" t="s">
        <v>49</v>
      </c>
      <c r="F99" s="244" t="s">
        <v>56</v>
      </c>
      <c r="G99" s="244" t="s">
        <v>59</v>
      </c>
      <c r="H99" s="187" t="s">
        <v>22</v>
      </c>
      <c r="I99" s="188">
        <v>15.8</v>
      </c>
      <c r="J99" s="188">
        <f>VLOOKUP(A99,CENIK!$A$2:$F$201,6,FALSE)</f>
        <v>0</v>
      </c>
      <c r="K99" s="188">
        <f t="shared" si="3"/>
        <v>0</v>
      </c>
    </row>
    <row r="100" spans="1:11" ht="60" x14ac:dyDescent="0.25">
      <c r="A100" s="187">
        <v>4204</v>
      </c>
      <c r="B100" s="187">
        <v>8</v>
      </c>
      <c r="C100" s="184" t="str">
        <f t="shared" ref="C100:C163" si="4">CONCATENATE(B100,$A$33,A100)</f>
        <v>8-4204</v>
      </c>
      <c r="D100" s="244" t="s">
        <v>414</v>
      </c>
      <c r="E100" s="244" t="s">
        <v>49</v>
      </c>
      <c r="F100" s="244" t="s">
        <v>56</v>
      </c>
      <c r="G100" s="244" t="s">
        <v>60</v>
      </c>
      <c r="H100" s="187" t="s">
        <v>22</v>
      </c>
      <c r="I100" s="188">
        <v>46.72</v>
      </c>
      <c r="J100" s="188">
        <f>VLOOKUP(A100,CENIK!$A$2:$F$201,6,FALSE)</f>
        <v>0</v>
      </c>
      <c r="K100" s="188">
        <f t="shared" ref="K100:K163" si="5">ROUND(I100*J100,2)</f>
        <v>0</v>
      </c>
    </row>
    <row r="101" spans="1:11" ht="60" x14ac:dyDescent="0.25">
      <c r="A101" s="187">
        <v>4205</v>
      </c>
      <c r="B101" s="187">
        <v>8</v>
      </c>
      <c r="C101" s="184" t="str">
        <f t="shared" si="4"/>
        <v>8-4205</v>
      </c>
      <c r="D101" s="244" t="s">
        <v>414</v>
      </c>
      <c r="E101" s="244" t="s">
        <v>49</v>
      </c>
      <c r="F101" s="244" t="s">
        <v>56</v>
      </c>
      <c r="G101" s="244" t="s">
        <v>61</v>
      </c>
      <c r="H101" s="187" t="s">
        <v>29</v>
      </c>
      <c r="I101" s="188">
        <v>117</v>
      </c>
      <c r="J101" s="188">
        <f>VLOOKUP(A101,CENIK!$A$2:$F$201,6,FALSE)</f>
        <v>0</v>
      </c>
      <c r="K101" s="188">
        <f t="shared" si="5"/>
        <v>0</v>
      </c>
    </row>
    <row r="102" spans="1:11" ht="60" x14ac:dyDescent="0.25">
      <c r="A102" s="187">
        <v>4206</v>
      </c>
      <c r="B102" s="187">
        <v>8</v>
      </c>
      <c r="C102" s="184" t="str">
        <f t="shared" si="4"/>
        <v>8-4206</v>
      </c>
      <c r="D102" s="244" t="s">
        <v>414</v>
      </c>
      <c r="E102" s="244" t="s">
        <v>49</v>
      </c>
      <c r="F102" s="244" t="s">
        <v>56</v>
      </c>
      <c r="G102" s="244" t="s">
        <v>62</v>
      </c>
      <c r="H102" s="187" t="s">
        <v>22</v>
      </c>
      <c r="I102" s="188">
        <v>66.52</v>
      </c>
      <c r="J102" s="188">
        <f>VLOOKUP(A102,CENIK!$A$2:$F$201,6,FALSE)</f>
        <v>0</v>
      </c>
      <c r="K102" s="188">
        <f t="shared" si="5"/>
        <v>0</v>
      </c>
    </row>
    <row r="103" spans="1:11" ht="75" x14ac:dyDescent="0.25">
      <c r="A103" s="187">
        <v>5108</v>
      </c>
      <c r="B103" s="187">
        <v>8</v>
      </c>
      <c r="C103" s="184" t="str">
        <f t="shared" si="4"/>
        <v>8-5108</v>
      </c>
      <c r="D103" s="244" t="s">
        <v>414</v>
      </c>
      <c r="E103" s="244" t="s">
        <v>63</v>
      </c>
      <c r="F103" s="244" t="s">
        <v>64</v>
      </c>
      <c r="G103" s="244" t="s">
        <v>68</v>
      </c>
      <c r="H103" s="187" t="s">
        <v>69</v>
      </c>
      <c r="I103" s="188">
        <v>58</v>
      </c>
      <c r="J103" s="188">
        <f>VLOOKUP(A103,CENIK!$A$2:$F$201,6,FALSE)</f>
        <v>0</v>
      </c>
      <c r="K103" s="188">
        <f t="shared" si="5"/>
        <v>0</v>
      </c>
    </row>
    <row r="104" spans="1:11" ht="165" x14ac:dyDescent="0.25">
      <c r="A104" s="187">
        <v>6101</v>
      </c>
      <c r="B104" s="187">
        <v>8</v>
      </c>
      <c r="C104" s="184" t="str">
        <f t="shared" si="4"/>
        <v>8-6101</v>
      </c>
      <c r="D104" s="244" t="s">
        <v>414</v>
      </c>
      <c r="E104" s="244" t="s">
        <v>74</v>
      </c>
      <c r="F104" s="244" t="s">
        <v>75</v>
      </c>
      <c r="G104" s="244" t="s">
        <v>76</v>
      </c>
      <c r="H104" s="187" t="s">
        <v>10</v>
      </c>
      <c r="I104" s="188">
        <v>58.35</v>
      </c>
      <c r="J104" s="188">
        <f>VLOOKUP(A104,CENIK!$A$2:$F$201,6,FALSE)</f>
        <v>0</v>
      </c>
      <c r="K104" s="188">
        <f t="shared" si="5"/>
        <v>0</v>
      </c>
    </row>
    <row r="105" spans="1:11" ht="120" x14ac:dyDescent="0.25">
      <c r="A105" s="187">
        <v>6202</v>
      </c>
      <c r="B105" s="187">
        <v>8</v>
      </c>
      <c r="C105" s="184" t="str">
        <f t="shared" si="4"/>
        <v>8-6202</v>
      </c>
      <c r="D105" s="244" t="s">
        <v>414</v>
      </c>
      <c r="E105" s="244" t="s">
        <v>74</v>
      </c>
      <c r="F105" s="244" t="s">
        <v>77</v>
      </c>
      <c r="G105" s="244" t="s">
        <v>263</v>
      </c>
      <c r="H105" s="187" t="s">
        <v>6</v>
      </c>
      <c r="I105" s="188">
        <v>2</v>
      </c>
      <c r="J105" s="188">
        <f>VLOOKUP(A105,CENIK!$A$2:$F$201,6,FALSE)</f>
        <v>0</v>
      </c>
      <c r="K105" s="188">
        <f t="shared" si="5"/>
        <v>0</v>
      </c>
    </row>
    <row r="106" spans="1:11" ht="120" x14ac:dyDescent="0.25">
      <c r="A106" s="187">
        <v>6204</v>
      </c>
      <c r="B106" s="187">
        <v>8</v>
      </c>
      <c r="C106" s="184" t="str">
        <f t="shared" si="4"/>
        <v>8-6204</v>
      </c>
      <c r="D106" s="244" t="s">
        <v>414</v>
      </c>
      <c r="E106" s="244" t="s">
        <v>74</v>
      </c>
      <c r="F106" s="244" t="s">
        <v>77</v>
      </c>
      <c r="G106" s="244" t="s">
        <v>265</v>
      </c>
      <c r="H106" s="187" t="s">
        <v>6</v>
      </c>
      <c r="I106" s="188">
        <v>1</v>
      </c>
      <c r="J106" s="188">
        <f>VLOOKUP(A106,CENIK!$A$2:$F$201,6,FALSE)</f>
        <v>0</v>
      </c>
      <c r="K106" s="188">
        <f t="shared" si="5"/>
        <v>0</v>
      </c>
    </row>
    <row r="107" spans="1:11" ht="120" x14ac:dyDescent="0.25">
      <c r="A107" s="187">
        <v>6253</v>
      </c>
      <c r="B107" s="187">
        <v>8</v>
      </c>
      <c r="C107" s="184" t="str">
        <f t="shared" si="4"/>
        <v>8-6253</v>
      </c>
      <c r="D107" s="244" t="s">
        <v>414</v>
      </c>
      <c r="E107" s="244" t="s">
        <v>74</v>
      </c>
      <c r="F107" s="244" t="s">
        <v>77</v>
      </c>
      <c r="G107" s="244" t="s">
        <v>269</v>
      </c>
      <c r="H107" s="187" t="s">
        <v>6</v>
      </c>
      <c r="I107" s="188">
        <v>3</v>
      </c>
      <c r="J107" s="188">
        <f>VLOOKUP(A107,CENIK!$A$2:$F$201,6,FALSE)</f>
        <v>0</v>
      </c>
      <c r="K107" s="188">
        <f t="shared" si="5"/>
        <v>0</v>
      </c>
    </row>
    <row r="108" spans="1:11" ht="345" x14ac:dyDescent="0.25">
      <c r="A108" s="187">
        <v>6301</v>
      </c>
      <c r="B108" s="187">
        <v>8</v>
      </c>
      <c r="C108" s="184" t="str">
        <f t="shared" si="4"/>
        <v>8-6301</v>
      </c>
      <c r="D108" s="244" t="s">
        <v>414</v>
      </c>
      <c r="E108" s="244" t="s">
        <v>74</v>
      </c>
      <c r="F108" s="244" t="s">
        <v>81</v>
      </c>
      <c r="G108" s="244" t="s">
        <v>270</v>
      </c>
      <c r="H108" s="187" t="s">
        <v>6</v>
      </c>
      <c r="I108" s="188">
        <v>3</v>
      </c>
      <c r="J108" s="188">
        <f>VLOOKUP(A108,CENIK!$A$2:$F$201,6,FALSE)</f>
        <v>0</v>
      </c>
      <c r="K108" s="188">
        <f t="shared" si="5"/>
        <v>0</v>
      </c>
    </row>
    <row r="109" spans="1:11" ht="120" x14ac:dyDescent="0.25">
      <c r="A109" s="187">
        <v>6305</v>
      </c>
      <c r="B109" s="187">
        <v>8</v>
      </c>
      <c r="C109" s="184" t="str">
        <f t="shared" si="4"/>
        <v>8-6305</v>
      </c>
      <c r="D109" s="244" t="s">
        <v>414</v>
      </c>
      <c r="E109" s="244" t="s">
        <v>74</v>
      </c>
      <c r="F109" s="244" t="s">
        <v>81</v>
      </c>
      <c r="G109" s="244" t="s">
        <v>84</v>
      </c>
      <c r="H109" s="187" t="s">
        <v>6</v>
      </c>
      <c r="I109" s="188">
        <v>3</v>
      </c>
      <c r="J109" s="188">
        <f>VLOOKUP(A109,CENIK!$A$2:$F$201,6,FALSE)</f>
        <v>0</v>
      </c>
      <c r="K109" s="188">
        <f t="shared" si="5"/>
        <v>0</v>
      </c>
    </row>
    <row r="110" spans="1:11" ht="30" x14ac:dyDescent="0.25">
      <c r="A110" s="187">
        <v>6401</v>
      </c>
      <c r="B110" s="187">
        <v>8</v>
      </c>
      <c r="C110" s="184" t="str">
        <f t="shared" si="4"/>
        <v>8-6401</v>
      </c>
      <c r="D110" s="244" t="s">
        <v>414</v>
      </c>
      <c r="E110" s="244" t="s">
        <v>74</v>
      </c>
      <c r="F110" s="244" t="s">
        <v>85</v>
      </c>
      <c r="G110" s="244" t="s">
        <v>86</v>
      </c>
      <c r="H110" s="187" t="s">
        <v>10</v>
      </c>
      <c r="I110" s="188">
        <v>58</v>
      </c>
      <c r="J110" s="188">
        <f>VLOOKUP(A110,CENIK!$A$2:$F$201,6,FALSE)</f>
        <v>0</v>
      </c>
      <c r="K110" s="188">
        <f t="shared" si="5"/>
        <v>0</v>
      </c>
    </row>
    <row r="111" spans="1:11" ht="30" x14ac:dyDescent="0.25">
      <c r="A111" s="187">
        <v>6402</v>
      </c>
      <c r="B111" s="187">
        <v>8</v>
      </c>
      <c r="C111" s="184" t="str">
        <f t="shared" si="4"/>
        <v>8-6402</v>
      </c>
      <c r="D111" s="244" t="s">
        <v>414</v>
      </c>
      <c r="E111" s="244" t="s">
        <v>74</v>
      </c>
      <c r="F111" s="244" t="s">
        <v>85</v>
      </c>
      <c r="G111" s="244" t="s">
        <v>122</v>
      </c>
      <c r="H111" s="187" t="s">
        <v>10</v>
      </c>
      <c r="I111" s="188">
        <v>58</v>
      </c>
      <c r="J111" s="188">
        <f>VLOOKUP(A111,CENIK!$A$2:$F$201,6,FALSE)</f>
        <v>0</v>
      </c>
      <c r="K111" s="188">
        <f t="shared" si="5"/>
        <v>0</v>
      </c>
    </row>
    <row r="112" spans="1:11" ht="60" x14ac:dyDescent="0.25">
      <c r="A112" s="187">
        <v>6405</v>
      </c>
      <c r="B112" s="187">
        <v>8</v>
      </c>
      <c r="C112" s="184" t="str">
        <f t="shared" si="4"/>
        <v>8-6405</v>
      </c>
      <c r="D112" s="244" t="s">
        <v>414</v>
      </c>
      <c r="E112" s="244" t="s">
        <v>74</v>
      </c>
      <c r="F112" s="244" t="s">
        <v>85</v>
      </c>
      <c r="G112" s="244" t="s">
        <v>87</v>
      </c>
      <c r="H112" s="187" t="s">
        <v>10</v>
      </c>
      <c r="I112" s="188">
        <v>58</v>
      </c>
      <c r="J112" s="188">
        <f>VLOOKUP(A112,CENIK!$A$2:$F$201,6,FALSE)</f>
        <v>0</v>
      </c>
      <c r="K112" s="188">
        <f t="shared" si="5"/>
        <v>0</v>
      </c>
    </row>
    <row r="113" spans="1:11" ht="30" x14ac:dyDescent="0.25">
      <c r="A113" s="187">
        <v>6501</v>
      </c>
      <c r="B113" s="187">
        <v>8</v>
      </c>
      <c r="C113" s="184" t="str">
        <f t="shared" si="4"/>
        <v>8-6501</v>
      </c>
      <c r="D113" s="244" t="s">
        <v>414</v>
      </c>
      <c r="E113" s="244" t="s">
        <v>74</v>
      </c>
      <c r="F113" s="244" t="s">
        <v>88</v>
      </c>
      <c r="G113" s="244" t="s">
        <v>271</v>
      </c>
      <c r="H113" s="187" t="s">
        <v>6</v>
      </c>
      <c r="I113" s="188">
        <v>2</v>
      </c>
      <c r="J113" s="188">
        <f>VLOOKUP(A113,CENIK!$A$2:$F$201,6,FALSE)</f>
        <v>0</v>
      </c>
      <c r="K113" s="188">
        <f t="shared" si="5"/>
        <v>0</v>
      </c>
    </row>
    <row r="114" spans="1:11" ht="45" x14ac:dyDescent="0.25">
      <c r="A114" s="187">
        <v>6503</v>
      </c>
      <c r="B114" s="187">
        <v>8</v>
      </c>
      <c r="C114" s="184" t="str">
        <f t="shared" si="4"/>
        <v>8-6503</v>
      </c>
      <c r="D114" s="244" t="s">
        <v>414</v>
      </c>
      <c r="E114" s="244" t="s">
        <v>74</v>
      </c>
      <c r="F114" s="244" t="s">
        <v>88</v>
      </c>
      <c r="G114" s="244" t="s">
        <v>273</v>
      </c>
      <c r="H114" s="187" t="s">
        <v>6</v>
      </c>
      <c r="I114" s="188">
        <v>2</v>
      </c>
      <c r="J114" s="188">
        <f>VLOOKUP(A114,CENIK!$A$2:$F$201,6,FALSE)</f>
        <v>0</v>
      </c>
      <c r="K114" s="188">
        <f t="shared" si="5"/>
        <v>0</v>
      </c>
    </row>
    <row r="115" spans="1:11" ht="30" x14ac:dyDescent="0.25">
      <c r="A115" s="187">
        <v>6507</v>
      </c>
      <c r="B115" s="187">
        <v>8</v>
      </c>
      <c r="C115" s="184" t="str">
        <f t="shared" si="4"/>
        <v>8-6507</v>
      </c>
      <c r="D115" s="244" t="s">
        <v>414</v>
      </c>
      <c r="E115" s="244" t="s">
        <v>74</v>
      </c>
      <c r="F115" s="244" t="s">
        <v>88</v>
      </c>
      <c r="G115" s="244" t="s">
        <v>277</v>
      </c>
      <c r="H115" s="187" t="s">
        <v>6</v>
      </c>
      <c r="I115" s="188">
        <v>2</v>
      </c>
      <c r="J115" s="188">
        <f>VLOOKUP(A115,CENIK!$A$2:$F$201,6,FALSE)</f>
        <v>0</v>
      </c>
      <c r="K115" s="188">
        <f t="shared" si="5"/>
        <v>0</v>
      </c>
    </row>
    <row r="116" spans="1:11" ht="75" x14ac:dyDescent="0.25">
      <c r="A116" s="187">
        <v>6514</v>
      </c>
      <c r="B116" s="187">
        <v>8</v>
      </c>
      <c r="C116" s="184" t="str">
        <f t="shared" si="4"/>
        <v>8-6514</v>
      </c>
      <c r="D116" s="244" t="s">
        <v>414</v>
      </c>
      <c r="E116" s="244" t="s">
        <v>74</v>
      </c>
      <c r="F116" s="244" t="s">
        <v>88</v>
      </c>
      <c r="G116" s="244" t="s">
        <v>280</v>
      </c>
      <c r="H116" s="187" t="s">
        <v>10</v>
      </c>
      <c r="I116" s="188">
        <v>58</v>
      </c>
      <c r="J116" s="188">
        <f>VLOOKUP(A116,CENIK!$A$2:$F$201,6,FALSE)</f>
        <v>0</v>
      </c>
      <c r="K116" s="188">
        <f t="shared" si="5"/>
        <v>0</v>
      </c>
    </row>
    <row r="117" spans="1:11" ht="60" x14ac:dyDescent="0.25">
      <c r="A117" s="187">
        <v>1201</v>
      </c>
      <c r="B117" s="187">
        <v>7</v>
      </c>
      <c r="C117" s="184" t="str">
        <f t="shared" si="4"/>
        <v>7-1201</v>
      </c>
      <c r="D117" s="244" t="s">
        <v>413</v>
      </c>
      <c r="E117" s="244" t="s">
        <v>7</v>
      </c>
      <c r="F117" s="244" t="s">
        <v>8</v>
      </c>
      <c r="G117" s="244" t="s">
        <v>9</v>
      </c>
      <c r="H117" s="187" t="s">
        <v>10</v>
      </c>
      <c r="I117" s="188">
        <v>114.23</v>
      </c>
      <c r="J117" s="188">
        <f>VLOOKUP(A117,CENIK!$A$2:$F$201,6,FALSE)</f>
        <v>0</v>
      </c>
      <c r="K117" s="188">
        <f t="shared" si="5"/>
        <v>0</v>
      </c>
    </row>
    <row r="118" spans="1:11" ht="45" x14ac:dyDescent="0.25">
      <c r="A118" s="187">
        <v>1202</v>
      </c>
      <c r="B118" s="187">
        <v>7</v>
      </c>
      <c r="C118" s="184" t="str">
        <f t="shared" si="4"/>
        <v>7-1202</v>
      </c>
      <c r="D118" s="244" t="s">
        <v>413</v>
      </c>
      <c r="E118" s="244" t="s">
        <v>7</v>
      </c>
      <c r="F118" s="244" t="s">
        <v>8</v>
      </c>
      <c r="G118" s="244" t="s">
        <v>11</v>
      </c>
      <c r="H118" s="187" t="s">
        <v>12</v>
      </c>
      <c r="I118" s="188">
        <v>5</v>
      </c>
      <c r="J118" s="188">
        <f>VLOOKUP(A118,CENIK!$A$2:$F$201,6,FALSE)</f>
        <v>0</v>
      </c>
      <c r="K118" s="188">
        <f t="shared" si="5"/>
        <v>0</v>
      </c>
    </row>
    <row r="119" spans="1:11" ht="60" x14ac:dyDescent="0.25">
      <c r="A119" s="187">
        <v>1203</v>
      </c>
      <c r="B119" s="187">
        <v>7</v>
      </c>
      <c r="C119" s="184" t="str">
        <f t="shared" si="4"/>
        <v>7-1203</v>
      </c>
      <c r="D119" s="244" t="s">
        <v>413</v>
      </c>
      <c r="E119" s="244" t="s">
        <v>7</v>
      </c>
      <c r="F119" s="244" t="s">
        <v>8</v>
      </c>
      <c r="G119" s="244" t="s">
        <v>236</v>
      </c>
      <c r="H119" s="187" t="s">
        <v>10</v>
      </c>
      <c r="I119" s="188">
        <v>114.23</v>
      </c>
      <c r="J119" s="188">
        <f>VLOOKUP(A119,CENIK!$A$2:$F$201,6,FALSE)</f>
        <v>0</v>
      </c>
      <c r="K119" s="188">
        <f t="shared" si="5"/>
        <v>0</v>
      </c>
    </row>
    <row r="120" spans="1:11" ht="45" x14ac:dyDescent="0.25">
      <c r="A120" s="187">
        <v>1204</v>
      </c>
      <c r="B120" s="187">
        <v>7</v>
      </c>
      <c r="C120" s="184" t="str">
        <f t="shared" si="4"/>
        <v>7-1204</v>
      </c>
      <c r="D120" s="244" t="s">
        <v>413</v>
      </c>
      <c r="E120" s="244" t="s">
        <v>7</v>
      </c>
      <c r="F120" s="244" t="s">
        <v>8</v>
      </c>
      <c r="G120" s="244" t="s">
        <v>13</v>
      </c>
      <c r="H120" s="187" t="s">
        <v>10</v>
      </c>
      <c r="I120" s="188">
        <v>114.23</v>
      </c>
      <c r="J120" s="188">
        <f>VLOOKUP(A120,CENIK!$A$2:$F$201,6,FALSE)</f>
        <v>0</v>
      </c>
      <c r="K120" s="188">
        <f t="shared" si="5"/>
        <v>0</v>
      </c>
    </row>
    <row r="121" spans="1:11" ht="60" x14ac:dyDescent="0.25">
      <c r="A121" s="187">
        <v>1205</v>
      </c>
      <c r="B121" s="187">
        <v>7</v>
      </c>
      <c r="C121" s="184" t="str">
        <f t="shared" si="4"/>
        <v>7-1205</v>
      </c>
      <c r="D121" s="244" t="s">
        <v>413</v>
      </c>
      <c r="E121" s="244" t="s">
        <v>7</v>
      </c>
      <c r="F121" s="244" t="s">
        <v>8</v>
      </c>
      <c r="G121" s="244" t="s">
        <v>237</v>
      </c>
      <c r="H121" s="187" t="s">
        <v>14</v>
      </c>
      <c r="I121" s="188">
        <v>1</v>
      </c>
      <c r="J121" s="188">
        <f>VLOOKUP(A121,CENIK!$A$2:$F$201,6,FALSE)</f>
        <v>0</v>
      </c>
      <c r="K121" s="188">
        <f t="shared" si="5"/>
        <v>0</v>
      </c>
    </row>
    <row r="122" spans="1:11" ht="60" x14ac:dyDescent="0.25">
      <c r="A122" s="187">
        <v>1206</v>
      </c>
      <c r="B122" s="187">
        <v>7</v>
      </c>
      <c r="C122" s="184" t="str">
        <f t="shared" si="4"/>
        <v>7-1206</v>
      </c>
      <c r="D122" s="244" t="s">
        <v>413</v>
      </c>
      <c r="E122" s="244" t="s">
        <v>7</v>
      </c>
      <c r="F122" s="244" t="s">
        <v>8</v>
      </c>
      <c r="G122" s="244" t="s">
        <v>238</v>
      </c>
      <c r="H122" s="187" t="s">
        <v>14</v>
      </c>
      <c r="I122" s="188">
        <v>1</v>
      </c>
      <c r="J122" s="188">
        <f>VLOOKUP(A122,CENIK!$A$2:$F$201,6,FALSE)</f>
        <v>0</v>
      </c>
      <c r="K122" s="188">
        <f t="shared" si="5"/>
        <v>0</v>
      </c>
    </row>
    <row r="123" spans="1:11" ht="75" x14ac:dyDescent="0.25">
      <c r="A123" s="187">
        <v>1207</v>
      </c>
      <c r="B123" s="187">
        <v>7</v>
      </c>
      <c r="C123" s="184" t="str">
        <f t="shared" si="4"/>
        <v>7-1207</v>
      </c>
      <c r="D123" s="244" t="s">
        <v>413</v>
      </c>
      <c r="E123" s="244" t="s">
        <v>7</v>
      </c>
      <c r="F123" s="244" t="s">
        <v>8</v>
      </c>
      <c r="G123" s="244" t="s">
        <v>239</v>
      </c>
      <c r="H123" s="187" t="s">
        <v>14</v>
      </c>
      <c r="I123" s="188">
        <v>1</v>
      </c>
      <c r="J123" s="188">
        <f>VLOOKUP(A123,CENIK!$A$2:$F$201,6,FALSE)</f>
        <v>0</v>
      </c>
      <c r="K123" s="188">
        <f t="shared" si="5"/>
        <v>0</v>
      </c>
    </row>
    <row r="124" spans="1:11" ht="75" x14ac:dyDescent="0.25">
      <c r="A124" s="187">
        <v>1208</v>
      </c>
      <c r="B124" s="187">
        <v>7</v>
      </c>
      <c r="C124" s="184" t="str">
        <f t="shared" si="4"/>
        <v>7-1208</v>
      </c>
      <c r="D124" s="244" t="s">
        <v>413</v>
      </c>
      <c r="E124" s="244" t="s">
        <v>7</v>
      </c>
      <c r="F124" s="244" t="s">
        <v>8</v>
      </c>
      <c r="G124" s="244" t="s">
        <v>240</v>
      </c>
      <c r="H124" s="187" t="s">
        <v>14</v>
      </c>
      <c r="I124" s="188">
        <v>1</v>
      </c>
      <c r="J124" s="188">
        <f>VLOOKUP(A124,CENIK!$A$2:$F$201,6,FALSE)</f>
        <v>0</v>
      </c>
      <c r="K124" s="188">
        <f t="shared" si="5"/>
        <v>0</v>
      </c>
    </row>
    <row r="125" spans="1:11" ht="75" x14ac:dyDescent="0.25">
      <c r="A125" s="187">
        <v>1210</v>
      </c>
      <c r="B125" s="187">
        <v>7</v>
      </c>
      <c r="C125" s="184" t="str">
        <f t="shared" si="4"/>
        <v>7-1210</v>
      </c>
      <c r="D125" s="244" t="s">
        <v>413</v>
      </c>
      <c r="E125" s="244" t="s">
        <v>7</v>
      </c>
      <c r="F125" s="244" t="s">
        <v>8</v>
      </c>
      <c r="G125" s="244" t="s">
        <v>241</v>
      </c>
      <c r="H125" s="187" t="s">
        <v>14</v>
      </c>
      <c r="I125" s="188">
        <v>1</v>
      </c>
      <c r="J125" s="188">
        <f>VLOOKUP(A125,CENIK!$A$2:$F$201,6,FALSE)</f>
        <v>0</v>
      </c>
      <c r="K125" s="188">
        <f t="shared" si="5"/>
        <v>0</v>
      </c>
    </row>
    <row r="126" spans="1:11" ht="45" x14ac:dyDescent="0.25">
      <c r="A126" s="187">
        <v>1301</v>
      </c>
      <c r="B126" s="187">
        <v>7</v>
      </c>
      <c r="C126" s="184" t="str">
        <f t="shared" si="4"/>
        <v>7-1301</v>
      </c>
      <c r="D126" s="244" t="s">
        <v>413</v>
      </c>
      <c r="E126" s="244" t="s">
        <v>7</v>
      </c>
      <c r="F126" s="244" t="s">
        <v>15</v>
      </c>
      <c r="G126" s="244" t="s">
        <v>16</v>
      </c>
      <c r="H126" s="187" t="s">
        <v>10</v>
      </c>
      <c r="I126" s="188">
        <v>114.23</v>
      </c>
      <c r="J126" s="188">
        <f>VLOOKUP(A126,CENIK!$A$2:$F$201,6,FALSE)</f>
        <v>0</v>
      </c>
      <c r="K126" s="188">
        <f t="shared" si="5"/>
        <v>0</v>
      </c>
    </row>
    <row r="127" spans="1:11" ht="150" x14ac:dyDescent="0.25">
      <c r="A127" s="187">
        <v>1302</v>
      </c>
      <c r="B127" s="187">
        <v>7</v>
      </c>
      <c r="C127" s="184" t="str">
        <f t="shared" si="4"/>
        <v>7-1302</v>
      </c>
      <c r="D127" s="244" t="s">
        <v>413</v>
      </c>
      <c r="E127" s="244" t="s">
        <v>7</v>
      </c>
      <c r="F127" s="244" t="s">
        <v>15</v>
      </c>
      <c r="G127" s="244" t="s">
        <v>3254</v>
      </c>
      <c r="H127" s="187" t="s">
        <v>10</v>
      </c>
      <c r="I127" s="188">
        <v>114.23</v>
      </c>
      <c r="J127" s="188">
        <f>VLOOKUP(A127,CENIK!$A$2:$F$201,6,FALSE)</f>
        <v>0</v>
      </c>
      <c r="K127" s="188">
        <f t="shared" si="5"/>
        <v>0</v>
      </c>
    </row>
    <row r="128" spans="1:11" ht="60" x14ac:dyDescent="0.25">
      <c r="A128" s="187">
        <v>1307</v>
      </c>
      <c r="B128" s="187">
        <v>7</v>
      </c>
      <c r="C128" s="184" t="str">
        <f t="shared" si="4"/>
        <v>7-1307</v>
      </c>
      <c r="D128" s="244" t="s">
        <v>413</v>
      </c>
      <c r="E128" s="244" t="s">
        <v>7</v>
      </c>
      <c r="F128" s="244" t="s">
        <v>15</v>
      </c>
      <c r="G128" s="244" t="s">
        <v>18</v>
      </c>
      <c r="H128" s="187" t="s">
        <v>6</v>
      </c>
      <c r="I128" s="188">
        <v>2</v>
      </c>
      <c r="J128" s="188">
        <f>VLOOKUP(A128,CENIK!$A$2:$F$201,6,FALSE)</f>
        <v>0</v>
      </c>
      <c r="K128" s="188">
        <f t="shared" si="5"/>
        <v>0</v>
      </c>
    </row>
    <row r="129" spans="1:11" ht="60" x14ac:dyDescent="0.25">
      <c r="A129" s="187">
        <v>1310</v>
      </c>
      <c r="B129" s="187">
        <v>7</v>
      </c>
      <c r="C129" s="184" t="str">
        <f t="shared" si="4"/>
        <v>7-1310</v>
      </c>
      <c r="D129" s="244" t="s">
        <v>413</v>
      </c>
      <c r="E129" s="244" t="s">
        <v>7</v>
      </c>
      <c r="F129" s="244" t="s">
        <v>15</v>
      </c>
      <c r="G129" s="244" t="s">
        <v>21</v>
      </c>
      <c r="H129" s="187" t="s">
        <v>22</v>
      </c>
      <c r="I129" s="188">
        <v>51.403500000000001</v>
      </c>
      <c r="J129" s="188">
        <f>VLOOKUP(A129,CENIK!$A$2:$F$201,6,FALSE)</f>
        <v>0</v>
      </c>
      <c r="K129" s="188">
        <f t="shared" si="5"/>
        <v>0</v>
      </c>
    </row>
    <row r="130" spans="1:11" ht="30" x14ac:dyDescent="0.25">
      <c r="A130" s="187">
        <v>1401</v>
      </c>
      <c r="B130" s="187">
        <v>7</v>
      </c>
      <c r="C130" s="184" t="str">
        <f t="shared" si="4"/>
        <v>7-1401</v>
      </c>
      <c r="D130" s="244" t="s">
        <v>413</v>
      </c>
      <c r="E130" s="244" t="s">
        <v>7</v>
      </c>
      <c r="F130" s="244" t="s">
        <v>25</v>
      </c>
      <c r="G130" s="244" t="s">
        <v>247</v>
      </c>
      <c r="H130" s="187" t="s">
        <v>20</v>
      </c>
      <c r="I130" s="188">
        <v>3</v>
      </c>
      <c r="J130" s="188">
        <f>VLOOKUP(A130,CENIK!$A$2:$F$201,6,FALSE)</f>
        <v>0</v>
      </c>
      <c r="K130" s="188">
        <f t="shared" si="5"/>
        <v>0</v>
      </c>
    </row>
    <row r="131" spans="1:11" ht="30" x14ac:dyDescent="0.25">
      <c r="A131" s="187">
        <v>1402</v>
      </c>
      <c r="B131" s="187">
        <v>7</v>
      </c>
      <c r="C131" s="184" t="str">
        <f t="shared" si="4"/>
        <v>7-1402</v>
      </c>
      <c r="D131" s="244" t="s">
        <v>413</v>
      </c>
      <c r="E131" s="244" t="s">
        <v>7</v>
      </c>
      <c r="F131" s="244" t="s">
        <v>25</v>
      </c>
      <c r="G131" s="244" t="s">
        <v>248</v>
      </c>
      <c r="H131" s="187" t="s">
        <v>20</v>
      </c>
      <c r="I131" s="188">
        <v>5</v>
      </c>
      <c r="J131" s="188">
        <f>VLOOKUP(A131,CENIK!$A$2:$F$201,6,FALSE)</f>
        <v>0</v>
      </c>
      <c r="K131" s="188">
        <f t="shared" si="5"/>
        <v>0</v>
      </c>
    </row>
    <row r="132" spans="1:11" ht="30" x14ac:dyDescent="0.25">
      <c r="A132" s="187">
        <v>1403</v>
      </c>
      <c r="B132" s="187">
        <v>7</v>
      </c>
      <c r="C132" s="184" t="str">
        <f t="shared" si="4"/>
        <v>7-1403</v>
      </c>
      <c r="D132" s="244" t="s">
        <v>413</v>
      </c>
      <c r="E132" s="244" t="s">
        <v>7</v>
      </c>
      <c r="F132" s="244" t="s">
        <v>25</v>
      </c>
      <c r="G132" s="244" t="s">
        <v>249</v>
      </c>
      <c r="H132" s="187" t="s">
        <v>20</v>
      </c>
      <c r="I132" s="188">
        <v>1</v>
      </c>
      <c r="J132" s="188">
        <f>VLOOKUP(A132,CENIK!$A$2:$F$201,6,FALSE)</f>
        <v>0</v>
      </c>
      <c r="K132" s="188">
        <f t="shared" si="5"/>
        <v>0</v>
      </c>
    </row>
    <row r="133" spans="1:11" ht="60" x14ac:dyDescent="0.25">
      <c r="A133" s="187">
        <v>12303</v>
      </c>
      <c r="B133" s="187">
        <v>7</v>
      </c>
      <c r="C133" s="184" t="str">
        <f t="shared" si="4"/>
        <v>7-12303</v>
      </c>
      <c r="D133" s="244" t="s">
        <v>413</v>
      </c>
      <c r="E133" s="244" t="s">
        <v>26</v>
      </c>
      <c r="F133" s="244" t="s">
        <v>27</v>
      </c>
      <c r="G133" s="244" t="s">
        <v>561</v>
      </c>
      <c r="H133" s="187" t="s">
        <v>22</v>
      </c>
      <c r="I133" s="188">
        <v>217.03700000000001</v>
      </c>
      <c r="J133" s="188">
        <f>VLOOKUP(A133,CENIK!$A$2:$F$201,6,FALSE)</f>
        <v>0</v>
      </c>
      <c r="K133" s="188">
        <f t="shared" si="5"/>
        <v>0</v>
      </c>
    </row>
    <row r="134" spans="1:11" ht="30" x14ac:dyDescent="0.25">
      <c r="A134" s="187">
        <v>2208</v>
      </c>
      <c r="B134" s="187">
        <v>7</v>
      </c>
      <c r="C134" s="184" t="str">
        <f t="shared" si="4"/>
        <v>7-2208</v>
      </c>
      <c r="D134" s="244" t="s">
        <v>413</v>
      </c>
      <c r="E134" s="244" t="s">
        <v>26</v>
      </c>
      <c r="F134" s="244" t="s">
        <v>36</v>
      </c>
      <c r="G134" s="244" t="s">
        <v>37</v>
      </c>
      <c r="H134" s="187" t="s">
        <v>29</v>
      </c>
      <c r="I134" s="188">
        <v>217.03700000000001</v>
      </c>
      <c r="J134" s="188">
        <f>VLOOKUP(A134,CENIK!$A$2:$F$201,6,FALSE)</f>
        <v>0</v>
      </c>
      <c r="K134" s="188">
        <f t="shared" si="5"/>
        <v>0</v>
      </c>
    </row>
    <row r="135" spans="1:11" ht="30" x14ac:dyDescent="0.25">
      <c r="A135" s="187">
        <v>24405</v>
      </c>
      <c r="B135" s="187">
        <v>7</v>
      </c>
      <c r="C135" s="184" t="str">
        <f t="shared" si="4"/>
        <v>7-24405</v>
      </c>
      <c r="D135" s="244" t="s">
        <v>413</v>
      </c>
      <c r="E135" s="244" t="s">
        <v>26</v>
      </c>
      <c r="F135" s="244" t="s">
        <v>36</v>
      </c>
      <c r="G135" s="244" t="s">
        <v>252</v>
      </c>
      <c r="H135" s="187" t="s">
        <v>22</v>
      </c>
      <c r="I135" s="188">
        <v>77.67</v>
      </c>
      <c r="J135" s="188">
        <f>VLOOKUP(A135,CENIK!$A$2:$F$201,6,FALSE)</f>
        <v>0</v>
      </c>
      <c r="K135" s="188">
        <f t="shared" si="5"/>
        <v>0</v>
      </c>
    </row>
    <row r="136" spans="1:11" ht="45" x14ac:dyDescent="0.25">
      <c r="A136" s="187">
        <v>31302</v>
      </c>
      <c r="B136" s="187">
        <v>7</v>
      </c>
      <c r="C136" s="184" t="str">
        <f t="shared" si="4"/>
        <v>7-31302</v>
      </c>
      <c r="D136" s="244" t="s">
        <v>413</v>
      </c>
      <c r="E136" s="244" t="s">
        <v>26</v>
      </c>
      <c r="F136" s="244" t="s">
        <v>36</v>
      </c>
      <c r="G136" s="244" t="s">
        <v>639</v>
      </c>
      <c r="H136" s="187" t="s">
        <v>22</v>
      </c>
      <c r="I136" s="188">
        <v>48.55</v>
      </c>
      <c r="J136" s="188">
        <f>VLOOKUP(A136,CENIK!$A$2:$F$201,6,FALSE)</f>
        <v>0</v>
      </c>
      <c r="K136" s="188">
        <f t="shared" si="5"/>
        <v>0</v>
      </c>
    </row>
    <row r="137" spans="1:11" ht="60" x14ac:dyDescent="0.25">
      <c r="A137" s="187">
        <v>4101</v>
      </c>
      <c r="B137" s="187">
        <v>7</v>
      </c>
      <c r="C137" s="184" t="str">
        <f t="shared" si="4"/>
        <v>7-4101</v>
      </c>
      <c r="D137" s="244" t="s">
        <v>413</v>
      </c>
      <c r="E137" s="244" t="s">
        <v>49</v>
      </c>
      <c r="F137" s="244" t="s">
        <v>50</v>
      </c>
      <c r="G137" s="244" t="s">
        <v>641</v>
      </c>
      <c r="H137" s="187" t="s">
        <v>29</v>
      </c>
      <c r="I137" s="188">
        <v>479.76600000000002</v>
      </c>
      <c r="J137" s="188">
        <f>VLOOKUP(A137,CENIK!$A$2:$F$201,6,FALSE)</f>
        <v>0</v>
      </c>
      <c r="K137" s="188">
        <f t="shared" si="5"/>
        <v>0</v>
      </c>
    </row>
    <row r="138" spans="1:11" ht="60" x14ac:dyDescent="0.25">
      <c r="A138" s="187">
        <v>4105</v>
      </c>
      <c r="B138" s="187">
        <v>7</v>
      </c>
      <c r="C138" s="184" t="str">
        <f t="shared" si="4"/>
        <v>7-4105</v>
      </c>
      <c r="D138" s="244" t="s">
        <v>413</v>
      </c>
      <c r="E138" s="244" t="s">
        <v>49</v>
      </c>
      <c r="F138" s="244" t="s">
        <v>50</v>
      </c>
      <c r="G138" s="244" t="s">
        <v>257</v>
      </c>
      <c r="H138" s="187" t="s">
        <v>22</v>
      </c>
      <c r="I138" s="188">
        <v>396.42</v>
      </c>
      <c r="J138" s="188">
        <f>VLOOKUP(A138,CENIK!$A$2:$F$201,6,FALSE)</f>
        <v>0</v>
      </c>
      <c r="K138" s="188">
        <f t="shared" si="5"/>
        <v>0</v>
      </c>
    </row>
    <row r="139" spans="1:11" ht="45" x14ac:dyDescent="0.25">
      <c r="A139" s="187">
        <v>4121</v>
      </c>
      <c r="B139" s="187">
        <v>7</v>
      </c>
      <c r="C139" s="184" t="str">
        <f t="shared" si="4"/>
        <v>7-4121</v>
      </c>
      <c r="D139" s="244" t="s">
        <v>413</v>
      </c>
      <c r="E139" s="244" t="s">
        <v>49</v>
      </c>
      <c r="F139" s="244" t="s">
        <v>50</v>
      </c>
      <c r="G139" s="244" t="s">
        <v>260</v>
      </c>
      <c r="H139" s="187" t="s">
        <v>22</v>
      </c>
      <c r="I139" s="188">
        <v>20</v>
      </c>
      <c r="J139" s="188">
        <f>VLOOKUP(A139,CENIK!$A$2:$F$201,6,FALSE)</f>
        <v>0</v>
      </c>
      <c r="K139" s="188">
        <f t="shared" si="5"/>
        <v>0</v>
      </c>
    </row>
    <row r="140" spans="1:11" ht="30" x14ac:dyDescent="0.25">
      <c r="A140" s="187">
        <v>4202</v>
      </c>
      <c r="B140" s="187">
        <v>7</v>
      </c>
      <c r="C140" s="184" t="str">
        <f t="shared" si="4"/>
        <v>7-4202</v>
      </c>
      <c r="D140" s="244" t="s">
        <v>413</v>
      </c>
      <c r="E140" s="244" t="s">
        <v>49</v>
      </c>
      <c r="F140" s="244" t="s">
        <v>56</v>
      </c>
      <c r="G140" s="244" t="s">
        <v>58</v>
      </c>
      <c r="H140" s="187" t="s">
        <v>29</v>
      </c>
      <c r="I140" s="188">
        <v>171.345</v>
      </c>
      <c r="J140" s="188">
        <f>VLOOKUP(A140,CENIK!$A$2:$F$201,6,FALSE)</f>
        <v>0</v>
      </c>
      <c r="K140" s="188">
        <f t="shared" si="5"/>
        <v>0</v>
      </c>
    </row>
    <row r="141" spans="1:11" ht="75" x14ac:dyDescent="0.25">
      <c r="A141" s="187">
        <v>4203</v>
      </c>
      <c r="B141" s="187">
        <v>7</v>
      </c>
      <c r="C141" s="184" t="str">
        <f t="shared" si="4"/>
        <v>7-4203</v>
      </c>
      <c r="D141" s="244" t="s">
        <v>413</v>
      </c>
      <c r="E141" s="244" t="s">
        <v>49</v>
      </c>
      <c r="F141" s="244" t="s">
        <v>56</v>
      </c>
      <c r="G141" s="244" t="s">
        <v>59</v>
      </c>
      <c r="H141" s="187" t="s">
        <v>22</v>
      </c>
      <c r="I141" s="188">
        <v>31</v>
      </c>
      <c r="J141" s="188">
        <f>VLOOKUP(A141,CENIK!$A$2:$F$201,6,FALSE)</f>
        <v>0</v>
      </c>
      <c r="K141" s="188">
        <f t="shared" si="5"/>
        <v>0</v>
      </c>
    </row>
    <row r="142" spans="1:11" ht="60" x14ac:dyDescent="0.25">
      <c r="A142" s="187">
        <v>4204</v>
      </c>
      <c r="B142" s="187">
        <v>7</v>
      </c>
      <c r="C142" s="184" t="str">
        <f t="shared" si="4"/>
        <v>7-4204</v>
      </c>
      <c r="D142" s="244" t="s">
        <v>413</v>
      </c>
      <c r="E142" s="244" t="s">
        <v>49</v>
      </c>
      <c r="F142" s="244" t="s">
        <v>56</v>
      </c>
      <c r="G142" s="244" t="s">
        <v>60</v>
      </c>
      <c r="H142" s="187" t="s">
        <v>22</v>
      </c>
      <c r="I142" s="188">
        <v>91.63</v>
      </c>
      <c r="J142" s="188">
        <f>VLOOKUP(A142,CENIK!$A$2:$F$201,6,FALSE)</f>
        <v>0</v>
      </c>
      <c r="K142" s="188">
        <f t="shared" si="5"/>
        <v>0</v>
      </c>
    </row>
    <row r="143" spans="1:11" ht="60" x14ac:dyDescent="0.25">
      <c r="A143" s="187">
        <v>4205</v>
      </c>
      <c r="B143" s="187">
        <v>7</v>
      </c>
      <c r="C143" s="184" t="str">
        <f t="shared" si="4"/>
        <v>7-4205</v>
      </c>
      <c r="D143" s="244" t="s">
        <v>413</v>
      </c>
      <c r="E143" s="244" t="s">
        <v>49</v>
      </c>
      <c r="F143" s="244" t="s">
        <v>56</v>
      </c>
      <c r="G143" s="244" t="s">
        <v>61</v>
      </c>
      <c r="H143" s="187" t="s">
        <v>29</v>
      </c>
      <c r="I143" s="188">
        <v>228</v>
      </c>
      <c r="J143" s="188">
        <f>VLOOKUP(A143,CENIK!$A$2:$F$201,6,FALSE)</f>
        <v>0</v>
      </c>
      <c r="K143" s="188">
        <f t="shared" si="5"/>
        <v>0</v>
      </c>
    </row>
    <row r="144" spans="1:11" ht="60" x14ac:dyDescent="0.25">
      <c r="A144" s="187">
        <v>4206</v>
      </c>
      <c r="B144" s="187">
        <v>7</v>
      </c>
      <c r="C144" s="184" t="str">
        <f t="shared" si="4"/>
        <v>7-4206</v>
      </c>
      <c r="D144" s="244" t="s">
        <v>413</v>
      </c>
      <c r="E144" s="244" t="s">
        <v>49</v>
      </c>
      <c r="F144" s="244" t="s">
        <v>56</v>
      </c>
      <c r="G144" s="244" t="s">
        <v>62</v>
      </c>
      <c r="H144" s="187" t="s">
        <v>22</v>
      </c>
      <c r="I144" s="188">
        <v>141.33000000000001</v>
      </c>
      <c r="J144" s="188">
        <f>VLOOKUP(A144,CENIK!$A$2:$F$201,6,FALSE)</f>
        <v>0</v>
      </c>
      <c r="K144" s="188">
        <f t="shared" si="5"/>
        <v>0</v>
      </c>
    </row>
    <row r="145" spans="1:11" ht="165" x14ac:dyDescent="0.25">
      <c r="A145" s="187">
        <v>6101</v>
      </c>
      <c r="B145" s="187">
        <v>7</v>
      </c>
      <c r="C145" s="184" t="str">
        <f t="shared" si="4"/>
        <v>7-6101</v>
      </c>
      <c r="D145" s="244" t="s">
        <v>413</v>
      </c>
      <c r="E145" s="244" t="s">
        <v>74</v>
      </c>
      <c r="F145" s="244" t="s">
        <v>75</v>
      </c>
      <c r="G145" s="244" t="s">
        <v>76</v>
      </c>
      <c r="H145" s="187" t="s">
        <v>10</v>
      </c>
      <c r="I145" s="188">
        <v>114.23</v>
      </c>
      <c r="J145" s="188">
        <f>VLOOKUP(A145,CENIK!$A$2:$F$201,6,FALSE)</f>
        <v>0</v>
      </c>
      <c r="K145" s="188">
        <f t="shared" si="5"/>
        <v>0</v>
      </c>
    </row>
    <row r="146" spans="1:11" ht="120" x14ac:dyDescent="0.25">
      <c r="A146" s="187">
        <v>6202</v>
      </c>
      <c r="B146" s="187">
        <v>7</v>
      </c>
      <c r="C146" s="184" t="str">
        <f t="shared" si="4"/>
        <v>7-6202</v>
      </c>
      <c r="D146" s="244" t="s">
        <v>413</v>
      </c>
      <c r="E146" s="244" t="s">
        <v>74</v>
      </c>
      <c r="F146" s="244" t="s">
        <v>77</v>
      </c>
      <c r="G146" s="244" t="s">
        <v>263</v>
      </c>
      <c r="H146" s="187" t="s">
        <v>6</v>
      </c>
      <c r="I146" s="188">
        <v>2</v>
      </c>
      <c r="J146" s="188">
        <f>VLOOKUP(A146,CENIK!$A$2:$F$201,6,FALSE)</f>
        <v>0</v>
      </c>
      <c r="K146" s="188">
        <f t="shared" si="5"/>
        <v>0</v>
      </c>
    </row>
    <row r="147" spans="1:11" ht="120" x14ac:dyDescent="0.25">
      <c r="A147" s="187">
        <v>6204</v>
      </c>
      <c r="B147" s="187">
        <v>7</v>
      </c>
      <c r="C147" s="184" t="str">
        <f t="shared" si="4"/>
        <v>7-6204</v>
      </c>
      <c r="D147" s="244" t="s">
        <v>413</v>
      </c>
      <c r="E147" s="244" t="s">
        <v>74</v>
      </c>
      <c r="F147" s="244" t="s">
        <v>77</v>
      </c>
      <c r="G147" s="244" t="s">
        <v>265</v>
      </c>
      <c r="H147" s="187" t="s">
        <v>6</v>
      </c>
      <c r="I147" s="188">
        <v>3</v>
      </c>
      <c r="J147" s="188">
        <f>VLOOKUP(A147,CENIK!$A$2:$F$201,6,FALSE)</f>
        <v>0</v>
      </c>
      <c r="K147" s="188">
        <f t="shared" si="5"/>
        <v>0</v>
      </c>
    </row>
    <row r="148" spans="1:11" ht="120" x14ac:dyDescent="0.25">
      <c r="A148" s="187">
        <v>6253</v>
      </c>
      <c r="B148" s="187">
        <v>7</v>
      </c>
      <c r="C148" s="184" t="str">
        <f t="shared" si="4"/>
        <v>7-6253</v>
      </c>
      <c r="D148" s="244" t="s">
        <v>413</v>
      </c>
      <c r="E148" s="244" t="s">
        <v>74</v>
      </c>
      <c r="F148" s="244" t="s">
        <v>77</v>
      </c>
      <c r="G148" s="244" t="s">
        <v>269</v>
      </c>
      <c r="H148" s="187" t="s">
        <v>6</v>
      </c>
      <c r="I148" s="188">
        <v>5</v>
      </c>
      <c r="J148" s="188">
        <f>VLOOKUP(A148,CENIK!$A$2:$F$201,6,FALSE)</f>
        <v>0</v>
      </c>
      <c r="K148" s="188">
        <f t="shared" si="5"/>
        <v>0</v>
      </c>
    </row>
    <row r="149" spans="1:11" ht="345" x14ac:dyDescent="0.25">
      <c r="A149" s="187">
        <v>6301</v>
      </c>
      <c r="B149" s="187">
        <v>7</v>
      </c>
      <c r="C149" s="184" t="str">
        <f t="shared" si="4"/>
        <v>7-6301</v>
      </c>
      <c r="D149" s="244" t="s">
        <v>413</v>
      </c>
      <c r="E149" s="244" t="s">
        <v>74</v>
      </c>
      <c r="F149" s="244" t="s">
        <v>81</v>
      </c>
      <c r="G149" s="244" t="s">
        <v>270</v>
      </c>
      <c r="H149" s="187" t="s">
        <v>6</v>
      </c>
      <c r="I149" s="188">
        <v>6</v>
      </c>
      <c r="J149" s="188">
        <f>VLOOKUP(A149,CENIK!$A$2:$F$201,6,FALSE)</f>
        <v>0</v>
      </c>
      <c r="K149" s="188">
        <f t="shared" si="5"/>
        <v>0</v>
      </c>
    </row>
    <row r="150" spans="1:11" ht="120" x14ac:dyDescent="0.25">
      <c r="A150" s="187">
        <v>6305</v>
      </c>
      <c r="B150" s="187">
        <v>7</v>
      </c>
      <c r="C150" s="184" t="str">
        <f t="shared" si="4"/>
        <v>7-6305</v>
      </c>
      <c r="D150" s="244" t="s">
        <v>413</v>
      </c>
      <c r="E150" s="244" t="s">
        <v>74</v>
      </c>
      <c r="F150" s="244" t="s">
        <v>81</v>
      </c>
      <c r="G150" s="244" t="s">
        <v>84</v>
      </c>
      <c r="H150" s="187" t="s">
        <v>6</v>
      </c>
      <c r="I150" s="188">
        <v>6</v>
      </c>
      <c r="J150" s="188">
        <f>VLOOKUP(A150,CENIK!$A$2:$F$201,6,FALSE)</f>
        <v>0</v>
      </c>
      <c r="K150" s="188">
        <f t="shared" si="5"/>
        <v>0</v>
      </c>
    </row>
    <row r="151" spans="1:11" ht="30" x14ac:dyDescent="0.25">
      <c r="A151" s="187">
        <v>6401</v>
      </c>
      <c r="B151" s="187">
        <v>7</v>
      </c>
      <c r="C151" s="184" t="str">
        <f t="shared" si="4"/>
        <v>7-6401</v>
      </c>
      <c r="D151" s="244" t="s">
        <v>413</v>
      </c>
      <c r="E151" s="244" t="s">
        <v>74</v>
      </c>
      <c r="F151" s="244" t="s">
        <v>85</v>
      </c>
      <c r="G151" s="244" t="s">
        <v>86</v>
      </c>
      <c r="H151" s="187" t="s">
        <v>10</v>
      </c>
      <c r="I151" s="188">
        <v>114</v>
      </c>
      <c r="J151" s="188">
        <f>VLOOKUP(A151,CENIK!$A$2:$F$201,6,FALSE)</f>
        <v>0</v>
      </c>
      <c r="K151" s="188">
        <f t="shared" si="5"/>
        <v>0</v>
      </c>
    </row>
    <row r="152" spans="1:11" ht="30" x14ac:dyDescent="0.25">
      <c r="A152" s="187">
        <v>6402</v>
      </c>
      <c r="B152" s="187">
        <v>7</v>
      </c>
      <c r="C152" s="184" t="str">
        <f t="shared" si="4"/>
        <v>7-6402</v>
      </c>
      <c r="D152" s="244" t="s">
        <v>413</v>
      </c>
      <c r="E152" s="244" t="s">
        <v>74</v>
      </c>
      <c r="F152" s="244" t="s">
        <v>85</v>
      </c>
      <c r="G152" s="244" t="s">
        <v>122</v>
      </c>
      <c r="H152" s="187" t="s">
        <v>10</v>
      </c>
      <c r="I152" s="188">
        <v>114</v>
      </c>
      <c r="J152" s="188">
        <f>VLOOKUP(A152,CENIK!$A$2:$F$201,6,FALSE)</f>
        <v>0</v>
      </c>
      <c r="K152" s="188">
        <f t="shared" si="5"/>
        <v>0</v>
      </c>
    </row>
    <row r="153" spans="1:11" ht="60" x14ac:dyDescent="0.25">
      <c r="A153" s="187">
        <v>6405</v>
      </c>
      <c r="B153" s="187">
        <v>7</v>
      </c>
      <c r="C153" s="184" t="str">
        <f t="shared" si="4"/>
        <v>7-6405</v>
      </c>
      <c r="D153" s="244" t="s">
        <v>413</v>
      </c>
      <c r="E153" s="244" t="s">
        <v>74</v>
      </c>
      <c r="F153" s="244" t="s">
        <v>85</v>
      </c>
      <c r="G153" s="244" t="s">
        <v>87</v>
      </c>
      <c r="H153" s="187" t="s">
        <v>10</v>
      </c>
      <c r="I153" s="188">
        <v>114</v>
      </c>
      <c r="J153" s="188">
        <f>VLOOKUP(A153,CENIK!$A$2:$F$201,6,FALSE)</f>
        <v>0</v>
      </c>
      <c r="K153" s="188">
        <f t="shared" si="5"/>
        <v>0</v>
      </c>
    </row>
    <row r="154" spans="1:11" ht="45" x14ac:dyDescent="0.25">
      <c r="A154" s="187">
        <v>6503</v>
      </c>
      <c r="B154" s="187">
        <v>7</v>
      </c>
      <c r="C154" s="184" t="str">
        <f t="shared" si="4"/>
        <v>7-6503</v>
      </c>
      <c r="D154" s="244" t="s">
        <v>413</v>
      </c>
      <c r="E154" s="244" t="s">
        <v>74</v>
      </c>
      <c r="F154" s="244" t="s">
        <v>88</v>
      </c>
      <c r="G154" s="244" t="s">
        <v>273</v>
      </c>
      <c r="H154" s="187" t="s">
        <v>6</v>
      </c>
      <c r="I154" s="188">
        <v>2</v>
      </c>
      <c r="J154" s="188">
        <f>VLOOKUP(A154,CENIK!$A$2:$F$201,6,FALSE)</f>
        <v>0</v>
      </c>
      <c r="K154" s="188">
        <f t="shared" si="5"/>
        <v>0</v>
      </c>
    </row>
    <row r="155" spans="1:11" ht="30" x14ac:dyDescent="0.25">
      <c r="A155" s="187">
        <v>6506</v>
      </c>
      <c r="B155" s="187">
        <v>7</v>
      </c>
      <c r="C155" s="184" t="str">
        <f t="shared" si="4"/>
        <v>7-6506</v>
      </c>
      <c r="D155" s="244" t="s">
        <v>413</v>
      </c>
      <c r="E155" s="244" t="s">
        <v>74</v>
      </c>
      <c r="F155" s="244" t="s">
        <v>88</v>
      </c>
      <c r="G155" s="244" t="s">
        <v>276</v>
      </c>
      <c r="H155" s="187" t="s">
        <v>6</v>
      </c>
      <c r="I155" s="188">
        <v>1</v>
      </c>
      <c r="J155" s="188">
        <f>VLOOKUP(A155,CENIK!$A$2:$F$201,6,FALSE)</f>
        <v>0</v>
      </c>
      <c r="K155" s="188">
        <f t="shared" si="5"/>
        <v>0</v>
      </c>
    </row>
    <row r="156" spans="1:11" ht="60" x14ac:dyDescent="0.25">
      <c r="A156" s="187">
        <v>1201</v>
      </c>
      <c r="B156" s="187">
        <v>6</v>
      </c>
      <c r="C156" s="184" t="str">
        <f t="shared" si="4"/>
        <v>6-1201</v>
      </c>
      <c r="D156" s="244" t="s">
        <v>412</v>
      </c>
      <c r="E156" s="244" t="s">
        <v>7</v>
      </c>
      <c r="F156" s="244" t="s">
        <v>8</v>
      </c>
      <c r="G156" s="244" t="s">
        <v>9</v>
      </c>
      <c r="H156" s="187" t="s">
        <v>10</v>
      </c>
      <c r="I156" s="188">
        <v>61.26</v>
      </c>
      <c r="J156" s="188">
        <f>VLOOKUP(A156,CENIK!$A$2:$F$201,6,FALSE)</f>
        <v>0</v>
      </c>
      <c r="K156" s="188">
        <f t="shared" si="5"/>
        <v>0</v>
      </c>
    </row>
    <row r="157" spans="1:11" ht="45" x14ac:dyDescent="0.25">
      <c r="A157" s="187">
        <v>1202</v>
      </c>
      <c r="B157" s="187">
        <v>6</v>
      </c>
      <c r="C157" s="184" t="str">
        <f t="shared" si="4"/>
        <v>6-1202</v>
      </c>
      <c r="D157" s="244" t="s">
        <v>412</v>
      </c>
      <c r="E157" s="244" t="s">
        <v>7</v>
      </c>
      <c r="F157" s="244" t="s">
        <v>8</v>
      </c>
      <c r="G157" s="244" t="s">
        <v>11</v>
      </c>
      <c r="H157" s="187" t="s">
        <v>12</v>
      </c>
      <c r="I157" s="188">
        <v>2</v>
      </c>
      <c r="J157" s="188">
        <f>VLOOKUP(A157,CENIK!$A$2:$F$201,6,FALSE)</f>
        <v>0</v>
      </c>
      <c r="K157" s="188">
        <f t="shared" si="5"/>
        <v>0</v>
      </c>
    </row>
    <row r="158" spans="1:11" ht="60" x14ac:dyDescent="0.25">
      <c r="A158" s="187">
        <v>1203</v>
      </c>
      <c r="B158" s="187">
        <v>6</v>
      </c>
      <c r="C158" s="184" t="str">
        <f t="shared" si="4"/>
        <v>6-1203</v>
      </c>
      <c r="D158" s="244" t="s">
        <v>412</v>
      </c>
      <c r="E158" s="244" t="s">
        <v>7</v>
      </c>
      <c r="F158" s="244" t="s">
        <v>8</v>
      </c>
      <c r="G158" s="244" t="s">
        <v>236</v>
      </c>
      <c r="H158" s="187" t="s">
        <v>10</v>
      </c>
      <c r="I158" s="188">
        <v>61.26</v>
      </c>
      <c r="J158" s="188">
        <f>VLOOKUP(A158,CENIK!$A$2:$F$201,6,FALSE)</f>
        <v>0</v>
      </c>
      <c r="K158" s="188">
        <f t="shared" si="5"/>
        <v>0</v>
      </c>
    </row>
    <row r="159" spans="1:11" ht="45" x14ac:dyDescent="0.25">
      <c r="A159" s="187">
        <v>1204</v>
      </c>
      <c r="B159" s="187">
        <v>6</v>
      </c>
      <c r="C159" s="184" t="str">
        <f t="shared" si="4"/>
        <v>6-1204</v>
      </c>
      <c r="D159" s="244" t="s">
        <v>412</v>
      </c>
      <c r="E159" s="244" t="s">
        <v>7</v>
      </c>
      <c r="F159" s="244" t="s">
        <v>8</v>
      </c>
      <c r="G159" s="244" t="s">
        <v>13</v>
      </c>
      <c r="H159" s="187" t="s">
        <v>10</v>
      </c>
      <c r="I159" s="188">
        <v>61.26</v>
      </c>
      <c r="J159" s="188">
        <f>VLOOKUP(A159,CENIK!$A$2:$F$201,6,FALSE)</f>
        <v>0</v>
      </c>
      <c r="K159" s="188">
        <f t="shared" si="5"/>
        <v>0</v>
      </c>
    </row>
    <row r="160" spans="1:11" ht="60" x14ac:dyDescent="0.25">
      <c r="A160" s="187">
        <v>1205</v>
      </c>
      <c r="B160" s="187">
        <v>6</v>
      </c>
      <c r="C160" s="184" t="str">
        <f t="shared" si="4"/>
        <v>6-1205</v>
      </c>
      <c r="D160" s="244" t="s">
        <v>412</v>
      </c>
      <c r="E160" s="244" t="s">
        <v>7</v>
      </c>
      <c r="F160" s="244" t="s">
        <v>8</v>
      </c>
      <c r="G160" s="244" t="s">
        <v>237</v>
      </c>
      <c r="H160" s="187" t="s">
        <v>14</v>
      </c>
      <c r="I160" s="188">
        <v>1</v>
      </c>
      <c r="J160" s="188">
        <f>VLOOKUP(A160,CENIK!$A$2:$F$201,6,FALSE)</f>
        <v>0</v>
      </c>
      <c r="K160" s="188">
        <f t="shared" si="5"/>
        <v>0</v>
      </c>
    </row>
    <row r="161" spans="1:11" ht="75" x14ac:dyDescent="0.25">
      <c r="A161" s="187">
        <v>1207</v>
      </c>
      <c r="B161" s="187">
        <v>6</v>
      </c>
      <c r="C161" s="184" t="str">
        <f t="shared" si="4"/>
        <v>6-1207</v>
      </c>
      <c r="D161" s="244" t="s">
        <v>412</v>
      </c>
      <c r="E161" s="244" t="s">
        <v>7</v>
      </c>
      <c r="F161" s="244" t="s">
        <v>8</v>
      </c>
      <c r="G161" s="244" t="s">
        <v>239</v>
      </c>
      <c r="H161" s="187" t="s">
        <v>14</v>
      </c>
      <c r="I161" s="188">
        <v>1</v>
      </c>
      <c r="J161" s="188">
        <f>VLOOKUP(A161,CENIK!$A$2:$F$201,6,FALSE)</f>
        <v>0</v>
      </c>
      <c r="K161" s="188">
        <f t="shared" si="5"/>
        <v>0</v>
      </c>
    </row>
    <row r="162" spans="1:11" ht="75" x14ac:dyDescent="0.25">
      <c r="A162" s="187">
        <v>1208</v>
      </c>
      <c r="B162" s="187">
        <v>6</v>
      </c>
      <c r="C162" s="184" t="str">
        <f t="shared" si="4"/>
        <v>6-1208</v>
      </c>
      <c r="D162" s="244" t="s">
        <v>412</v>
      </c>
      <c r="E162" s="244" t="s">
        <v>7</v>
      </c>
      <c r="F162" s="244" t="s">
        <v>8</v>
      </c>
      <c r="G162" s="244" t="s">
        <v>240</v>
      </c>
      <c r="H162" s="187" t="s">
        <v>14</v>
      </c>
      <c r="I162" s="188">
        <v>1</v>
      </c>
      <c r="J162" s="188">
        <f>VLOOKUP(A162,CENIK!$A$2:$F$201,6,FALSE)</f>
        <v>0</v>
      </c>
      <c r="K162" s="188">
        <f t="shared" si="5"/>
        <v>0</v>
      </c>
    </row>
    <row r="163" spans="1:11" ht="45" x14ac:dyDescent="0.25">
      <c r="A163" s="187">
        <v>1301</v>
      </c>
      <c r="B163" s="187">
        <v>6</v>
      </c>
      <c r="C163" s="184" t="str">
        <f t="shared" si="4"/>
        <v>6-1301</v>
      </c>
      <c r="D163" s="244" t="s">
        <v>412</v>
      </c>
      <c r="E163" s="244" t="s">
        <v>7</v>
      </c>
      <c r="F163" s="244" t="s">
        <v>15</v>
      </c>
      <c r="G163" s="244" t="s">
        <v>16</v>
      </c>
      <c r="H163" s="187" t="s">
        <v>10</v>
      </c>
      <c r="I163" s="188">
        <v>61.26</v>
      </c>
      <c r="J163" s="188">
        <f>VLOOKUP(A163,CENIK!$A$2:$F$201,6,FALSE)</f>
        <v>0</v>
      </c>
      <c r="K163" s="188">
        <f t="shared" si="5"/>
        <v>0</v>
      </c>
    </row>
    <row r="164" spans="1:11" ht="150" x14ac:dyDescent="0.25">
      <c r="A164" s="187">
        <v>1302</v>
      </c>
      <c r="B164" s="187">
        <v>6</v>
      </c>
      <c r="C164" s="184" t="str">
        <f t="shared" ref="C164:C227" si="6">CONCATENATE(B164,$A$33,A164)</f>
        <v>6-1302</v>
      </c>
      <c r="D164" s="244" t="s">
        <v>412</v>
      </c>
      <c r="E164" s="244" t="s">
        <v>7</v>
      </c>
      <c r="F164" s="244" t="s">
        <v>15</v>
      </c>
      <c r="G164" s="244" t="s">
        <v>3254</v>
      </c>
      <c r="H164" s="187" t="s">
        <v>10</v>
      </c>
      <c r="I164" s="188">
        <v>61.26</v>
      </c>
      <c r="J164" s="188">
        <f>VLOOKUP(A164,CENIK!$A$2:$F$201,6,FALSE)</f>
        <v>0</v>
      </c>
      <c r="K164" s="188">
        <f t="shared" ref="K164:K227" si="7">ROUND(I164*J164,2)</f>
        <v>0</v>
      </c>
    </row>
    <row r="165" spans="1:11" ht="60" x14ac:dyDescent="0.25">
      <c r="A165" s="187">
        <v>1307</v>
      </c>
      <c r="B165" s="187">
        <v>6</v>
      </c>
      <c r="C165" s="184" t="str">
        <f t="shared" si="6"/>
        <v>6-1307</v>
      </c>
      <c r="D165" s="244" t="s">
        <v>412</v>
      </c>
      <c r="E165" s="244" t="s">
        <v>7</v>
      </c>
      <c r="F165" s="244" t="s">
        <v>15</v>
      </c>
      <c r="G165" s="244" t="s">
        <v>18</v>
      </c>
      <c r="H165" s="187" t="s">
        <v>6</v>
      </c>
      <c r="I165" s="188">
        <v>1</v>
      </c>
      <c r="J165" s="188">
        <f>VLOOKUP(A165,CENIK!$A$2:$F$201,6,FALSE)</f>
        <v>0</v>
      </c>
      <c r="K165" s="188">
        <f t="shared" si="7"/>
        <v>0</v>
      </c>
    </row>
    <row r="166" spans="1:11" ht="60" x14ac:dyDescent="0.25">
      <c r="A166" s="187">
        <v>1310</v>
      </c>
      <c r="B166" s="187">
        <v>6</v>
      </c>
      <c r="C166" s="184" t="str">
        <f t="shared" si="6"/>
        <v>6-1310</v>
      </c>
      <c r="D166" s="244" t="s">
        <v>412</v>
      </c>
      <c r="E166" s="244" t="s">
        <v>7</v>
      </c>
      <c r="F166" s="244" t="s">
        <v>15</v>
      </c>
      <c r="G166" s="244" t="s">
        <v>21</v>
      </c>
      <c r="H166" s="187" t="s">
        <v>22</v>
      </c>
      <c r="I166" s="188">
        <v>32.161499999999997</v>
      </c>
      <c r="J166" s="188">
        <f>VLOOKUP(A166,CENIK!$A$2:$F$201,6,FALSE)</f>
        <v>0</v>
      </c>
      <c r="K166" s="188">
        <f t="shared" si="7"/>
        <v>0</v>
      </c>
    </row>
    <row r="167" spans="1:11" ht="30" x14ac:dyDescent="0.25">
      <c r="A167" s="187">
        <v>1401</v>
      </c>
      <c r="B167" s="187">
        <v>6</v>
      </c>
      <c r="C167" s="184" t="str">
        <f t="shared" si="6"/>
        <v>6-1401</v>
      </c>
      <c r="D167" s="244" t="s">
        <v>412</v>
      </c>
      <c r="E167" s="244" t="s">
        <v>7</v>
      </c>
      <c r="F167" s="244" t="s">
        <v>25</v>
      </c>
      <c r="G167" s="244" t="s">
        <v>247</v>
      </c>
      <c r="H167" s="187" t="s">
        <v>20</v>
      </c>
      <c r="I167" s="188">
        <v>2</v>
      </c>
      <c r="J167" s="188">
        <f>VLOOKUP(A167,CENIK!$A$2:$F$201,6,FALSE)</f>
        <v>0</v>
      </c>
      <c r="K167" s="188">
        <f t="shared" si="7"/>
        <v>0</v>
      </c>
    </row>
    <row r="168" spans="1:11" ht="30" x14ac:dyDescent="0.25">
      <c r="A168" s="187">
        <v>1402</v>
      </c>
      <c r="B168" s="187">
        <v>6</v>
      </c>
      <c r="C168" s="184" t="str">
        <f t="shared" si="6"/>
        <v>6-1402</v>
      </c>
      <c r="D168" s="244" t="s">
        <v>412</v>
      </c>
      <c r="E168" s="244" t="s">
        <v>7</v>
      </c>
      <c r="F168" s="244" t="s">
        <v>25</v>
      </c>
      <c r="G168" s="244" t="s">
        <v>248</v>
      </c>
      <c r="H168" s="187" t="s">
        <v>20</v>
      </c>
      <c r="I168" s="188">
        <v>5</v>
      </c>
      <c r="J168" s="188">
        <f>VLOOKUP(A168,CENIK!$A$2:$F$201,6,FALSE)</f>
        <v>0</v>
      </c>
      <c r="K168" s="188">
        <f t="shared" si="7"/>
        <v>0</v>
      </c>
    </row>
    <row r="169" spans="1:11" ht="30" x14ac:dyDescent="0.25">
      <c r="A169" s="187">
        <v>1403</v>
      </c>
      <c r="B169" s="187">
        <v>6</v>
      </c>
      <c r="C169" s="184" t="str">
        <f t="shared" si="6"/>
        <v>6-1403</v>
      </c>
      <c r="D169" s="244" t="s">
        <v>412</v>
      </c>
      <c r="E169" s="244" t="s">
        <v>7</v>
      </c>
      <c r="F169" s="244" t="s">
        <v>25</v>
      </c>
      <c r="G169" s="244" t="s">
        <v>249</v>
      </c>
      <c r="H169" s="187" t="s">
        <v>20</v>
      </c>
      <c r="I169" s="188">
        <v>1</v>
      </c>
      <c r="J169" s="188">
        <f>VLOOKUP(A169,CENIK!$A$2:$F$201,6,FALSE)</f>
        <v>0</v>
      </c>
      <c r="K169" s="188">
        <f t="shared" si="7"/>
        <v>0</v>
      </c>
    </row>
    <row r="170" spans="1:11" ht="45" x14ac:dyDescent="0.25">
      <c r="A170" s="187">
        <v>12308</v>
      </c>
      <c r="B170" s="187">
        <v>6</v>
      </c>
      <c r="C170" s="184" t="str">
        <f t="shared" si="6"/>
        <v>6-12308</v>
      </c>
      <c r="D170" s="244" t="s">
        <v>412</v>
      </c>
      <c r="E170" s="244" t="s">
        <v>26</v>
      </c>
      <c r="F170" s="244" t="s">
        <v>27</v>
      </c>
      <c r="G170" s="244" t="s">
        <v>28</v>
      </c>
      <c r="H170" s="187" t="s">
        <v>29</v>
      </c>
      <c r="I170" s="188">
        <v>151.69999999999999</v>
      </c>
      <c r="J170" s="188">
        <f>VLOOKUP(A170,CENIK!$A$2:$F$201,6,FALSE)</f>
        <v>0</v>
      </c>
      <c r="K170" s="188">
        <f t="shared" si="7"/>
        <v>0</v>
      </c>
    </row>
    <row r="171" spans="1:11" ht="30" x14ac:dyDescent="0.25">
      <c r="A171" s="187">
        <v>2208</v>
      </c>
      <c r="B171" s="187">
        <v>6</v>
      </c>
      <c r="C171" s="184" t="str">
        <f t="shared" si="6"/>
        <v>6-2208</v>
      </c>
      <c r="D171" s="244" t="s">
        <v>412</v>
      </c>
      <c r="E171" s="244" t="s">
        <v>26</v>
      </c>
      <c r="F171" s="244" t="s">
        <v>36</v>
      </c>
      <c r="G171" s="244" t="s">
        <v>37</v>
      </c>
      <c r="H171" s="187" t="s">
        <v>29</v>
      </c>
      <c r="I171" s="188">
        <v>151.69999999999999</v>
      </c>
      <c r="J171" s="188">
        <f>VLOOKUP(A171,CENIK!$A$2:$F$201,6,FALSE)</f>
        <v>0</v>
      </c>
      <c r="K171" s="188">
        <f t="shared" si="7"/>
        <v>0</v>
      </c>
    </row>
    <row r="172" spans="1:11" ht="30" x14ac:dyDescent="0.25">
      <c r="A172" s="187">
        <v>24405</v>
      </c>
      <c r="B172" s="187">
        <v>6</v>
      </c>
      <c r="C172" s="184" t="str">
        <f t="shared" si="6"/>
        <v>6-24405</v>
      </c>
      <c r="D172" s="244" t="s">
        <v>412</v>
      </c>
      <c r="E172" s="244" t="s">
        <v>26</v>
      </c>
      <c r="F172" s="244" t="s">
        <v>36</v>
      </c>
      <c r="G172" s="244" t="s">
        <v>252</v>
      </c>
      <c r="H172" s="187" t="s">
        <v>22</v>
      </c>
      <c r="I172" s="188">
        <v>51.75</v>
      </c>
      <c r="J172" s="188">
        <f>VLOOKUP(A172,CENIK!$A$2:$F$201,6,FALSE)</f>
        <v>0</v>
      </c>
      <c r="K172" s="188">
        <f t="shared" si="7"/>
        <v>0</v>
      </c>
    </row>
    <row r="173" spans="1:11" ht="45" x14ac:dyDescent="0.25">
      <c r="A173" s="187">
        <v>31302</v>
      </c>
      <c r="B173" s="187">
        <v>6</v>
      </c>
      <c r="C173" s="184" t="str">
        <f t="shared" si="6"/>
        <v>6-31302</v>
      </c>
      <c r="D173" s="244" t="s">
        <v>412</v>
      </c>
      <c r="E173" s="244" t="s">
        <v>26</v>
      </c>
      <c r="F173" s="244" t="s">
        <v>36</v>
      </c>
      <c r="G173" s="244" t="s">
        <v>639</v>
      </c>
      <c r="H173" s="187" t="s">
        <v>22</v>
      </c>
      <c r="I173" s="188">
        <v>35.96</v>
      </c>
      <c r="J173" s="188">
        <f>VLOOKUP(A173,CENIK!$A$2:$F$201,6,FALSE)</f>
        <v>0</v>
      </c>
      <c r="K173" s="188">
        <f t="shared" si="7"/>
        <v>0</v>
      </c>
    </row>
    <row r="174" spans="1:11" ht="75" x14ac:dyDescent="0.25">
      <c r="A174" s="187">
        <v>31602</v>
      </c>
      <c r="B174" s="187">
        <v>6</v>
      </c>
      <c r="C174" s="184" t="str">
        <f t="shared" si="6"/>
        <v>6-31602</v>
      </c>
      <c r="D174" s="244" t="s">
        <v>412</v>
      </c>
      <c r="E174" s="244" t="s">
        <v>26</v>
      </c>
      <c r="F174" s="244" t="s">
        <v>36</v>
      </c>
      <c r="G174" s="244" t="s">
        <v>640</v>
      </c>
      <c r="H174" s="187" t="s">
        <v>29</v>
      </c>
      <c r="I174" s="188">
        <v>151.69999999999999</v>
      </c>
      <c r="J174" s="188">
        <f>VLOOKUP(A174,CENIK!$A$2:$F$201,6,FALSE)</f>
        <v>0</v>
      </c>
      <c r="K174" s="188">
        <f t="shared" si="7"/>
        <v>0</v>
      </c>
    </row>
    <row r="175" spans="1:11" ht="45" x14ac:dyDescent="0.25">
      <c r="A175" s="187">
        <v>32311</v>
      </c>
      <c r="B175" s="187">
        <v>6</v>
      </c>
      <c r="C175" s="184" t="str">
        <f t="shared" si="6"/>
        <v>6-32311</v>
      </c>
      <c r="D175" s="244" t="s">
        <v>412</v>
      </c>
      <c r="E175" s="244" t="s">
        <v>26</v>
      </c>
      <c r="F175" s="244" t="s">
        <v>36</v>
      </c>
      <c r="G175" s="244" t="s">
        <v>255</v>
      </c>
      <c r="H175" s="187" t="s">
        <v>29</v>
      </c>
      <c r="I175" s="188">
        <v>151.69999999999999</v>
      </c>
      <c r="J175" s="188">
        <f>VLOOKUP(A175,CENIK!$A$2:$F$201,6,FALSE)</f>
        <v>0</v>
      </c>
      <c r="K175" s="188">
        <f t="shared" si="7"/>
        <v>0</v>
      </c>
    </row>
    <row r="176" spans="1:11" ht="30" x14ac:dyDescent="0.25">
      <c r="A176" s="187">
        <v>34901</v>
      </c>
      <c r="B176" s="187">
        <v>6</v>
      </c>
      <c r="C176" s="184" t="str">
        <f t="shared" si="6"/>
        <v>6-34901</v>
      </c>
      <c r="D176" s="244" t="s">
        <v>412</v>
      </c>
      <c r="E176" s="244" t="s">
        <v>26</v>
      </c>
      <c r="F176" s="244" t="s">
        <v>36</v>
      </c>
      <c r="G176" s="244" t="s">
        <v>43</v>
      </c>
      <c r="H176" s="187" t="s">
        <v>29</v>
      </c>
      <c r="I176" s="188">
        <v>151.69999999999999</v>
      </c>
      <c r="J176" s="188">
        <f>VLOOKUP(A176,CENIK!$A$2:$F$201,6,FALSE)</f>
        <v>0</v>
      </c>
      <c r="K176" s="188">
        <f t="shared" si="7"/>
        <v>0</v>
      </c>
    </row>
    <row r="177" spans="1:11" ht="60" x14ac:dyDescent="0.25">
      <c r="A177" s="187">
        <v>4109</v>
      </c>
      <c r="B177" s="187">
        <v>6</v>
      </c>
      <c r="C177" s="184" t="str">
        <f t="shared" si="6"/>
        <v>6-4109</v>
      </c>
      <c r="D177" s="244" t="s">
        <v>412</v>
      </c>
      <c r="E177" s="244" t="s">
        <v>49</v>
      </c>
      <c r="F177" s="244" t="s">
        <v>50</v>
      </c>
      <c r="G177" s="244" t="s">
        <v>259</v>
      </c>
      <c r="H177" s="187" t="s">
        <v>22</v>
      </c>
      <c r="I177" s="188">
        <v>230.11</v>
      </c>
      <c r="J177" s="188">
        <f>VLOOKUP(A177,CENIK!$A$2:$F$201,6,FALSE)</f>
        <v>0</v>
      </c>
      <c r="K177" s="188">
        <f t="shared" si="7"/>
        <v>0</v>
      </c>
    </row>
    <row r="178" spans="1:11" ht="45" x14ac:dyDescent="0.25">
      <c r="A178" s="187">
        <v>4121</v>
      </c>
      <c r="B178" s="187">
        <v>6</v>
      </c>
      <c r="C178" s="184" t="str">
        <f t="shared" si="6"/>
        <v>6-4121</v>
      </c>
      <c r="D178" s="244" t="s">
        <v>412</v>
      </c>
      <c r="E178" s="244" t="s">
        <v>49</v>
      </c>
      <c r="F178" s="244" t="s">
        <v>50</v>
      </c>
      <c r="G178" s="244" t="s">
        <v>260</v>
      </c>
      <c r="H178" s="187" t="s">
        <v>22</v>
      </c>
      <c r="I178" s="188">
        <v>12</v>
      </c>
      <c r="J178" s="188">
        <f>VLOOKUP(A178,CENIK!$A$2:$F$201,6,FALSE)</f>
        <v>0</v>
      </c>
      <c r="K178" s="188">
        <f t="shared" si="7"/>
        <v>0</v>
      </c>
    </row>
    <row r="179" spans="1:11" ht="30" x14ac:dyDescent="0.25">
      <c r="A179" s="187">
        <v>4202</v>
      </c>
      <c r="B179" s="187">
        <v>6</v>
      </c>
      <c r="C179" s="184" t="str">
        <f t="shared" si="6"/>
        <v>6-4202</v>
      </c>
      <c r="D179" s="244" t="s">
        <v>412</v>
      </c>
      <c r="E179" s="244" t="s">
        <v>49</v>
      </c>
      <c r="F179" s="244" t="s">
        <v>56</v>
      </c>
      <c r="G179" s="244" t="s">
        <v>58</v>
      </c>
      <c r="H179" s="187" t="s">
        <v>29</v>
      </c>
      <c r="I179" s="188">
        <v>49.008000000000003</v>
      </c>
      <c r="J179" s="188">
        <f>VLOOKUP(A179,CENIK!$A$2:$F$201,6,FALSE)</f>
        <v>0</v>
      </c>
      <c r="K179" s="188">
        <f t="shared" si="7"/>
        <v>0</v>
      </c>
    </row>
    <row r="180" spans="1:11" ht="75" x14ac:dyDescent="0.25">
      <c r="A180" s="187">
        <v>4203</v>
      </c>
      <c r="B180" s="187">
        <v>6</v>
      </c>
      <c r="C180" s="184" t="str">
        <f t="shared" si="6"/>
        <v>6-4203</v>
      </c>
      <c r="D180" s="244" t="s">
        <v>412</v>
      </c>
      <c r="E180" s="244" t="s">
        <v>49</v>
      </c>
      <c r="F180" s="244" t="s">
        <v>56</v>
      </c>
      <c r="G180" s="244" t="s">
        <v>59</v>
      </c>
      <c r="H180" s="187" t="s">
        <v>22</v>
      </c>
      <c r="I180" s="188">
        <v>8.09</v>
      </c>
      <c r="J180" s="188">
        <f>VLOOKUP(A180,CENIK!$A$2:$F$201,6,FALSE)</f>
        <v>0</v>
      </c>
      <c r="K180" s="188">
        <f t="shared" si="7"/>
        <v>0</v>
      </c>
    </row>
    <row r="181" spans="1:11" ht="60" x14ac:dyDescent="0.25">
      <c r="A181" s="187">
        <v>4204</v>
      </c>
      <c r="B181" s="187">
        <v>6</v>
      </c>
      <c r="C181" s="184" t="str">
        <f t="shared" si="6"/>
        <v>6-4204</v>
      </c>
      <c r="D181" s="244" t="s">
        <v>412</v>
      </c>
      <c r="E181" s="244" t="s">
        <v>49</v>
      </c>
      <c r="F181" s="244" t="s">
        <v>56</v>
      </c>
      <c r="G181" s="244" t="s">
        <v>60</v>
      </c>
      <c r="H181" s="187" t="s">
        <v>22</v>
      </c>
      <c r="I181" s="188">
        <v>30.91</v>
      </c>
      <c r="J181" s="188">
        <f>VLOOKUP(A181,CENIK!$A$2:$F$201,6,FALSE)</f>
        <v>0</v>
      </c>
      <c r="K181" s="188">
        <f t="shared" si="7"/>
        <v>0</v>
      </c>
    </row>
    <row r="182" spans="1:11" ht="60" x14ac:dyDescent="0.25">
      <c r="A182" s="187">
        <v>4205</v>
      </c>
      <c r="B182" s="187">
        <v>6</v>
      </c>
      <c r="C182" s="184" t="str">
        <f t="shared" si="6"/>
        <v>6-4205</v>
      </c>
      <c r="D182" s="244" t="s">
        <v>412</v>
      </c>
      <c r="E182" s="244" t="s">
        <v>49</v>
      </c>
      <c r="F182" s="244" t="s">
        <v>56</v>
      </c>
      <c r="G182" s="244" t="s">
        <v>61</v>
      </c>
      <c r="H182" s="187" t="s">
        <v>29</v>
      </c>
      <c r="I182" s="188">
        <v>123</v>
      </c>
      <c r="J182" s="188">
        <f>VLOOKUP(A182,CENIK!$A$2:$F$201,6,FALSE)</f>
        <v>0</v>
      </c>
      <c r="K182" s="188">
        <f t="shared" si="7"/>
        <v>0</v>
      </c>
    </row>
    <row r="183" spans="1:11" ht="60" x14ac:dyDescent="0.25">
      <c r="A183" s="187">
        <v>4206</v>
      </c>
      <c r="B183" s="187">
        <v>6</v>
      </c>
      <c r="C183" s="184" t="str">
        <f t="shared" si="6"/>
        <v>6-4206</v>
      </c>
      <c r="D183" s="244" t="s">
        <v>412</v>
      </c>
      <c r="E183" s="244" t="s">
        <v>49</v>
      </c>
      <c r="F183" s="244" t="s">
        <v>56</v>
      </c>
      <c r="G183" s="244" t="s">
        <v>62</v>
      </c>
      <c r="H183" s="187" t="s">
        <v>22</v>
      </c>
      <c r="I183" s="188">
        <v>100.06</v>
      </c>
      <c r="J183" s="188">
        <f>VLOOKUP(A183,CENIK!$A$2:$F$201,6,FALSE)</f>
        <v>0</v>
      </c>
      <c r="K183" s="188">
        <f t="shared" si="7"/>
        <v>0</v>
      </c>
    </row>
    <row r="184" spans="1:11" ht="75" x14ac:dyDescent="0.25">
      <c r="A184" s="187">
        <v>5108</v>
      </c>
      <c r="B184" s="187">
        <v>6</v>
      </c>
      <c r="C184" s="184" t="str">
        <f t="shared" si="6"/>
        <v>6-5108</v>
      </c>
      <c r="D184" s="244" t="s">
        <v>412</v>
      </c>
      <c r="E184" s="244" t="s">
        <v>63</v>
      </c>
      <c r="F184" s="244" t="s">
        <v>64</v>
      </c>
      <c r="G184" s="244" t="s">
        <v>68</v>
      </c>
      <c r="H184" s="187" t="s">
        <v>69</v>
      </c>
      <c r="I184" s="188">
        <v>61</v>
      </c>
      <c r="J184" s="188">
        <f>VLOOKUP(A184,CENIK!$A$2:$F$201,6,FALSE)</f>
        <v>0</v>
      </c>
      <c r="K184" s="188">
        <f t="shared" si="7"/>
        <v>0</v>
      </c>
    </row>
    <row r="185" spans="1:11" ht="165" x14ac:dyDescent="0.25">
      <c r="A185" s="187">
        <v>6101</v>
      </c>
      <c r="B185" s="187">
        <v>6</v>
      </c>
      <c r="C185" s="184" t="str">
        <f t="shared" si="6"/>
        <v>6-6101</v>
      </c>
      <c r="D185" s="244" t="s">
        <v>412</v>
      </c>
      <c r="E185" s="244" t="s">
        <v>74</v>
      </c>
      <c r="F185" s="244" t="s">
        <v>75</v>
      </c>
      <c r="G185" s="244" t="s">
        <v>76</v>
      </c>
      <c r="H185" s="187" t="s">
        <v>10</v>
      </c>
      <c r="I185" s="188">
        <v>61.26</v>
      </c>
      <c r="J185" s="188">
        <f>VLOOKUP(A185,CENIK!$A$2:$F$201,6,FALSE)</f>
        <v>0</v>
      </c>
      <c r="K185" s="188">
        <f t="shared" si="7"/>
        <v>0</v>
      </c>
    </row>
    <row r="186" spans="1:11" ht="120" x14ac:dyDescent="0.25">
      <c r="A186" s="187">
        <v>6202</v>
      </c>
      <c r="B186" s="187">
        <v>6</v>
      </c>
      <c r="C186" s="184" t="str">
        <f t="shared" si="6"/>
        <v>6-6202</v>
      </c>
      <c r="D186" s="244" t="s">
        <v>412</v>
      </c>
      <c r="E186" s="244" t="s">
        <v>74</v>
      </c>
      <c r="F186" s="244" t="s">
        <v>77</v>
      </c>
      <c r="G186" s="244" t="s">
        <v>263</v>
      </c>
      <c r="H186" s="187" t="s">
        <v>6</v>
      </c>
      <c r="I186" s="188">
        <v>1</v>
      </c>
      <c r="J186" s="188">
        <f>VLOOKUP(A186,CENIK!$A$2:$F$201,6,FALSE)</f>
        <v>0</v>
      </c>
      <c r="K186" s="188">
        <f t="shared" si="7"/>
        <v>0</v>
      </c>
    </row>
    <row r="187" spans="1:11" ht="120" x14ac:dyDescent="0.25">
      <c r="A187" s="187">
        <v>6204</v>
      </c>
      <c r="B187" s="187">
        <v>6</v>
      </c>
      <c r="C187" s="184" t="str">
        <f t="shared" si="6"/>
        <v>6-6204</v>
      </c>
      <c r="D187" s="244" t="s">
        <v>412</v>
      </c>
      <c r="E187" s="244" t="s">
        <v>74</v>
      </c>
      <c r="F187" s="244" t="s">
        <v>77</v>
      </c>
      <c r="G187" s="244" t="s">
        <v>265</v>
      </c>
      <c r="H187" s="187" t="s">
        <v>6</v>
      </c>
      <c r="I187" s="188">
        <v>1</v>
      </c>
      <c r="J187" s="188">
        <f>VLOOKUP(A187,CENIK!$A$2:$F$201,6,FALSE)</f>
        <v>0</v>
      </c>
      <c r="K187" s="188">
        <f t="shared" si="7"/>
        <v>0</v>
      </c>
    </row>
    <row r="188" spans="1:11" ht="120" x14ac:dyDescent="0.25">
      <c r="A188" s="187">
        <v>6253</v>
      </c>
      <c r="B188" s="187">
        <v>6</v>
      </c>
      <c r="C188" s="184" t="str">
        <f t="shared" si="6"/>
        <v>6-6253</v>
      </c>
      <c r="D188" s="244" t="s">
        <v>412</v>
      </c>
      <c r="E188" s="244" t="s">
        <v>74</v>
      </c>
      <c r="F188" s="244" t="s">
        <v>77</v>
      </c>
      <c r="G188" s="244" t="s">
        <v>269</v>
      </c>
      <c r="H188" s="187" t="s">
        <v>6</v>
      </c>
      <c r="I188" s="188">
        <v>2</v>
      </c>
      <c r="J188" s="188">
        <f>VLOOKUP(A188,CENIK!$A$2:$F$201,6,FALSE)</f>
        <v>0</v>
      </c>
      <c r="K188" s="188">
        <f t="shared" si="7"/>
        <v>0</v>
      </c>
    </row>
    <row r="189" spans="1:11" ht="345" x14ac:dyDescent="0.25">
      <c r="A189" s="187">
        <v>6301</v>
      </c>
      <c r="B189" s="187">
        <v>6</v>
      </c>
      <c r="C189" s="184" t="str">
        <f t="shared" si="6"/>
        <v>6-6301</v>
      </c>
      <c r="D189" s="244" t="s">
        <v>412</v>
      </c>
      <c r="E189" s="244" t="s">
        <v>74</v>
      </c>
      <c r="F189" s="244" t="s">
        <v>81</v>
      </c>
      <c r="G189" s="244" t="s">
        <v>270</v>
      </c>
      <c r="H189" s="187" t="s">
        <v>6</v>
      </c>
      <c r="I189" s="188">
        <v>3</v>
      </c>
      <c r="J189" s="188">
        <f>VLOOKUP(A189,CENIK!$A$2:$F$201,6,FALSE)</f>
        <v>0</v>
      </c>
      <c r="K189" s="188">
        <f t="shared" si="7"/>
        <v>0</v>
      </c>
    </row>
    <row r="190" spans="1:11" ht="120" x14ac:dyDescent="0.25">
      <c r="A190" s="187">
        <v>6305</v>
      </c>
      <c r="B190" s="187">
        <v>6</v>
      </c>
      <c r="C190" s="184" t="str">
        <f t="shared" si="6"/>
        <v>6-6305</v>
      </c>
      <c r="D190" s="244" t="s">
        <v>412</v>
      </c>
      <c r="E190" s="244" t="s">
        <v>74</v>
      </c>
      <c r="F190" s="244" t="s">
        <v>81</v>
      </c>
      <c r="G190" s="244" t="s">
        <v>84</v>
      </c>
      <c r="H190" s="187" t="s">
        <v>6</v>
      </c>
      <c r="I190" s="188">
        <v>3</v>
      </c>
      <c r="J190" s="188">
        <f>VLOOKUP(A190,CENIK!$A$2:$F$201,6,FALSE)</f>
        <v>0</v>
      </c>
      <c r="K190" s="188">
        <f t="shared" si="7"/>
        <v>0</v>
      </c>
    </row>
    <row r="191" spans="1:11" ht="30" x14ac:dyDescent="0.25">
      <c r="A191" s="187">
        <v>6401</v>
      </c>
      <c r="B191" s="187">
        <v>6</v>
      </c>
      <c r="C191" s="184" t="str">
        <f t="shared" si="6"/>
        <v>6-6401</v>
      </c>
      <c r="D191" s="244" t="s">
        <v>412</v>
      </c>
      <c r="E191" s="244" t="s">
        <v>74</v>
      </c>
      <c r="F191" s="244" t="s">
        <v>85</v>
      </c>
      <c r="G191" s="244" t="s">
        <v>86</v>
      </c>
      <c r="H191" s="187" t="s">
        <v>10</v>
      </c>
      <c r="I191" s="188">
        <v>61</v>
      </c>
      <c r="J191" s="188">
        <f>VLOOKUP(A191,CENIK!$A$2:$F$201,6,FALSE)</f>
        <v>0</v>
      </c>
      <c r="K191" s="188">
        <f t="shared" si="7"/>
        <v>0</v>
      </c>
    </row>
    <row r="192" spans="1:11" ht="30" x14ac:dyDescent="0.25">
      <c r="A192" s="187">
        <v>6402</v>
      </c>
      <c r="B192" s="187">
        <v>6</v>
      </c>
      <c r="C192" s="184" t="str">
        <f t="shared" si="6"/>
        <v>6-6402</v>
      </c>
      <c r="D192" s="244" t="s">
        <v>412</v>
      </c>
      <c r="E192" s="244" t="s">
        <v>74</v>
      </c>
      <c r="F192" s="244" t="s">
        <v>85</v>
      </c>
      <c r="G192" s="244" t="s">
        <v>122</v>
      </c>
      <c r="H192" s="187" t="s">
        <v>10</v>
      </c>
      <c r="I192" s="188">
        <v>61</v>
      </c>
      <c r="J192" s="188">
        <f>VLOOKUP(A192,CENIK!$A$2:$F$201,6,FALSE)</f>
        <v>0</v>
      </c>
      <c r="K192" s="188">
        <f t="shared" si="7"/>
        <v>0</v>
      </c>
    </row>
    <row r="193" spans="1:11" ht="60" x14ac:dyDescent="0.25">
      <c r="A193" s="187">
        <v>6405</v>
      </c>
      <c r="B193" s="187">
        <v>6</v>
      </c>
      <c r="C193" s="184" t="str">
        <f t="shared" si="6"/>
        <v>6-6405</v>
      </c>
      <c r="D193" s="244" t="s">
        <v>412</v>
      </c>
      <c r="E193" s="244" t="s">
        <v>74</v>
      </c>
      <c r="F193" s="244" t="s">
        <v>85</v>
      </c>
      <c r="G193" s="244" t="s">
        <v>87</v>
      </c>
      <c r="H193" s="187" t="s">
        <v>10</v>
      </c>
      <c r="I193" s="188">
        <v>61</v>
      </c>
      <c r="J193" s="188">
        <f>VLOOKUP(A193,CENIK!$A$2:$F$201,6,FALSE)</f>
        <v>0</v>
      </c>
      <c r="K193" s="188">
        <f t="shared" si="7"/>
        <v>0</v>
      </c>
    </row>
    <row r="194" spans="1:11" ht="30" x14ac:dyDescent="0.25">
      <c r="A194" s="187">
        <v>6501</v>
      </c>
      <c r="B194" s="187">
        <v>6</v>
      </c>
      <c r="C194" s="184" t="str">
        <f t="shared" si="6"/>
        <v>6-6501</v>
      </c>
      <c r="D194" s="244" t="s">
        <v>412</v>
      </c>
      <c r="E194" s="244" t="s">
        <v>74</v>
      </c>
      <c r="F194" s="244" t="s">
        <v>88</v>
      </c>
      <c r="G194" s="244" t="s">
        <v>271</v>
      </c>
      <c r="H194" s="187" t="s">
        <v>6</v>
      </c>
      <c r="I194" s="188">
        <v>4</v>
      </c>
      <c r="J194" s="188">
        <f>VLOOKUP(A194,CENIK!$A$2:$F$201,6,FALSE)</f>
        <v>0</v>
      </c>
      <c r="K194" s="188">
        <f t="shared" si="7"/>
        <v>0</v>
      </c>
    </row>
    <row r="195" spans="1:11" ht="60" x14ac:dyDescent="0.25">
      <c r="A195" s="187">
        <v>1201</v>
      </c>
      <c r="B195" s="187">
        <v>5</v>
      </c>
      <c r="C195" s="184" t="str">
        <f t="shared" si="6"/>
        <v>5-1201</v>
      </c>
      <c r="D195" s="244" t="s">
        <v>411</v>
      </c>
      <c r="E195" s="244" t="s">
        <v>7</v>
      </c>
      <c r="F195" s="244" t="s">
        <v>8</v>
      </c>
      <c r="G195" s="244" t="s">
        <v>9</v>
      </c>
      <c r="H195" s="187" t="s">
        <v>10</v>
      </c>
      <c r="I195" s="188">
        <v>97.48</v>
      </c>
      <c r="J195" s="188">
        <f>VLOOKUP(A195,CENIK!$A$2:$F$201,6,FALSE)</f>
        <v>0</v>
      </c>
      <c r="K195" s="188">
        <f t="shared" si="7"/>
        <v>0</v>
      </c>
    </row>
    <row r="196" spans="1:11" ht="45" x14ac:dyDescent="0.25">
      <c r="A196" s="187">
        <v>1202</v>
      </c>
      <c r="B196" s="187">
        <v>5</v>
      </c>
      <c r="C196" s="184" t="str">
        <f t="shared" si="6"/>
        <v>5-1202</v>
      </c>
      <c r="D196" s="244" t="s">
        <v>411</v>
      </c>
      <c r="E196" s="244" t="s">
        <v>7</v>
      </c>
      <c r="F196" s="244" t="s">
        <v>8</v>
      </c>
      <c r="G196" s="244" t="s">
        <v>11</v>
      </c>
      <c r="H196" s="187" t="s">
        <v>12</v>
      </c>
      <c r="I196" s="188">
        <v>3</v>
      </c>
      <c r="J196" s="188">
        <f>VLOOKUP(A196,CENIK!$A$2:$F$201,6,FALSE)</f>
        <v>0</v>
      </c>
      <c r="K196" s="188">
        <f t="shared" si="7"/>
        <v>0</v>
      </c>
    </row>
    <row r="197" spans="1:11" ht="60" x14ac:dyDescent="0.25">
      <c r="A197" s="187">
        <v>1203</v>
      </c>
      <c r="B197" s="187">
        <v>5</v>
      </c>
      <c r="C197" s="184" t="str">
        <f t="shared" si="6"/>
        <v>5-1203</v>
      </c>
      <c r="D197" s="244" t="s">
        <v>411</v>
      </c>
      <c r="E197" s="244" t="s">
        <v>7</v>
      </c>
      <c r="F197" s="244" t="s">
        <v>8</v>
      </c>
      <c r="G197" s="244" t="s">
        <v>236</v>
      </c>
      <c r="H197" s="187" t="s">
        <v>10</v>
      </c>
      <c r="I197" s="188">
        <v>97.48</v>
      </c>
      <c r="J197" s="188">
        <f>VLOOKUP(A197,CENIK!$A$2:$F$201,6,FALSE)</f>
        <v>0</v>
      </c>
      <c r="K197" s="188">
        <f t="shared" si="7"/>
        <v>0</v>
      </c>
    </row>
    <row r="198" spans="1:11" ht="45" x14ac:dyDescent="0.25">
      <c r="A198" s="187">
        <v>1204</v>
      </c>
      <c r="B198" s="187">
        <v>5</v>
      </c>
      <c r="C198" s="184" t="str">
        <f t="shared" si="6"/>
        <v>5-1204</v>
      </c>
      <c r="D198" s="244" t="s">
        <v>411</v>
      </c>
      <c r="E198" s="244" t="s">
        <v>7</v>
      </c>
      <c r="F198" s="244" t="s">
        <v>8</v>
      </c>
      <c r="G198" s="244" t="s">
        <v>13</v>
      </c>
      <c r="H198" s="187" t="s">
        <v>10</v>
      </c>
      <c r="I198" s="188">
        <v>97.48</v>
      </c>
      <c r="J198" s="188">
        <f>VLOOKUP(A198,CENIK!$A$2:$F$201,6,FALSE)</f>
        <v>0</v>
      </c>
      <c r="K198" s="188">
        <f t="shared" si="7"/>
        <v>0</v>
      </c>
    </row>
    <row r="199" spans="1:11" ht="60" x14ac:dyDescent="0.25">
      <c r="A199" s="187">
        <v>1205</v>
      </c>
      <c r="B199" s="187">
        <v>5</v>
      </c>
      <c r="C199" s="184" t="str">
        <f t="shared" si="6"/>
        <v>5-1205</v>
      </c>
      <c r="D199" s="244" t="s">
        <v>411</v>
      </c>
      <c r="E199" s="244" t="s">
        <v>7</v>
      </c>
      <c r="F199" s="244" t="s">
        <v>8</v>
      </c>
      <c r="G199" s="244" t="s">
        <v>237</v>
      </c>
      <c r="H199" s="187" t="s">
        <v>14</v>
      </c>
      <c r="I199" s="188">
        <v>1</v>
      </c>
      <c r="J199" s="188">
        <f>VLOOKUP(A199,CENIK!$A$2:$F$201,6,FALSE)</f>
        <v>0</v>
      </c>
      <c r="K199" s="188">
        <f t="shared" si="7"/>
        <v>0</v>
      </c>
    </row>
    <row r="200" spans="1:11" ht="75" x14ac:dyDescent="0.25">
      <c r="A200" s="187">
        <v>1207</v>
      </c>
      <c r="B200" s="187">
        <v>5</v>
      </c>
      <c r="C200" s="184" t="str">
        <f t="shared" si="6"/>
        <v>5-1207</v>
      </c>
      <c r="D200" s="244" t="s">
        <v>411</v>
      </c>
      <c r="E200" s="244" t="s">
        <v>7</v>
      </c>
      <c r="F200" s="244" t="s">
        <v>8</v>
      </c>
      <c r="G200" s="244" t="s">
        <v>239</v>
      </c>
      <c r="H200" s="187" t="s">
        <v>14</v>
      </c>
      <c r="I200" s="188">
        <v>1</v>
      </c>
      <c r="J200" s="188">
        <f>VLOOKUP(A200,CENIK!$A$2:$F$201,6,FALSE)</f>
        <v>0</v>
      </c>
      <c r="K200" s="188">
        <f t="shared" si="7"/>
        <v>0</v>
      </c>
    </row>
    <row r="201" spans="1:11" ht="75" x14ac:dyDescent="0.25">
      <c r="A201" s="187">
        <v>1208</v>
      </c>
      <c r="B201" s="187">
        <v>5</v>
      </c>
      <c r="C201" s="184" t="str">
        <f t="shared" si="6"/>
        <v>5-1208</v>
      </c>
      <c r="D201" s="244" t="s">
        <v>411</v>
      </c>
      <c r="E201" s="244" t="s">
        <v>7</v>
      </c>
      <c r="F201" s="244" t="s">
        <v>8</v>
      </c>
      <c r="G201" s="244" t="s">
        <v>240</v>
      </c>
      <c r="H201" s="187" t="s">
        <v>14</v>
      </c>
      <c r="I201" s="188">
        <v>1</v>
      </c>
      <c r="J201" s="188">
        <f>VLOOKUP(A201,CENIK!$A$2:$F$201,6,FALSE)</f>
        <v>0</v>
      </c>
      <c r="K201" s="188">
        <f t="shared" si="7"/>
        <v>0</v>
      </c>
    </row>
    <row r="202" spans="1:11" ht="75" x14ac:dyDescent="0.25">
      <c r="A202" s="187">
        <v>1210</v>
      </c>
      <c r="B202" s="187">
        <v>5</v>
      </c>
      <c r="C202" s="184" t="str">
        <f t="shared" si="6"/>
        <v>5-1210</v>
      </c>
      <c r="D202" s="244" t="s">
        <v>411</v>
      </c>
      <c r="E202" s="244" t="s">
        <v>7</v>
      </c>
      <c r="F202" s="244" t="s">
        <v>8</v>
      </c>
      <c r="G202" s="244" t="s">
        <v>241</v>
      </c>
      <c r="H202" s="187" t="s">
        <v>14</v>
      </c>
      <c r="I202" s="188">
        <v>1</v>
      </c>
      <c r="J202" s="188">
        <f>VLOOKUP(A202,CENIK!$A$2:$F$201,6,FALSE)</f>
        <v>0</v>
      </c>
      <c r="K202" s="188">
        <f t="shared" si="7"/>
        <v>0</v>
      </c>
    </row>
    <row r="203" spans="1:11" ht="45" x14ac:dyDescent="0.25">
      <c r="A203" s="187">
        <v>1301</v>
      </c>
      <c r="B203" s="187">
        <v>5</v>
      </c>
      <c r="C203" s="184" t="str">
        <f t="shared" si="6"/>
        <v>5-1301</v>
      </c>
      <c r="D203" s="244" t="s">
        <v>411</v>
      </c>
      <c r="E203" s="244" t="s">
        <v>7</v>
      </c>
      <c r="F203" s="244" t="s">
        <v>15</v>
      </c>
      <c r="G203" s="244" t="s">
        <v>16</v>
      </c>
      <c r="H203" s="187" t="s">
        <v>10</v>
      </c>
      <c r="I203" s="188">
        <v>97.48</v>
      </c>
      <c r="J203" s="188">
        <f>VLOOKUP(A203,CENIK!$A$2:$F$201,6,FALSE)</f>
        <v>0</v>
      </c>
      <c r="K203" s="188">
        <f t="shared" si="7"/>
        <v>0</v>
      </c>
    </row>
    <row r="204" spans="1:11" ht="150" x14ac:dyDescent="0.25">
      <c r="A204" s="187">
        <v>1302</v>
      </c>
      <c r="B204" s="187">
        <v>5</v>
      </c>
      <c r="C204" s="184" t="str">
        <f t="shared" si="6"/>
        <v>5-1302</v>
      </c>
      <c r="D204" s="244" t="s">
        <v>411</v>
      </c>
      <c r="E204" s="244" t="s">
        <v>7</v>
      </c>
      <c r="F204" s="244" t="s">
        <v>15</v>
      </c>
      <c r="G204" s="244" t="s">
        <v>3254</v>
      </c>
      <c r="H204" s="187" t="s">
        <v>10</v>
      </c>
      <c r="I204" s="188">
        <v>97.48</v>
      </c>
      <c r="J204" s="188">
        <f>VLOOKUP(A204,CENIK!$A$2:$F$201,6,FALSE)</f>
        <v>0</v>
      </c>
      <c r="K204" s="188">
        <f t="shared" si="7"/>
        <v>0</v>
      </c>
    </row>
    <row r="205" spans="1:11" ht="60" x14ac:dyDescent="0.25">
      <c r="A205" s="187">
        <v>1307</v>
      </c>
      <c r="B205" s="187">
        <v>5</v>
      </c>
      <c r="C205" s="184" t="str">
        <f t="shared" si="6"/>
        <v>5-1307</v>
      </c>
      <c r="D205" s="244" t="s">
        <v>411</v>
      </c>
      <c r="E205" s="244" t="s">
        <v>7</v>
      </c>
      <c r="F205" s="244" t="s">
        <v>15</v>
      </c>
      <c r="G205" s="244" t="s">
        <v>18</v>
      </c>
      <c r="H205" s="187" t="s">
        <v>6</v>
      </c>
      <c r="I205" s="188">
        <v>2</v>
      </c>
      <c r="J205" s="188">
        <f>VLOOKUP(A205,CENIK!$A$2:$F$201,6,FALSE)</f>
        <v>0</v>
      </c>
      <c r="K205" s="188">
        <f t="shared" si="7"/>
        <v>0</v>
      </c>
    </row>
    <row r="206" spans="1:11" ht="60" x14ac:dyDescent="0.25">
      <c r="A206" s="187">
        <v>1310</v>
      </c>
      <c r="B206" s="187">
        <v>5</v>
      </c>
      <c r="C206" s="184" t="str">
        <f t="shared" si="6"/>
        <v>5-1310</v>
      </c>
      <c r="D206" s="244" t="s">
        <v>411</v>
      </c>
      <c r="E206" s="244" t="s">
        <v>7</v>
      </c>
      <c r="F206" s="244" t="s">
        <v>15</v>
      </c>
      <c r="G206" s="244" t="s">
        <v>21</v>
      </c>
      <c r="H206" s="187" t="s">
        <v>22</v>
      </c>
      <c r="I206" s="188">
        <v>36.555</v>
      </c>
      <c r="J206" s="188">
        <f>VLOOKUP(A206,CENIK!$A$2:$F$201,6,FALSE)</f>
        <v>0</v>
      </c>
      <c r="K206" s="188">
        <f t="shared" si="7"/>
        <v>0</v>
      </c>
    </row>
    <row r="207" spans="1:11" ht="30" x14ac:dyDescent="0.25">
      <c r="A207" s="187">
        <v>1401</v>
      </c>
      <c r="B207" s="187">
        <v>5</v>
      </c>
      <c r="C207" s="184" t="str">
        <f t="shared" si="6"/>
        <v>5-1401</v>
      </c>
      <c r="D207" s="244" t="s">
        <v>411</v>
      </c>
      <c r="E207" s="244" t="s">
        <v>7</v>
      </c>
      <c r="F207" s="244" t="s">
        <v>25</v>
      </c>
      <c r="G207" s="244" t="s">
        <v>247</v>
      </c>
      <c r="H207" s="187" t="s">
        <v>20</v>
      </c>
      <c r="I207" s="188">
        <v>2</v>
      </c>
      <c r="J207" s="188">
        <f>VLOOKUP(A207,CENIK!$A$2:$F$201,6,FALSE)</f>
        <v>0</v>
      </c>
      <c r="K207" s="188">
        <f t="shared" si="7"/>
        <v>0</v>
      </c>
    </row>
    <row r="208" spans="1:11" ht="30" x14ac:dyDescent="0.25">
      <c r="A208" s="187">
        <v>1402</v>
      </c>
      <c r="B208" s="187">
        <v>5</v>
      </c>
      <c r="C208" s="184" t="str">
        <f t="shared" si="6"/>
        <v>5-1402</v>
      </c>
      <c r="D208" s="244" t="s">
        <v>411</v>
      </c>
      <c r="E208" s="244" t="s">
        <v>7</v>
      </c>
      <c r="F208" s="244" t="s">
        <v>25</v>
      </c>
      <c r="G208" s="244" t="s">
        <v>248</v>
      </c>
      <c r="H208" s="187" t="s">
        <v>20</v>
      </c>
      <c r="I208" s="188">
        <v>5</v>
      </c>
      <c r="J208" s="188">
        <f>VLOOKUP(A208,CENIK!$A$2:$F$201,6,FALSE)</f>
        <v>0</v>
      </c>
      <c r="K208" s="188">
        <f t="shared" si="7"/>
        <v>0</v>
      </c>
    </row>
    <row r="209" spans="1:11" ht="30" x14ac:dyDescent="0.25">
      <c r="A209" s="187">
        <v>1403</v>
      </c>
      <c r="B209" s="187">
        <v>5</v>
      </c>
      <c r="C209" s="184" t="str">
        <f t="shared" si="6"/>
        <v>5-1403</v>
      </c>
      <c r="D209" s="244" t="s">
        <v>411</v>
      </c>
      <c r="E209" s="244" t="s">
        <v>7</v>
      </c>
      <c r="F209" s="244" t="s">
        <v>25</v>
      </c>
      <c r="G209" s="244" t="s">
        <v>249</v>
      </c>
      <c r="H209" s="187" t="s">
        <v>20</v>
      </c>
      <c r="I209" s="188">
        <v>1</v>
      </c>
      <c r="J209" s="188">
        <f>VLOOKUP(A209,CENIK!$A$2:$F$201,6,FALSE)</f>
        <v>0</v>
      </c>
      <c r="K209" s="188">
        <f t="shared" si="7"/>
        <v>0</v>
      </c>
    </row>
    <row r="210" spans="1:11" ht="60" x14ac:dyDescent="0.25">
      <c r="A210" s="187">
        <v>12303</v>
      </c>
      <c r="B210" s="187">
        <v>5</v>
      </c>
      <c r="C210" s="184" t="str">
        <f t="shared" si="6"/>
        <v>5-12303</v>
      </c>
      <c r="D210" s="244" t="s">
        <v>411</v>
      </c>
      <c r="E210" s="244" t="s">
        <v>26</v>
      </c>
      <c r="F210" s="244" t="s">
        <v>27</v>
      </c>
      <c r="G210" s="244" t="s">
        <v>561</v>
      </c>
      <c r="H210" s="187" t="s">
        <v>22</v>
      </c>
      <c r="I210" s="188">
        <v>185.21199999999999</v>
      </c>
      <c r="J210" s="188">
        <f>VLOOKUP(A210,CENIK!$A$2:$F$201,6,FALSE)</f>
        <v>0</v>
      </c>
      <c r="K210" s="188">
        <f t="shared" si="7"/>
        <v>0</v>
      </c>
    </row>
    <row r="211" spans="1:11" ht="30" x14ac:dyDescent="0.25">
      <c r="A211" s="187">
        <v>2208</v>
      </c>
      <c r="B211" s="187">
        <v>5</v>
      </c>
      <c r="C211" s="184" t="str">
        <f t="shared" si="6"/>
        <v>5-2208</v>
      </c>
      <c r="D211" s="244" t="s">
        <v>411</v>
      </c>
      <c r="E211" s="244" t="s">
        <v>26</v>
      </c>
      <c r="F211" s="244" t="s">
        <v>36</v>
      </c>
      <c r="G211" s="244" t="s">
        <v>37</v>
      </c>
      <c r="H211" s="187" t="s">
        <v>29</v>
      </c>
      <c r="I211" s="188">
        <v>185.21199999999999</v>
      </c>
      <c r="J211" s="188">
        <f>VLOOKUP(A211,CENIK!$A$2:$F$201,6,FALSE)</f>
        <v>0</v>
      </c>
      <c r="K211" s="188">
        <f t="shared" si="7"/>
        <v>0</v>
      </c>
    </row>
    <row r="212" spans="1:11" ht="30" x14ac:dyDescent="0.25">
      <c r="A212" s="187">
        <v>24405</v>
      </c>
      <c r="B212" s="187">
        <v>5</v>
      </c>
      <c r="C212" s="184" t="str">
        <f t="shared" si="6"/>
        <v>5-24405</v>
      </c>
      <c r="D212" s="244" t="s">
        <v>411</v>
      </c>
      <c r="E212" s="244" t="s">
        <v>26</v>
      </c>
      <c r="F212" s="244" t="s">
        <v>36</v>
      </c>
      <c r="G212" s="244" t="s">
        <v>252</v>
      </c>
      <c r="H212" s="187" t="s">
        <v>22</v>
      </c>
      <c r="I212" s="188">
        <v>66.28</v>
      </c>
      <c r="J212" s="188">
        <f>VLOOKUP(A212,CENIK!$A$2:$F$201,6,FALSE)</f>
        <v>0</v>
      </c>
      <c r="K212" s="188">
        <f t="shared" si="7"/>
        <v>0</v>
      </c>
    </row>
    <row r="213" spans="1:11" ht="45" x14ac:dyDescent="0.25">
      <c r="A213" s="187">
        <v>31302</v>
      </c>
      <c r="B213" s="187">
        <v>5</v>
      </c>
      <c r="C213" s="184" t="str">
        <f t="shared" si="6"/>
        <v>5-31302</v>
      </c>
      <c r="D213" s="244" t="s">
        <v>411</v>
      </c>
      <c r="E213" s="244" t="s">
        <v>26</v>
      </c>
      <c r="F213" s="244" t="s">
        <v>36</v>
      </c>
      <c r="G213" s="244" t="s">
        <v>639</v>
      </c>
      <c r="H213" s="187" t="s">
        <v>22</v>
      </c>
      <c r="I213" s="188">
        <v>41.43</v>
      </c>
      <c r="J213" s="188">
        <f>VLOOKUP(A213,CENIK!$A$2:$F$201,6,FALSE)</f>
        <v>0</v>
      </c>
      <c r="K213" s="188">
        <f t="shared" si="7"/>
        <v>0</v>
      </c>
    </row>
    <row r="214" spans="1:11" ht="45" x14ac:dyDescent="0.25">
      <c r="A214" s="187">
        <v>3103</v>
      </c>
      <c r="B214" s="187">
        <v>5</v>
      </c>
      <c r="C214" s="184" t="str">
        <f t="shared" si="6"/>
        <v>5-3103</v>
      </c>
      <c r="D214" s="244" t="s">
        <v>411</v>
      </c>
      <c r="E214" s="244" t="s">
        <v>46</v>
      </c>
      <c r="F214" s="244" t="s">
        <v>584</v>
      </c>
      <c r="G214" s="244" t="s">
        <v>585</v>
      </c>
      <c r="H214" s="187" t="s">
        <v>10</v>
      </c>
      <c r="I214" s="188">
        <v>30</v>
      </c>
      <c r="J214" s="188">
        <f>VLOOKUP(A214,CENIK!$A$2:$F$201,6,FALSE)</f>
        <v>0</v>
      </c>
      <c r="K214" s="188">
        <f t="shared" si="7"/>
        <v>0</v>
      </c>
    </row>
    <row r="215" spans="1:11" ht="75" x14ac:dyDescent="0.25">
      <c r="A215" s="187">
        <v>3303</v>
      </c>
      <c r="B215" s="187">
        <v>5</v>
      </c>
      <c r="C215" s="184" t="str">
        <f t="shared" si="6"/>
        <v>5-3303</v>
      </c>
      <c r="D215" s="244" t="s">
        <v>411</v>
      </c>
      <c r="E215" s="244" t="s">
        <v>46</v>
      </c>
      <c r="F215" s="244" t="s">
        <v>47</v>
      </c>
      <c r="G215" s="244" t="s">
        <v>256</v>
      </c>
      <c r="H215" s="187" t="s">
        <v>10</v>
      </c>
      <c r="I215" s="188">
        <v>6</v>
      </c>
      <c r="J215" s="188">
        <f>VLOOKUP(A215,CENIK!$A$2:$F$201,6,FALSE)</f>
        <v>0</v>
      </c>
      <c r="K215" s="188">
        <f t="shared" si="7"/>
        <v>0</v>
      </c>
    </row>
    <row r="216" spans="1:11" ht="60" x14ac:dyDescent="0.25">
      <c r="A216" s="187">
        <v>4101</v>
      </c>
      <c r="B216" s="187">
        <v>5</v>
      </c>
      <c r="C216" s="184" t="str">
        <f t="shared" si="6"/>
        <v>5-4101</v>
      </c>
      <c r="D216" s="244" t="s">
        <v>411</v>
      </c>
      <c r="E216" s="244" t="s">
        <v>49</v>
      </c>
      <c r="F216" s="244" t="s">
        <v>50</v>
      </c>
      <c r="G216" s="244" t="s">
        <v>641</v>
      </c>
      <c r="H216" s="187" t="s">
        <v>29</v>
      </c>
      <c r="I216" s="188">
        <v>467.904</v>
      </c>
      <c r="J216" s="188">
        <f>VLOOKUP(A216,CENIK!$A$2:$F$201,6,FALSE)</f>
        <v>0</v>
      </c>
      <c r="K216" s="188">
        <f t="shared" si="7"/>
        <v>0</v>
      </c>
    </row>
    <row r="217" spans="1:11" ht="60" x14ac:dyDescent="0.25">
      <c r="A217" s="187">
        <v>4105</v>
      </c>
      <c r="B217" s="187">
        <v>5</v>
      </c>
      <c r="C217" s="184" t="str">
        <f t="shared" si="6"/>
        <v>5-4105</v>
      </c>
      <c r="D217" s="244" t="s">
        <v>411</v>
      </c>
      <c r="E217" s="244" t="s">
        <v>49</v>
      </c>
      <c r="F217" s="244" t="s">
        <v>50</v>
      </c>
      <c r="G217" s="244" t="s">
        <v>257</v>
      </c>
      <c r="H217" s="187" t="s">
        <v>22</v>
      </c>
      <c r="I217" s="188">
        <v>412.16</v>
      </c>
      <c r="J217" s="188">
        <f>VLOOKUP(A217,CENIK!$A$2:$F$201,6,FALSE)</f>
        <v>0</v>
      </c>
      <c r="K217" s="188">
        <f t="shared" si="7"/>
        <v>0</v>
      </c>
    </row>
    <row r="218" spans="1:11" ht="45" x14ac:dyDescent="0.25">
      <c r="A218" s="187">
        <v>4117</v>
      </c>
      <c r="B218" s="187">
        <v>5</v>
      </c>
      <c r="C218" s="184" t="str">
        <f t="shared" si="6"/>
        <v>5-4117</v>
      </c>
      <c r="D218" s="244" t="s">
        <v>411</v>
      </c>
      <c r="E218" s="244" t="s">
        <v>49</v>
      </c>
      <c r="F218" s="244" t="s">
        <v>50</v>
      </c>
      <c r="G218" s="244" t="s">
        <v>52</v>
      </c>
      <c r="H218" s="187" t="s">
        <v>22</v>
      </c>
      <c r="I218" s="188">
        <v>20</v>
      </c>
      <c r="J218" s="188">
        <f>VLOOKUP(A218,CENIK!$A$2:$F$201,6,FALSE)</f>
        <v>0</v>
      </c>
      <c r="K218" s="188">
        <f t="shared" si="7"/>
        <v>0</v>
      </c>
    </row>
    <row r="219" spans="1:11" ht="45" x14ac:dyDescent="0.25">
      <c r="A219" s="187">
        <v>4121</v>
      </c>
      <c r="B219" s="187">
        <v>5</v>
      </c>
      <c r="C219" s="184" t="str">
        <f t="shared" si="6"/>
        <v>5-4121</v>
      </c>
      <c r="D219" s="244" t="s">
        <v>411</v>
      </c>
      <c r="E219" s="244" t="s">
        <v>49</v>
      </c>
      <c r="F219" s="244" t="s">
        <v>50</v>
      </c>
      <c r="G219" s="244" t="s">
        <v>260</v>
      </c>
      <c r="H219" s="187" t="s">
        <v>22</v>
      </c>
      <c r="I219" s="188">
        <v>21</v>
      </c>
      <c r="J219" s="188">
        <f>VLOOKUP(A219,CENIK!$A$2:$F$201,6,FALSE)</f>
        <v>0</v>
      </c>
      <c r="K219" s="188">
        <f t="shared" si="7"/>
        <v>0</v>
      </c>
    </row>
    <row r="220" spans="1:11" ht="30" x14ac:dyDescent="0.25">
      <c r="A220" s="187">
        <v>4202</v>
      </c>
      <c r="B220" s="187">
        <v>5</v>
      </c>
      <c r="C220" s="184" t="str">
        <f t="shared" si="6"/>
        <v>5-4202</v>
      </c>
      <c r="D220" s="244" t="s">
        <v>411</v>
      </c>
      <c r="E220" s="244" t="s">
        <v>49</v>
      </c>
      <c r="F220" s="244" t="s">
        <v>56</v>
      </c>
      <c r="G220" s="244" t="s">
        <v>58</v>
      </c>
      <c r="H220" s="187" t="s">
        <v>29</v>
      </c>
      <c r="I220" s="188">
        <v>146.22</v>
      </c>
      <c r="J220" s="188">
        <f>VLOOKUP(A220,CENIK!$A$2:$F$201,6,FALSE)</f>
        <v>0</v>
      </c>
      <c r="K220" s="188">
        <f t="shared" si="7"/>
        <v>0</v>
      </c>
    </row>
    <row r="221" spans="1:11" ht="75" x14ac:dyDescent="0.25">
      <c r="A221" s="187">
        <v>4203</v>
      </c>
      <c r="B221" s="187">
        <v>5</v>
      </c>
      <c r="C221" s="184" t="str">
        <f t="shared" si="6"/>
        <v>5-4203</v>
      </c>
      <c r="D221" s="244" t="s">
        <v>411</v>
      </c>
      <c r="E221" s="244" t="s">
        <v>49</v>
      </c>
      <c r="F221" s="244" t="s">
        <v>56</v>
      </c>
      <c r="G221" s="244" t="s">
        <v>59</v>
      </c>
      <c r="H221" s="187" t="s">
        <v>22</v>
      </c>
      <c r="I221" s="188">
        <v>26.45</v>
      </c>
      <c r="J221" s="188">
        <f>VLOOKUP(A221,CENIK!$A$2:$F$201,6,FALSE)</f>
        <v>0</v>
      </c>
      <c r="K221" s="188">
        <f t="shared" si="7"/>
        <v>0</v>
      </c>
    </row>
    <row r="222" spans="1:11" ht="60" x14ac:dyDescent="0.25">
      <c r="A222" s="187">
        <v>4204</v>
      </c>
      <c r="B222" s="187">
        <v>5</v>
      </c>
      <c r="C222" s="184" t="str">
        <f t="shared" si="6"/>
        <v>5-4204</v>
      </c>
      <c r="D222" s="244" t="s">
        <v>411</v>
      </c>
      <c r="E222" s="244" t="s">
        <v>49</v>
      </c>
      <c r="F222" s="244" t="s">
        <v>56</v>
      </c>
      <c r="G222" s="244" t="s">
        <v>60</v>
      </c>
      <c r="H222" s="187" t="s">
        <v>22</v>
      </c>
      <c r="I222" s="188">
        <v>78.2</v>
      </c>
      <c r="J222" s="188">
        <f>VLOOKUP(A222,CENIK!$A$2:$F$201,6,FALSE)</f>
        <v>0</v>
      </c>
      <c r="K222" s="188">
        <f t="shared" si="7"/>
        <v>0</v>
      </c>
    </row>
    <row r="223" spans="1:11" ht="60" x14ac:dyDescent="0.25">
      <c r="A223" s="187">
        <v>4205</v>
      </c>
      <c r="B223" s="187">
        <v>5</v>
      </c>
      <c r="C223" s="184" t="str">
        <f t="shared" si="6"/>
        <v>5-4205</v>
      </c>
      <c r="D223" s="244" t="s">
        <v>411</v>
      </c>
      <c r="E223" s="244" t="s">
        <v>49</v>
      </c>
      <c r="F223" s="244" t="s">
        <v>56</v>
      </c>
      <c r="G223" s="244" t="s">
        <v>61</v>
      </c>
      <c r="H223" s="187" t="s">
        <v>29</v>
      </c>
      <c r="I223" s="188">
        <v>195</v>
      </c>
      <c r="J223" s="188">
        <f>VLOOKUP(A223,CENIK!$A$2:$F$201,6,FALSE)</f>
        <v>0</v>
      </c>
      <c r="K223" s="188">
        <f t="shared" si="7"/>
        <v>0</v>
      </c>
    </row>
    <row r="224" spans="1:11" ht="60" x14ac:dyDescent="0.25">
      <c r="A224" s="187">
        <v>4206</v>
      </c>
      <c r="B224" s="187">
        <v>5</v>
      </c>
      <c r="C224" s="184" t="str">
        <f t="shared" si="6"/>
        <v>5-4206</v>
      </c>
      <c r="D224" s="244" t="s">
        <v>411</v>
      </c>
      <c r="E224" s="244" t="s">
        <v>49</v>
      </c>
      <c r="F224" s="244" t="s">
        <v>56</v>
      </c>
      <c r="G224" s="244" t="s">
        <v>62</v>
      </c>
      <c r="H224" s="187" t="s">
        <v>22</v>
      </c>
      <c r="I224" s="188">
        <v>194.48</v>
      </c>
      <c r="J224" s="188">
        <f>VLOOKUP(A224,CENIK!$A$2:$F$201,6,FALSE)</f>
        <v>0</v>
      </c>
      <c r="K224" s="188">
        <f t="shared" si="7"/>
        <v>0</v>
      </c>
    </row>
    <row r="225" spans="1:11" ht="75" x14ac:dyDescent="0.25">
      <c r="A225" s="187">
        <v>5108</v>
      </c>
      <c r="B225" s="187">
        <v>5</v>
      </c>
      <c r="C225" s="184" t="str">
        <f t="shared" si="6"/>
        <v>5-5108</v>
      </c>
      <c r="D225" s="244" t="s">
        <v>411</v>
      </c>
      <c r="E225" s="244" t="s">
        <v>63</v>
      </c>
      <c r="F225" s="244" t="s">
        <v>64</v>
      </c>
      <c r="G225" s="244" t="s">
        <v>68</v>
      </c>
      <c r="H225" s="187" t="s">
        <v>69</v>
      </c>
      <c r="I225" s="188">
        <v>98</v>
      </c>
      <c r="J225" s="188">
        <f>VLOOKUP(A225,CENIK!$A$2:$F$201,6,FALSE)</f>
        <v>0</v>
      </c>
      <c r="K225" s="188">
        <f t="shared" si="7"/>
        <v>0</v>
      </c>
    </row>
    <row r="226" spans="1:11" ht="165" x14ac:dyDescent="0.25">
      <c r="A226" s="187">
        <v>6101</v>
      </c>
      <c r="B226" s="187">
        <v>5</v>
      </c>
      <c r="C226" s="184" t="str">
        <f t="shared" si="6"/>
        <v>5-6101</v>
      </c>
      <c r="D226" s="244" t="s">
        <v>411</v>
      </c>
      <c r="E226" s="244" t="s">
        <v>74</v>
      </c>
      <c r="F226" s="244" t="s">
        <v>75</v>
      </c>
      <c r="G226" s="244" t="s">
        <v>76</v>
      </c>
      <c r="H226" s="187" t="s">
        <v>10</v>
      </c>
      <c r="I226" s="188">
        <v>97.48</v>
      </c>
      <c r="J226" s="188">
        <f>VLOOKUP(A226,CENIK!$A$2:$F$201,6,FALSE)</f>
        <v>0</v>
      </c>
      <c r="K226" s="188">
        <f t="shared" si="7"/>
        <v>0</v>
      </c>
    </row>
    <row r="227" spans="1:11" ht="120" x14ac:dyDescent="0.25">
      <c r="A227" s="187">
        <v>6202</v>
      </c>
      <c r="B227" s="187">
        <v>5</v>
      </c>
      <c r="C227" s="184" t="str">
        <f t="shared" si="6"/>
        <v>5-6202</v>
      </c>
      <c r="D227" s="244" t="s">
        <v>411</v>
      </c>
      <c r="E227" s="244" t="s">
        <v>74</v>
      </c>
      <c r="F227" s="244" t="s">
        <v>77</v>
      </c>
      <c r="G227" s="244" t="s">
        <v>263</v>
      </c>
      <c r="H227" s="187" t="s">
        <v>6</v>
      </c>
      <c r="I227" s="188">
        <v>1</v>
      </c>
      <c r="J227" s="188">
        <f>VLOOKUP(A227,CENIK!$A$2:$F$201,6,FALSE)</f>
        <v>0</v>
      </c>
      <c r="K227" s="188">
        <f t="shared" si="7"/>
        <v>0</v>
      </c>
    </row>
    <row r="228" spans="1:11" ht="120" x14ac:dyDescent="0.25">
      <c r="A228" s="187">
        <v>6204</v>
      </c>
      <c r="B228" s="187">
        <v>5</v>
      </c>
      <c r="C228" s="184" t="str">
        <f t="shared" ref="C228:C291" si="8">CONCATENATE(B228,$A$33,A228)</f>
        <v>5-6204</v>
      </c>
      <c r="D228" s="244" t="s">
        <v>411</v>
      </c>
      <c r="E228" s="244" t="s">
        <v>74</v>
      </c>
      <c r="F228" s="244" t="s">
        <v>77</v>
      </c>
      <c r="G228" s="244" t="s">
        <v>265</v>
      </c>
      <c r="H228" s="187" t="s">
        <v>6</v>
      </c>
      <c r="I228" s="188">
        <v>2</v>
      </c>
      <c r="J228" s="188">
        <f>VLOOKUP(A228,CENIK!$A$2:$F$201,6,FALSE)</f>
        <v>0</v>
      </c>
      <c r="K228" s="188">
        <f t="shared" ref="K228:K291" si="9">ROUND(I228*J228,2)</f>
        <v>0</v>
      </c>
    </row>
    <row r="229" spans="1:11" ht="120" x14ac:dyDescent="0.25">
      <c r="A229" s="187">
        <v>6253</v>
      </c>
      <c r="B229" s="187">
        <v>5</v>
      </c>
      <c r="C229" s="184" t="str">
        <f t="shared" si="8"/>
        <v>5-6253</v>
      </c>
      <c r="D229" s="244" t="s">
        <v>411</v>
      </c>
      <c r="E229" s="244" t="s">
        <v>74</v>
      </c>
      <c r="F229" s="244" t="s">
        <v>77</v>
      </c>
      <c r="G229" s="244" t="s">
        <v>269</v>
      </c>
      <c r="H229" s="187" t="s">
        <v>6</v>
      </c>
      <c r="I229" s="188">
        <v>3</v>
      </c>
      <c r="J229" s="188">
        <f>VLOOKUP(A229,CENIK!$A$2:$F$201,6,FALSE)</f>
        <v>0</v>
      </c>
      <c r="K229" s="188">
        <f t="shared" si="9"/>
        <v>0</v>
      </c>
    </row>
    <row r="230" spans="1:11" ht="345" x14ac:dyDescent="0.25">
      <c r="A230" s="187">
        <v>6301</v>
      </c>
      <c r="B230" s="187">
        <v>5</v>
      </c>
      <c r="C230" s="184" t="str">
        <f t="shared" si="8"/>
        <v>5-6301</v>
      </c>
      <c r="D230" s="244" t="s">
        <v>411</v>
      </c>
      <c r="E230" s="244" t="s">
        <v>74</v>
      </c>
      <c r="F230" s="244" t="s">
        <v>81</v>
      </c>
      <c r="G230" s="244" t="s">
        <v>270</v>
      </c>
      <c r="H230" s="187" t="s">
        <v>6</v>
      </c>
      <c r="I230" s="188">
        <v>3</v>
      </c>
      <c r="J230" s="188">
        <f>VLOOKUP(A230,CENIK!$A$2:$F$201,6,FALSE)</f>
        <v>0</v>
      </c>
      <c r="K230" s="188">
        <f t="shared" si="9"/>
        <v>0</v>
      </c>
    </row>
    <row r="231" spans="1:11" ht="120" x14ac:dyDescent="0.25">
      <c r="A231" s="187">
        <v>6305</v>
      </c>
      <c r="B231" s="187">
        <v>5</v>
      </c>
      <c r="C231" s="184" t="str">
        <f t="shared" si="8"/>
        <v>5-6305</v>
      </c>
      <c r="D231" s="244" t="s">
        <v>411</v>
      </c>
      <c r="E231" s="244" t="s">
        <v>74</v>
      </c>
      <c r="F231" s="244" t="s">
        <v>81</v>
      </c>
      <c r="G231" s="244" t="s">
        <v>84</v>
      </c>
      <c r="H231" s="187" t="s">
        <v>6</v>
      </c>
      <c r="I231" s="188">
        <v>3</v>
      </c>
      <c r="J231" s="188">
        <f>VLOOKUP(A231,CENIK!$A$2:$F$201,6,FALSE)</f>
        <v>0</v>
      </c>
      <c r="K231" s="188">
        <f t="shared" si="9"/>
        <v>0</v>
      </c>
    </row>
    <row r="232" spans="1:11" ht="30" x14ac:dyDescent="0.25">
      <c r="A232" s="187">
        <v>6401</v>
      </c>
      <c r="B232" s="187">
        <v>5</v>
      </c>
      <c r="C232" s="184" t="str">
        <f t="shared" si="8"/>
        <v>5-6401</v>
      </c>
      <c r="D232" s="244" t="s">
        <v>411</v>
      </c>
      <c r="E232" s="244" t="s">
        <v>74</v>
      </c>
      <c r="F232" s="244" t="s">
        <v>85</v>
      </c>
      <c r="G232" s="244" t="s">
        <v>86</v>
      </c>
      <c r="H232" s="187" t="s">
        <v>10</v>
      </c>
      <c r="I232" s="188">
        <v>97</v>
      </c>
      <c r="J232" s="188">
        <f>VLOOKUP(A232,CENIK!$A$2:$F$201,6,FALSE)</f>
        <v>0</v>
      </c>
      <c r="K232" s="188">
        <f t="shared" si="9"/>
        <v>0</v>
      </c>
    </row>
    <row r="233" spans="1:11" ht="30" x14ac:dyDescent="0.25">
      <c r="A233" s="187">
        <v>6402</v>
      </c>
      <c r="B233" s="187">
        <v>5</v>
      </c>
      <c r="C233" s="184" t="str">
        <f t="shared" si="8"/>
        <v>5-6402</v>
      </c>
      <c r="D233" s="244" t="s">
        <v>411</v>
      </c>
      <c r="E233" s="244" t="s">
        <v>74</v>
      </c>
      <c r="F233" s="244" t="s">
        <v>85</v>
      </c>
      <c r="G233" s="244" t="s">
        <v>122</v>
      </c>
      <c r="H233" s="187" t="s">
        <v>10</v>
      </c>
      <c r="I233" s="188">
        <v>97</v>
      </c>
      <c r="J233" s="188">
        <f>VLOOKUP(A233,CENIK!$A$2:$F$201,6,FALSE)</f>
        <v>0</v>
      </c>
      <c r="K233" s="188">
        <f t="shared" si="9"/>
        <v>0</v>
      </c>
    </row>
    <row r="234" spans="1:11" ht="60" x14ac:dyDescent="0.25">
      <c r="A234" s="187">
        <v>6405</v>
      </c>
      <c r="B234" s="187">
        <v>5</v>
      </c>
      <c r="C234" s="184" t="str">
        <f t="shared" si="8"/>
        <v>5-6405</v>
      </c>
      <c r="D234" s="244" t="s">
        <v>411</v>
      </c>
      <c r="E234" s="244" t="s">
        <v>74</v>
      </c>
      <c r="F234" s="244" t="s">
        <v>85</v>
      </c>
      <c r="G234" s="244" t="s">
        <v>87</v>
      </c>
      <c r="H234" s="187" t="s">
        <v>10</v>
      </c>
      <c r="I234" s="188">
        <v>97</v>
      </c>
      <c r="J234" s="188">
        <f>VLOOKUP(A234,CENIK!$A$2:$F$201,6,FALSE)</f>
        <v>0</v>
      </c>
      <c r="K234" s="188">
        <f t="shared" si="9"/>
        <v>0</v>
      </c>
    </row>
    <row r="235" spans="1:11" ht="30" x14ac:dyDescent="0.25">
      <c r="A235" s="187">
        <v>6501</v>
      </c>
      <c r="B235" s="187">
        <v>5</v>
      </c>
      <c r="C235" s="184" t="str">
        <f t="shared" si="8"/>
        <v>5-6501</v>
      </c>
      <c r="D235" s="244" t="s">
        <v>411</v>
      </c>
      <c r="E235" s="244" t="s">
        <v>74</v>
      </c>
      <c r="F235" s="244" t="s">
        <v>88</v>
      </c>
      <c r="G235" s="244" t="s">
        <v>271</v>
      </c>
      <c r="H235" s="187" t="s">
        <v>6</v>
      </c>
      <c r="I235" s="188">
        <v>5</v>
      </c>
      <c r="J235" s="188">
        <f>VLOOKUP(A235,CENIK!$A$2:$F$201,6,FALSE)</f>
        <v>0</v>
      </c>
      <c r="K235" s="188">
        <f t="shared" si="9"/>
        <v>0</v>
      </c>
    </row>
    <row r="236" spans="1:11" ht="45" x14ac:dyDescent="0.25">
      <c r="A236" s="187">
        <v>6503</v>
      </c>
      <c r="B236" s="187">
        <v>5</v>
      </c>
      <c r="C236" s="184" t="str">
        <f t="shared" si="8"/>
        <v>5-6503</v>
      </c>
      <c r="D236" s="244" t="s">
        <v>411</v>
      </c>
      <c r="E236" s="244" t="s">
        <v>74</v>
      </c>
      <c r="F236" s="244" t="s">
        <v>88</v>
      </c>
      <c r="G236" s="244" t="s">
        <v>273</v>
      </c>
      <c r="H236" s="187" t="s">
        <v>6</v>
      </c>
      <c r="I236" s="188">
        <v>3</v>
      </c>
      <c r="J236" s="188">
        <f>VLOOKUP(A236,CENIK!$A$2:$F$201,6,FALSE)</f>
        <v>0</v>
      </c>
      <c r="K236" s="188">
        <f t="shared" si="9"/>
        <v>0</v>
      </c>
    </row>
    <row r="237" spans="1:11" ht="45" x14ac:dyDescent="0.25">
      <c r="A237" s="187">
        <v>6504</v>
      </c>
      <c r="B237" s="187">
        <v>5</v>
      </c>
      <c r="C237" s="184" t="str">
        <f t="shared" si="8"/>
        <v>5-6504</v>
      </c>
      <c r="D237" s="244" t="s">
        <v>411</v>
      </c>
      <c r="E237" s="244" t="s">
        <v>74</v>
      </c>
      <c r="F237" s="244" t="s">
        <v>88</v>
      </c>
      <c r="G237" s="244" t="s">
        <v>274</v>
      </c>
      <c r="H237" s="187" t="s">
        <v>6</v>
      </c>
      <c r="I237" s="188">
        <v>1</v>
      </c>
      <c r="J237" s="188">
        <f>VLOOKUP(A237,CENIK!$A$2:$F$201,6,FALSE)</f>
        <v>0</v>
      </c>
      <c r="K237" s="188">
        <f t="shared" si="9"/>
        <v>0</v>
      </c>
    </row>
    <row r="238" spans="1:11" ht="30" x14ac:dyDescent="0.25">
      <c r="A238" s="187">
        <v>6506</v>
      </c>
      <c r="B238" s="187">
        <v>5</v>
      </c>
      <c r="C238" s="184" t="str">
        <f t="shared" si="8"/>
        <v>5-6506</v>
      </c>
      <c r="D238" s="244" t="s">
        <v>411</v>
      </c>
      <c r="E238" s="244" t="s">
        <v>74</v>
      </c>
      <c r="F238" s="244" t="s">
        <v>88</v>
      </c>
      <c r="G238" s="244" t="s">
        <v>276</v>
      </c>
      <c r="H238" s="187" t="s">
        <v>6</v>
      </c>
      <c r="I238" s="188">
        <v>1</v>
      </c>
      <c r="J238" s="188">
        <f>VLOOKUP(A238,CENIK!$A$2:$F$201,6,FALSE)</f>
        <v>0</v>
      </c>
      <c r="K238" s="188">
        <f t="shared" si="9"/>
        <v>0</v>
      </c>
    </row>
    <row r="239" spans="1:11" ht="30" x14ac:dyDescent="0.25">
      <c r="A239" s="187">
        <v>6510</v>
      </c>
      <c r="B239" s="187">
        <v>5</v>
      </c>
      <c r="C239" s="184" t="str">
        <f t="shared" si="8"/>
        <v>5-6510</v>
      </c>
      <c r="D239" s="244" t="s">
        <v>411</v>
      </c>
      <c r="E239" s="244" t="s">
        <v>74</v>
      </c>
      <c r="F239" s="244" t="s">
        <v>88</v>
      </c>
      <c r="G239" s="244" t="s">
        <v>579</v>
      </c>
      <c r="H239" s="187" t="s">
        <v>6</v>
      </c>
      <c r="I239" s="188">
        <v>1</v>
      </c>
      <c r="J239" s="188">
        <f>VLOOKUP(A239,CENIK!$A$2:$F$201,6,FALSE)</f>
        <v>0</v>
      </c>
      <c r="K239" s="188">
        <f t="shared" si="9"/>
        <v>0</v>
      </c>
    </row>
    <row r="240" spans="1:11" ht="60" x14ac:dyDescent="0.25">
      <c r="A240" s="187">
        <v>1201</v>
      </c>
      <c r="B240" s="187">
        <v>4</v>
      </c>
      <c r="C240" s="184" t="str">
        <f t="shared" si="8"/>
        <v>4-1201</v>
      </c>
      <c r="D240" s="244" t="s">
        <v>410</v>
      </c>
      <c r="E240" s="244" t="s">
        <v>7</v>
      </c>
      <c r="F240" s="244" t="s">
        <v>8</v>
      </c>
      <c r="G240" s="244" t="s">
        <v>9</v>
      </c>
      <c r="H240" s="187" t="s">
        <v>10</v>
      </c>
      <c r="I240" s="188">
        <v>60.81</v>
      </c>
      <c r="J240" s="188">
        <f>VLOOKUP(A240,CENIK!$A$2:$F$201,6,FALSE)</f>
        <v>0</v>
      </c>
      <c r="K240" s="188">
        <f t="shared" si="9"/>
        <v>0</v>
      </c>
    </row>
    <row r="241" spans="1:11" ht="45" x14ac:dyDescent="0.25">
      <c r="A241" s="187">
        <v>1202</v>
      </c>
      <c r="B241" s="187">
        <v>4</v>
      </c>
      <c r="C241" s="184" t="str">
        <f t="shared" si="8"/>
        <v>4-1202</v>
      </c>
      <c r="D241" s="244" t="s">
        <v>410</v>
      </c>
      <c r="E241" s="244" t="s">
        <v>7</v>
      </c>
      <c r="F241" s="244" t="s">
        <v>8</v>
      </c>
      <c r="G241" s="244" t="s">
        <v>11</v>
      </c>
      <c r="H241" s="187" t="s">
        <v>12</v>
      </c>
      <c r="I241" s="188">
        <v>3</v>
      </c>
      <c r="J241" s="188">
        <f>VLOOKUP(A241,CENIK!$A$2:$F$201,6,FALSE)</f>
        <v>0</v>
      </c>
      <c r="K241" s="188">
        <f t="shared" si="9"/>
        <v>0</v>
      </c>
    </row>
    <row r="242" spans="1:11" ht="60" x14ac:dyDescent="0.25">
      <c r="A242" s="187">
        <v>1203</v>
      </c>
      <c r="B242" s="187">
        <v>4</v>
      </c>
      <c r="C242" s="184" t="str">
        <f t="shared" si="8"/>
        <v>4-1203</v>
      </c>
      <c r="D242" s="244" t="s">
        <v>410</v>
      </c>
      <c r="E242" s="244" t="s">
        <v>7</v>
      </c>
      <c r="F242" s="244" t="s">
        <v>8</v>
      </c>
      <c r="G242" s="244" t="s">
        <v>236</v>
      </c>
      <c r="H242" s="187" t="s">
        <v>10</v>
      </c>
      <c r="I242" s="188">
        <v>60.81</v>
      </c>
      <c r="J242" s="188">
        <f>VLOOKUP(A242,CENIK!$A$2:$F$201,6,FALSE)</f>
        <v>0</v>
      </c>
      <c r="K242" s="188">
        <f t="shared" si="9"/>
        <v>0</v>
      </c>
    </row>
    <row r="243" spans="1:11" ht="45" x14ac:dyDescent="0.25">
      <c r="A243" s="187">
        <v>1204</v>
      </c>
      <c r="B243" s="187">
        <v>4</v>
      </c>
      <c r="C243" s="184" t="str">
        <f t="shared" si="8"/>
        <v>4-1204</v>
      </c>
      <c r="D243" s="244" t="s">
        <v>410</v>
      </c>
      <c r="E243" s="244" t="s">
        <v>7</v>
      </c>
      <c r="F243" s="244" t="s">
        <v>8</v>
      </c>
      <c r="G243" s="244" t="s">
        <v>13</v>
      </c>
      <c r="H243" s="187" t="s">
        <v>10</v>
      </c>
      <c r="I243" s="188">
        <v>60.81</v>
      </c>
      <c r="J243" s="188">
        <f>VLOOKUP(A243,CENIK!$A$2:$F$201,6,FALSE)</f>
        <v>0</v>
      </c>
      <c r="K243" s="188">
        <f t="shared" si="9"/>
        <v>0</v>
      </c>
    </row>
    <row r="244" spans="1:11" ht="75" x14ac:dyDescent="0.25">
      <c r="A244" s="187">
        <v>1208</v>
      </c>
      <c r="B244" s="187">
        <v>4</v>
      </c>
      <c r="C244" s="184" t="str">
        <f t="shared" si="8"/>
        <v>4-1208</v>
      </c>
      <c r="D244" s="244" t="s">
        <v>410</v>
      </c>
      <c r="E244" s="244" t="s">
        <v>7</v>
      </c>
      <c r="F244" s="244" t="s">
        <v>8</v>
      </c>
      <c r="G244" s="244" t="s">
        <v>240</v>
      </c>
      <c r="H244" s="187" t="s">
        <v>14</v>
      </c>
      <c r="I244" s="188">
        <v>1</v>
      </c>
      <c r="J244" s="188">
        <f>VLOOKUP(A244,CENIK!$A$2:$F$201,6,FALSE)</f>
        <v>0</v>
      </c>
      <c r="K244" s="188">
        <f t="shared" si="9"/>
        <v>0</v>
      </c>
    </row>
    <row r="245" spans="1:11" ht="75" x14ac:dyDescent="0.25">
      <c r="A245" s="187">
        <v>1210</v>
      </c>
      <c r="B245" s="187">
        <v>4</v>
      </c>
      <c r="C245" s="184" t="str">
        <f t="shared" si="8"/>
        <v>4-1210</v>
      </c>
      <c r="D245" s="244" t="s">
        <v>410</v>
      </c>
      <c r="E245" s="244" t="s">
        <v>7</v>
      </c>
      <c r="F245" s="244" t="s">
        <v>8</v>
      </c>
      <c r="G245" s="244" t="s">
        <v>241</v>
      </c>
      <c r="H245" s="187" t="s">
        <v>14</v>
      </c>
      <c r="I245" s="188">
        <v>1</v>
      </c>
      <c r="J245" s="188">
        <f>VLOOKUP(A245,CENIK!$A$2:$F$201,6,FALSE)</f>
        <v>0</v>
      </c>
      <c r="K245" s="188">
        <f t="shared" si="9"/>
        <v>0</v>
      </c>
    </row>
    <row r="246" spans="1:11" ht="45" x14ac:dyDescent="0.25">
      <c r="A246" s="187">
        <v>1301</v>
      </c>
      <c r="B246" s="187">
        <v>4</v>
      </c>
      <c r="C246" s="184" t="str">
        <f t="shared" si="8"/>
        <v>4-1301</v>
      </c>
      <c r="D246" s="244" t="s">
        <v>410</v>
      </c>
      <c r="E246" s="244" t="s">
        <v>7</v>
      </c>
      <c r="F246" s="244" t="s">
        <v>15</v>
      </c>
      <c r="G246" s="244" t="s">
        <v>16</v>
      </c>
      <c r="H246" s="187" t="s">
        <v>10</v>
      </c>
      <c r="I246" s="188">
        <v>60.81</v>
      </c>
      <c r="J246" s="188">
        <f>VLOOKUP(A246,CENIK!$A$2:$F$201,6,FALSE)</f>
        <v>0</v>
      </c>
      <c r="K246" s="188">
        <f t="shared" si="9"/>
        <v>0</v>
      </c>
    </row>
    <row r="247" spans="1:11" ht="150" x14ac:dyDescent="0.25">
      <c r="A247" s="187">
        <v>1302</v>
      </c>
      <c r="B247" s="187">
        <v>4</v>
      </c>
      <c r="C247" s="184" t="str">
        <f t="shared" si="8"/>
        <v>4-1302</v>
      </c>
      <c r="D247" s="244" t="s">
        <v>410</v>
      </c>
      <c r="E247" s="244" t="s">
        <v>7</v>
      </c>
      <c r="F247" s="244" t="s">
        <v>15</v>
      </c>
      <c r="G247" s="244" t="s">
        <v>3254</v>
      </c>
      <c r="H247" s="187" t="s">
        <v>10</v>
      </c>
      <c r="I247" s="188">
        <v>60.81</v>
      </c>
      <c r="J247" s="188">
        <f>VLOOKUP(A247,CENIK!$A$2:$F$201,6,FALSE)</f>
        <v>0</v>
      </c>
      <c r="K247" s="188">
        <f t="shared" si="9"/>
        <v>0</v>
      </c>
    </row>
    <row r="248" spans="1:11" ht="60" x14ac:dyDescent="0.25">
      <c r="A248" s="187">
        <v>1307</v>
      </c>
      <c r="B248" s="187">
        <v>4</v>
      </c>
      <c r="C248" s="184" t="str">
        <f t="shared" si="8"/>
        <v>4-1307</v>
      </c>
      <c r="D248" s="244" t="s">
        <v>410</v>
      </c>
      <c r="E248" s="244" t="s">
        <v>7</v>
      </c>
      <c r="F248" s="244" t="s">
        <v>15</v>
      </c>
      <c r="G248" s="244" t="s">
        <v>18</v>
      </c>
      <c r="H248" s="187" t="s">
        <v>6</v>
      </c>
      <c r="I248" s="188">
        <v>1.2161999999999999</v>
      </c>
      <c r="J248" s="188">
        <f>VLOOKUP(A248,CENIK!$A$2:$F$201,6,FALSE)</f>
        <v>0</v>
      </c>
      <c r="K248" s="188">
        <f t="shared" si="9"/>
        <v>0</v>
      </c>
    </row>
    <row r="249" spans="1:11" ht="60" x14ac:dyDescent="0.25">
      <c r="A249" s="187">
        <v>1310</v>
      </c>
      <c r="B249" s="187">
        <v>4</v>
      </c>
      <c r="C249" s="184" t="str">
        <f t="shared" si="8"/>
        <v>4-1310</v>
      </c>
      <c r="D249" s="244" t="s">
        <v>410</v>
      </c>
      <c r="E249" s="244" t="s">
        <v>7</v>
      </c>
      <c r="F249" s="244" t="s">
        <v>15</v>
      </c>
      <c r="G249" s="244" t="s">
        <v>21</v>
      </c>
      <c r="H249" s="187" t="s">
        <v>22</v>
      </c>
      <c r="I249" s="188">
        <v>27.3645</v>
      </c>
      <c r="J249" s="188">
        <f>VLOOKUP(A249,CENIK!$A$2:$F$201,6,FALSE)</f>
        <v>0</v>
      </c>
      <c r="K249" s="188">
        <f t="shared" si="9"/>
        <v>0</v>
      </c>
    </row>
    <row r="250" spans="1:11" ht="30" x14ac:dyDescent="0.25">
      <c r="A250" s="187">
        <v>1401</v>
      </c>
      <c r="B250" s="187">
        <v>4</v>
      </c>
      <c r="C250" s="184" t="str">
        <f t="shared" si="8"/>
        <v>4-1401</v>
      </c>
      <c r="D250" s="244" t="s">
        <v>410</v>
      </c>
      <c r="E250" s="244" t="s">
        <v>7</v>
      </c>
      <c r="F250" s="244" t="s">
        <v>25</v>
      </c>
      <c r="G250" s="244" t="s">
        <v>247</v>
      </c>
      <c r="H250" s="187" t="s">
        <v>20</v>
      </c>
      <c r="I250" s="188">
        <v>2</v>
      </c>
      <c r="J250" s="188">
        <f>VLOOKUP(A250,CENIK!$A$2:$F$201,6,FALSE)</f>
        <v>0</v>
      </c>
      <c r="K250" s="188">
        <f t="shared" si="9"/>
        <v>0</v>
      </c>
    </row>
    <row r="251" spans="1:11" ht="30" x14ac:dyDescent="0.25">
      <c r="A251" s="187">
        <v>1402</v>
      </c>
      <c r="B251" s="187">
        <v>4</v>
      </c>
      <c r="C251" s="184" t="str">
        <f t="shared" si="8"/>
        <v>4-1402</v>
      </c>
      <c r="D251" s="244" t="s">
        <v>410</v>
      </c>
      <c r="E251" s="244" t="s">
        <v>7</v>
      </c>
      <c r="F251" s="244" t="s">
        <v>25</v>
      </c>
      <c r="G251" s="244" t="s">
        <v>248</v>
      </c>
      <c r="H251" s="187" t="s">
        <v>20</v>
      </c>
      <c r="I251" s="188">
        <v>5</v>
      </c>
      <c r="J251" s="188">
        <f>VLOOKUP(A251,CENIK!$A$2:$F$201,6,FALSE)</f>
        <v>0</v>
      </c>
      <c r="K251" s="188">
        <f t="shared" si="9"/>
        <v>0</v>
      </c>
    </row>
    <row r="252" spans="1:11" ht="30" x14ac:dyDescent="0.25">
      <c r="A252" s="187">
        <v>1403</v>
      </c>
      <c r="B252" s="187">
        <v>4</v>
      </c>
      <c r="C252" s="184" t="str">
        <f t="shared" si="8"/>
        <v>4-1403</v>
      </c>
      <c r="D252" s="244" t="s">
        <v>410</v>
      </c>
      <c r="E252" s="244" t="s">
        <v>7</v>
      </c>
      <c r="F252" s="244" t="s">
        <v>25</v>
      </c>
      <c r="G252" s="244" t="s">
        <v>249</v>
      </c>
      <c r="H252" s="187" t="s">
        <v>20</v>
      </c>
      <c r="I252" s="188">
        <v>1</v>
      </c>
      <c r="J252" s="188">
        <f>VLOOKUP(A252,CENIK!$A$2:$F$201,6,FALSE)</f>
        <v>0</v>
      </c>
      <c r="K252" s="188">
        <f t="shared" si="9"/>
        <v>0</v>
      </c>
    </row>
    <row r="253" spans="1:11" ht="45" x14ac:dyDescent="0.25">
      <c r="A253" s="187">
        <v>12308</v>
      </c>
      <c r="B253" s="187">
        <v>4</v>
      </c>
      <c r="C253" s="184" t="str">
        <f t="shared" si="8"/>
        <v>4-12308</v>
      </c>
      <c r="D253" s="244" t="s">
        <v>410</v>
      </c>
      <c r="E253" s="244" t="s">
        <v>26</v>
      </c>
      <c r="F253" s="244" t="s">
        <v>27</v>
      </c>
      <c r="G253" s="244" t="s">
        <v>28</v>
      </c>
      <c r="H253" s="187" t="s">
        <v>29</v>
      </c>
      <c r="I253" s="188">
        <v>115.539</v>
      </c>
      <c r="J253" s="188">
        <f>VLOOKUP(A253,CENIK!$A$2:$F$201,6,FALSE)</f>
        <v>0</v>
      </c>
      <c r="K253" s="188">
        <f t="shared" si="9"/>
        <v>0</v>
      </c>
    </row>
    <row r="254" spans="1:11" ht="30" x14ac:dyDescent="0.25">
      <c r="A254" s="187">
        <v>2208</v>
      </c>
      <c r="B254" s="187">
        <v>4</v>
      </c>
      <c r="C254" s="184" t="str">
        <f t="shared" si="8"/>
        <v>4-2208</v>
      </c>
      <c r="D254" s="244" t="s">
        <v>410</v>
      </c>
      <c r="E254" s="244" t="s">
        <v>26</v>
      </c>
      <c r="F254" s="244" t="s">
        <v>36</v>
      </c>
      <c r="G254" s="244" t="s">
        <v>37</v>
      </c>
      <c r="H254" s="187" t="s">
        <v>29</v>
      </c>
      <c r="I254" s="188">
        <v>115.539</v>
      </c>
      <c r="J254" s="188">
        <f>VLOOKUP(A254,CENIK!$A$2:$F$201,6,FALSE)</f>
        <v>0</v>
      </c>
      <c r="K254" s="188">
        <f t="shared" si="9"/>
        <v>0</v>
      </c>
    </row>
    <row r="255" spans="1:11" ht="30" x14ac:dyDescent="0.25">
      <c r="A255" s="187">
        <v>24405</v>
      </c>
      <c r="B255" s="187">
        <v>4</v>
      </c>
      <c r="C255" s="184" t="str">
        <f t="shared" si="8"/>
        <v>4-24405</v>
      </c>
      <c r="D255" s="244" t="s">
        <v>410</v>
      </c>
      <c r="E255" s="244" t="s">
        <v>26</v>
      </c>
      <c r="F255" s="244" t="s">
        <v>36</v>
      </c>
      <c r="G255" s="244" t="s">
        <v>252</v>
      </c>
      <c r="H255" s="187" t="s">
        <v>22</v>
      </c>
      <c r="I255" s="188">
        <v>41.35</v>
      </c>
      <c r="J255" s="188">
        <f>VLOOKUP(A255,CENIK!$A$2:$F$201,6,FALSE)</f>
        <v>0</v>
      </c>
      <c r="K255" s="188">
        <f t="shared" si="9"/>
        <v>0</v>
      </c>
    </row>
    <row r="256" spans="1:11" ht="45" x14ac:dyDescent="0.25">
      <c r="A256" s="187">
        <v>31302</v>
      </c>
      <c r="B256" s="187">
        <v>4</v>
      </c>
      <c r="C256" s="184" t="str">
        <f t="shared" si="8"/>
        <v>4-31302</v>
      </c>
      <c r="D256" s="244" t="s">
        <v>410</v>
      </c>
      <c r="E256" s="244" t="s">
        <v>26</v>
      </c>
      <c r="F256" s="244" t="s">
        <v>36</v>
      </c>
      <c r="G256" s="244" t="s">
        <v>639</v>
      </c>
      <c r="H256" s="187" t="s">
        <v>22</v>
      </c>
      <c r="I256" s="188">
        <v>25.84</v>
      </c>
      <c r="J256" s="188">
        <f>VLOOKUP(A256,CENIK!$A$2:$F$201,6,FALSE)</f>
        <v>0</v>
      </c>
      <c r="K256" s="188">
        <f t="shared" si="9"/>
        <v>0</v>
      </c>
    </row>
    <row r="257" spans="1:11" ht="75" x14ac:dyDescent="0.25">
      <c r="A257" s="187">
        <v>31602</v>
      </c>
      <c r="B257" s="187">
        <v>4</v>
      </c>
      <c r="C257" s="184" t="str">
        <f t="shared" si="8"/>
        <v>4-31602</v>
      </c>
      <c r="D257" s="244" t="s">
        <v>410</v>
      </c>
      <c r="E257" s="244" t="s">
        <v>26</v>
      </c>
      <c r="F257" s="244" t="s">
        <v>36</v>
      </c>
      <c r="G257" s="244" t="s">
        <v>640</v>
      </c>
      <c r="H257" s="187" t="s">
        <v>29</v>
      </c>
      <c r="I257" s="188">
        <v>115.539</v>
      </c>
      <c r="J257" s="188">
        <f>VLOOKUP(A257,CENIK!$A$2:$F$201,6,FALSE)</f>
        <v>0</v>
      </c>
      <c r="K257" s="188">
        <f t="shared" si="9"/>
        <v>0</v>
      </c>
    </row>
    <row r="258" spans="1:11" ht="45" x14ac:dyDescent="0.25">
      <c r="A258" s="187">
        <v>32311</v>
      </c>
      <c r="B258" s="187">
        <v>4</v>
      </c>
      <c r="C258" s="184" t="str">
        <f t="shared" si="8"/>
        <v>4-32311</v>
      </c>
      <c r="D258" s="244" t="s">
        <v>410</v>
      </c>
      <c r="E258" s="244" t="s">
        <v>26</v>
      </c>
      <c r="F258" s="244" t="s">
        <v>36</v>
      </c>
      <c r="G258" s="244" t="s">
        <v>255</v>
      </c>
      <c r="H258" s="187" t="s">
        <v>29</v>
      </c>
      <c r="I258" s="188">
        <v>115.539</v>
      </c>
      <c r="J258" s="188">
        <f>VLOOKUP(A258,CENIK!$A$2:$F$201,6,FALSE)</f>
        <v>0</v>
      </c>
      <c r="K258" s="188">
        <f t="shared" si="9"/>
        <v>0</v>
      </c>
    </row>
    <row r="259" spans="1:11" ht="30" x14ac:dyDescent="0.25">
      <c r="A259" s="187">
        <v>34901</v>
      </c>
      <c r="B259" s="187">
        <v>4</v>
      </c>
      <c r="C259" s="184" t="str">
        <f t="shared" si="8"/>
        <v>4-34901</v>
      </c>
      <c r="D259" s="244" t="s">
        <v>410</v>
      </c>
      <c r="E259" s="244" t="s">
        <v>26</v>
      </c>
      <c r="F259" s="244" t="s">
        <v>36</v>
      </c>
      <c r="G259" s="244" t="s">
        <v>43</v>
      </c>
      <c r="H259" s="187" t="s">
        <v>29</v>
      </c>
      <c r="I259" s="188">
        <v>115.539</v>
      </c>
      <c r="J259" s="188">
        <f>VLOOKUP(A259,CENIK!$A$2:$F$201,6,FALSE)</f>
        <v>0</v>
      </c>
      <c r="K259" s="188">
        <f t="shared" si="9"/>
        <v>0</v>
      </c>
    </row>
    <row r="260" spans="1:11" ht="60" x14ac:dyDescent="0.25">
      <c r="A260" s="187">
        <v>4101</v>
      </c>
      <c r="B260" s="187">
        <v>4</v>
      </c>
      <c r="C260" s="184" t="str">
        <f t="shared" si="8"/>
        <v>4-4101</v>
      </c>
      <c r="D260" s="244" t="s">
        <v>410</v>
      </c>
      <c r="E260" s="244" t="s">
        <v>49</v>
      </c>
      <c r="F260" s="244" t="s">
        <v>50</v>
      </c>
      <c r="G260" s="244" t="s">
        <v>641</v>
      </c>
      <c r="H260" s="187" t="s">
        <v>29</v>
      </c>
      <c r="I260" s="188">
        <v>267.56400000000002</v>
      </c>
      <c r="J260" s="188">
        <f>VLOOKUP(A260,CENIK!$A$2:$F$201,6,FALSE)</f>
        <v>0</v>
      </c>
      <c r="K260" s="188">
        <f t="shared" si="9"/>
        <v>0</v>
      </c>
    </row>
    <row r="261" spans="1:11" ht="60" x14ac:dyDescent="0.25">
      <c r="A261" s="187">
        <v>4105</v>
      </c>
      <c r="B261" s="187">
        <v>4</v>
      </c>
      <c r="C261" s="184" t="str">
        <f t="shared" si="8"/>
        <v>4-4105</v>
      </c>
      <c r="D261" s="244" t="s">
        <v>410</v>
      </c>
      <c r="E261" s="244" t="s">
        <v>49</v>
      </c>
      <c r="F261" s="244" t="s">
        <v>50</v>
      </c>
      <c r="G261" s="244" t="s">
        <v>257</v>
      </c>
      <c r="H261" s="187" t="s">
        <v>22</v>
      </c>
      <c r="I261" s="188">
        <v>229.38</v>
      </c>
      <c r="J261" s="188">
        <f>VLOOKUP(A261,CENIK!$A$2:$F$201,6,FALSE)</f>
        <v>0</v>
      </c>
      <c r="K261" s="188">
        <f t="shared" si="9"/>
        <v>0</v>
      </c>
    </row>
    <row r="262" spans="1:11" ht="45" x14ac:dyDescent="0.25">
      <c r="A262" s="187">
        <v>4121</v>
      </c>
      <c r="B262" s="187">
        <v>4</v>
      </c>
      <c r="C262" s="184" t="str">
        <f t="shared" si="8"/>
        <v>4-4121</v>
      </c>
      <c r="D262" s="244" t="s">
        <v>410</v>
      </c>
      <c r="E262" s="244" t="s">
        <v>49</v>
      </c>
      <c r="F262" s="244" t="s">
        <v>50</v>
      </c>
      <c r="G262" s="244" t="s">
        <v>260</v>
      </c>
      <c r="H262" s="187" t="s">
        <v>22</v>
      </c>
      <c r="I262" s="188">
        <v>11</v>
      </c>
      <c r="J262" s="188">
        <f>VLOOKUP(A262,CENIK!$A$2:$F$201,6,FALSE)</f>
        <v>0</v>
      </c>
      <c r="K262" s="188">
        <f t="shared" si="9"/>
        <v>0</v>
      </c>
    </row>
    <row r="263" spans="1:11" ht="30" x14ac:dyDescent="0.25">
      <c r="A263" s="187">
        <v>4202</v>
      </c>
      <c r="B263" s="187">
        <v>4</v>
      </c>
      <c r="C263" s="184" t="str">
        <f t="shared" si="8"/>
        <v>4-4202</v>
      </c>
      <c r="D263" s="244" t="s">
        <v>410</v>
      </c>
      <c r="E263" s="244" t="s">
        <v>49</v>
      </c>
      <c r="F263" s="244" t="s">
        <v>56</v>
      </c>
      <c r="G263" s="244" t="s">
        <v>58</v>
      </c>
      <c r="H263" s="187" t="s">
        <v>29</v>
      </c>
      <c r="I263" s="188">
        <v>91.215000000000003</v>
      </c>
      <c r="J263" s="188">
        <f>VLOOKUP(A263,CENIK!$A$2:$F$201,6,FALSE)</f>
        <v>0</v>
      </c>
      <c r="K263" s="188">
        <f t="shared" si="9"/>
        <v>0</v>
      </c>
    </row>
    <row r="264" spans="1:11" ht="75" x14ac:dyDescent="0.25">
      <c r="A264" s="187">
        <v>4203</v>
      </c>
      <c r="B264" s="187">
        <v>4</v>
      </c>
      <c r="C264" s="184" t="str">
        <f t="shared" si="8"/>
        <v>4-4203</v>
      </c>
      <c r="D264" s="244" t="s">
        <v>410</v>
      </c>
      <c r="E264" s="244" t="s">
        <v>49</v>
      </c>
      <c r="F264" s="244" t="s">
        <v>56</v>
      </c>
      <c r="G264" s="244" t="s">
        <v>59</v>
      </c>
      <c r="H264" s="187" t="s">
        <v>22</v>
      </c>
      <c r="I264" s="188">
        <v>16.260000000000002</v>
      </c>
      <c r="J264" s="188">
        <f>VLOOKUP(A264,CENIK!$A$2:$F$201,6,FALSE)</f>
        <v>0</v>
      </c>
      <c r="K264" s="188">
        <f t="shared" si="9"/>
        <v>0</v>
      </c>
    </row>
    <row r="265" spans="1:11" ht="60" x14ac:dyDescent="0.25">
      <c r="A265" s="187">
        <v>4204</v>
      </c>
      <c r="B265" s="187">
        <v>4</v>
      </c>
      <c r="C265" s="184" t="str">
        <f t="shared" si="8"/>
        <v>4-4204</v>
      </c>
      <c r="D265" s="244" t="s">
        <v>410</v>
      </c>
      <c r="E265" s="244" t="s">
        <v>49</v>
      </c>
      <c r="F265" s="244" t="s">
        <v>56</v>
      </c>
      <c r="G265" s="244" t="s">
        <v>60</v>
      </c>
      <c r="H265" s="187" t="s">
        <v>22</v>
      </c>
      <c r="I265" s="188">
        <v>48.09</v>
      </c>
      <c r="J265" s="188">
        <f>VLOOKUP(A265,CENIK!$A$2:$F$201,6,FALSE)</f>
        <v>0</v>
      </c>
      <c r="K265" s="188">
        <f t="shared" si="9"/>
        <v>0</v>
      </c>
    </row>
    <row r="266" spans="1:11" ht="60" x14ac:dyDescent="0.25">
      <c r="A266" s="187">
        <v>4205</v>
      </c>
      <c r="B266" s="187">
        <v>4</v>
      </c>
      <c r="C266" s="184" t="str">
        <f t="shared" si="8"/>
        <v>4-4205</v>
      </c>
      <c r="D266" s="244" t="s">
        <v>410</v>
      </c>
      <c r="E266" s="244" t="s">
        <v>49</v>
      </c>
      <c r="F266" s="244" t="s">
        <v>56</v>
      </c>
      <c r="G266" s="244" t="s">
        <v>61</v>
      </c>
      <c r="H266" s="187" t="s">
        <v>29</v>
      </c>
      <c r="I266" s="188">
        <v>122</v>
      </c>
      <c r="J266" s="188">
        <f>VLOOKUP(A266,CENIK!$A$2:$F$201,6,FALSE)</f>
        <v>0</v>
      </c>
      <c r="K266" s="188">
        <f t="shared" si="9"/>
        <v>0</v>
      </c>
    </row>
    <row r="267" spans="1:11" ht="60" x14ac:dyDescent="0.25">
      <c r="A267" s="187">
        <v>4206</v>
      </c>
      <c r="B267" s="187">
        <v>4</v>
      </c>
      <c r="C267" s="184" t="str">
        <f t="shared" si="8"/>
        <v>4-4206</v>
      </c>
      <c r="D267" s="244" t="s">
        <v>410</v>
      </c>
      <c r="E267" s="244" t="s">
        <v>49</v>
      </c>
      <c r="F267" s="244" t="s">
        <v>56</v>
      </c>
      <c r="G267" s="244" t="s">
        <v>62</v>
      </c>
      <c r="H267" s="187" t="s">
        <v>22</v>
      </c>
      <c r="I267" s="188">
        <v>94.65</v>
      </c>
      <c r="J267" s="188">
        <f>VLOOKUP(A267,CENIK!$A$2:$F$201,6,FALSE)</f>
        <v>0</v>
      </c>
      <c r="K267" s="188">
        <f t="shared" si="9"/>
        <v>0</v>
      </c>
    </row>
    <row r="268" spans="1:11" ht="75" x14ac:dyDescent="0.25">
      <c r="A268" s="187">
        <v>5108</v>
      </c>
      <c r="B268" s="187">
        <v>4</v>
      </c>
      <c r="C268" s="184" t="str">
        <f t="shared" si="8"/>
        <v>4-5108</v>
      </c>
      <c r="D268" s="244" t="s">
        <v>410</v>
      </c>
      <c r="E268" s="244" t="s">
        <v>63</v>
      </c>
      <c r="F268" s="244" t="s">
        <v>64</v>
      </c>
      <c r="G268" s="244" t="s">
        <v>68</v>
      </c>
      <c r="H268" s="187" t="s">
        <v>69</v>
      </c>
      <c r="I268" s="188">
        <v>61</v>
      </c>
      <c r="J268" s="188">
        <f>VLOOKUP(A268,CENIK!$A$2:$F$201,6,FALSE)</f>
        <v>0</v>
      </c>
      <c r="K268" s="188">
        <f t="shared" si="9"/>
        <v>0</v>
      </c>
    </row>
    <row r="269" spans="1:11" ht="165" x14ac:dyDescent="0.25">
      <c r="A269" s="187">
        <v>6101</v>
      </c>
      <c r="B269" s="187">
        <v>4</v>
      </c>
      <c r="C269" s="184" t="str">
        <f t="shared" si="8"/>
        <v>4-6101</v>
      </c>
      <c r="D269" s="244" t="s">
        <v>410</v>
      </c>
      <c r="E269" s="244" t="s">
        <v>74</v>
      </c>
      <c r="F269" s="244" t="s">
        <v>75</v>
      </c>
      <c r="G269" s="244" t="s">
        <v>76</v>
      </c>
      <c r="H269" s="187" t="s">
        <v>10</v>
      </c>
      <c r="I269" s="188">
        <v>60.81</v>
      </c>
      <c r="J269" s="188">
        <f>VLOOKUP(A269,CENIK!$A$2:$F$201,6,FALSE)</f>
        <v>0</v>
      </c>
      <c r="K269" s="188">
        <f t="shared" si="9"/>
        <v>0</v>
      </c>
    </row>
    <row r="270" spans="1:11" ht="120" x14ac:dyDescent="0.25">
      <c r="A270" s="187">
        <v>6202</v>
      </c>
      <c r="B270" s="187">
        <v>4</v>
      </c>
      <c r="C270" s="184" t="str">
        <f t="shared" si="8"/>
        <v>4-6202</v>
      </c>
      <c r="D270" s="244" t="s">
        <v>410</v>
      </c>
      <c r="E270" s="244" t="s">
        <v>74</v>
      </c>
      <c r="F270" s="244" t="s">
        <v>77</v>
      </c>
      <c r="G270" s="244" t="s">
        <v>263</v>
      </c>
      <c r="H270" s="187" t="s">
        <v>6</v>
      </c>
      <c r="I270" s="188">
        <v>1</v>
      </c>
      <c r="J270" s="188">
        <f>VLOOKUP(A270,CENIK!$A$2:$F$201,6,FALSE)</f>
        <v>0</v>
      </c>
      <c r="K270" s="188">
        <f t="shared" si="9"/>
        <v>0</v>
      </c>
    </row>
    <row r="271" spans="1:11" ht="120" x14ac:dyDescent="0.25">
      <c r="A271" s="187">
        <v>6204</v>
      </c>
      <c r="B271" s="187">
        <v>4</v>
      </c>
      <c r="C271" s="184" t="str">
        <f t="shared" si="8"/>
        <v>4-6204</v>
      </c>
      <c r="D271" s="244" t="s">
        <v>410</v>
      </c>
      <c r="E271" s="244" t="s">
        <v>74</v>
      </c>
      <c r="F271" s="244" t="s">
        <v>77</v>
      </c>
      <c r="G271" s="244" t="s">
        <v>265</v>
      </c>
      <c r="H271" s="187" t="s">
        <v>6</v>
      </c>
      <c r="I271" s="188">
        <v>2</v>
      </c>
      <c r="J271" s="188">
        <f>VLOOKUP(A271,CENIK!$A$2:$F$201,6,FALSE)</f>
        <v>0</v>
      </c>
      <c r="K271" s="188">
        <f t="shared" si="9"/>
        <v>0</v>
      </c>
    </row>
    <row r="272" spans="1:11" ht="120" x14ac:dyDescent="0.25">
      <c r="A272" s="187">
        <v>6253</v>
      </c>
      <c r="B272" s="187">
        <v>4</v>
      </c>
      <c r="C272" s="184" t="str">
        <f t="shared" si="8"/>
        <v>4-6253</v>
      </c>
      <c r="D272" s="244" t="s">
        <v>410</v>
      </c>
      <c r="E272" s="244" t="s">
        <v>74</v>
      </c>
      <c r="F272" s="244" t="s">
        <v>77</v>
      </c>
      <c r="G272" s="244" t="s">
        <v>269</v>
      </c>
      <c r="H272" s="187" t="s">
        <v>6</v>
      </c>
      <c r="I272" s="188">
        <v>3</v>
      </c>
      <c r="J272" s="188">
        <f>VLOOKUP(A272,CENIK!$A$2:$F$201,6,FALSE)</f>
        <v>0</v>
      </c>
      <c r="K272" s="188">
        <f t="shared" si="9"/>
        <v>0</v>
      </c>
    </row>
    <row r="273" spans="1:11" ht="345" x14ac:dyDescent="0.25">
      <c r="A273" s="187">
        <v>6301</v>
      </c>
      <c r="B273" s="187">
        <v>4</v>
      </c>
      <c r="C273" s="184" t="str">
        <f t="shared" si="8"/>
        <v>4-6301</v>
      </c>
      <c r="D273" s="244" t="s">
        <v>410</v>
      </c>
      <c r="E273" s="244" t="s">
        <v>74</v>
      </c>
      <c r="F273" s="244" t="s">
        <v>81</v>
      </c>
      <c r="G273" s="244" t="s">
        <v>270</v>
      </c>
      <c r="H273" s="187" t="s">
        <v>6</v>
      </c>
      <c r="I273" s="188">
        <v>2</v>
      </c>
      <c r="J273" s="188">
        <f>VLOOKUP(A273,CENIK!$A$2:$F$201,6,FALSE)</f>
        <v>0</v>
      </c>
      <c r="K273" s="188">
        <f t="shared" si="9"/>
        <v>0</v>
      </c>
    </row>
    <row r="274" spans="1:11" ht="120" x14ac:dyDescent="0.25">
      <c r="A274" s="187">
        <v>6305</v>
      </c>
      <c r="B274" s="187">
        <v>4</v>
      </c>
      <c r="C274" s="184" t="str">
        <f t="shared" si="8"/>
        <v>4-6305</v>
      </c>
      <c r="D274" s="244" t="s">
        <v>410</v>
      </c>
      <c r="E274" s="244" t="s">
        <v>74</v>
      </c>
      <c r="F274" s="244" t="s">
        <v>81</v>
      </c>
      <c r="G274" s="244" t="s">
        <v>84</v>
      </c>
      <c r="H274" s="187" t="s">
        <v>6</v>
      </c>
      <c r="I274" s="188">
        <v>2</v>
      </c>
      <c r="J274" s="188">
        <f>VLOOKUP(A274,CENIK!$A$2:$F$201,6,FALSE)</f>
        <v>0</v>
      </c>
      <c r="K274" s="188">
        <f t="shared" si="9"/>
        <v>0</v>
      </c>
    </row>
    <row r="275" spans="1:11" ht="30" x14ac:dyDescent="0.25">
      <c r="A275" s="187">
        <v>6401</v>
      </c>
      <c r="B275" s="187">
        <v>4</v>
      </c>
      <c r="C275" s="184" t="str">
        <f t="shared" si="8"/>
        <v>4-6401</v>
      </c>
      <c r="D275" s="244" t="s">
        <v>410</v>
      </c>
      <c r="E275" s="244" t="s">
        <v>74</v>
      </c>
      <c r="F275" s="244" t="s">
        <v>85</v>
      </c>
      <c r="G275" s="244" t="s">
        <v>86</v>
      </c>
      <c r="H275" s="187" t="s">
        <v>10</v>
      </c>
      <c r="I275" s="188">
        <v>61</v>
      </c>
      <c r="J275" s="188">
        <f>VLOOKUP(A275,CENIK!$A$2:$F$201,6,FALSE)</f>
        <v>0</v>
      </c>
      <c r="K275" s="188">
        <f t="shared" si="9"/>
        <v>0</v>
      </c>
    </row>
    <row r="276" spans="1:11" ht="30" x14ac:dyDescent="0.25">
      <c r="A276" s="187">
        <v>6402</v>
      </c>
      <c r="B276" s="187">
        <v>4</v>
      </c>
      <c r="C276" s="184" t="str">
        <f t="shared" si="8"/>
        <v>4-6402</v>
      </c>
      <c r="D276" s="244" t="s">
        <v>410</v>
      </c>
      <c r="E276" s="244" t="s">
        <v>74</v>
      </c>
      <c r="F276" s="244" t="s">
        <v>85</v>
      </c>
      <c r="G276" s="244" t="s">
        <v>122</v>
      </c>
      <c r="H276" s="187" t="s">
        <v>10</v>
      </c>
      <c r="I276" s="188">
        <v>61</v>
      </c>
      <c r="J276" s="188">
        <f>VLOOKUP(A276,CENIK!$A$2:$F$201,6,FALSE)</f>
        <v>0</v>
      </c>
      <c r="K276" s="188">
        <f t="shared" si="9"/>
        <v>0</v>
      </c>
    </row>
    <row r="277" spans="1:11" ht="60" x14ac:dyDescent="0.25">
      <c r="A277" s="187">
        <v>6405</v>
      </c>
      <c r="B277" s="187">
        <v>4</v>
      </c>
      <c r="C277" s="184" t="str">
        <f t="shared" si="8"/>
        <v>4-6405</v>
      </c>
      <c r="D277" s="244" t="s">
        <v>410</v>
      </c>
      <c r="E277" s="244" t="s">
        <v>74</v>
      </c>
      <c r="F277" s="244" t="s">
        <v>85</v>
      </c>
      <c r="G277" s="244" t="s">
        <v>87</v>
      </c>
      <c r="H277" s="187" t="s">
        <v>10</v>
      </c>
      <c r="I277" s="188">
        <v>61</v>
      </c>
      <c r="J277" s="188">
        <f>VLOOKUP(A277,CENIK!$A$2:$F$201,6,FALSE)</f>
        <v>0</v>
      </c>
      <c r="K277" s="188">
        <f t="shared" si="9"/>
        <v>0</v>
      </c>
    </row>
    <row r="278" spans="1:11" ht="30" x14ac:dyDescent="0.25">
      <c r="A278" s="187">
        <v>6501</v>
      </c>
      <c r="B278" s="187">
        <v>4</v>
      </c>
      <c r="C278" s="184" t="str">
        <f t="shared" si="8"/>
        <v>4-6501</v>
      </c>
      <c r="D278" s="244" t="s">
        <v>410</v>
      </c>
      <c r="E278" s="244" t="s">
        <v>74</v>
      </c>
      <c r="F278" s="244" t="s">
        <v>88</v>
      </c>
      <c r="G278" s="244" t="s">
        <v>271</v>
      </c>
      <c r="H278" s="187" t="s">
        <v>6</v>
      </c>
      <c r="I278" s="188">
        <v>2</v>
      </c>
      <c r="J278" s="188">
        <f>VLOOKUP(A278,CENIK!$A$2:$F$201,6,FALSE)</f>
        <v>0</v>
      </c>
      <c r="K278" s="188">
        <f t="shared" si="9"/>
        <v>0</v>
      </c>
    </row>
    <row r="279" spans="1:11" ht="45" x14ac:dyDescent="0.25">
      <c r="A279" s="187">
        <v>6504</v>
      </c>
      <c r="B279" s="187">
        <v>4</v>
      </c>
      <c r="C279" s="184" t="str">
        <f t="shared" si="8"/>
        <v>4-6504</v>
      </c>
      <c r="D279" s="244" t="s">
        <v>410</v>
      </c>
      <c r="E279" s="244" t="s">
        <v>74</v>
      </c>
      <c r="F279" s="244" t="s">
        <v>88</v>
      </c>
      <c r="G279" s="244" t="s">
        <v>274</v>
      </c>
      <c r="H279" s="187" t="s">
        <v>6</v>
      </c>
      <c r="I279" s="188">
        <v>1</v>
      </c>
      <c r="J279" s="188">
        <f>VLOOKUP(A279,CENIK!$A$2:$F$201,6,FALSE)</f>
        <v>0</v>
      </c>
      <c r="K279" s="188">
        <f t="shared" si="9"/>
        <v>0</v>
      </c>
    </row>
    <row r="280" spans="1:11" ht="30" x14ac:dyDescent="0.25">
      <c r="A280" s="187">
        <v>6507</v>
      </c>
      <c r="B280" s="187">
        <v>4</v>
      </c>
      <c r="C280" s="184" t="str">
        <f t="shared" si="8"/>
        <v>4-6507</v>
      </c>
      <c r="D280" s="244" t="s">
        <v>410</v>
      </c>
      <c r="E280" s="244" t="s">
        <v>74</v>
      </c>
      <c r="F280" s="244" t="s">
        <v>88</v>
      </c>
      <c r="G280" s="244" t="s">
        <v>277</v>
      </c>
      <c r="H280" s="187" t="s">
        <v>6</v>
      </c>
      <c r="I280" s="188">
        <v>1</v>
      </c>
      <c r="J280" s="188">
        <f>VLOOKUP(A280,CENIK!$A$2:$F$201,6,FALSE)</f>
        <v>0</v>
      </c>
      <c r="K280" s="188">
        <f t="shared" si="9"/>
        <v>0</v>
      </c>
    </row>
    <row r="281" spans="1:11" ht="30" x14ac:dyDescent="0.25">
      <c r="A281" s="187">
        <v>6510</v>
      </c>
      <c r="B281" s="187">
        <v>4</v>
      </c>
      <c r="C281" s="184" t="str">
        <f t="shared" si="8"/>
        <v>4-6510</v>
      </c>
      <c r="D281" s="244" t="s">
        <v>410</v>
      </c>
      <c r="E281" s="244" t="s">
        <v>74</v>
      </c>
      <c r="F281" s="244" t="s">
        <v>88</v>
      </c>
      <c r="G281" s="244" t="s">
        <v>579</v>
      </c>
      <c r="H281" s="187" t="s">
        <v>6</v>
      </c>
      <c r="I281" s="188">
        <v>1</v>
      </c>
      <c r="J281" s="188">
        <f>VLOOKUP(A281,CENIK!$A$2:$F$201,6,FALSE)</f>
        <v>0</v>
      </c>
      <c r="K281" s="188">
        <f t="shared" si="9"/>
        <v>0</v>
      </c>
    </row>
    <row r="282" spans="1:11" ht="60" x14ac:dyDescent="0.25">
      <c r="A282" s="187">
        <v>1201</v>
      </c>
      <c r="B282" s="187">
        <v>15</v>
      </c>
      <c r="C282" s="184" t="str">
        <f t="shared" si="8"/>
        <v>15-1201</v>
      </c>
      <c r="D282" s="244" t="s">
        <v>419</v>
      </c>
      <c r="E282" s="244" t="s">
        <v>7</v>
      </c>
      <c r="F282" s="244" t="s">
        <v>8</v>
      </c>
      <c r="G282" s="244" t="s">
        <v>9</v>
      </c>
      <c r="H282" s="187" t="s">
        <v>10</v>
      </c>
      <c r="I282" s="188">
        <v>77.7</v>
      </c>
      <c r="J282" s="188">
        <f>VLOOKUP(A282,CENIK!$A$2:$F$201,6,FALSE)</f>
        <v>0</v>
      </c>
      <c r="K282" s="188">
        <f t="shared" si="9"/>
        <v>0</v>
      </c>
    </row>
    <row r="283" spans="1:11" ht="45" x14ac:dyDescent="0.25">
      <c r="A283" s="187">
        <v>1202</v>
      </c>
      <c r="B283" s="187">
        <v>15</v>
      </c>
      <c r="C283" s="184" t="str">
        <f t="shared" si="8"/>
        <v>15-1202</v>
      </c>
      <c r="D283" s="244" t="s">
        <v>419</v>
      </c>
      <c r="E283" s="244" t="s">
        <v>7</v>
      </c>
      <c r="F283" s="244" t="s">
        <v>8</v>
      </c>
      <c r="G283" s="244" t="s">
        <v>11</v>
      </c>
      <c r="H283" s="187" t="s">
        <v>12</v>
      </c>
      <c r="I283" s="188">
        <v>3</v>
      </c>
      <c r="J283" s="188">
        <f>VLOOKUP(A283,CENIK!$A$2:$F$201,6,FALSE)</f>
        <v>0</v>
      </c>
      <c r="K283" s="188">
        <f t="shared" si="9"/>
        <v>0</v>
      </c>
    </row>
    <row r="284" spans="1:11" ht="60" x14ac:dyDescent="0.25">
      <c r="A284" s="187">
        <v>1203</v>
      </c>
      <c r="B284" s="187">
        <v>15</v>
      </c>
      <c r="C284" s="184" t="str">
        <f t="shared" si="8"/>
        <v>15-1203</v>
      </c>
      <c r="D284" s="244" t="s">
        <v>419</v>
      </c>
      <c r="E284" s="244" t="s">
        <v>7</v>
      </c>
      <c r="F284" s="244" t="s">
        <v>8</v>
      </c>
      <c r="G284" s="244" t="s">
        <v>236</v>
      </c>
      <c r="H284" s="187" t="s">
        <v>10</v>
      </c>
      <c r="I284" s="188">
        <v>77.7</v>
      </c>
      <c r="J284" s="188">
        <f>VLOOKUP(A284,CENIK!$A$2:$F$201,6,FALSE)</f>
        <v>0</v>
      </c>
      <c r="K284" s="188">
        <f t="shared" si="9"/>
        <v>0</v>
      </c>
    </row>
    <row r="285" spans="1:11" ht="45" x14ac:dyDescent="0.25">
      <c r="A285" s="187">
        <v>1204</v>
      </c>
      <c r="B285" s="187">
        <v>15</v>
      </c>
      <c r="C285" s="184" t="str">
        <f t="shared" si="8"/>
        <v>15-1204</v>
      </c>
      <c r="D285" s="244" t="s">
        <v>419</v>
      </c>
      <c r="E285" s="244" t="s">
        <v>7</v>
      </c>
      <c r="F285" s="244" t="s">
        <v>8</v>
      </c>
      <c r="G285" s="244" t="s">
        <v>13</v>
      </c>
      <c r="H285" s="187" t="s">
        <v>10</v>
      </c>
      <c r="I285" s="188">
        <v>77.7</v>
      </c>
      <c r="J285" s="188">
        <f>VLOOKUP(A285,CENIK!$A$2:$F$201,6,FALSE)</f>
        <v>0</v>
      </c>
      <c r="K285" s="188">
        <f t="shared" si="9"/>
        <v>0</v>
      </c>
    </row>
    <row r="286" spans="1:11" ht="60" x14ac:dyDescent="0.25">
      <c r="A286" s="187">
        <v>1205</v>
      </c>
      <c r="B286" s="187">
        <v>15</v>
      </c>
      <c r="C286" s="184" t="str">
        <f t="shared" si="8"/>
        <v>15-1205</v>
      </c>
      <c r="D286" s="244" t="s">
        <v>419</v>
      </c>
      <c r="E286" s="244" t="s">
        <v>7</v>
      </c>
      <c r="F286" s="244" t="s">
        <v>8</v>
      </c>
      <c r="G286" s="244" t="s">
        <v>237</v>
      </c>
      <c r="H286" s="187" t="s">
        <v>14</v>
      </c>
      <c r="I286" s="188">
        <v>1</v>
      </c>
      <c r="J286" s="188">
        <f>VLOOKUP(A286,CENIK!$A$2:$F$201,6,FALSE)</f>
        <v>0</v>
      </c>
      <c r="K286" s="188">
        <f t="shared" si="9"/>
        <v>0</v>
      </c>
    </row>
    <row r="287" spans="1:11" ht="60" x14ac:dyDescent="0.25">
      <c r="A287" s="187">
        <v>1206</v>
      </c>
      <c r="B287" s="187">
        <v>15</v>
      </c>
      <c r="C287" s="184" t="str">
        <f t="shared" si="8"/>
        <v>15-1206</v>
      </c>
      <c r="D287" s="244" t="s">
        <v>419</v>
      </c>
      <c r="E287" s="244" t="s">
        <v>7</v>
      </c>
      <c r="F287" s="244" t="s">
        <v>8</v>
      </c>
      <c r="G287" s="244" t="s">
        <v>238</v>
      </c>
      <c r="H287" s="187" t="s">
        <v>14</v>
      </c>
      <c r="I287" s="188">
        <v>1</v>
      </c>
      <c r="J287" s="188">
        <f>VLOOKUP(A287,CENIK!$A$2:$F$201,6,FALSE)</f>
        <v>0</v>
      </c>
      <c r="K287" s="188">
        <f t="shared" si="9"/>
        <v>0</v>
      </c>
    </row>
    <row r="288" spans="1:11" ht="75" x14ac:dyDescent="0.25">
      <c r="A288" s="187">
        <v>1207</v>
      </c>
      <c r="B288" s="187">
        <v>15</v>
      </c>
      <c r="C288" s="184" t="str">
        <f t="shared" si="8"/>
        <v>15-1207</v>
      </c>
      <c r="D288" s="244" t="s">
        <v>419</v>
      </c>
      <c r="E288" s="244" t="s">
        <v>7</v>
      </c>
      <c r="F288" s="244" t="s">
        <v>8</v>
      </c>
      <c r="G288" s="244" t="s">
        <v>239</v>
      </c>
      <c r="H288" s="187" t="s">
        <v>14</v>
      </c>
      <c r="I288" s="188">
        <v>1</v>
      </c>
      <c r="J288" s="188">
        <f>VLOOKUP(A288,CENIK!$A$2:$F$201,6,FALSE)</f>
        <v>0</v>
      </c>
      <c r="K288" s="188">
        <f t="shared" si="9"/>
        <v>0</v>
      </c>
    </row>
    <row r="289" spans="1:11" ht="75" x14ac:dyDescent="0.25">
      <c r="A289" s="187">
        <v>1208</v>
      </c>
      <c r="B289" s="187">
        <v>15</v>
      </c>
      <c r="C289" s="184" t="str">
        <f t="shared" si="8"/>
        <v>15-1208</v>
      </c>
      <c r="D289" s="244" t="s">
        <v>419</v>
      </c>
      <c r="E289" s="244" t="s">
        <v>7</v>
      </c>
      <c r="F289" s="244" t="s">
        <v>8</v>
      </c>
      <c r="G289" s="244" t="s">
        <v>240</v>
      </c>
      <c r="H289" s="187" t="s">
        <v>14</v>
      </c>
      <c r="I289" s="188">
        <v>1</v>
      </c>
      <c r="J289" s="188">
        <f>VLOOKUP(A289,CENIK!$A$2:$F$201,6,FALSE)</f>
        <v>0</v>
      </c>
      <c r="K289" s="188">
        <f t="shared" si="9"/>
        <v>0</v>
      </c>
    </row>
    <row r="290" spans="1:11" ht="75" x14ac:dyDescent="0.25">
      <c r="A290" s="187">
        <v>1210</v>
      </c>
      <c r="B290" s="187">
        <v>15</v>
      </c>
      <c r="C290" s="184" t="str">
        <f t="shared" si="8"/>
        <v>15-1210</v>
      </c>
      <c r="D290" s="244" t="s">
        <v>419</v>
      </c>
      <c r="E290" s="244" t="s">
        <v>7</v>
      </c>
      <c r="F290" s="244" t="s">
        <v>8</v>
      </c>
      <c r="G290" s="244" t="s">
        <v>241</v>
      </c>
      <c r="H290" s="187" t="s">
        <v>14</v>
      </c>
      <c r="I290" s="188">
        <v>1</v>
      </c>
      <c r="J290" s="188">
        <f>VLOOKUP(A290,CENIK!$A$2:$F$201,6,FALSE)</f>
        <v>0</v>
      </c>
      <c r="K290" s="188">
        <f t="shared" si="9"/>
        <v>0</v>
      </c>
    </row>
    <row r="291" spans="1:11" ht="45" x14ac:dyDescent="0.25">
      <c r="A291" s="187">
        <v>1301</v>
      </c>
      <c r="B291" s="187">
        <v>15</v>
      </c>
      <c r="C291" s="184" t="str">
        <f t="shared" si="8"/>
        <v>15-1301</v>
      </c>
      <c r="D291" s="244" t="s">
        <v>419</v>
      </c>
      <c r="E291" s="244" t="s">
        <v>7</v>
      </c>
      <c r="F291" s="244" t="s">
        <v>15</v>
      </c>
      <c r="G291" s="244" t="s">
        <v>16</v>
      </c>
      <c r="H291" s="187" t="s">
        <v>10</v>
      </c>
      <c r="I291" s="188">
        <v>77.7</v>
      </c>
      <c r="J291" s="188">
        <f>VLOOKUP(A291,CENIK!$A$2:$F$201,6,FALSE)</f>
        <v>0</v>
      </c>
      <c r="K291" s="188">
        <f t="shared" si="9"/>
        <v>0</v>
      </c>
    </row>
    <row r="292" spans="1:11" ht="150" x14ac:dyDescent="0.25">
      <c r="A292" s="187">
        <v>1302</v>
      </c>
      <c r="B292" s="187">
        <v>15</v>
      </c>
      <c r="C292" s="184" t="str">
        <f t="shared" ref="C292:C355" si="10">CONCATENATE(B292,$A$33,A292)</f>
        <v>15-1302</v>
      </c>
      <c r="D292" s="244" t="s">
        <v>419</v>
      </c>
      <c r="E292" s="244" t="s">
        <v>7</v>
      </c>
      <c r="F292" s="244" t="s">
        <v>15</v>
      </c>
      <c r="G292" s="244" t="s">
        <v>3254</v>
      </c>
      <c r="H292" s="187" t="s">
        <v>10</v>
      </c>
      <c r="I292" s="188">
        <v>77.7</v>
      </c>
      <c r="J292" s="188">
        <f>VLOOKUP(A292,CENIK!$A$2:$F$201,6,FALSE)</f>
        <v>0</v>
      </c>
      <c r="K292" s="188">
        <f t="shared" ref="K292:K355" si="11">ROUND(I292*J292,2)</f>
        <v>0</v>
      </c>
    </row>
    <row r="293" spans="1:11" ht="60" x14ac:dyDescent="0.25">
      <c r="A293" s="187">
        <v>1307</v>
      </c>
      <c r="B293" s="187">
        <v>15</v>
      </c>
      <c r="C293" s="184" t="str">
        <f t="shared" si="10"/>
        <v>15-1307</v>
      </c>
      <c r="D293" s="244" t="s">
        <v>419</v>
      </c>
      <c r="E293" s="244" t="s">
        <v>7</v>
      </c>
      <c r="F293" s="244" t="s">
        <v>15</v>
      </c>
      <c r="G293" s="244" t="s">
        <v>18</v>
      </c>
      <c r="H293" s="187" t="s">
        <v>6</v>
      </c>
      <c r="I293" s="188">
        <v>2</v>
      </c>
      <c r="J293" s="188">
        <f>VLOOKUP(A293,CENIK!$A$2:$F$201,6,FALSE)</f>
        <v>0</v>
      </c>
      <c r="K293" s="188">
        <f t="shared" si="11"/>
        <v>0</v>
      </c>
    </row>
    <row r="294" spans="1:11" ht="60" x14ac:dyDescent="0.25">
      <c r="A294" s="187">
        <v>1310</v>
      </c>
      <c r="B294" s="187">
        <v>15</v>
      </c>
      <c r="C294" s="184" t="str">
        <f t="shared" si="10"/>
        <v>15-1310</v>
      </c>
      <c r="D294" s="244" t="s">
        <v>419</v>
      </c>
      <c r="E294" s="244" t="s">
        <v>7</v>
      </c>
      <c r="F294" s="244" t="s">
        <v>15</v>
      </c>
      <c r="G294" s="244" t="s">
        <v>21</v>
      </c>
      <c r="H294" s="187" t="s">
        <v>22</v>
      </c>
      <c r="I294" s="188">
        <v>34.965000000000003</v>
      </c>
      <c r="J294" s="188">
        <f>VLOOKUP(A294,CENIK!$A$2:$F$201,6,FALSE)</f>
        <v>0</v>
      </c>
      <c r="K294" s="188">
        <f t="shared" si="11"/>
        <v>0</v>
      </c>
    </row>
    <row r="295" spans="1:11" ht="30" x14ac:dyDescent="0.25">
      <c r="A295" s="187">
        <v>1401</v>
      </c>
      <c r="B295" s="187">
        <v>15</v>
      </c>
      <c r="C295" s="184" t="str">
        <f t="shared" si="10"/>
        <v>15-1401</v>
      </c>
      <c r="D295" s="244" t="s">
        <v>419</v>
      </c>
      <c r="E295" s="244" t="s">
        <v>7</v>
      </c>
      <c r="F295" s="244" t="s">
        <v>25</v>
      </c>
      <c r="G295" s="244" t="s">
        <v>247</v>
      </c>
      <c r="H295" s="187" t="s">
        <v>20</v>
      </c>
      <c r="I295" s="188">
        <v>2</v>
      </c>
      <c r="J295" s="188">
        <f>VLOOKUP(A295,CENIK!$A$2:$F$201,6,FALSE)</f>
        <v>0</v>
      </c>
      <c r="K295" s="188">
        <f t="shared" si="11"/>
        <v>0</v>
      </c>
    </row>
    <row r="296" spans="1:11" ht="30" x14ac:dyDescent="0.25">
      <c r="A296" s="187">
        <v>1402</v>
      </c>
      <c r="B296" s="187">
        <v>15</v>
      </c>
      <c r="C296" s="184" t="str">
        <f t="shared" si="10"/>
        <v>15-1402</v>
      </c>
      <c r="D296" s="244" t="s">
        <v>419</v>
      </c>
      <c r="E296" s="244" t="s">
        <v>7</v>
      </c>
      <c r="F296" s="244" t="s">
        <v>25</v>
      </c>
      <c r="G296" s="244" t="s">
        <v>248</v>
      </c>
      <c r="H296" s="187" t="s">
        <v>20</v>
      </c>
      <c r="I296" s="188">
        <v>5</v>
      </c>
      <c r="J296" s="188">
        <f>VLOOKUP(A296,CENIK!$A$2:$F$201,6,FALSE)</f>
        <v>0</v>
      </c>
      <c r="K296" s="188">
        <f t="shared" si="11"/>
        <v>0</v>
      </c>
    </row>
    <row r="297" spans="1:11" ht="30" x14ac:dyDescent="0.25">
      <c r="A297" s="187">
        <v>1403</v>
      </c>
      <c r="B297" s="187">
        <v>15</v>
      </c>
      <c r="C297" s="184" t="str">
        <f t="shared" si="10"/>
        <v>15-1403</v>
      </c>
      <c r="D297" s="244" t="s">
        <v>419</v>
      </c>
      <c r="E297" s="244" t="s">
        <v>7</v>
      </c>
      <c r="F297" s="244" t="s">
        <v>25</v>
      </c>
      <c r="G297" s="244" t="s">
        <v>249</v>
      </c>
      <c r="H297" s="187" t="s">
        <v>20</v>
      </c>
      <c r="I297" s="188">
        <v>1</v>
      </c>
      <c r="J297" s="188">
        <f>VLOOKUP(A297,CENIK!$A$2:$F$201,6,FALSE)</f>
        <v>0</v>
      </c>
      <c r="K297" s="188">
        <f t="shared" si="11"/>
        <v>0</v>
      </c>
    </row>
    <row r="298" spans="1:11" ht="45" x14ac:dyDescent="0.25">
      <c r="A298" s="187">
        <v>12308</v>
      </c>
      <c r="B298" s="187">
        <v>15</v>
      </c>
      <c r="C298" s="184" t="str">
        <f t="shared" si="10"/>
        <v>15-12308</v>
      </c>
      <c r="D298" s="244" t="s">
        <v>419</v>
      </c>
      <c r="E298" s="244" t="s">
        <v>26</v>
      </c>
      <c r="F298" s="244" t="s">
        <v>27</v>
      </c>
      <c r="G298" s="244" t="s">
        <v>28</v>
      </c>
      <c r="H298" s="187" t="s">
        <v>29</v>
      </c>
      <c r="I298" s="188">
        <v>166.2</v>
      </c>
      <c r="J298" s="188">
        <f>VLOOKUP(A298,CENIK!$A$2:$F$201,6,FALSE)</f>
        <v>0</v>
      </c>
      <c r="K298" s="188">
        <f t="shared" si="11"/>
        <v>0</v>
      </c>
    </row>
    <row r="299" spans="1:11" ht="30" x14ac:dyDescent="0.25">
      <c r="A299" s="187">
        <v>2208</v>
      </c>
      <c r="B299" s="187">
        <v>15</v>
      </c>
      <c r="C299" s="184" t="str">
        <f t="shared" si="10"/>
        <v>15-2208</v>
      </c>
      <c r="D299" s="244" t="s">
        <v>419</v>
      </c>
      <c r="E299" s="244" t="s">
        <v>26</v>
      </c>
      <c r="F299" s="244" t="s">
        <v>36</v>
      </c>
      <c r="G299" s="244" t="s">
        <v>37</v>
      </c>
      <c r="H299" s="187" t="s">
        <v>29</v>
      </c>
      <c r="I299" s="188">
        <v>166.2</v>
      </c>
      <c r="J299" s="188">
        <f>VLOOKUP(A299,CENIK!$A$2:$F$201,6,FALSE)</f>
        <v>0</v>
      </c>
      <c r="K299" s="188">
        <f t="shared" si="11"/>
        <v>0</v>
      </c>
    </row>
    <row r="300" spans="1:11" ht="30" x14ac:dyDescent="0.25">
      <c r="A300" s="187">
        <v>24405</v>
      </c>
      <c r="B300" s="187">
        <v>15</v>
      </c>
      <c r="C300" s="184" t="str">
        <f t="shared" si="10"/>
        <v>15-24405</v>
      </c>
      <c r="D300" s="244" t="s">
        <v>419</v>
      </c>
      <c r="E300" s="244" t="s">
        <v>26</v>
      </c>
      <c r="F300" s="244" t="s">
        <v>36</v>
      </c>
      <c r="G300" s="244" t="s">
        <v>252</v>
      </c>
      <c r="H300" s="187" t="s">
        <v>22</v>
      </c>
      <c r="I300" s="188">
        <v>55.17</v>
      </c>
      <c r="J300" s="188">
        <f>VLOOKUP(A300,CENIK!$A$2:$F$201,6,FALSE)</f>
        <v>0</v>
      </c>
      <c r="K300" s="188">
        <f t="shared" si="11"/>
        <v>0</v>
      </c>
    </row>
    <row r="301" spans="1:11" ht="45" x14ac:dyDescent="0.25">
      <c r="A301" s="187">
        <v>31302</v>
      </c>
      <c r="B301" s="187">
        <v>15</v>
      </c>
      <c r="C301" s="184" t="str">
        <f t="shared" si="10"/>
        <v>15-31302</v>
      </c>
      <c r="D301" s="244" t="s">
        <v>419</v>
      </c>
      <c r="E301" s="244" t="s">
        <v>26</v>
      </c>
      <c r="F301" s="244" t="s">
        <v>36</v>
      </c>
      <c r="G301" s="244" t="s">
        <v>639</v>
      </c>
      <c r="H301" s="187" t="s">
        <v>22</v>
      </c>
      <c r="I301" s="188">
        <v>39.08</v>
      </c>
      <c r="J301" s="188">
        <f>VLOOKUP(A301,CENIK!$A$2:$F$201,6,FALSE)</f>
        <v>0</v>
      </c>
      <c r="K301" s="188">
        <f t="shared" si="11"/>
        <v>0</v>
      </c>
    </row>
    <row r="302" spans="1:11" ht="75" x14ac:dyDescent="0.25">
      <c r="A302" s="187">
        <v>31602</v>
      </c>
      <c r="B302" s="187">
        <v>15</v>
      </c>
      <c r="C302" s="184" t="str">
        <f t="shared" si="10"/>
        <v>15-31602</v>
      </c>
      <c r="D302" s="244" t="s">
        <v>419</v>
      </c>
      <c r="E302" s="244" t="s">
        <v>26</v>
      </c>
      <c r="F302" s="244" t="s">
        <v>36</v>
      </c>
      <c r="G302" s="244" t="s">
        <v>640</v>
      </c>
      <c r="H302" s="187" t="s">
        <v>29</v>
      </c>
      <c r="I302" s="188">
        <v>166.2</v>
      </c>
      <c r="J302" s="188">
        <f>VLOOKUP(A302,CENIK!$A$2:$F$201,6,FALSE)</f>
        <v>0</v>
      </c>
      <c r="K302" s="188">
        <f t="shared" si="11"/>
        <v>0</v>
      </c>
    </row>
    <row r="303" spans="1:11" ht="45" x14ac:dyDescent="0.25">
      <c r="A303" s="187">
        <v>32311</v>
      </c>
      <c r="B303" s="187">
        <v>15</v>
      </c>
      <c r="C303" s="184" t="str">
        <f t="shared" si="10"/>
        <v>15-32311</v>
      </c>
      <c r="D303" s="244" t="s">
        <v>419</v>
      </c>
      <c r="E303" s="244" t="s">
        <v>26</v>
      </c>
      <c r="F303" s="244" t="s">
        <v>36</v>
      </c>
      <c r="G303" s="244" t="s">
        <v>255</v>
      </c>
      <c r="H303" s="187" t="s">
        <v>29</v>
      </c>
      <c r="I303" s="188">
        <v>166.2</v>
      </c>
      <c r="J303" s="188">
        <f>VLOOKUP(A303,CENIK!$A$2:$F$201,6,FALSE)</f>
        <v>0</v>
      </c>
      <c r="K303" s="188">
        <f t="shared" si="11"/>
        <v>0</v>
      </c>
    </row>
    <row r="304" spans="1:11" ht="30" x14ac:dyDescent="0.25">
      <c r="A304" s="187">
        <v>34901</v>
      </c>
      <c r="B304" s="187">
        <v>15</v>
      </c>
      <c r="C304" s="184" t="str">
        <f t="shared" si="10"/>
        <v>15-34901</v>
      </c>
      <c r="D304" s="244" t="s">
        <v>419</v>
      </c>
      <c r="E304" s="244" t="s">
        <v>26</v>
      </c>
      <c r="F304" s="244" t="s">
        <v>36</v>
      </c>
      <c r="G304" s="244" t="s">
        <v>43</v>
      </c>
      <c r="H304" s="187" t="s">
        <v>29</v>
      </c>
      <c r="I304" s="188">
        <v>166.2</v>
      </c>
      <c r="J304" s="188">
        <f>VLOOKUP(A304,CENIK!$A$2:$F$201,6,FALSE)</f>
        <v>0</v>
      </c>
      <c r="K304" s="188">
        <f t="shared" si="11"/>
        <v>0</v>
      </c>
    </row>
    <row r="305" spans="1:11" ht="45" x14ac:dyDescent="0.25">
      <c r="A305" s="187">
        <v>3302</v>
      </c>
      <c r="B305" s="187">
        <v>15</v>
      </c>
      <c r="C305" s="184" t="str">
        <f t="shared" si="10"/>
        <v>15-3302</v>
      </c>
      <c r="D305" s="244" t="s">
        <v>419</v>
      </c>
      <c r="E305" s="244" t="s">
        <v>46</v>
      </c>
      <c r="F305" s="244" t="s">
        <v>47</v>
      </c>
      <c r="G305" s="244" t="s">
        <v>586</v>
      </c>
      <c r="H305" s="187" t="s">
        <v>10</v>
      </c>
      <c r="I305" s="188">
        <v>10</v>
      </c>
      <c r="J305" s="188">
        <f>VLOOKUP(A305,CENIK!$A$2:$F$201,6,FALSE)</f>
        <v>0</v>
      </c>
      <c r="K305" s="188">
        <f t="shared" si="11"/>
        <v>0</v>
      </c>
    </row>
    <row r="306" spans="1:11" ht="45" x14ac:dyDescent="0.25">
      <c r="A306" s="187">
        <v>3311</v>
      </c>
      <c r="B306" s="187">
        <v>15</v>
      </c>
      <c r="C306" s="184" t="str">
        <f t="shared" si="10"/>
        <v>15-3311</v>
      </c>
      <c r="D306" s="244" t="s">
        <v>419</v>
      </c>
      <c r="E306" s="244" t="s">
        <v>46</v>
      </c>
      <c r="F306" s="244" t="s">
        <v>47</v>
      </c>
      <c r="G306" s="244" t="s">
        <v>583</v>
      </c>
      <c r="H306" s="187" t="s">
        <v>10</v>
      </c>
      <c r="I306" s="188">
        <v>35</v>
      </c>
      <c r="J306" s="188">
        <f>VLOOKUP(A306,CENIK!$A$2:$F$201,6,FALSE)</f>
        <v>0</v>
      </c>
      <c r="K306" s="188">
        <f t="shared" si="11"/>
        <v>0</v>
      </c>
    </row>
    <row r="307" spans="1:11" ht="60" x14ac:dyDescent="0.25">
      <c r="A307" s="187">
        <v>4110</v>
      </c>
      <c r="B307" s="187">
        <v>15</v>
      </c>
      <c r="C307" s="184" t="str">
        <f t="shared" si="10"/>
        <v>15-4110</v>
      </c>
      <c r="D307" s="244" t="s">
        <v>419</v>
      </c>
      <c r="E307" s="244" t="s">
        <v>49</v>
      </c>
      <c r="F307" s="244" t="s">
        <v>50</v>
      </c>
      <c r="G307" s="244" t="s">
        <v>51</v>
      </c>
      <c r="H307" s="187" t="s">
        <v>22</v>
      </c>
      <c r="I307" s="188">
        <v>203.03</v>
      </c>
      <c r="J307" s="188">
        <f>VLOOKUP(A307,CENIK!$A$2:$F$201,6,FALSE)</f>
        <v>0</v>
      </c>
      <c r="K307" s="188">
        <f t="shared" si="11"/>
        <v>0</v>
      </c>
    </row>
    <row r="308" spans="1:11" ht="45" x14ac:dyDescent="0.25">
      <c r="A308" s="187">
        <v>4121</v>
      </c>
      <c r="B308" s="187">
        <v>15</v>
      </c>
      <c r="C308" s="184" t="str">
        <f t="shared" si="10"/>
        <v>15-4121</v>
      </c>
      <c r="D308" s="244" t="s">
        <v>419</v>
      </c>
      <c r="E308" s="244" t="s">
        <v>49</v>
      </c>
      <c r="F308" s="244" t="s">
        <v>50</v>
      </c>
      <c r="G308" s="244" t="s">
        <v>260</v>
      </c>
      <c r="H308" s="187" t="s">
        <v>22</v>
      </c>
      <c r="I308" s="188">
        <v>10</v>
      </c>
      <c r="J308" s="188">
        <f>VLOOKUP(A308,CENIK!$A$2:$F$201,6,FALSE)</f>
        <v>0</v>
      </c>
      <c r="K308" s="188">
        <f t="shared" si="11"/>
        <v>0</v>
      </c>
    </row>
    <row r="309" spans="1:11" ht="30" x14ac:dyDescent="0.25">
      <c r="A309" s="187">
        <v>4202</v>
      </c>
      <c r="B309" s="187">
        <v>15</v>
      </c>
      <c r="C309" s="184" t="str">
        <f t="shared" si="10"/>
        <v>15-4202</v>
      </c>
      <c r="D309" s="244" t="s">
        <v>419</v>
      </c>
      <c r="E309" s="244" t="s">
        <v>49</v>
      </c>
      <c r="F309" s="244" t="s">
        <v>56</v>
      </c>
      <c r="G309" s="244" t="s">
        <v>58</v>
      </c>
      <c r="H309" s="187" t="s">
        <v>29</v>
      </c>
      <c r="I309" s="188">
        <v>62.16</v>
      </c>
      <c r="J309" s="188">
        <f>VLOOKUP(A309,CENIK!$A$2:$F$201,6,FALSE)</f>
        <v>0</v>
      </c>
      <c r="K309" s="188">
        <f t="shared" si="11"/>
        <v>0</v>
      </c>
    </row>
    <row r="310" spans="1:11" ht="75" x14ac:dyDescent="0.25">
      <c r="A310" s="187">
        <v>4203</v>
      </c>
      <c r="B310" s="187">
        <v>15</v>
      </c>
      <c r="C310" s="184" t="str">
        <f t="shared" si="10"/>
        <v>15-4203</v>
      </c>
      <c r="D310" s="244" t="s">
        <v>419</v>
      </c>
      <c r="E310" s="244" t="s">
        <v>49</v>
      </c>
      <c r="F310" s="244" t="s">
        <v>56</v>
      </c>
      <c r="G310" s="244" t="s">
        <v>59</v>
      </c>
      <c r="H310" s="187" t="s">
        <v>22</v>
      </c>
      <c r="I310" s="188">
        <v>10.08</v>
      </c>
      <c r="J310" s="188">
        <f>VLOOKUP(A310,CENIK!$A$2:$F$201,6,FALSE)</f>
        <v>0</v>
      </c>
      <c r="K310" s="188">
        <f t="shared" si="11"/>
        <v>0</v>
      </c>
    </row>
    <row r="311" spans="1:11" ht="60" x14ac:dyDescent="0.25">
      <c r="A311" s="187">
        <v>4204</v>
      </c>
      <c r="B311" s="187">
        <v>15</v>
      </c>
      <c r="C311" s="184" t="str">
        <f t="shared" si="10"/>
        <v>15-4204</v>
      </c>
      <c r="D311" s="244" t="s">
        <v>419</v>
      </c>
      <c r="E311" s="244" t="s">
        <v>49</v>
      </c>
      <c r="F311" s="244" t="s">
        <v>56</v>
      </c>
      <c r="G311" s="244" t="s">
        <v>60</v>
      </c>
      <c r="H311" s="187" t="s">
        <v>22</v>
      </c>
      <c r="I311" s="188">
        <v>38.409999999999997</v>
      </c>
      <c r="J311" s="188">
        <f>VLOOKUP(A311,CENIK!$A$2:$F$201,6,FALSE)</f>
        <v>0</v>
      </c>
      <c r="K311" s="188">
        <f t="shared" si="11"/>
        <v>0</v>
      </c>
    </row>
    <row r="312" spans="1:11" ht="60" x14ac:dyDescent="0.25">
      <c r="A312" s="187">
        <v>4205</v>
      </c>
      <c r="B312" s="187">
        <v>15</v>
      </c>
      <c r="C312" s="184" t="str">
        <f t="shared" si="10"/>
        <v>15-4205</v>
      </c>
      <c r="D312" s="244" t="s">
        <v>419</v>
      </c>
      <c r="E312" s="244" t="s">
        <v>49</v>
      </c>
      <c r="F312" s="244" t="s">
        <v>56</v>
      </c>
      <c r="G312" s="244" t="s">
        <v>61</v>
      </c>
      <c r="H312" s="187" t="s">
        <v>29</v>
      </c>
      <c r="I312" s="188">
        <v>155</v>
      </c>
      <c r="J312" s="188">
        <f>VLOOKUP(A312,CENIK!$A$2:$F$201,6,FALSE)</f>
        <v>0</v>
      </c>
      <c r="K312" s="188">
        <f t="shared" si="11"/>
        <v>0</v>
      </c>
    </row>
    <row r="313" spans="1:11" ht="60" x14ac:dyDescent="0.25">
      <c r="A313" s="187">
        <v>4207</v>
      </c>
      <c r="B313" s="187">
        <v>15</v>
      </c>
      <c r="C313" s="184" t="str">
        <f t="shared" si="10"/>
        <v>15-4207</v>
      </c>
      <c r="D313" s="244" t="s">
        <v>419</v>
      </c>
      <c r="E313" s="244" t="s">
        <v>49</v>
      </c>
      <c r="F313" s="244" t="s">
        <v>56</v>
      </c>
      <c r="G313" s="244" t="s">
        <v>262</v>
      </c>
      <c r="H313" s="187" t="s">
        <v>22</v>
      </c>
      <c r="I313" s="188">
        <v>56.27</v>
      </c>
      <c r="J313" s="188">
        <f>VLOOKUP(A313,CENIK!$A$2:$F$201,6,FALSE)</f>
        <v>0</v>
      </c>
      <c r="K313" s="188">
        <f t="shared" si="11"/>
        <v>0</v>
      </c>
    </row>
    <row r="314" spans="1:11" ht="75" x14ac:dyDescent="0.25">
      <c r="A314" s="187">
        <v>5108</v>
      </c>
      <c r="B314" s="187">
        <v>15</v>
      </c>
      <c r="C314" s="184" t="str">
        <f t="shared" si="10"/>
        <v>15-5108</v>
      </c>
      <c r="D314" s="244" t="s">
        <v>419</v>
      </c>
      <c r="E314" s="244" t="s">
        <v>63</v>
      </c>
      <c r="F314" s="244" t="s">
        <v>64</v>
      </c>
      <c r="G314" s="244" t="s">
        <v>68</v>
      </c>
      <c r="H314" s="187" t="s">
        <v>69</v>
      </c>
      <c r="I314" s="188">
        <v>78</v>
      </c>
      <c r="J314" s="188">
        <f>VLOOKUP(A314,CENIK!$A$2:$F$201,6,FALSE)</f>
        <v>0</v>
      </c>
      <c r="K314" s="188">
        <f t="shared" si="11"/>
        <v>0</v>
      </c>
    </row>
    <row r="315" spans="1:11" ht="165" x14ac:dyDescent="0.25">
      <c r="A315" s="187">
        <v>6101</v>
      </c>
      <c r="B315" s="187">
        <v>15</v>
      </c>
      <c r="C315" s="184" t="str">
        <f t="shared" si="10"/>
        <v>15-6101</v>
      </c>
      <c r="D315" s="244" t="s">
        <v>419</v>
      </c>
      <c r="E315" s="244" t="s">
        <v>74</v>
      </c>
      <c r="F315" s="244" t="s">
        <v>75</v>
      </c>
      <c r="G315" s="244" t="s">
        <v>76</v>
      </c>
      <c r="H315" s="187" t="s">
        <v>10</v>
      </c>
      <c r="I315" s="188">
        <v>77.7</v>
      </c>
      <c r="J315" s="188">
        <f>VLOOKUP(A315,CENIK!$A$2:$F$201,6,FALSE)</f>
        <v>0</v>
      </c>
      <c r="K315" s="188">
        <f t="shared" si="11"/>
        <v>0</v>
      </c>
    </row>
    <row r="316" spans="1:11" ht="120" x14ac:dyDescent="0.25">
      <c r="A316" s="187">
        <v>6202</v>
      </c>
      <c r="B316" s="187">
        <v>15</v>
      </c>
      <c r="C316" s="184" t="str">
        <f t="shared" si="10"/>
        <v>15-6202</v>
      </c>
      <c r="D316" s="244" t="s">
        <v>419</v>
      </c>
      <c r="E316" s="244" t="s">
        <v>74</v>
      </c>
      <c r="F316" s="244" t="s">
        <v>77</v>
      </c>
      <c r="G316" s="244" t="s">
        <v>263</v>
      </c>
      <c r="H316" s="187" t="s">
        <v>6</v>
      </c>
      <c r="I316" s="188">
        <v>3</v>
      </c>
      <c r="J316" s="188">
        <f>VLOOKUP(A316,CENIK!$A$2:$F$201,6,FALSE)</f>
        <v>0</v>
      </c>
      <c r="K316" s="188">
        <f t="shared" si="11"/>
        <v>0</v>
      </c>
    </row>
    <row r="317" spans="1:11" ht="120" x14ac:dyDescent="0.25">
      <c r="A317" s="187">
        <v>6253</v>
      </c>
      <c r="B317" s="187">
        <v>15</v>
      </c>
      <c r="C317" s="184" t="str">
        <f t="shared" si="10"/>
        <v>15-6253</v>
      </c>
      <c r="D317" s="244" t="s">
        <v>419</v>
      </c>
      <c r="E317" s="244" t="s">
        <v>74</v>
      </c>
      <c r="F317" s="244" t="s">
        <v>77</v>
      </c>
      <c r="G317" s="244" t="s">
        <v>269</v>
      </c>
      <c r="H317" s="187" t="s">
        <v>6</v>
      </c>
      <c r="I317" s="188">
        <v>3</v>
      </c>
      <c r="J317" s="188">
        <f>VLOOKUP(A317,CENIK!$A$2:$F$201,6,FALSE)</f>
        <v>0</v>
      </c>
      <c r="K317" s="188">
        <f t="shared" si="11"/>
        <v>0</v>
      </c>
    </row>
    <row r="318" spans="1:11" ht="345" x14ac:dyDescent="0.25">
      <c r="A318" s="187">
        <v>6301</v>
      </c>
      <c r="B318" s="187">
        <v>15</v>
      </c>
      <c r="C318" s="184" t="str">
        <f t="shared" si="10"/>
        <v>15-6301</v>
      </c>
      <c r="D318" s="244" t="s">
        <v>419</v>
      </c>
      <c r="E318" s="244" t="s">
        <v>74</v>
      </c>
      <c r="F318" s="244" t="s">
        <v>81</v>
      </c>
      <c r="G318" s="244" t="s">
        <v>270</v>
      </c>
      <c r="H318" s="187" t="s">
        <v>6</v>
      </c>
      <c r="I318" s="188">
        <v>6</v>
      </c>
      <c r="J318" s="188">
        <f>VLOOKUP(A318,CENIK!$A$2:$F$201,6,FALSE)</f>
        <v>0</v>
      </c>
      <c r="K318" s="188">
        <f t="shared" si="11"/>
        <v>0</v>
      </c>
    </row>
    <row r="319" spans="1:11" ht="120" x14ac:dyDescent="0.25">
      <c r="A319" s="187">
        <v>6305</v>
      </c>
      <c r="B319" s="187">
        <v>15</v>
      </c>
      <c r="C319" s="184" t="str">
        <f t="shared" si="10"/>
        <v>15-6305</v>
      </c>
      <c r="D319" s="244" t="s">
        <v>419</v>
      </c>
      <c r="E319" s="244" t="s">
        <v>74</v>
      </c>
      <c r="F319" s="244" t="s">
        <v>81</v>
      </c>
      <c r="G319" s="244" t="s">
        <v>84</v>
      </c>
      <c r="H319" s="187" t="s">
        <v>6</v>
      </c>
      <c r="I319" s="188">
        <v>6</v>
      </c>
      <c r="J319" s="188">
        <f>VLOOKUP(A319,CENIK!$A$2:$F$201,6,FALSE)</f>
        <v>0</v>
      </c>
      <c r="K319" s="188">
        <f t="shared" si="11"/>
        <v>0</v>
      </c>
    </row>
    <row r="320" spans="1:11" ht="30" x14ac:dyDescent="0.25">
      <c r="A320" s="187">
        <v>6401</v>
      </c>
      <c r="B320" s="187">
        <v>15</v>
      </c>
      <c r="C320" s="184" t="str">
        <f t="shared" si="10"/>
        <v>15-6401</v>
      </c>
      <c r="D320" s="244" t="s">
        <v>419</v>
      </c>
      <c r="E320" s="244" t="s">
        <v>74</v>
      </c>
      <c r="F320" s="244" t="s">
        <v>85</v>
      </c>
      <c r="G320" s="244" t="s">
        <v>86</v>
      </c>
      <c r="H320" s="187" t="s">
        <v>10</v>
      </c>
      <c r="I320" s="188">
        <v>78</v>
      </c>
      <c r="J320" s="188">
        <f>VLOOKUP(A320,CENIK!$A$2:$F$201,6,FALSE)</f>
        <v>0</v>
      </c>
      <c r="K320" s="188">
        <f t="shared" si="11"/>
        <v>0</v>
      </c>
    </row>
    <row r="321" spans="1:11" ht="30" x14ac:dyDescent="0.25">
      <c r="A321" s="187">
        <v>6402</v>
      </c>
      <c r="B321" s="187">
        <v>15</v>
      </c>
      <c r="C321" s="184" t="str">
        <f t="shared" si="10"/>
        <v>15-6402</v>
      </c>
      <c r="D321" s="244" t="s">
        <v>419</v>
      </c>
      <c r="E321" s="244" t="s">
        <v>74</v>
      </c>
      <c r="F321" s="244" t="s">
        <v>85</v>
      </c>
      <c r="G321" s="244" t="s">
        <v>122</v>
      </c>
      <c r="H321" s="187" t="s">
        <v>10</v>
      </c>
      <c r="I321" s="188">
        <v>78</v>
      </c>
      <c r="J321" s="188">
        <f>VLOOKUP(A321,CENIK!$A$2:$F$201,6,FALSE)</f>
        <v>0</v>
      </c>
      <c r="K321" s="188">
        <f t="shared" si="11"/>
        <v>0</v>
      </c>
    </row>
    <row r="322" spans="1:11" ht="60" x14ac:dyDescent="0.25">
      <c r="A322" s="187">
        <v>6405</v>
      </c>
      <c r="B322" s="187">
        <v>15</v>
      </c>
      <c r="C322" s="184" t="str">
        <f t="shared" si="10"/>
        <v>15-6405</v>
      </c>
      <c r="D322" s="244" t="s">
        <v>419</v>
      </c>
      <c r="E322" s="244" t="s">
        <v>74</v>
      </c>
      <c r="F322" s="244" t="s">
        <v>85</v>
      </c>
      <c r="G322" s="244" t="s">
        <v>87</v>
      </c>
      <c r="H322" s="187" t="s">
        <v>10</v>
      </c>
      <c r="I322" s="188">
        <v>78</v>
      </c>
      <c r="J322" s="188">
        <f>VLOOKUP(A322,CENIK!$A$2:$F$201,6,FALSE)</f>
        <v>0</v>
      </c>
      <c r="K322" s="188">
        <f t="shared" si="11"/>
        <v>0</v>
      </c>
    </row>
    <row r="323" spans="1:11" ht="30" x14ac:dyDescent="0.25">
      <c r="A323" s="187">
        <v>6501</v>
      </c>
      <c r="B323" s="187">
        <v>15</v>
      </c>
      <c r="C323" s="184" t="str">
        <f t="shared" si="10"/>
        <v>15-6501</v>
      </c>
      <c r="D323" s="244" t="s">
        <v>419</v>
      </c>
      <c r="E323" s="244" t="s">
        <v>74</v>
      </c>
      <c r="F323" s="244" t="s">
        <v>88</v>
      </c>
      <c r="G323" s="244" t="s">
        <v>271</v>
      </c>
      <c r="H323" s="187" t="s">
        <v>6</v>
      </c>
      <c r="I323" s="188">
        <v>1</v>
      </c>
      <c r="J323" s="188">
        <f>VLOOKUP(A323,CENIK!$A$2:$F$201,6,FALSE)</f>
        <v>0</v>
      </c>
      <c r="K323" s="188">
        <f t="shared" si="11"/>
        <v>0</v>
      </c>
    </row>
    <row r="324" spans="1:11" ht="45" x14ac:dyDescent="0.25">
      <c r="A324" s="187">
        <v>6503</v>
      </c>
      <c r="B324" s="187">
        <v>15</v>
      </c>
      <c r="C324" s="184" t="str">
        <f t="shared" si="10"/>
        <v>15-6503</v>
      </c>
      <c r="D324" s="244" t="s">
        <v>419</v>
      </c>
      <c r="E324" s="244" t="s">
        <v>74</v>
      </c>
      <c r="F324" s="244" t="s">
        <v>88</v>
      </c>
      <c r="G324" s="244" t="s">
        <v>273</v>
      </c>
      <c r="H324" s="187" t="s">
        <v>6</v>
      </c>
      <c r="I324" s="188">
        <v>2</v>
      </c>
      <c r="J324" s="188">
        <f>VLOOKUP(A324,CENIK!$A$2:$F$201,6,FALSE)</f>
        <v>0</v>
      </c>
      <c r="K324" s="188">
        <f t="shared" si="11"/>
        <v>0</v>
      </c>
    </row>
    <row r="325" spans="1:11" ht="30" x14ac:dyDescent="0.25">
      <c r="A325" s="187">
        <v>6506</v>
      </c>
      <c r="B325" s="187">
        <v>15</v>
      </c>
      <c r="C325" s="184" t="str">
        <f t="shared" si="10"/>
        <v>15-6506</v>
      </c>
      <c r="D325" s="244" t="s">
        <v>419</v>
      </c>
      <c r="E325" s="244" t="s">
        <v>74</v>
      </c>
      <c r="F325" s="244" t="s">
        <v>88</v>
      </c>
      <c r="G325" s="244" t="s">
        <v>276</v>
      </c>
      <c r="H325" s="187" t="s">
        <v>6</v>
      </c>
      <c r="I325" s="188">
        <v>1</v>
      </c>
      <c r="J325" s="188">
        <f>VLOOKUP(A325,CENIK!$A$2:$F$201,6,FALSE)</f>
        <v>0</v>
      </c>
      <c r="K325" s="188">
        <f t="shared" si="11"/>
        <v>0</v>
      </c>
    </row>
    <row r="326" spans="1:11" ht="60" x14ac:dyDescent="0.25">
      <c r="A326" s="187">
        <v>1201</v>
      </c>
      <c r="B326" s="187">
        <v>13</v>
      </c>
      <c r="C326" s="184" t="str">
        <f t="shared" si="10"/>
        <v>13-1201</v>
      </c>
      <c r="D326" s="244" t="s">
        <v>417</v>
      </c>
      <c r="E326" s="244" t="s">
        <v>7</v>
      </c>
      <c r="F326" s="244" t="s">
        <v>8</v>
      </c>
      <c r="G326" s="244" t="s">
        <v>9</v>
      </c>
      <c r="H326" s="187" t="s">
        <v>10</v>
      </c>
      <c r="I326" s="188">
        <v>26.57</v>
      </c>
      <c r="J326" s="188">
        <f>VLOOKUP(A326,CENIK!$A$2:$F$201,6,FALSE)</f>
        <v>0</v>
      </c>
      <c r="K326" s="188">
        <f t="shared" si="11"/>
        <v>0</v>
      </c>
    </row>
    <row r="327" spans="1:11" ht="45" x14ac:dyDescent="0.25">
      <c r="A327" s="187">
        <v>1202</v>
      </c>
      <c r="B327" s="187">
        <v>13</v>
      </c>
      <c r="C327" s="184" t="str">
        <f t="shared" si="10"/>
        <v>13-1202</v>
      </c>
      <c r="D327" s="244" t="s">
        <v>417</v>
      </c>
      <c r="E327" s="244" t="s">
        <v>7</v>
      </c>
      <c r="F327" s="244" t="s">
        <v>8</v>
      </c>
      <c r="G327" s="244" t="s">
        <v>11</v>
      </c>
      <c r="H327" s="187" t="s">
        <v>12</v>
      </c>
      <c r="I327" s="188">
        <v>1</v>
      </c>
      <c r="J327" s="188">
        <f>VLOOKUP(A327,CENIK!$A$2:$F$201,6,FALSE)</f>
        <v>0</v>
      </c>
      <c r="K327" s="188">
        <f t="shared" si="11"/>
        <v>0</v>
      </c>
    </row>
    <row r="328" spans="1:11" ht="60" x14ac:dyDescent="0.25">
      <c r="A328" s="187">
        <v>1203</v>
      </c>
      <c r="B328" s="187">
        <v>13</v>
      </c>
      <c r="C328" s="184" t="str">
        <f t="shared" si="10"/>
        <v>13-1203</v>
      </c>
      <c r="D328" s="244" t="s">
        <v>417</v>
      </c>
      <c r="E328" s="244" t="s">
        <v>7</v>
      </c>
      <c r="F328" s="244" t="s">
        <v>8</v>
      </c>
      <c r="G328" s="244" t="s">
        <v>236</v>
      </c>
      <c r="H328" s="187" t="s">
        <v>10</v>
      </c>
      <c r="I328" s="188">
        <v>26.57</v>
      </c>
      <c r="J328" s="188">
        <f>VLOOKUP(A328,CENIK!$A$2:$F$201,6,FALSE)</f>
        <v>0</v>
      </c>
      <c r="K328" s="188">
        <f t="shared" si="11"/>
        <v>0</v>
      </c>
    </row>
    <row r="329" spans="1:11" ht="45" x14ac:dyDescent="0.25">
      <c r="A329" s="187">
        <v>1204</v>
      </c>
      <c r="B329" s="187">
        <v>13</v>
      </c>
      <c r="C329" s="184" t="str">
        <f t="shared" si="10"/>
        <v>13-1204</v>
      </c>
      <c r="D329" s="244" t="s">
        <v>417</v>
      </c>
      <c r="E329" s="244" t="s">
        <v>7</v>
      </c>
      <c r="F329" s="244" t="s">
        <v>8</v>
      </c>
      <c r="G329" s="244" t="s">
        <v>13</v>
      </c>
      <c r="H329" s="187" t="s">
        <v>10</v>
      </c>
      <c r="I329" s="188">
        <v>26.57</v>
      </c>
      <c r="J329" s="188">
        <f>VLOOKUP(A329,CENIK!$A$2:$F$201,6,FALSE)</f>
        <v>0</v>
      </c>
      <c r="K329" s="188">
        <f t="shared" si="11"/>
        <v>0</v>
      </c>
    </row>
    <row r="330" spans="1:11" ht="60" x14ac:dyDescent="0.25">
      <c r="A330" s="187">
        <v>1205</v>
      </c>
      <c r="B330" s="187">
        <v>13</v>
      </c>
      <c r="C330" s="184" t="str">
        <f t="shared" si="10"/>
        <v>13-1205</v>
      </c>
      <c r="D330" s="244" t="s">
        <v>417</v>
      </c>
      <c r="E330" s="244" t="s">
        <v>7</v>
      </c>
      <c r="F330" s="244" t="s">
        <v>8</v>
      </c>
      <c r="G330" s="244" t="s">
        <v>237</v>
      </c>
      <c r="H330" s="187" t="s">
        <v>14</v>
      </c>
      <c r="I330" s="188">
        <v>1</v>
      </c>
      <c r="J330" s="188">
        <f>VLOOKUP(A330,CENIK!$A$2:$F$201,6,FALSE)</f>
        <v>0</v>
      </c>
      <c r="K330" s="188">
        <f t="shared" si="11"/>
        <v>0</v>
      </c>
    </row>
    <row r="331" spans="1:11" ht="45" x14ac:dyDescent="0.25">
      <c r="A331" s="187">
        <v>1301</v>
      </c>
      <c r="B331" s="187">
        <v>13</v>
      </c>
      <c r="C331" s="184" t="str">
        <f t="shared" si="10"/>
        <v>13-1301</v>
      </c>
      <c r="D331" s="244" t="s">
        <v>417</v>
      </c>
      <c r="E331" s="244" t="s">
        <v>7</v>
      </c>
      <c r="F331" s="244" t="s">
        <v>15</v>
      </c>
      <c r="G331" s="244" t="s">
        <v>16</v>
      </c>
      <c r="H331" s="187" t="s">
        <v>10</v>
      </c>
      <c r="I331" s="188">
        <v>26.57</v>
      </c>
      <c r="J331" s="188">
        <f>VLOOKUP(A331,CENIK!$A$2:$F$201,6,FALSE)</f>
        <v>0</v>
      </c>
      <c r="K331" s="188">
        <f t="shared" si="11"/>
        <v>0</v>
      </c>
    </row>
    <row r="332" spans="1:11" ht="150" x14ac:dyDescent="0.25">
      <c r="A332" s="187">
        <v>1302</v>
      </c>
      <c r="B332" s="187">
        <v>13</v>
      </c>
      <c r="C332" s="184" t="str">
        <f t="shared" si="10"/>
        <v>13-1302</v>
      </c>
      <c r="D332" s="244" t="s">
        <v>417</v>
      </c>
      <c r="E332" s="244" t="s">
        <v>7</v>
      </c>
      <c r="F332" s="244" t="s">
        <v>15</v>
      </c>
      <c r="G332" s="244" t="s">
        <v>3254</v>
      </c>
      <c r="H332" s="187" t="s">
        <v>10</v>
      </c>
      <c r="I332" s="188">
        <v>26.57</v>
      </c>
      <c r="J332" s="188">
        <f>VLOOKUP(A332,CENIK!$A$2:$F$201,6,FALSE)</f>
        <v>0</v>
      </c>
      <c r="K332" s="188">
        <f t="shared" si="11"/>
        <v>0</v>
      </c>
    </row>
    <row r="333" spans="1:11" ht="60" x14ac:dyDescent="0.25">
      <c r="A333" s="187">
        <v>1307</v>
      </c>
      <c r="B333" s="187">
        <v>13</v>
      </c>
      <c r="C333" s="184" t="str">
        <f t="shared" si="10"/>
        <v>13-1307</v>
      </c>
      <c r="D333" s="244" t="s">
        <v>417</v>
      </c>
      <c r="E333" s="244" t="s">
        <v>7</v>
      </c>
      <c r="F333" s="244" t="s">
        <v>15</v>
      </c>
      <c r="G333" s="244" t="s">
        <v>18</v>
      </c>
      <c r="H333" s="187" t="s">
        <v>6</v>
      </c>
      <c r="I333" s="188">
        <v>1</v>
      </c>
      <c r="J333" s="188">
        <f>VLOOKUP(A333,CENIK!$A$2:$F$201,6,FALSE)</f>
        <v>0</v>
      </c>
      <c r="K333" s="188">
        <f t="shared" si="11"/>
        <v>0</v>
      </c>
    </row>
    <row r="334" spans="1:11" ht="60" x14ac:dyDescent="0.25">
      <c r="A334" s="187">
        <v>1310</v>
      </c>
      <c r="B334" s="187">
        <v>13</v>
      </c>
      <c r="C334" s="184" t="str">
        <f t="shared" si="10"/>
        <v>13-1310</v>
      </c>
      <c r="D334" s="244" t="s">
        <v>417</v>
      </c>
      <c r="E334" s="244" t="s">
        <v>7</v>
      </c>
      <c r="F334" s="244" t="s">
        <v>15</v>
      </c>
      <c r="G334" s="244" t="s">
        <v>21</v>
      </c>
      <c r="H334" s="187" t="s">
        <v>22</v>
      </c>
      <c r="I334" s="188">
        <v>11.9565</v>
      </c>
      <c r="J334" s="188">
        <f>VLOOKUP(A334,CENIK!$A$2:$F$201,6,FALSE)</f>
        <v>0</v>
      </c>
      <c r="K334" s="188">
        <f t="shared" si="11"/>
        <v>0</v>
      </c>
    </row>
    <row r="335" spans="1:11" ht="30" x14ac:dyDescent="0.25">
      <c r="A335" s="187">
        <v>1401</v>
      </c>
      <c r="B335" s="187">
        <v>13</v>
      </c>
      <c r="C335" s="184" t="str">
        <f t="shared" si="10"/>
        <v>13-1401</v>
      </c>
      <c r="D335" s="244" t="s">
        <v>417</v>
      </c>
      <c r="E335" s="244" t="s">
        <v>7</v>
      </c>
      <c r="F335" s="244" t="s">
        <v>25</v>
      </c>
      <c r="G335" s="244" t="s">
        <v>247</v>
      </c>
      <c r="H335" s="187" t="s">
        <v>20</v>
      </c>
      <c r="I335" s="188">
        <v>1</v>
      </c>
      <c r="J335" s="188">
        <f>VLOOKUP(A335,CENIK!$A$2:$F$201,6,FALSE)</f>
        <v>0</v>
      </c>
      <c r="K335" s="188">
        <f t="shared" si="11"/>
        <v>0</v>
      </c>
    </row>
    <row r="336" spans="1:11" ht="30" x14ac:dyDescent="0.25">
      <c r="A336" s="187">
        <v>1402</v>
      </c>
      <c r="B336" s="187">
        <v>13</v>
      </c>
      <c r="C336" s="184" t="str">
        <f t="shared" si="10"/>
        <v>13-1402</v>
      </c>
      <c r="D336" s="244" t="s">
        <v>417</v>
      </c>
      <c r="E336" s="244" t="s">
        <v>7</v>
      </c>
      <c r="F336" s="244" t="s">
        <v>25</v>
      </c>
      <c r="G336" s="244" t="s">
        <v>248</v>
      </c>
      <c r="H336" s="187" t="s">
        <v>20</v>
      </c>
      <c r="I336" s="188">
        <v>5</v>
      </c>
      <c r="J336" s="188">
        <f>VLOOKUP(A336,CENIK!$A$2:$F$201,6,FALSE)</f>
        <v>0</v>
      </c>
      <c r="K336" s="188">
        <f t="shared" si="11"/>
        <v>0</v>
      </c>
    </row>
    <row r="337" spans="1:11" ht="30" x14ac:dyDescent="0.25">
      <c r="A337" s="187">
        <v>1403</v>
      </c>
      <c r="B337" s="187">
        <v>13</v>
      </c>
      <c r="C337" s="184" t="str">
        <f t="shared" si="10"/>
        <v>13-1403</v>
      </c>
      <c r="D337" s="244" t="s">
        <v>417</v>
      </c>
      <c r="E337" s="244" t="s">
        <v>7</v>
      </c>
      <c r="F337" s="244" t="s">
        <v>25</v>
      </c>
      <c r="G337" s="244" t="s">
        <v>249</v>
      </c>
      <c r="H337" s="187" t="s">
        <v>20</v>
      </c>
      <c r="I337" s="188">
        <v>1</v>
      </c>
      <c r="J337" s="188">
        <f>VLOOKUP(A337,CENIK!$A$2:$F$201,6,FALSE)</f>
        <v>0</v>
      </c>
      <c r="K337" s="188">
        <f t="shared" si="11"/>
        <v>0</v>
      </c>
    </row>
    <row r="338" spans="1:11" ht="45" x14ac:dyDescent="0.25">
      <c r="A338" s="187">
        <v>12308</v>
      </c>
      <c r="B338" s="187">
        <v>13</v>
      </c>
      <c r="C338" s="184" t="str">
        <f t="shared" si="10"/>
        <v>13-12308</v>
      </c>
      <c r="D338" s="244" t="s">
        <v>417</v>
      </c>
      <c r="E338" s="244" t="s">
        <v>26</v>
      </c>
      <c r="F338" s="244" t="s">
        <v>27</v>
      </c>
      <c r="G338" s="244" t="s">
        <v>28</v>
      </c>
      <c r="H338" s="187" t="s">
        <v>29</v>
      </c>
      <c r="I338" s="188">
        <v>50.482999999999997</v>
      </c>
      <c r="J338" s="188">
        <f>VLOOKUP(A338,CENIK!$A$2:$F$201,6,FALSE)</f>
        <v>0</v>
      </c>
      <c r="K338" s="188">
        <f t="shared" si="11"/>
        <v>0</v>
      </c>
    </row>
    <row r="339" spans="1:11" ht="30" x14ac:dyDescent="0.25">
      <c r="A339" s="187">
        <v>2208</v>
      </c>
      <c r="B339" s="187">
        <v>13</v>
      </c>
      <c r="C339" s="184" t="str">
        <f t="shared" si="10"/>
        <v>13-2208</v>
      </c>
      <c r="D339" s="244" t="s">
        <v>417</v>
      </c>
      <c r="E339" s="244" t="s">
        <v>26</v>
      </c>
      <c r="F339" s="244" t="s">
        <v>36</v>
      </c>
      <c r="G339" s="244" t="s">
        <v>37</v>
      </c>
      <c r="H339" s="187" t="s">
        <v>29</v>
      </c>
      <c r="I339" s="188">
        <v>50.482999999999997</v>
      </c>
      <c r="J339" s="188">
        <f>VLOOKUP(A339,CENIK!$A$2:$F$201,6,FALSE)</f>
        <v>0</v>
      </c>
      <c r="K339" s="188">
        <f t="shared" si="11"/>
        <v>0</v>
      </c>
    </row>
    <row r="340" spans="1:11" ht="30" x14ac:dyDescent="0.25">
      <c r="A340" s="187">
        <v>24405</v>
      </c>
      <c r="B340" s="187">
        <v>13</v>
      </c>
      <c r="C340" s="184" t="str">
        <f t="shared" si="10"/>
        <v>13-24405</v>
      </c>
      <c r="D340" s="244" t="s">
        <v>417</v>
      </c>
      <c r="E340" s="244" t="s">
        <v>26</v>
      </c>
      <c r="F340" s="244" t="s">
        <v>36</v>
      </c>
      <c r="G340" s="244" t="s">
        <v>252</v>
      </c>
      <c r="H340" s="187" t="s">
        <v>22</v>
      </c>
      <c r="I340" s="188">
        <v>18.07</v>
      </c>
      <c r="J340" s="188">
        <f>VLOOKUP(A340,CENIK!$A$2:$F$201,6,FALSE)</f>
        <v>0</v>
      </c>
      <c r="K340" s="188">
        <f t="shared" si="11"/>
        <v>0</v>
      </c>
    </row>
    <row r="341" spans="1:11" ht="45" x14ac:dyDescent="0.25">
      <c r="A341" s="187">
        <v>31302</v>
      </c>
      <c r="B341" s="187">
        <v>13</v>
      </c>
      <c r="C341" s="184" t="str">
        <f t="shared" si="10"/>
        <v>13-31302</v>
      </c>
      <c r="D341" s="244" t="s">
        <v>417</v>
      </c>
      <c r="E341" s="244" t="s">
        <v>26</v>
      </c>
      <c r="F341" s="244" t="s">
        <v>36</v>
      </c>
      <c r="G341" s="244" t="s">
        <v>639</v>
      </c>
      <c r="H341" s="187" t="s">
        <v>22</v>
      </c>
      <c r="I341" s="188">
        <v>11.29</v>
      </c>
      <c r="J341" s="188">
        <f>VLOOKUP(A341,CENIK!$A$2:$F$201,6,FALSE)</f>
        <v>0</v>
      </c>
      <c r="K341" s="188">
        <f t="shared" si="11"/>
        <v>0</v>
      </c>
    </row>
    <row r="342" spans="1:11" ht="75" x14ac:dyDescent="0.25">
      <c r="A342" s="187">
        <v>31602</v>
      </c>
      <c r="B342" s="187">
        <v>13</v>
      </c>
      <c r="C342" s="184" t="str">
        <f t="shared" si="10"/>
        <v>13-31602</v>
      </c>
      <c r="D342" s="244" t="s">
        <v>417</v>
      </c>
      <c r="E342" s="244" t="s">
        <v>26</v>
      </c>
      <c r="F342" s="244" t="s">
        <v>36</v>
      </c>
      <c r="G342" s="244" t="s">
        <v>640</v>
      </c>
      <c r="H342" s="187" t="s">
        <v>29</v>
      </c>
      <c r="I342" s="188">
        <v>50.482999999999997</v>
      </c>
      <c r="J342" s="188">
        <f>VLOOKUP(A342,CENIK!$A$2:$F$201,6,FALSE)</f>
        <v>0</v>
      </c>
      <c r="K342" s="188">
        <f t="shared" si="11"/>
        <v>0</v>
      </c>
    </row>
    <row r="343" spans="1:11" ht="45" x14ac:dyDescent="0.25">
      <c r="A343" s="187">
        <v>32311</v>
      </c>
      <c r="B343" s="187">
        <v>13</v>
      </c>
      <c r="C343" s="184" t="str">
        <f t="shared" si="10"/>
        <v>13-32311</v>
      </c>
      <c r="D343" s="244" t="s">
        <v>417</v>
      </c>
      <c r="E343" s="244" t="s">
        <v>26</v>
      </c>
      <c r="F343" s="244" t="s">
        <v>36</v>
      </c>
      <c r="G343" s="244" t="s">
        <v>255</v>
      </c>
      <c r="H343" s="187" t="s">
        <v>29</v>
      </c>
      <c r="I343" s="188">
        <v>50.482999999999997</v>
      </c>
      <c r="J343" s="188">
        <f>VLOOKUP(A343,CENIK!$A$2:$F$201,6,FALSE)</f>
        <v>0</v>
      </c>
      <c r="K343" s="188">
        <f t="shared" si="11"/>
        <v>0</v>
      </c>
    </row>
    <row r="344" spans="1:11" ht="30" x14ac:dyDescent="0.25">
      <c r="A344" s="187">
        <v>34901</v>
      </c>
      <c r="B344" s="187">
        <v>13</v>
      </c>
      <c r="C344" s="184" t="str">
        <f t="shared" si="10"/>
        <v>13-34901</v>
      </c>
      <c r="D344" s="244" t="s">
        <v>417</v>
      </c>
      <c r="E344" s="244" t="s">
        <v>26</v>
      </c>
      <c r="F344" s="244" t="s">
        <v>36</v>
      </c>
      <c r="G344" s="244" t="s">
        <v>43</v>
      </c>
      <c r="H344" s="187" t="s">
        <v>29</v>
      </c>
      <c r="I344" s="188">
        <v>50.482999999999997</v>
      </c>
      <c r="J344" s="188">
        <f>VLOOKUP(A344,CENIK!$A$2:$F$201,6,FALSE)</f>
        <v>0</v>
      </c>
      <c r="K344" s="188">
        <f t="shared" si="11"/>
        <v>0</v>
      </c>
    </row>
    <row r="345" spans="1:11" ht="75" x14ac:dyDescent="0.25">
      <c r="A345" s="187">
        <v>3303</v>
      </c>
      <c r="B345" s="187">
        <v>13</v>
      </c>
      <c r="C345" s="184" t="str">
        <f t="shared" si="10"/>
        <v>13-3303</v>
      </c>
      <c r="D345" s="244" t="s">
        <v>417</v>
      </c>
      <c r="E345" s="244" t="s">
        <v>46</v>
      </c>
      <c r="F345" s="244" t="s">
        <v>47</v>
      </c>
      <c r="G345" s="244" t="s">
        <v>256</v>
      </c>
      <c r="H345" s="187" t="s">
        <v>10</v>
      </c>
      <c r="I345" s="188">
        <v>25</v>
      </c>
      <c r="J345" s="188">
        <f>VLOOKUP(A345,CENIK!$A$2:$F$201,6,FALSE)</f>
        <v>0</v>
      </c>
      <c r="K345" s="188">
        <f t="shared" si="11"/>
        <v>0</v>
      </c>
    </row>
    <row r="346" spans="1:11" ht="60" x14ac:dyDescent="0.25">
      <c r="A346" s="187">
        <v>4101</v>
      </c>
      <c r="B346" s="187">
        <v>13</v>
      </c>
      <c r="C346" s="184" t="str">
        <f t="shared" si="10"/>
        <v>13-4101</v>
      </c>
      <c r="D346" s="244" t="s">
        <v>417</v>
      </c>
      <c r="E346" s="244" t="s">
        <v>49</v>
      </c>
      <c r="F346" s="244" t="s">
        <v>50</v>
      </c>
      <c r="G346" s="244" t="s">
        <v>641</v>
      </c>
      <c r="H346" s="187" t="s">
        <v>29</v>
      </c>
      <c r="I346" s="188">
        <v>111.59399999999999</v>
      </c>
      <c r="J346" s="188">
        <f>VLOOKUP(A346,CENIK!$A$2:$F$201,6,FALSE)</f>
        <v>0</v>
      </c>
      <c r="K346" s="188">
        <f t="shared" si="11"/>
        <v>0</v>
      </c>
    </row>
    <row r="347" spans="1:11" ht="45" x14ac:dyDescent="0.25">
      <c r="A347" s="187">
        <v>4106</v>
      </c>
      <c r="B347" s="187">
        <v>13</v>
      </c>
      <c r="C347" s="184" t="str">
        <f t="shared" si="10"/>
        <v>13-4106</v>
      </c>
      <c r="D347" s="244" t="s">
        <v>417</v>
      </c>
      <c r="E347" s="244" t="s">
        <v>49</v>
      </c>
      <c r="F347" s="244" t="s">
        <v>50</v>
      </c>
      <c r="G347" s="244" t="s">
        <v>642</v>
      </c>
      <c r="H347" s="187" t="s">
        <v>22</v>
      </c>
      <c r="I347" s="188">
        <v>87.13</v>
      </c>
      <c r="J347" s="188">
        <f>VLOOKUP(A347,CENIK!$A$2:$F$201,6,FALSE)</f>
        <v>0</v>
      </c>
      <c r="K347" s="188">
        <f t="shared" si="11"/>
        <v>0</v>
      </c>
    </row>
    <row r="348" spans="1:11" ht="45" x14ac:dyDescent="0.25">
      <c r="A348" s="187">
        <v>4121</v>
      </c>
      <c r="B348" s="187">
        <v>13</v>
      </c>
      <c r="C348" s="184" t="str">
        <f t="shared" si="10"/>
        <v>13-4121</v>
      </c>
      <c r="D348" s="244" t="s">
        <v>417</v>
      </c>
      <c r="E348" s="244" t="s">
        <v>49</v>
      </c>
      <c r="F348" s="244" t="s">
        <v>50</v>
      </c>
      <c r="G348" s="244" t="s">
        <v>260</v>
      </c>
      <c r="H348" s="187" t="s">
        <v>22</v>
      </c>
      <c r="I348" s="188">
        <v>4</v>
      </c>
      <c r="J348" s="188">
        <f>VLOOKUP(A348,CENIK!$A$2:$F$201,6,FALSE)</f>
        <v>0</v>
      </c>
      <c r="K348" s="188">
        <f t="shared" si="11"/>
        <v>0</v>
      </c>
    </row>
    <row r="349" spans="1:11" ht="30" x14ac:dyDescent="0.25">
      <c r="A349" s="187">
        <v>4202</v>
      </c>
      <c r="B349" s="187">
        <v>13</v>
      </c>
      <c r="C349" s="184" t="str">
        <f t="shared" si="10"/>
        <v>13-4202</v>
      </c>
      <c r="D349" s="244" t="s">
        <v>417</v>
      </c>
      <c r="E349" s="244" t="s">
        <v>49</v>
      </c>
      <c r="F349" s="244" t="s">
        <v>56</v>
      </c>
      <c r="G349" s="244" t="s">
        <v>58</v>
      </c>
      <c r="H349" s="187" t="s">
        <v>29</v>
      </c>
      <c r="I349" s="188">
        <v>39.854999999999997</v>
      </c>
      <c r="J349" s="188">
        <f>VLOOKUP(A349,CENIK!$A$2:$F$201,6,FALSE)</f>
        <v>0</v>
      </c>
      <c r="K349" s="188">
        <f t="shared" si="11"/>
        <v>0</v>
      </c>
    </row>
    <row r="350" spans="1:11" ht="75" x14ac:dyDescent="0.25">
      <c r="A350" s="187">
        <v>4203</v>
      </c>
      <c r="B350" s="187">
        <v>13</v>
      </c>
      <c r="C350" s="184" t="str">
        <f t="shared" si="10"/>
        <v>13-4203</v>
      </c>
      <c r="D350" s="244" t="s">
        <v>417</v>
      </c>
      <c r="E350" s="244" t="s">
        <v>49</v>
      </c>
      <c r="F350" s="244" t="s">
        <v>56</v>
      </c>
      <c r="G350" s="244" t="s">
        <v>59</v>
      </c>
      <c r="H350" s="187" t="s">
        <v>22</v>
      </c>
      <c r="I350" s="188">
        <v>6.08</v>
      </c>
      <c r="J350" s="188">
        <f>VLOOKUP(A350,CENIK!$A$2:$F$201,6,FALSE)</f>
        <v>0</v>
      </c>
      <c r="K350" s="188">
        <f t="shared" si="11"/>
        <v>0</v>
      </c>
    </row>
    <row r="351" spans="1:11" ht="60" x14ac:dyDescent="0.25">
      <c r="A351" s="187">
        <v>4204</v>
      </c>
      <c r="B351" s="187">
        <v>13</v>
      </c>
      <c r="C351" s="184" t="str">
        <f t="shared" si="10"/>
        <v>13-4204</v>
      </c>
      <c r="D351" s="244" t="s">
        <v>417</v>
      </c>
      <c r="E351" s="244" t="s">
        <v>49</v>
      </c>
      <c r="F351" s="244" t="s">
        <v>56</v>
      </c>
      <c r="G351" s="244" t="s">
        <v>60</v>
      </c>
      <c r="H351" s="187" t="s">
        <v>22</v>
      </c>
      <c r="I351" s="188">
        <v>18.07</v>
      </c>
      <c r="J351" s="188">
        <f>VLOOKUP(A351,CENIK!$A$2:$F$201,6,FALSE)</f>
        <v>0</v>
      </c>
      <c r="K351" s="188">
        <f t="shared" si="11"/>
        <v>0</v>
      </c>
    </row>
    <row r="352" spans="1:11" ht="60" x14ac:dyDescent="0.25">
      <c r="A352" s="187">
        <v>4205</v>
      </c>
      <c r="B352" s="187">
        <v>13</v>
      </c>
      <c r="C352" s="184" t="str">
        <f t="shared" si="10"/>
        <v>13-4205</v>
      </c>
      <c r="D352" s="244" t="s">
        <v>417</v>
      </c>
      <c r="E352" s="244" t="s">
        <v>49</v>
      </c>
      <c r="F352" s="244" t="s">
        <v>56</v>
      </c>
      <c r="G352" s="244" t="s">
        <v>61</v>
      </c>
      <c r="H352" s="187" t="s">
        <v>29</v>
      </c>
      <c r="I352" s="188">
        <v>53</v>
      </c>
      <c r="J352" s="188">
        <f>VLOOKUP(A352,CENIK!$A$2:$F$201,6,FALSE)</f>
        <v>0</v>
      </c>
      <c r="K352" s="188">
        <f t="shared" si="11"/>
        <v>0</v>
      </c>
    </row>
    <row r="353" spans="1:11" ht="60" x14ac:dyDescent="0.25">
      <c r="A353" s="187">
        <v>4207</v>
      </c>
      <c r="B353" s="187">
        <v>13</v>
      </c>
      <c r="C353" s="184" t="str">
        <f t="shared" si="10"/>
        <v>13-4207</v>
      </c>
      <c r="D353" s="244" t="s">
        <v>417</v>
      </c>
      <c r="E353" s="244" t="s">
        <v>49</v>
      </c>
      <c r="F353" s="244" t="s">
        <v>56</v>
      </c>
      <c r="G353" s="244" t="s">
        <v>262</v>
      </c>
      <c r="H353" s="187" t="s">
        <v>22</v>
      </c>
      <c r="I353" s="188">
        <v>32.81</v>
      </c>
      <c r="J353" s="188">
        <f>VLOOKUP(A353,CENIK!$A$2:$F$201,6,FALSE)</f>
        <v>0</v>
      </c>
      <c r="K353" s="188">
        <f t="shared" si="11"/>
        <v>0</v>
      </c>
    </row>
    <row r="354" spans="1:11" ht="165" x14ac:dyDescent="0.25">
      <c r="A354" s="187">
        <v>6101</v>
      </c>
      <c r="B354" s="187">
        <v>13</v>
      </c>
      <c r="C354" s="184" t="str">
        <f t="shared" si="10"/>
        <v>13-6101</v>
      </c>
      <c r="D354" s="244" t="s">
        <v>417</v>
      </c>
      <c r="E354" s="244" t="s">
        <v>74</v>
      </c>
      <c r="F354" s="244" t="s">
        <v>75</v>
      </c>
      <c r="G354" s="244" t="s">
        <v>76</v>
      </c>
      <c r="H354" s="187" t="s">
        <v>10</v>
      </c>
      <c r="I354" s="188">
        <v>26.57</v>
      </c>
      <c r="J354" s="188">
        <f>VLOOKUP(A354,CENIK!$A$2:$F$201,6,FALSE)</f>
        <v>0</v>
      </c>
      <c r="K354" s="188">
        <f t="shared" si="11"/>
        <v>0</v>
      </c>
    </row>
    <row r="355" spans="1:11" ht="120" x14ac:dyDescent="0.25">
      <c r="A355" s="187">
        <v>6202</v>
      </c>
      <c r="B355" s="187">
        <v>13</v>
      </c>
      <c r="C355" s="184" t="str">
        <f t="shared" si="10"/>
        <v>13-6202</v>
      </c>
      <c r="D355" s="244" t="s">
        <v>417</v>
      </c>
      <c r="E355" s="244" t="s">
        <v>74</v>
      </c>
      <c r="F355" s="244" t="s">
        <v>77</v>
      </c>
      <c r="G355" s="244" t="s">
        <v>263</v>
      </c>
      <c r="H355" s="187" t="s">
        <v>6</v>
      </c>
      <c r="I355" s="188">
        <v>1</v>
      </c>
      <c r="J355" s="188">
        <f>VLOOKUP(A355,CENIK!$A$2:$F$201,6,FALSE)</f>
        <v>0</v>
      </c>
      <c r="K355" s="188">
        <f t="shared" si="11"/>
        <v>0</v>
      </c>
    </row>
    <row r="356" spans="1:11" ht="120" x14ac:dyDescent="0.25">
      <c r="A356" s="187">
        <v>6253</v>
      </c>
      <c r="B356" s="187">
        <v>13</v>
      </c>
      <c r="C356" s="184" t="str">
        <f t="shared" ref="C356:C419" si="12">CONCATENATE(B356,$A$33,A356)</f>
        <v>13-6253</v>
      </c>
      <c r="D356" s="244" t="s">
        <v>417</v>
      </c>
      <c r="E356" s="244" t="s">
        <v>74</v>
      </c>
      <c r="F356" s="244" t="s">
        <v>77</v>
      </c>
      <c r="G356" s="244" t="s">
        <v>269</v>
      </c>
      <c r="H356" s="187" t="s">
        <v>6</v>
      </c>
      <c r="I356" s="188">
        <v>1</v>
      </c>
      <c r="J356" s="188">
        <f>VLOOKUP(A356,CENIK!$A$2:$F$201,6,FALSE)</f>
        <v>0</v>
      </c>
      <c r="K356" s="188">
        <f t="shared" ref="K356:K419" si="13">ROUND(I356*J356,2)</f>
        <v>0</v>
      </c>
    </row>
    <row r="357" spans="1:11" ht="345" x14ac:dyDescent="0.25">
      <c r="A357" s="187">
        <v>6301</v>
      </c>
      <c r="B357" s="187">
        <v>13</v>
      </c>
      <c r="C357" s="184" t="str">
        <f t="shared" si="12"/>
        <v>13-6301</v>
      </c>
      <c r="D357" s="244" t="s">
        <v>417</v>
      </c>
      <c r="E357" s="244" t="s">
        <v>74</v>
      </c>
      <c r="F357" s="244" t="s">
        <v>81</v>
      </c>
      <c r="G357" s="244" t="s">
        <v>270</v>
      </c>
      <c r="H357" s="187" t="s">
        <v>6</v>
      </c>
      <c r="I357" s="188">
        <v>3</v>
      </c>
      <c r="J357" s="188">
        <f>VLOOKUP(A357,CENIK!$A$2:$F$201,6,FALSE)</f>
        <v>0</v>
      </c>
      <c r="K357" s="188">
        <f t="shared" si="13"/>
        <v>0</v>
      </c>
    </row>
    <row r="358" spans="1:11" ht="120" x14ac:dyDescent="0.25">
      <c r="A358" s="187">
        <v>6305</v>
      </c>
      <c r="B358" s="187">
        <v>13</v>
      </c>
      <c r="C358" s="184" t="str">
        <f t="shared" si="12"/>
        <v>13-6305</v>
      </c>
      <c r="D358" s="244" t="s">
        <v>417</v>
      </c>
      <c r="E358" s="244" t="s">
        <v>74</v>
      </c>
      <c r="F358" s="244" t="s">
        <v>81</v>
      </c>
      <c r="G358" s="244" t="s">
        <v>84</v>
      </c>
      <c r="H358" s="187" t="s">
        <v>6</v>
      </c>
      <c r="I358" s="188">
        <v>3</v>
      </c>
      <c r="J358" s="188">
        <f>VLOOKUP(A358,CENIK!$A$2:$F$201,6,FALSE)</f>
        <v>0</v>
      </c>
      <c r="K358" s="188">
        <f t="shared" si="13"/>
        <v>0</v>
      </c>
    </row>
    <row r="359" spans="1:11" ht="30" x14ac:dyDescent="0.25">
      <c r="A359" s="187">
        <v>6401</v>
      </c>
      <c r="B359" s="187">
        <v>13</v>
      </c>
      <c r="C359" s="184" t="str">
        <f t="shared" si="12"/>
        <v>13-6401</v>
      </c>
      <c r="D359" s="244" t="s">
        <v>417</v>
      </c>
      <c r="E359" s="244" t="s">
        <v>74</v>
      </c>
      <c r="F359" s="244" t="s">
        <v>85</v>
      </c>
      <c r="G359" s="244" t="s">
        <v>86</v>
      </c>
      <c r="H359" s="187" t="s">
        <v>10</v>
      </c>
      <c r="I359" s="188">
        <v>27</v>
      </c>
      <c r="J359" s="188">
        <f>VLOOKUP(A359,CENIK!$A$2:$F$201,6,FALSE)</f>
        <v>0</v>
      </c>
      <c r="K359" s="188">
        <f t="shared" si="13"/>
        <v>0</v>
      </c>
    </row>
    <row r="360" spans="1:11" ht="30" x14ac:dyDescent="0.25">
      <c r="A360" s="187">
        <v>6402</v>
      </c>
      <c r="B360" s="187">
        <v>13</v>
      </c>
      <c r="C360" s="184" t="str">
        <f t="shared" si="12"/>
        <v>13-6402</v>
      </c>
      <c r="D360" s="244" t="s">
        <v>417</v>
      </c>
      <c r="E360" s="244" t="s">
        <v>74</v>
      </c>
      <c r="F360" s="244" t="s">
        <v>85</v>
      </c>
      <c r="G360" s="244" t="s">
        <v>122</v>
      </c>
      <c r="H360" s="187" t="s">
        <v>10</v>
      </c>
      <c r="I360" s="188">
        <v>27</v>
      </c>
      <c r="J360" s="188">
        <f>VLOOKUP(A360,CENIK!$A$2:$F$201,6,FALSE)</f>
        <v>0</v>
      </c>
      <c r="K360" s="188">
        <f t="shared" si="13"/>
        <v>0</v>
      </c>
    </row>
    <row r="361" spans="1:11" ht="60" x14ac:dyDescent="0.25">
      <c r="A361" s="187">
        <v>6405</v>
      </c>
      <c r="B361" s="187">
        <v>13</v>
      </c>
      <c r="C361" s="184" t="str">
        <f t="shared" si="12"/>
        <v>13-6405</v>
      </c>
      <c r="D361" s="244" t="s">
        <v>417</v>
      </c>
      <c r="E361" s="244" t="s">
        <v>74</v>
      </c>
      <c r="F361" s="244" t="s">
        <v>85</v>
      </c>
      <c r="G361" s="244" t="s">
        <v>87</v>
      </c>
      <c r="H361" s="187" t="s">
        <v>10</v>
      </c>
      <c r="I361" s="188">
        <v>27</v>
      </c>
      <c r="J361" s="188">
        <f>VLOOKUP(A361,CENIK!$A$2:$F$201,6,FALSE)</f>
        <v>0</v>
      </c>
      <c r="K361" s="188">
        <f t="shared" si="13"/>
        <v>0</v>
      </c>
    </row>
    <row r="362" spans="1:11" ht="30" x14ac:dyDescent="0.25">
      <c r="A362" s="187">
        <v>6501</v>
      </c>
      <c r="B362" s="187">
        <v>13</v>
      </c>
      <c r="C362" s="184" t="str">
        <f t="shared" si="12"/>
        <v>13-6501</v>
      </c>
      <c r="D362" s="244" t="s">
        <v>417</v>
      </c>
      <c r="E362" s="244" t="s">
        <v>74</v>
      </c>
      <c r="F362" s="244" t="s">
        <v>88</v>
      </c>
      <c r="G362" s="244" t="s">
        <v>271</v>
      </c>
      <c r="H362" s="187" t="s">
        <v>6</v>
      </c>
      <c r="I362" s="188">
        <v>1</v>
      </c>
      <c r="J362" s="188">
        <f>VLOOKUP(A362,CENIK!$A$2:$F$201,6,FALSE)</f>
        <v>0</v>
      </c>
      <c r="K362" s="188">
        <f t="shared" si="13"/>
        <v>0</v>
      </c>
    </row>
    <row r="363" spans="1:11" ht="75" x14ac:dyDescent="0.25">
      <c r="A363" s="187">
        <v>6512</v>
      </c>
      <c r="B363" s="187">
        <v>13</v>
      </c>
      <c r="C363" s="184" t="str">
        <f t="shared" si="12"/>
        <v>13-6512</v>
      </c>
      <c r="D363" s="244" t="s">
        <v>417</v>
      </c>
      <c r="E363" s="244" t="s">
        <v>74</v>
      </c>
      <c r="F363" s="244" t="s">
        <v>88</v>
      </c>
      <c r="G363" s="244" t="s">
        <v>278</v>
      </c>
      <c r="H363" s="187" t="s">
        <v>10</v>
      </c>
      <c r="I363" s="188">
        <v>27</v>
      </c>
      <c r="J363" s="188">
        <f>VLOOKUP(A363,CENIK!$A$2:$F$201,6,FALSE)</f>
        <v>0</v>
      </c>
      <c r="K363" s="188">
        <f t="shared" si="13"/>
        <v>0</v>
      </c>
    </row>
    <row r="364" spans="1:11" ht="60" x14ac:dyDescent="0.25">
      <c r="A364" s="187">
        <v>1201</v>
      </c>
      <c r="B364" s="187">
        <v>9</v>
      </c>
      <c r="C364" s="184" t="str">
        <f t="shared" si="12"/>
        <v>9-1201</v>
      </c>
      <c r="D364" s="244" t="s">
        <v>415</v>
      </c>
      <c r="E364" s="244" t="s">
        <v>7</v>
      </c>
      <c r="F364" s="244" t="s">
        <v>8</v>
      </c>
      <c r="G364" s="244" t="s">
        <v>9</v>
      </c>
      <c r="H364" s="187" t="s">
        <v>10</v>
      </c>
      <c r="I364" s="188">
        <v>31</v>
      </c>
      <c r="J364" s="188">
        <f>VLOOKUP(A364,CENIK!$A$2:$F$201,6,FALSE)</f>
        <v>0</v>
      </c>
      <c r="K364" s="188">
        <f t="shared" si="13"/>
        <v>0</v>
      </c>
    </row>
    <row r="365" spans="1:11" ht="45" x14ac:dyDescent="0.25">
      <c r="A365" s="187">
        <v>1202</v>
      </c>
      <c r="B365" s="187">
        <v>9</v>
      </c>
      <c r="C365" s="184" t="str">
        <f t="shared" si="12"/>
        <v>9-1202</v>
      </c>
      <c r="D365" s="244" t="s">
        <v>415</v>
      </c>
      <c r="E365" s="244" t="s">
        <v>7</v>
      </c>
      <c r="F365" s="244" t="s">
        <v>8</v>
      </c>
      <c r="G365" s="244" t="s">
        <v>11</v>
      </c>
      <c r="H365" s="187" t="s">
        <v>12</v>
      </c>
      <c r="I365" s="188">
        <v>2</v>
      </c>
      <c r="J365" s="188">
        <f>VLOOKUP(A365,CENIK!$A$2:$F$201,6,FALSE)</f>
        <v>0</v>
      </c>
      <c r="K365" s="188">
        <f t="shared" si="13"/>
        <v>0</v>
      </c>
    </row>
    <row r="366" spans="1:11" ht="60" x14ac:dyDescent="0.25">
      <c r="A366" s="187">
        <v>1203</v>
      </c>
      <c r="B366" s="187">
        <v>9</v>
      </c>
      <c r="C366" s="184" t="str">
        <f t="shared" si="12"/>
        <v>9-1203</v>
      </c>
      <c r="D366" s="244" t="s">
        <v>415</v>
      </c>
      <c r="E366" s="244" t="s">
        <v>7</v>
      </c>
      <c r="F366" s="244" t="s">
        <v>8</v>
      </c>
      <c r="G366" s="244" t="s">
        <v>236</v>
      </c>
      <c r="H366" s="187" t="s">
        <v>10</v>
      </c>
      <c r="I366" s="188">
        <v>31</v>
      </c>
      <c r="J366" s="188">
        <f>VLOOKUP(A366,CENIK!$A$2:$F$201,6,FALSE)</f>
        <v>0</v>
      </c>
      <c r="K366" s="188">
        <f t="shared" si="13"/>
        <v>0</v>
      </c>
    </row>
    <row r="367" spans="1:11" ht="45" x14ac:dyDescent="0.25">
      <c r="A367" s="187">
        <v>1204</v>
      </c>
      <c r="B367" s="187">
        <v>9</v>
      </c>
      <c r="C367" s="184" t="str">
        <f t="shared" si="12"/>
        <v>9-1204</v>
      </c>
      <c r="D367" s="244" t="s">
        <v>415</v>
      </c>
      <c r="E367" s="244" t="s">
        <v>7</v>
      </c>
      <c r="F367" s="244" t="s">
        <v>8</v>
      </c>
      <c r="G367" s="244" t="s">
        <v>13</v>
      </c>
      <c r="H367" s="187" t="s">
        <v>10</v>
      </c>
      <c r="I367" s="188">
        <v>31</v>
      </c>
      <c r="J367" s="188">
        <f>VLOOKUP(A367,CENIK!$A$2:$F$201,6,FALSE)</f>
        <v>0</v>
      </c>
      <c r="K367" s="188">
        <f t="shared" si="13"/>
        <v>0</v>
      </c>
    </row>
    <row r="368" spans="1:11" ht="60" x14ac:dyDescent="0.25">
      <c r="A368" s="187">
        <v>1205</v>
      </c>
      <c r="B368" s="187">
        <v>9</v>
      </c>
      <c r="C368" s="184" t="str">
        <f t="shared" si="12"/>
        <v>9-1205</v>
      </c>
      <c r="D368" s="244" t="s">
        <v>415</v>
      </c>
      <c r="E368" s="244" t="s">
        <v>7</v>
      </c>
      <c r="F368" s="244" t="s">
        <v>8</v>
      </c>
      <c r="G368" s="244" t="s">
        <v>237</v>
      </c>
      <c r="H368" s="187" t="s">
        <v>14</v>
      </c>
      <c r="I368" s="188">
        <v>1</v>
      </c>
      <c r="J368" s="188">
        <f>VLOOKUP(A368,CENIK!$A$2:$F$201,6,FALSE)</f>
        <v>0</v>
      </c>
      <c r="K368" s="188">
        <f t="shared" si="13"/>
        <v>0</v>
      </c>
    </row>
    <row r="369" spans="1:11" ht="75" x14ac:dyDescent="0.25">
      <c r="A369" s="187">
        <v>1208</v>
      </c>
      <c r="B369" s="187">
        <v>9</v>
      </c>
      <c r="C369" s="184" t="str">
        <f t="shared" si="12"/>
        <v>9-1208</v>
      </c>
      <c r="D369" s="244" t="s">
        <v>415</v>
      </c>
      <c r="E369" s="244" t="s">
        <v>7</v>
      </c>
      <c r="F369" s="244" t="s">
        <v>8</v>
      </c>
      <c r="G369" s="244" t="s">
        <v>240</v>
      </c>
      <c r="H369" s="187" t="s">
        <v>14</v>
      </c>
      <c r="I369" s="188">
        <v>1</v>
      </c>
      <c r="J369" s="188">
        <f>VLOOKUP(A369,CENIK!$A$2:$F$201,6,FALSE)</f>
        <v>0</v>
      </c>
      <c r="K369" s="188">
        <f t="shared" si="13"/>
        <v>0</v>
      </c>
    </row>
    <row r="370" spans="1:11" ht="75" x14ac:dyDescent="0.25">
      <c r="A370" s="187">
        <v>1210</v>
      </c>
      <c r="B370" s="187">
        <v>9</v>
      </c>
      <c r="C370" s="184" t="str">
        <f t="shared" si="12"/>
        <v>9-1210</v>
      </c>
      <c r="D370" s="244" t="s">
        <v>415</v>
      </c>
      <c r="E370" s="244" t="s">
        <v>7</v>
      </c>
      <c r="F370" s="244" t="s">
        <v>8</v>
      </c>
      <c r="G370" s="244" t="s">
        <v>241</v>
      </c>
      <c r="H370" s="187" t="s">
        <v>14</v>
      </c>
      <c r="I370" s="188">
        <v>1</v>
      </c>
      <c r="J370" s="188">
        <f>VLOOKUP(A370,CENIK!$A$2:$F$201,6,FALSE)</f>
        <v>0</v>
      </c>
      <c r="K370" s="188">
        <f t="shared" si="13"/>
        <v>0</v>
      </c>
    </row>
    <row r="371" spans="1:11" ht="45" x14ac:dyDescent="0.25">
      <c r="A371" s="187">
        <v>1301</v>
      </c>
      <c r="B371" s="187">
        <v>9</v>
      </c>
      <c r="C371" s="184" t="str">
        <f t="shared" si="12"/>
        <v>9-1301</v>
      </c>
      <c r="D371" s="244" t="s">
        <v>415</v>
      </c>
      <c r="E371" s="244" t="s">
        <v>7</v>
      </c>
      <c r="F371" s="244" t="s">
        <v>15</v>
      </c>
      <c r="G371" s="244" t="s">
        <v>16</v>
      </c>
      <c r="H371" s="187" t="s">
        <v>10</v>
      </c>
      <c r="I371" s="188">
        <v>31</v>
      </c>
      <c r="J371" s="188">
        <f>VLOOKUP(A371,CENIK!$A$2:$F$201,6,FALSE)</f>
        <v>0</v>
      </c>
      <c r="K371" s="188">
        <f t="shared" si="13"/>
        <v>0</v>
      </c>
    </row>
    <row r="372" spans="1:11" ht="150" x14ac:dyDescent="0.25">
      <c r="A372" s="187">
        <v>1302</v>
      </c>
      <c r="B372" s="187">
        <v>9</v>
      </c>
      <c r="C372" s="184" t="str">
        <f t="shared" si="12"/>
        <v>9-1302</v>
      </c>
      <c r="D372" s="244" t="s">
        <v>415</v>
      </c>
      <c r="E372" s="244" t="s">
        <v>7</v>
      </c>
      <c r="F372" s="244" t="s">
        <v>15</v>
      </c>
      <c r="G372" s="244" t="s">
        <v>3254</v>
      </c>
      <c r="H372" s="187" t="s">
        <v>10</v>
      </c>
      <c r="I372" s="188">
        <v>31</v>
      </c>
      <c r="J372" s="188">
        <f>VLOOKUP(A372,CENIK!$A$2:$F$201,6,FALSE)</f>
        <v>0</v>
      </c>
      <c r="K372" s="188">
        <f t="shared" si="13"/>
        <v>0</v>
      </c>
    </row>
    <row r="373" spans="1:11" ht="60" x14ac:dyDescent="0.25">
      <c r="A373" s="187">
        <v>1307</v>
      </c>
      <c r="B373" s="187">
        <v>9</v>
      </c>
      <c r="C373" s="184" t="str">
        <f t="shared" si="12"/>
        <v>9-1307</v>
      </c>
      <c r="D373" s="244" t="s">
        <v>415</v>
      </c>
      <c r="E373" s="244" t="s">
        <v>7</v>
      </c>
      <c r="F373" s="244" t="s">
        <v>15</v>
      </c>
      <c r="G373" s="244" t="s">
        <v>18</v>
      </c>
      <c r="H373" s="187" t="s">
        <v>6</v>
      </c>
      <c r="I373" s="188">
        <v>1</v>
      </c>
      <c r="J373" s="188">
        <f>VLOOKUP(A373,CENIK!$A$2:$F$201,6,FALSE)</f>
        <v>0</v>
      </c>
      <c r="K373" s="188">
        <f t="shared" si="13"/>
        <v>0</v>
      </c>
    </row>
    <row r="374" spans="1:11" ht="60" x14ac:dyDescent="0.25">
      <c r="A374" s="187">
        <v>1310</v>
      </c>
      <c r="B374" s="187">
        <v>9</v>
      </c>
      <c r="C374" s="184" t="str">
        <f t="shared" si="12"/>
        <v>9-1310</v>
      </c>
      <c r="D374" s="244" t="s">
        <v>415</v>
      </c>
      <c r="E374" s="244" t="s">
        <v>7</v>
      </c>
      <c r="F374" s="244" t="s">
        <v>15</v>
      </c>
      <c r="G374" s="244" t="s">
        <v>21</v>
      </c>
      <c r="H374" s="187" t="s">
        <v>22</v>
      </c>
      <c r="I374" s="188">
        <v>13.95</v>
      </c>
      <c r="J374" s="188">
        <f>VLOOKUP(A374,CENIK!$A$2:$F$201,6,FALSE)</f>
        <v>0</v>
      </c>
      <c r="K374" s="188">
        <f t="shared" si="13"/>
        <v>0</v>
      </c>
    </row>
    <row r="375" spans="1:11" ht="30" x14ac:dyDescent="0.25">
      <c r="A375" s="187">
        <v>1401</v>
      </c>
      <c r="B375" s="187">
        <v>9</v>
      </c>
      <c r="C375" s="184" t="str">
        <f t="shared" si="12"/>
        <v>9-1401</v>
      </c>
      <c r="D375" s="244" t="s">
        <v>415</v>
      </c>
      <c r="E375" s="244" t="s">
        <v>7</v>
      </c>
      <c r="F375" s="244" t="s">
        <v>25</v>
      </c>
      <c r="G375" s="244" t="s">
        <v>247</v>
      </c>
      <c r="H375" s="187" t="s">
        <v>20</v>
      </c>
      <c r="I375" s="188">
        <v>1</v>
      </c>
      <c r="J375" s="188">
        <f>VLOOKUP(A375,CENIK!$A$2:$F$201,6,FALSE)</f>
        <v>0</v>
      </c>
      <c r="K375" s="188">
        <f t="shared" si="13"/>
        <v>0</v>
      </c>
    </row>
    <row r="376" spans="1:11" ht="30" x14ac:dyDescent="0.25">
      <c r="A376" s="187">
        <v>1402</v>
      </c>
      <c r="B376" s="187">
        <v>9</v>
      </c>
      <c r="C376" s="184" t="str">
        <f t="shared" si="12"/>
        <v>9-1402</v>
      </c>
      <c r="D376" s="244" t="s">
        <v>415</v>
      </c>
      <c r="E376" s="244" t="s">
        <v>7</v>
      </c>
      <c r="F376" s="244" t="s">
        <v>25</v>
      </c>
      <c r="G376" s="244" t="s">
        <v>248</v>
      </c>
      <c r="H376" s="187" t="s">
        <v>20</v>
      </c>
      <c r="I376" s="188">
        <v>5</v>
      </c>
      <c r="J376" s="188">
        <f>VLOOKUP(A376,CENIK!$A$2:$F$201,6,FALSE)</f>
        <v>0</v>
      </c>
      <c r="K376" s="188">
        <f t="shared" si="13"/>
        <v>0</v>
      </c>
    </row>
    <row r="377" spans="1:11" ht="30" x14ac:dyDescent="0.25">
      <c r="A377" s="187">
        <v>1403</v>
      </c>
      <c r="B377" s="187">
        <v>9</v>
      </c>
      <c r="C377" s="184" t="str">
        <f t="shared" si="12"/>
        <v>9-1403</v>
      </c>
      <c r="D377" s="244" t="s">
        <v>415</v>
      </c>
      <c r="E377" s="244" t="s">
        <v>7</v>
      </c>
      <c r="F377" s="244" t="s">
        <v>25</v>
      </c>
      <c r="G377" s="244" t="s">
        <v>249</v>
      </c>
      <c r="H377" s="187" t="s">
        <v>20</v>
      </c>
      <c r="I377" s="188">
        <v>1</v>
      </c>
      <c r="J377" s="188">
        <f>VLOOKUP(A377,CENIK!$A$2:$F$201,6,FALSE)</f>
        <v>0</v>
      </c>
      <c r="K377" s="188">
        <f t="shared" si="13"/>
        <v>0</v>
      </c>
    </row>
    <row r="378" spans="1:11" ht="45" x14ac:dyDescent="0.25">
      <c r="A378" s="187">
        <v>12308</v>
      </c>
      <c r="B378" s="187">
        <v>9</v>
      </c>
      <c r="C378" s="184" t="str">
        <f t="shared" si="12"/>
        <v>9-12308</v>
      </c>
      <c r="D378" s="244" t="s">
        <v>415</v>
      </c>
      <c r="E378" s="244" t="s">
        <v>26</v>
      </c>
      <c r="F378" s="244" t="s">
        <v>27</v>
      </c>
      <c r="G378" s="244" t="s">
        <v>28</v>
      </c>
      <c r="H378" s="187" t="s">
        <v>29</v>
      </c>
      <c r="I378" s="188">
        <v>58.9</v>
      </c>
      <c r="J378" s="188">
        <f>VLOOKUP(A378,CENIK!$A$2:$F$201,6,FALSE)</f>
        <v>0</v>
      </c>
      <c r="K378" s="188">
        <f t="shared" si="13"/>
        <v>0</v>
      </c>
    </row>
    <row r="379" spans="1:11" ht="60" x14ac:dyDescent="0.25">
      <c r="A379" s="187">
        <v>12413</v>
      </c>
      <c r="B379" s="187">
        <v>9</v>
      </c>
      <c r="C379" s="184" t="str">
        <f t="shared" si="12"/>
        <v>9-12413</v>
      </c>
      <c r="D379" s="244" t="s">
        <v>415</v>
      </c>
      <c r="E379" s="244" t="s">
        <v>26</v>
      </c>
      <c r="F379" s="244" t="s">
        <v>27</v>
      </c>
      <c r="G379" s="244" t="s">
        <v>565</v>
      </c>
      <c r="H379" s="187" t="s">
        <v>12</v>
      </c>
      <c r="I379" s="188">
        <v>2</v>
      </c>
      <c r="J379" s="188">
        <f>VLOOKUP(A379,CENIK!$A$2:$F$201,6,FALSE)</f>
        <v>0</v>
      </c>
      <c r="K379" s="188">
        <f t="shared" si="13"/>
        <v>0</v>
      </c>
    </row>
    <row r="380" spans="1:11" ht="30" x14ac:dyDescent="0.25">
      <c r="A380" s="187">
        <v>2208</v>
      </c>
      <c r="B380" s="187">
        <v>9</v>
      </c>
      <c r="C380" s="184" t="str">
        <f t="shared" si="12"/>
        <v>9-2208</v>
      </c>
      <c r="D380" s="244" t="s">
        <v>415</v>
      </c>
      <c r="E380" s="244" t="s">
        <v>26</v>
      </c>
      <c r="F380" s="244" t="s">
        <v>36</v>
      </c>
      <c r="G380" s="244" t="s">
        <v>37</v>
      </c>
      <c r="H380" s="187" t="s">
        <v>29</v>
      </c>
      <c r="I380" s="188">
        <v>58.9</v>
      </c>
      <c r="J380" s="188">
        <f>VLOOKUP(A380,CENIK!$A$2:$F$201,6,FALSE)</f>
        <v>0</v>
      </c>
      <c r="K380" s="188">
        <f t="shared" si="13"/>
        <v>0</v>
      </c>
    </row>
    <row r="381" spans="1:11" ht="30" x14ac:dyDescent="0.25">
      <c r="A381" s="187">
        <v>24405</v>
      </c>
      <c r="B381" s="187">
        <v>9</v>
      </c>
      <c r="C381" s="184" t="str">
        <f t="shared" si="12"/>
        <v>9-24405</v>
      </c>
      <c r="D381" s="244" t="s">
        <v>415</v>
      </c>
      <c r="E381" s="244" t="s">
        <v>26</v>
      </c>
      <c r="F381" s="244" t="s">
        <v>36</v>
      </c>
      <c r="G381" s="244" t="s">
        <v>252</v>
      </c>
      <c r="H381" s="187" t="s">
        <v>22</v>
      </c>
      <c r="I381" s="188">
        <v>21.08</v>
      </c>
      <c r="J381" s="188">
        <f>VLOOKUP(A381,CENIK!$A$2:$F$201,6,FALSE)</f>
        <v>0</v>
      </c>
      <c r="K381" s="188">
        <f t="shared" si="13"/>
        <v>0</v>
      </c>
    </row>
    <row r="382" spans="1:11" ht="45" x14ac:dyDescent="0.25">
      <c r="A382" s="187">
        <v>31302</v>
      </c>
      <c r="B382" s="187">
        <v>9</v>
      </c>
      <c r="C382" s="184" t="str">
        <f t="shared" si="12"/>
        <v>9-31302</v>
      </c>
      <c r="D382" s="244" t="s">
        <v>415</v>
      </c>
      <c r="E382" s="244" t="s">
        <v>26</v>
      </c>
      <c r="F382" s="244" t="s">
        <v>36</v>
      </c>
      <c r="G382" s="244" t="s">
        <v>639</v>
      </c>
      <c r="H382" s="187" t="s">
        <v>22</v>
      </c>
      <c r="I382" s="188">
        <v>13.17</v>
      </c>
      <c r="J382" s="188">
        <f>VLOOKUP(A382,CENIK!$A$2:$F$201,6,FALSE)</f>
        <v>0</v>
      </c>
      <c r="K382" s="188">
        <f t="shared" si="13"/>
        <v>0</v>
      </c>
    </row>
    <row r="383" spans="1:11" ht="75" x14ac:dyDescent="0.25">
      <c r="A383" s="187">
        <v>31602</v>
      </c>
      <c r="B383" s="187">
        <v>9</v>
      </c>
      <c r="C383" s="184" t="str">
        <f t="shared" si="12"/>
        <v>9-31602</v>
      </c>
      <c r="D383" s="244" t="s">
        <v>415</v>
      </c>
      <c r="E383" s="244" t="s">
        <v>26</v>
      </c>
      <c r="F383" s="244" t="s">
        <v>36</v>
      </c>
      <c r="G383" s="244" t="s">
        <v>640</v>
      </c>
      <c r="H383" s="187" t="s">
        <v>29</v>
      </c>
      <c r="I383" s="188">
        <v>58.9</v>
      </c>
      <c r="J383" s="188">
        <f>VLOOKUP(A383,CENIK!$A$2:$F$201,6,FALSE)</f>
        <v>0</v>
      </c>
      <c r="K383" s="188">
        <f t="shared" si="13"/>
        <v>0</v>
      </c>
    </row>
    <row r="384" spans="1:11" ht="45" x14ac:dyDescent="0.25">
      <c r="A384" s="187">
        <v>32311</v>
      </c>
      <c r="B384" s="187">
        <v>9</v>
      </c>
      <c r="C384" s="184" t="str">
        <f t="shared" si="12"/>
        <v>9-32311</v>
      </c>
      <c r="D384" s="244" t="s">
        <v>415</v>
      </c>
      <c r="E384" s="244" t="s">
        <v>26</v>
      </c>
      <c r="F384" s="244" t="s">
        <v>36</v>
      </c>
      <c r="G384" s="244" t="s">
        <v>255</v>
      </c>
      <c r="H384" s="187" t="s">
        <v>29</v>
      </c>
      <c r="I384" s="188">
        <v>58.9</v>
      </c>
      <c r="J384" s="188">
        <f>VLOOKUP(A384,CENIK!$A$2:$F$201,6,FALSE)</f>
        <v>0</v>
      </c>
      <c r="K384" s="188">
        <f t="shared" si="13"/>
        <v>0</v>
      </c>
    </row>
    <row r="385" spans="1:11" ht="30" x14ac:dyDescent="0.25">
      <c r="A385" s="187">
        <v>34901</v>
      </c>
      <c r="B385" s="187">
        <v>9</v>
      </c>
      <c r="C385" s="184" t="str">
        <f t="shared" si="12"/>
        <v>9-34901</v>
      </c>
      <c r="D385" s="244" t="s">
        <v>415</v>
      </c>
      <c r="E385" s="244" t="s">
        <v>26</v>
      </c>
      <c r="F385" s="244" t="s">
        <v>36</v>
      </c>
      <c r="G385" s="244" t="s">
        <v>43</v>
      </c>
      <c r="H385" s="187" t="s">
        <v>29</v>
      </c>
      <c r="I385" s="188">
        <v>58.9</v>
      </c>
      <c r="J385" s="188">
        <f>VLOOKUP(A385,CENIK!$A$2:$F$201,6,FALSE)</f>
        <v>0</v>
      </c>
      <c r="K385" s="188">
        <f t="shared" si="13"/>
        <v>0</v>
      </c>
    </row>
    <row r="386" spans="1:11" ht="60" x14ac:dyDescent="0.25">
      <c r="A386" s="187">
        <v>4101</v>
      </c>
      <c r="B386" s="187">
        <v>9</v>
      </c>
      <c r="C386" s="184" t="str">
        <f t="shared" si="12"/>
        <v>9-4101</v>
      </c>
      <c r="D386" s="244" t="s">
        <v>415</v>
      </c>
      <c r="E386" s="244" t="s">
        <v>49</v>
      </c>
      <c r="F386" s="244" t="s">
        <v>50</v>
      </c>
      <c r="G386" s="244" t="s">
        <v>641</v>
      </c>
      <c r="H386" s="187" t="s">
        <v>29</v>
      </c>
      <c r="I386" s="188">
        <v>136.4</v>
      </c>
      <c r="J386" s="188">
        <f>VLOOKUP(A386,CENIK!$A$2:$F$201,6,FALSE)</f>
        <v>0</v>
      </c>
      <c r="K386" s="188">
        <f t="shared" si="13"/>
        <v>0</v>
      </c>
    </row>
    <row r="387" spans="1:11" ht="45" x14ac:dyDescent="0.25">
      <c r="A387" s="187">
        <v>4106</v>
      </c>
      <c r="B387" s="187">
        <v>9</v>
      </c>
      <c r="C387" s="184" t="str">
        <f t="shared" si="12"/>
        <v>9-4106</v>
      </c>
      <c r="D387" s="244" t="s">
        <v>415</v>
      </c>
      <c r="E387" s="244" t="s">
        <v>49</v>
      </c>
      <c r="F387" s="244" t="s">
        <v>50</v>
      </c>
      <c r="G387" s="244" t="s">
        <v>642</v>
      </c>
      <c r="H387" s="187" t="s">
        <v>22</v>
      </c>
      <c r="I387" s="188">
        <v>110.74</v>
      </c>
      <c r="J387" s="188">
        <f>VLOOKUP(A387,CENIK!$A$2:$F$201,6,FALSE)</f>
        <v>0</v>
      </c>
      <c r="K387" s="188">
        <f t="shared" si="13"/>
        <v>0</v>
      </c>
    </row>
    <row r="388" spans="1:11" ht="45" x14ac:dyDescent="0.25">
      <c r="A388" s="187">
        <v>4121</v>
      </c>
      <c r="B388" s="187">
        <v>9</v>
      </c>
      <c r="C388" s="184" t="str">
        <f t="shared" si="12"/>
        <v>9-4121</v>
      </c>
      <c r="D388" s="244" t="s">
        <v>415</v>
      </c>
      <c r="E388" s="244" t="s">
        <v>49</v>
      </c>
      <c r="F388" s="244" t="s">
        <v>50</v>
      </c>
      <c r="G388" s="244" t="s">
        <v>260</v>
      </c>
      <c r="H388" s="187" t="s">
        <v>22</v>
      </c>
      <c r="I388" s="188">
        <v>6</v>
      </c>
      <c r="J388" s="188">
        <f>VLOOKUP(A388,CENIK!$A$2:$F$201,6,FALSE)</f>
        <v>0</v>
      </c>
      <c r="K388" s="188">
        <f t="shared" si="13"/>
        <v>0</v>
      </c>
    </row>
    <row r="389" spans="1:11" ht="30" x14ac:dyDescent="0.25">
      <c r="A389" s="187">
        <v>4202</v>
      </c>
      <c r="B389" s="187">
        <v>9</v>
      </c>
      <c r="C389" s="184" t="str">
        <f t="shared" si="12"/>
        <v>9-4202</v>
      </c>
      <c r="D389" s="244" t="s">
        <v>415</v>
      </c>
      <c r="E389" s="244" t="s">
        <v>49</v>
      </c>
      <c r="F389" s="244" t="s">
        <v>56</v>
      </c>
      <c r="G389" s="244" t="s">
        <v>58</v>
      </c>
      <c r="H389" s="187" t="s">
        <v>29</v>
      </c>
      <c r="I389" s="188">
        <v>46.5</v>
      </c>
      <c r="J389" s="188">
        <f>VLOOKUP(A389,CENIK!$A$2:$F$201,6,FALSE)</f>
        <v>0</v>
      </c>
      <c r="K389" s="188">
        <f t="shared" si="13"/>
        <v>0</v>
      </c>
    </row>
    <row r="390" spans="1:11" ht="75" x14ac:dyDescent="0.25">
      <c r="A390" s="187">
        <v>4203</v>
      </c>
      <c r="B390" s="187">
        <v>9</v>
      </c>
      <c r="C390" s="184" t="str">
        <f t="shared" si="12"/>
        <v>9-4203</v>
      </c>
      <c r="D390" s="244" t="s">
        <v>415</v>
      </c>
      <c r="E390" s="244" t="s">
        <v>49</v>
      </c>
      <c r="F390" s="244" t="s">
        <v>56</v>
      </c>
      <c r="G390" s="244" t="s">
        <v>59</v>
      </c>
      <c r="H390" s="187" t="s">
        <v>22</v>
      </c>
      <c r="I390" s="188">
        <v>8.0299999999999994</v>
      </c>
      <c r="J390" s="188">
        <f>VLOOKUP(A390,CENIK!$A$2:$F$201,6,FALSE)</f>
        <v>0</v>
      </c>
      <c r="K390" s="188">
        <f t="shared" si="13"/>
        <v>0</v>
      </c>
    </row>
    <row r="391" spans="1:11" ht="60" x14ac:dyDescent="0.25">
      <c r="A391" s="187">
        <v>4204</v>
      </c>
      <c r="B391" s="187">
        <v>9</v>
      </c>
      <c r="C391" s="184" t="str">
        <f t="shared" si="12"/>
        <v>9-4204</v>
      </c>
      <c r="D391" s="244" t="s">
        <v>415</v>
      </c>
      <c r="E391" s="244" t="s">
        <v>49</v>
      </c>
      <c r="F391" s="244" t="s">
        <v>56</v>
      </c>
      <c r="G391" s="244" t="s">
        <v>60</v>
      </c>
      <c r="H391" s="187" t="s">
        <v>22</v>
      </c>
      <c r="I391" s="188">
        <v>23.77</v>
      </c>
      <c r="J391" s="188">
        <f>VLOOKUP(A391,CENIK!$A$2:$F$201,6,FALSE)</f>
        <v>0</v>
      </c>
      <c r="K391" s="188">
        <f t="shared" si="13"/>
        <v>0</v>
      </c>
    </row>
    <row r="392" spans="1:11" ht="60" x14ac:dyDescent="0.25">
      <c r="A392" s="187">
        <v>4205</v>
      </c>
      <c r="B392" s="187">
        <v>9</v>
      </c>
      <c r="C392" s="184" t="str">
        <f t="shared" si="12"/>
        <v>9-4205</v>
      </c>
      <c r="D392" s="244" t="s">
        <v>415</v>
      </c>
      <c r="E392" s="244" t="s">
        <v>49</v>
      </c>
      <c r="F392" s="244" t="s">
        <v>56</v>
      </c>
      <c r="G392" s="244" t="s">
        <v>61</v>
      </c>
      <c r="H392" s="187" t="s">
        <v>29</v>
      </c>
      <c r="I392" s="188">
        <v>62</v>
      </c>
      <c r="J392" s="188">
        <f>VLOOKUP(A392,CENIK!$A$2:$F$201,6,FALSE)</f>
        <v>0</v>
      </c>
      <c r="K392" s="188">
        <f t="shared" si="13"/>
        <v>0</v>
      </c>
    </row>
    <row r="393" spans="1:11" ht="60" x14ac:dyDescent="0.25">
      <c r="A393" s="187">
        <v>4207</v>
      </c>
      <c r="B393" s="187">
        <v>9</v>
      </c>
      <c r="C393" s="184" t="str">
        <f t="shared" si="12"/>
        <v>9-4207</v>
      </c>
      <c r="D393" s="244" t="s">
        <v>415</v>
      </c>
      <c r="E393" s="244" t="s">
        <v>49</v>
      </c>
      <c r="F393" s="244" t="s">
        <v>56</v>
      </c>
      <c r="G393" s="244" t="s">
        <v>262</v>
      </c>
      <c r="H393" s="187" t="s">
        <v>22</v>
      </c>
      <c r="I393" s="188">
        <v>43.22</v>
      </c>
      <c r="J393" s="188">
        <f>VLOOKUP(A393,CENIK!$A$2:$F$201,6,FALSE)</f>
        <v>0</v>
      </c>
      <c r="K393" s="188">
        <f t="shared" si="13"/>
        <v>0</v>
      </c>
    </row>
    <row r="394" spans="1:11" ht="75" x14ac:dyDescent="0.25">
      <c r="A394" s="187">
        <v>5108</v>
      </c>
      <c r="B394" s="187">
        <v>9</v>
      </c>
      <c r="C394" s="184" t="str">
        <f t="shared" si="12"/>
        <v>9-5108</v>
      </c>
      <c r="D394" s="244" t="s">
        <v>415</v>
      </c>
      <c r="E394" s="244" t="s">
        <v>63</v>
      </c>
      <c r="F394" s="244" t="s">
        <v>64</v>
      </c>
      <c r="G394" s="244" t="s">
        <v>68</v>
      </c>
      <c r="H394" s="187" t="s">
        <v>69</v>
      </c>
      <c r="I394" s="188">
        <v>31</v>
      </c>
      <c r="J394" s="188">
        <f>VLOOKUP(A394,CENIK!$A$2:$F$201,6,FALSE)</f>
        <v>0</v>
      </c>
      <c r="K394" s="188">
        <f t="shared" si="13"/>
        <v>0</v>
      </c>
    </row>
    <row r="395" spans="1:11" ht="165" x14ac:dyDescent="0.25">
      <c r="A395" s="187">
        <v>6101</v>
      </c>
      <c r="B395" s="187">
        <v>9</v>
      </c>
      <c r="C395" s="184" t="str">
        <f t="shared" si="12"/>
        <v>9-6101</v>
      </c>
      <c r="D395" s="244" t="s">
        <v>415</v>
      </c>
      <c r="E395" s="244" t="s">
        <v>74</v>
      </c>
      <c r="F395" s="244" t="s">
        <v>75</v>
      </c>
      <c r="G395" s="244" t="s">
        <v>76</v>
      </c>
      <c r="H395" s="187" t="s">
        <v>10</v>
      </c>
      <c r="I395" s="188">
        <v>31</v>
      </c>
      <c r="J395" s="188">
        <f>VLOOKUP(A395,CENIK!$A$2:$F$201,6,FALSE)</f>
        <v>0</v>
      </c>
      <c r="K395" s="188">
        <f t="shared" si="13"/>
        <v>0</v>
      </c>
    </row>
    <row r="396" spans="1:11" ht="120" x14ac:dyDescent="0.25">
      <c r="A396" s="187">
        <v>6202</v>
      </c>
      <c r="B396" s="187">
        <v>9</v>
      </c>
      <c r="C396" s="184" t="str">
        <f t="shared" si="12"/>
        <v>9-6202</v>
      </c>
      <c r="D396" s="244" t="s">
        <v>415</v>
      </c>
      <c r="E396" s="244" t="s">
        <v>74</v>
      </c>
      <c r="F396" s="244" t="s">
        <v>77</v>
      </c>
      <c r="G396" s="244" t="s">
        <v>263</v>
      </c>
      <c r="H396" s="187" t="s">
        <v>6</v>
      </c>
      <c r="I396" s="188">
        <v>1</v>
      </c>
      <c r="J396" s="188">
        <f>VLOOKUP(A396,CENIK!$A$2:$F$201,6,FALSE)</f>
        <v>0</v>
      </c>
      <c r="K396" s="188">
        <f t="shared" si="13"/>
        <v>0</v>
      </c>
    </row>
    <row r="397" spans="1:11" ht="120" x14ac:dyDescent="0.25">
      <c r="A397" s="187">
        <v>6204</v>
      </c>
      <c r="B397" s="187">
        <v>9</v>
      </c>
      <c r="C397" s="184" t="str">
        <f t="shared" si="12"/>
        <v>9-6204</v>
      </c>
      <c r="D397" s="244" t="s">
        <v>415</v>
      </c>
      <c r="E397" s="244" t="s">
        <v>74</v>
      </c>
      <c r="F397" s="244" t="s">
        <v>77</v>
      </c>
      <c r="G397" s="244" t="s">
        <v>265</v>
      </c>
      <c r="H397" s="187" t="s">
        <v>6</v>
      </c>
      <c r="I397" s="188">
        <v>1</v>
      </c>
      <c r="J397" s="188">
        <f>VLOOKUP(A397,CENIK!$A$2:$F$201,6,FALSE)</f>
        <v>0</v>
      </c>
      <c r="K397" s="188">
        <f t="shared" si="13"/>
        <v>0</v>
      </c>
    </row>
    <row r="398" spans="1:11" ht="120" x14ac:dyDescent="0.25">
      <c r="A398" s="187">
        <v>6253</v>
      </c>
      <c r="B398" s="187">
        <v>9</v>
      </c>
      <c r="C398" s="184" t="str">
        <f t="shared" si="12"/>
        <v>9-6253</v>
      </c>
      <c r="D398" s="244" t="s">
        <v>415</v>
      </c>
      <c r="E398" s="244" t="s">
        <v>74</v>
      </c>
      <c r="F398" s="244" t="s">
        <v>77</v>
      </c>
      <c r="G398" s="244" t="s">
        <v>269</v>
      </c>
      <c r="H398" s="187" t="s">
        <v>6</v>
      </c>
      <c r="I398" s="188">
        <v>2</v>
      </c>
      <c r="J398" s="188">
        <f>VLOOKUP(A398,CENIK!$A$2:$F$201,6,FALSE)</f>
        <v>0</v>
      </c>
      <c r="K398" s="188">
        <f t="shared" si="13"/>
        <v>0</v>
      </c>
    </row>
    <row r="399" spans="1:11" ht="345" x14ac:dyDescent="0.25">
      <c r="A399" s="187">
        <v>6301</v>
      </c>
      <c r="B399" s="187">
        <v>9</v>
      </c>
      <c r="C399" s="184" t="str">
        <f t="shared" si="12"/>
        <v>9-6301</v>
      </c>
      <c r="D399" s="244" t="s">
        <v>415</v>
      </c>
      <c r="E399" s="244" t="s">
        <v>74</v>
      </c>
      <c r="F399" s="244" t="s">
        <v>81</v>
      </c>
      <c r="G399" s="244" t="s">
        <v>270</v>
      </c>
      <c r="H399" s="187" t="s">
        <v>6</v>
      </c>
      <c r="I399" s="188">
        <v>2</v>
      </c>
      <c r="J399" s="188">
        <f>VLOOKUP(A399,CENIK!$A$2:$F$201,6,FALSE)</f>
        <v>0</v>
      </c>
      <c r="K399" s="188">
        <f t="shared" si="13"/>
        <v>0</v>
      </c>
    </row>
    <row r="400" spans="1:11" ht="120" x14ac:dyDescent="0.25">
      <c r="A400" s="187">
        <v>6305</v>
      </c>
      <c r="B400" s="187">
        <v>9</v>
      </c>
      <c r="C400" s="184" t="str">
        <f t="shared" si="12"/>
        <v>9-6305</v>
      </c>
      <c r="D400" s="244" t="s">
        <v>415</v>
      </c>
      <c r="E400" s="244" t="s">
        <v>74</v>
      </c>
      <c r="F400" s="244" t="s">
        <v>81</v>
      </c>
      <c r="G400" s="244" t="s">
        <v>84</v>
      </c>
      <c r="H400" s="187" t="s">
        <v>6</v>
      </c>
      <c r="I400" s="188">
        <v>2</v>
      </c>
      <c r="J400" s="188">
        <f>VLOOKUP(A400,CENIK!$A$2:$F$201,6,FALSE)</f>
        <v>0</v>
      </c>
      <c r="K400" s="188">
        <f t="shared" si="13"/>
        <v>0</v>
      </c>
    </row>
    <row r="401" spans="1:11" ht="30" x14ac:dyDescent="0.25">
      <c r="A401" s="187">
        <v>6401</v>
      </c>
      <c r="B401" s="187">
        <v>9</v>
      </c>
      <c r="C401" s="184" t="str">
        <f t="shared" si="12"/>
        <v>9-6401</v>
      </c>
      <c r="D401" s="244" t="s">
        <v>415</v>
      </c>
      <c r="E401" s="244" t="s">
        <v>74</v>
      </c>
      <c r="F401" s="244" t="s">
        <v>85</v>
      </c>
      <c r="G401" s="244" t="s">
        <v>86</v>
      </c>
      <c r="H401" s="187" t="s">
        <v>10</v>
      </c>
      <c r="I401" s="188">
        <v>31</v>
      </c>
      <c r="J401" s="188">
        <f>VLOOKUP(A401,CENIK!$A$2:$F$201,6,FALSE)</f>
        <v>0</v>
      </c>
      <c r="K401" s="188">
        <f t="shared" si="13"/>
        <v>0</v>
      </c>
    </row>
    <row r="402" spans="1:11" ht="30" x14ac:dyDescent="0.25">
      <c r="A402" s="187">
        <v>6402</v>
      </c>
      <c r="B402" s="187">
        <v>9</v>
      </c>
      <c r="C402" s="184" t="str">
        <f t="shared" si="12"/>
        <v>9-6402</v>
      </c>
      <c r="D402" s="244" t="s">
        <v>415</v>
      </c>
      <c r="E402" s="244" t="s">
        <v>74</v>
      </c>
      <c r="F402" s="244" t="s">
        <v>85</v>
      </c>
      <c r="G402" s="244" t="s">
        <v>122</v>
      </c>
      <c r="H402" s="187" t="s">
        <v>10</v>
      </c>
      <c r="I402" s="188">
        <v>31</v>
      </c>
      <c r="J402" s="188">
        <f>VLOOKUP(A402,CENIK!$A$2:$F$201,6,FALSE)</f>
        <v>0</v>
      </c>
      <c r="K402" s="188">
        <f t="shared" si="13"/>
        <v>0</v>
      </c>
    </row>
    <row r="403" spans="1:11" ht="60" x14ac:dyDescent="0.25">
      <c r="A403" s="187">
        <v>6405</v>
      </c>
      <c r="B403" s="187">
        <v>9</v>
      </c>
      <c r="C403" s="184" t="str">
        <f t="shared" si="12"/>
        <v>9-6405</v>
      </c>
      <c r="D403" s="244" t="s">
        <v>415</v>
      </c>
      <c r="E403" s="244" t="s">
        <v>74</v>
      </c>
      <c r="F403" s="244" t="s">
        <v>85</v>
      </c>
      <c r="G403" s="244" t="s">
        <v>87</v>
      </c>
      <c r="H403" s="187" t="s">
        <v>10</v>
      </c>
      <c r="I403" s="188">
        <v>31</v>
      </c>
      <c r="J403" s="188">
        <f>VLOOKUP(A403,CENIK!$A$2:$F$201,6,FALSE)</f>
        <v>0</v>
      </c>
      <c r="K403" s="188">
        <f t="shared" si="13"/>
        <v>0</v>
      </c>
    </row>
    <row r="404" spans="1:11" ht="30" x14ac:dyDescent="0.25">
      <c r="A404" s="187">
        <v>6501</v>
      </c>
      <c r="B404" s="187">
        <v>9</v>
      </c>
      <c r="C404" s="184" t="str">
        <f t="shared" si="12"/>
        <v>9-6501</v>
      </c>
      <c r="D404" s="244" t="s">
        <v>415</v>
      </c>
      <c r="E404" s="244" t="s">
        <v>74</v>
      </c>
      <c r="F404" s="244" t="s">
        <v>88</v>
      </c>
      <c r="G404" s="244" t="s">
        <v>271</v>
      </c>
      <c r="H404" s="187" t="s">
        <v>6</v>
      </c>
      <c r="I404" s="188">
        <v>1</v>
      </c>
      <c r="J404" s="188">
        <f>VLOOKUP(A404,CENIK!$A$2:$F$201,6,FALSE)</f>
        <v>0</v>
      </c>
      <c r="K404" s="188">
        <f t="shared" si="13"/>
        <v>0</v>
      </c>
    </row>
    <row r="405" spans="1:11" ht="45" x14ac:dyDescent="0.25">
      <c r="A405" s="187">
        <v>6503</v>
      </c>
      <c r="B405" s="187">
        <v>9</v>
      </c>
      <c r="C405" s="184" t="str">
        <f t="shared" si="12"/>
        <v>9-6503</v>
      </c>
      <c r="D405" s="244" t="s">
        <v>415</v>
      </c>
      <c r="E405" s="244" t="s">
        <v>74</v>
      </c>
      <c r="F405" s="244" t="s">
        <v>88</v>
      </c>
      <c r="G405" s="244" t="s">
        <v>273</v>
      </c>
      <c r="H405" s="187" t="s">
        <v>6</v>
      </c>
      <c r="I405" s="188">
        <v>1</v>
      </c>
      <c r="J405" s="188">
        <f>VLOOKUP(A405,CENIK!$A$2:$F$201,6,FALSE)</f>
        <v>0</v>
      </c>
      <c r="K405" s="188">
        <f t="shared" si="13"/>
        <v>0</v>
      </c>
    </row>
    <row r="406" spans="1:11" ht="30" x14ac:dyDescent="0.25">
      <c r="A406" s="187">
        <v>6506</v>
      </c>
      <c r="B406" s="187">
        <v>9</v>
      </c>
      <c r="C406" s="184" t="str">
        <f t="shared" si="12"/>
        <v>9-6506</v>
      </c>
      <c r="D406" s="244" t="s">
        <v>415</v>
      </c>
      <c r="E406" s="244" t="s">
        <v>74</v>
      </c>
      <c r="F406" s="244" t="s">
        <v>88</v>
      </c>
      <c r="G406" s="244" t="s">
        <v>276</v>
      </c>
      <c r="H406" s="187" t="s">
        <v>6</v>
      </c>
      <c r="I406" s="188">
        <v>2</v>
      </c>
      <c r="J406" s="188">
        <f>VLOOKUP(A406,CENIK!$A$2:$F$201,6,FALSE)</f>
        <v>0</v>
      </c>
      <c r="K406" s="188">
        <f t="shared" si="13"/>
        <v>0</v>
      </c>
    </row>
    <row r="407" spans="1:11" ht="60" x14ac:dyDescent="0.25">
      <c r="A407" s="187">
        <v>1201</v>
      </c>
      <c r="B407" s="187">
        <v>65</v>
      </c>
      <c r="C407" s="184" t="str">
        <f t="shared" si="12"/>
        <v>65-1201</v>
      </c>
      <c r="D407" s="244" t="s">
        <v>421</v>
      </c>
      <c r="E407" s="244" t="s">
        <v>7</v>
      </c>
      <c r="F407" s="244" t="s">
        <v>8</v>
      </c>
      <c r="G407" s="244" t="s">
        <v>9</v>
      </c>
      <c r="H407" s="187" t="s">
        <v>10</v>
      </c>
      <c r="I407" s="188">
        <v>102.68</v>
      </c>
      <c r="J407" s="188">
        <f>VLOOKUP(A407,CENIK!$A$2:$F$201,6,FALSE)</f>
        <v>0</v>
      </c>
      <c r="K407" s="188">
        <f t="shared" si="13"/>
        <v>0</v>
      </c>
    </row>
    <row r="408" spans="1:11" ht="45" x14ac:dyDescent="0.25">
      <c r="A408" s="187">
        <v>1202</v>
      </c>
      <c r="B408" s="187">
        <v>65</v>
      </c>
      <c r="C408" s="184" t="str">
        <f t="shared" si="12"/>
        <v>65-1202</v>
      </c>
      <c r="D408" s="244" t="s">
        <v>421</v>
      </c>
      <c r="E408" s="244" t="s">
        <v>7</v>
      </c>
      <c r="F408" s="244" t="s">
        <v>8</v>
      </c>
      <c r="G408" s="244" t="s">
        <v>11</v>
      </c>
      <c r="H408" s="187" t="s">
        <v>12</v>
      </c>
      <c r="I408" s="188">
        <v>4</v>
      </c>
      <c r="J408" s="188">
        <f>VLOOKUP(A408,CENIK!$A$2:$F$201,6,FALSE)</f>
        <v>0</v>
      </c>
      <c r="K408" s="188">
        <f t="shared" si="13"/>
        <v>0</v>
      </c>
    </row>
    <row r="409" spans="1:11" ht="60" x14ac:dyDescent="0.25">
      <c r="A409" s="187">
        <v>1203</v>
      </c>
      <c r="B409" s="187">
        <v>65</v>
      </c>
      <c r="C409" s="184" t="str">
        <f t="shared" si="12"/>
        <v>65-1203</v>
      </c>
      <c r="D409" s="244" t="s">
        <v>421</v>
      </c>
      <c r="E409" s="244" t="s">
        <v>7</v>
      </c>
      <c r="F409" s="244" t="s">
        <v>8</v>
      </c>
      <c r="G409" s="244" t="s">
        <v>236</v>
      </c>
      <c r="H409" s="187" t="s">
        <v>10</v>
      </c>
      <c r="I409" s="188">
        <v>102.68</v>
      </c>
      <c r="J409" s="188">
        <f>VLOOKUP(A409,CENIK!$A$2:$F$201,6,FALSE)</f>
        <v>0</v>
      </c>
      <c r="K409" s="188">
        <f t="shared" si="13"/>
        <v>0</v>
      </c>
    </row>
    <row r="410" spans="1:11" ht="45" x14ac:dyDescent="0.25">
      <c r="A410" s="187">
        <v>1204</v>
      </c>
      <c r="B410" s="187">
        <v>65</v>
      </c>
      <c r="C410" s="184" t="str">
        <f t="shared" si="12"/>
        <v>65-1204</v>
      </c>
      <c r="D410" s="244" t="s">
        <v>421</v>
      </c>
      <c r="E410" s="244" t="s">
        <v>7</v>
      </c>
      <c r="F410" s="244" t="s">
        <v>8</v>
      </c>
      <c r="G410" s="244" t="s">
        <v>13</v>
      </c>
      <c r="H410" s="187" t="s">
        <v>10</v>
      </c>
      <c r="I410" s="188">
        <v>102.68</v>
      </c>
      <c r="J410" s="188">
        <f>VLOOKUP(A410,CENIK!$A$2:$F$201,6,FALSE)</f>
        <v>0</v>
      </c>
      <c r="K410" s="188">
        <f t="shared" si="13"/>
        <v>0</v>
      </c>
    </row>
    <row r="411" spans="1:11" ht="75" x14ac:dyDescent="0.25">
      <c r="A411" s="187">
        <v>1208</v>
      </c>
      <c r="B411" s="187">
        <v>65</v>
      </c>
      <c r="C411" s="184" t="str">
        <f t="shared" si="12"/>
        <v>65-1208</v>
      </c>
      <c r="D411" s="244" t="s">
        <v>421</v>
      </c>
      <c r="E411" s="244" t="s">
        <v>7</v>
      </c>
      <c r="F411" s="244" t="s">
        <v>8</v>
      </c>
      <c r="G411" s="244" t="s">
        <v>240</v>
      </c>
      <c r="H411" s="187" t="s">
        <v>14</v>
      </c>
      <c r="I411" s="188">
        <v>1</v>
      </c>
      <c r="J411" s="188">
        <f>VLOOKUP(A411,CENIK!$A$2:$F$201,6,FALSE)</f>
        <v>0</v>
      </c>
      <c r="K411" s="188">
        <f t="shared" si="13"/>
        <v>0</v>
      </c>
    </row>
    <row r="412" spans="1:11" ht="75" x14ac:dyDescent="0.25">
      <c r="A412" s="187">
        <v>1210</v>
      </c>
      <c r="B412" s="187">
        <v>65</v>
      </c>
      <c r="C412" s="184" t="str">
        <f t="shared" si="12"/>
        <v>65-1210</v>
      </c>
      <c r="D412" s="244" t="s">
        <v>421</v>
      </c>
      <c r="E412" s="244" t="s">
        <v>7</v>
      </c>
      <c r="F412" s="244" t="s">
        <v>8</v>
      </c>
      <c r="G412" s="244" t="s">
        <v>241</v>
      </c>
      <c r="H412" s="187" t="s">
        <v>14</v>
      </c>
      <c r="I412" s="188">
        <v>1</v>
      </c>
      <c r="J412" s="188">
        <f>VLOOKUP(A412,CENIK!$A$2:$F$201,6,FALSE)</f>
        <v>0</v>
      </c>
      <c r="K412" s="188">
        <f t="shared" si="13"/>
        <v>0</v>
      </c>
    </row>
    <row r="413" spans="1:11" ht="45" x14ac:dyDescent="0.25">
      <c r="A413" s="187">
        <v>1301</v>
      </c>
      <c r="B413" s="187">
        <v>65</v>
      </c>
      <c r="C413" s="184" t="str">
        <f t="shared" si="12"/>
        <v>65-1301</v>
      </c>
      <c r="D413" s="244" t="s">
        <v>421</v>
      </c>
      <c r="E413" s="244" t="s">
        <v>7</v>
      </c>
      <c r="F413" s="244" t="s">
        <v>15</v>
      </c>
      <c r="G413" s="244" t="s">
        <v>16</v>
      </c>
      <c r="H413" s="187" t="s">
        <v>10</v>
      </c>
      <c r="I413" s="188">
        <v>102.68</v>
      </c>
      <c r="J413" s="188">
        <f>VLOOKUP(A413,CENIK!$A$2:$F$201,6,FALSE)</f>
        <v>0</v>
      </c>
      <c r="K413" s="188">
        <f t="shared" si="13"/>
        <v>0</v>
      </c>
    </row>
    <row r="414" spans="1:11" ht="150" x14ac:dyDescent="0.25">
      <c r="A414" s="187">
        <v>1302</v>
      </c>
      <c r="B414" s="187">
        <v>65</v>
      </c>
      <c r="C414" s="184" t="str">
        <f t="shared" si="12"/>
        <v>65-1302</v>
      </c>
      <c r="D414" s="244" t="s">
        <v>421</v>
      </c>
      <c r="E414" s="244" t="s">
        <v>7</v>
      </c>
      <c r="F414" s="244" t="s">
        <v>15</v>
      </c>
      <c r="G414" s="244" t="s">
        <v>3254</v>
      </c>
      <c r="H414" s="187" t="s">
        <v>10</v>
      </c>
      <c r="I414" s="188">
        <v>102.68</v>
      </c>
      <c r="J414" s="188">
        <f>VLOOKUP(A414,CENIK!$A$2:$F$201,6,FALSE)</f>
        <v>0</v>
      </c>
      <c r="K414" s="188">
        <f t="shared" si="13"/>
        <v>0</v>
      </c>
    </row>
    <row r="415" spans="1:11" ht="60" x14ac:dyDescent="0.25">
      <c r="A415" s="187">
        <v>1307</v>
      </c>
      <c r="B415" s="187">
        <v>65</v>
      </c>
      <c r="C415" s="184" t="str">
        <f t="shared" si="12"/>
        <v>65-1307</v>
      </c>
      <c r="D415" s="244" t="s">
        <v>421</v>
      </c>
      <c r="E415" s="244" t="s">
        <v>7</v>
      </c>
      <c r="F415" s="244" t="s">
        <v>15</v>
      </c>
      <c r="G415" s="244" t="s">
        <v>18</v>
      </c>
      <c r="H415" s="187" t="s">
        <v>6</v>
      </c>
      <c r="I415" s="188">
        <v>2</v>
      </c>
      <c r="J415" s="188">
        <f>VLOOKUP(A415,CENIK!$A$2:$F$201,6,FALSE)</f>
        <v>0</v>
      </c>
      <c r="K415" s="188">
        <f t="shared" si="13"/>
        <v>0</v>
      </c>
    </row>
    <row r="416" spans="1:11" ht="60" x14ac:dyDescent="0.25">
      <c r="A416" s="187">
        <v>1310</v>
      </c>
      <c r="B416" s="187">
        <v>65</v>
      </c>
      <c r="C416" s="184" t="str">
        <f t="shared" si="12"/>
        <v>65-1310</v>
      </c>
      <c r="D416" s="244" t="s">
        <v>421</v>
      </c>
      <c r="E416" s="244" t="s">
        <v>7</v>
      </c>
      <c r="F416" s="244" t="s">
        <v>15</v>
      </c>
      <c r="G416" s="244" t="s">
        <v>21</v>
      </c>
      <c r="H416" s="187" t="s">
        <v>22</v>
      </c>
      <c r="I416" s="188">
        <v>49.2864</v>
      </c>
      <c r="J416" s="188">
        <f>VLOOKUP(A416,CENIK!$A$2:$F$201,6,FALSE)</f>
        <v>0</v>
      </c>
      <c r="K416" s="188">
        <f t="shared" si="13"/>
        <v>0</v>
      </c>
    </row>
    <row r="417" spans="1:11" ht="30" x14ac:dyDescent="0.25">
      <c r="A417" s="187">
        <v>1401</v>
      </c>
      <c r="B417" s="187">
        <v>65</v>
      </c>
      <c r="C417" s="184" t="str">
        <f t="shared" si="12"/>
        <v>65-1401</v>
      </c>
      <c r="D417" s="244" t="s">
        <v>421</v>
      </c>
      <c r="E417" s="244" t="s">
        <v>7</v>
      </c>
      <c r="F417" s="244" t="s">
        <v>25</v>
      </c>
      <c r="G417" s="244" t="s">
        <v>247</v>
      </c>
      <c r="H417" s="187" t="s">
        <v>20</v>
      </c>
      <c r="I417" s="188">
        <v>3</v>
      </c>
      <c r="J417" s="188">
        <f>VLOOKUP(A417,CENIK!$A$2:$F$201,6,FALSE)</f>
        <v>0</v>
      </c>
      <c r="K417" s="188">
        <f t="shared" si="13"/>
        <v>0</v>
      </c>
    </row>
    <row r="418" spans="1:11" ht="30" x14ac:dyDescent="0.25">
      <c r="A418" s="187">
        <v>1402</v>
      </c>
      <c r="B418" s="187">
        <v>65</v>
      </c>
      <c r="C418" s="184" t="str">
        <f t="shared" si="12"/>
        <v>65-1402</v>
      </c>
      <c r="D418" s="244" t="s">
        <v>421</v>
      </c>
      <c r="E418" s="244" t="s">
        <v>7</v>
      </c>
      <c r="F418" s="244" t="s">
        <v>25</v>
      </c>
      <c r="G418" s="244" t="s">
        <v>248</v>
      </c>
      <c r="H418" s="187" t="s">
        <v>20</v>
      </c>
      <c r="I418" s="188">
        <v>5</v>
      </c>
      <c r="J418" s="188">
        <f>VLOOKUP(A418,CENIK!$A$2:$F$201,6,FALSE)</f>
        <v>0</v>
      </c>
      <c r="K418" s="188">
        <f t="shared" si="13"/>
        <v>0</v>
      </c>
    </row>
    <row r="419" spans="1:11" ht="30" x14ac:dyDescent="0.25">
      <c r="A419" s="187">
        <v>1403</v>
      </c>
      <c r="B419" s="187">
        <v>65</v>
      </c>
      <c r="C419" s="184" t="str">
        <f t="shared" si="12"/>
        <v>65-1403</v>
      </c>
      <c r="D419" s="244" t="s">
        <v>421</v>
      </c>
      <c r="E419" s="244" t="s">
        <v>7</v>
      </c>
      <c r="F419" s="244" t="s">
        <v>25</v>
      </c>
      <c r="G419" s="244" t="s">
        <v>249</v>
      </c>
      <c r="H419" s="187" t="s">
        <v>20</v>
      </c>
      <c r="I419" s="188">
        <v>1</v>
      </c>
      <c r="J419" s="188">
        <f>VLOOKUP(A419,CENIK!$A$2:$F$201,6,FALSE)</f>
        <v>0</v>
      </c>
      <c r="K419" s="188">
        <f t="shared" si="13"/>
        <v>0</v>
      </c>
    </row>
    <row r="420" spans="1:11" ht="45" x14ac:dyDescent="0.25">
      <c r="A420" s="187">
        <v>12308</v>
      </c>
      <c r="B420" s="187">
        <v>65</v>
      </c>
      <c r="C420" s="184" t="str">
        <f t="shared" ref="C420:C483" si="14">CONCATENATE(B420,$A$33,A420)</f>
        <v>65-12308</v>
      </c>
      <c r="D420" s="244" t="s">
        <v>421</v>
      </c>
      <c r="E420" s="244" t="s">
        <v>26</v>
      </c>
      <c r="F420" s="244" t="s">
        <v>27</v>
      </c>
      <c r="G420" s="244" t="s">
        <v>28</v>
      </c>
      <c r="H420" s="187" t="s">
        <v>29</v>
      </c>
      <c r="I420" s="188">
        <v>195.09200000000001</v>
      </c>
      <c r="J420" s="188">
        <f>VLOOKUP(A420,CENIK!$A$2:$F$201,6,FALSE)</f>
        <v>0</v>
      </c>
      <c r="K420" s="188">
        <f t="shared" ref="K420:K483" si="15">ROUND(I420*J420,2)</f>
        <v>0</v>
      </c>
    </row>
    <row r="421" spans="1:11" ht="30" x14ac:dyDescent="0.25">
      <c r="A421" s="187">
        <v>2208</v>
      </c>
      <c r="B421" s="187">
        <v>65</v>
      </c>
      <c r="C421" s="184" t="str">
        <f t="shared" si="14"/>
        <v>65-2208</v>
      </c>
      <c r="D421" s="244" t="s">
        <v>421</v>
      </c>
      <c r="E421" s="244" t="s">
        <v>26</v>
      </c>
      <c r="F421" s="244" t="s">
        <v>36</v>
      </c>
      <c r="G421" s="244" t="s">
        <v>37</v>
      </c>
      <c r="H421" s="187" t="s">
        <v>29</v>
      </c>
      <c r="I421" s="188">
        <v>195.09200000000001</v>
      </c>
      <c r="J421" s="188">
        <f>VLOOKUP(A421,CENIK!$A$2:$F$201,6,FALSE)</f>
        <v>0</v>
      </c>
      <c r="K421" s="188">
        <f t="shared" si="15"/>
        <v>0</v>
      </c>
    </row>
    <row r="422" spans="1:11" ht="30" x14ac:dyDescent="0.25">
      <c r="A422" s="187">
        <v>24405</v>
      </c>
      <c r="B422" s="187">
        <v>65</v>
      </c>
      <c r="C422" s="184" t="str">
        <f t="shared" si="14"/>
        <v>65-24405</v>
      </c>
      <c r="D422" s="244" t="s">
        <v>421</v>
      </c>
      <c r="E422" s="244" t="s">
        <v>26</v>
      </c>
      <c r="F422" s="244" t="s">
        <v>36</v>
      </c>
      <c r="G422" s="244" t="s">
        <v>252</v>
      </c>
      <c r="H422" s="187" t="s">
        <v>22</v>
      </c>
      <c r="I422" s="188">
        <v>69.819999999999993</v>
      </c>
      <c r="J422" s="188">
        <f>VLOOKUP(A422,CENIK!$A$2:$F$201,6,FALSE)</f>
        <v>0</v>
      </c>
      <c r="K422" s="188">
        <f t="shared" si="15"/>
        <v>0</v>
      </c>
    </row>
    <row r="423" spans="1:11" ht="45" x14ac:dyDescent="0.25">
      <c r="A423" s="187">
        <v>31302</v>
      </c>
      <c r="B423" s="187">
        <v>65</v>
      </c>
      <c r="C423" s="184" t="str">
        <f t="shared" si="14"/>
        <v>65-31302</v>
      </c>
      <c r="D423" s="244" t="s">
        <v>421</v>
      </c>
      <c r="E423" s="244" t="s">
        <v>26</v>
      </c>
      <c r="F423" s="244" t="s">
        <v>36</v>
      </c>
      <c r="G423" s="244" t="s">
        <v>639</v>
      </c>
      <c r="H423" s="187" t="s">
        <v>22</v>
      </c>
      <c r="I423" s="188">
        <v>43.64</v>
      </c>
      <c r="J423" s="188">
        <f>VLOOKUP(A423,CENIK!$A$2:$F$201,6,FALSE)</f>
        <v>0</v>
      </c>
      <c r="K423" s="188">
        <f t="shared" si="15"/>
        <v>0</v>
      </c>
    </row>
    <row r="424" spans="1:11" ht="75" x14ac:dyDescent="0.25">
      <c r="A424" s="187">
        <v>31602</v>
      </c>
      <c r="B424" s="187">
        <v>65</v>
      </c>
      <c r="C424" s="184" t="str">
        <f t="shared" si="14"/>
        <v>65-31602</v>
      </c>
      <c r="D424" s="244" t="s">
        <v>421</v>
      </c>
      <c r="E424" s="244" t="s">
        <v>26</v>
      </c>
      <c r="F424" s="244" t="s">
        <v>36</v>
      </c>
      <c r="G424" s="244" t="s">
        <v>640</v>
      </c>
      <c r="H424" s="187" t="s">
        <v>29</v>
      </c>
      <c r="I424" s="188">
        <v>195.09200000000001</v>
      </c>
      <c r="J424" s="188">
        <f>VLOOKUP(A424,CENIK!$A$2:$F$201,6,FALSE)</f>
        <v>0</v>
      </c>
      <c r="K424" s="188">
        <f t="shared" si="15"/>
        <v>0</v>
      </c>
    </row>
    <row r="425" spans="1:11" ht="45" x14ac:dyDescent="0.25">
      <c r="A425" s="187">
        <v>32311</v>
      </c>
      <c r="B425" s="187">
        <v>65</v>
      </c>
      <c r="C425" s="184" t="str">
        <f t="shared" si="14"/>
        <v>65-32311</v>
      </c>
      <c r="D425" s="244" t="s">
        <v>421</v>
      </c>
      <c r="E425" s="244" t="s">
        <v>26</v>
      </c>
      <c r="F425" s="244" t="s">
        <v>36</v>
      </c>
      <c r="G425" s="244" t="s">
        <v>255</v>
      </c>
      <c r="H425" s="187" t="s">
        <v>29</v>
      </c>
      <c r="I425" s="188">
        <v>195.09200000000001</v>
      </c>
      <c r="J425" s="188">
        <f>VLOOKUP(A425,CENIK!$A$2:$F$201,6,FALSE)</f>
        <v>0</v>
      </c>
      <c r="K425" s="188">
        <f t="shared" si="15"/>
        <v>0</v>
      </c>
    </row>
    <row r="426" spans="1:11" ht="30" x14ac:dyDescent="0.25">
      <c r="A426" s="187">
        <v>34901</v>
      </c>
      <c r="B426" s="187">
        <v>65</v>
      </c>
      <c r="C426" s="184" t="str">
        <f t="shared" si="14"/>
        <v>65-34901</v>
      </c>
      <c r="D426" s="244" t="s">
        <v>421</v>
      </c>
      <c r="E426" s="244" t="s">
        <v>26</v>
      </c>
      <c r="F426" s="244" t="s">
        <v>36</v>
      </c>
      <c r="G426" s="244" t="s">
        <v>43</v>
      </c>
      <c r="H426" s="187" t="s">
        <v>29</v>
      </c>
      <c r="I426" s="188">
        <v>195.09200000000001</v>
      </c>
      <c r="J426" s="188">
        <f>VLOOKUP(A426,CENIK!$A$2:$F$201,6,FALSE)</f>
        <v>0</v>
      </c>
      <c r="K426" s="188">
        <f t="shared" si="15"/>
        <v>0</v>
      </c>
    </row>
    <row r="427" spans="1:11" ht="45" x14ac:dyDescent="0.25">
      <c r="A427" s="187">
        <v>3103</v>
      </c>
      <c r="B427" s="187">
        <v>65</v>
      </c>
      <c r="C427" s="184" t="str">
        <f t="shared" si="14"/>
        <v>65-3103</v>
      </c>
      <c r="D427" s="244" t="s">
        <v>421</v>
      </c>
      <c r="E427" s="244" t="s">
        <v>46</v>
      </c>
      <c r="F427" s="244" t="s">
        <v>584</v>
      </c>
      <c r="G427" s="244" t="s">
        <v>585</v>
      </c>
      <c r="H427" s="187" t="s">
        <v>10</v>
      </c>
      <c r="I427" s="188">
        <v>25</v>
      </c>
      <c r="J427" s="188">
        <f>VLOOKUP(A427,CENIK!$A$2:$F$201,6,FALSE)</f>
        <v>0</v>
      </c>
      <c r="K427" s="188">
        <f t="shared" si="15"/>
        <v>0</v>
      </c>
    </row>
    <row r="428" spans="1:11" ht="75" x14ac:dyDescent="0.25">
      <c r="A428" s="187">
        <v>3303</v>
      </c>
      <c r="B428" s="187">
        <v>65</v>
      </c>
      <c r="C428" s="184" t="str">
        <f t="shared" si="14"/>
        <v>65-3303</v>
      </c>
      <c r="D428" s="244" t="s">
        <v>421</v>
      </c>
      <c r="E428" s="244" t="s">
        <v>46</v>
      </c>
      <c r="F428" s="244" t="s">
        <v>47</v>
      </c>
      <c r="G428" s="244" t="s">
        <v>256</v>
      </c>
      <c r="H428" s="187" t="s">
        <v>10</v>
      </c>
      <c r="I428" s="188">
        <v>50</v>
      </c>
      <c r="J428" s="188">
        <f>VLOOKUP(A428,CENIK!$A$2:$F$201,6,FALSE)</f>
        <v>0</v>
      </c>
      <c r="K428" s="188">
        <f t="shared" si="15"/>
        <v>0</v>
      </c>
    </row>
    <row r="429" spans="1:11" ht="60" x14ac:dyDescent="0.25">
      <c r="A429" s="187">
        <v>4101</v>
      </c>
      <c r="B429" s="187">
        <v>65</v>
      </c>
      <c r="C429" s="184" t="str">
        <f t="shared" si="14"/>
        <v>65-4101</v>
      </c>
      <c r="D429" s="244" t="s">
        <v>421</v>
      </c>
      <c r="E429" s="244" t="s">
        <v>49</v>
      </c>
      <c r="F429" s="244" t="s">
        <v>50</v>
      </c>
      <c r="G429" s="244" t="s">
        <v>641</v>
      </c>
      <c r="H429" s="187" t="s">
        <v>29</v>
      </c>
      <c r="I429" s="188">
        <v>451.79199999999997</v>
      </c>
      <c r="J429" s="188">
        <f>VLOOKUP(A429,CENIK!$A$2:$F$201,6,FALSE)</f>
        <v>0</v>
      </c>
      <c r="K429" s="188">
        <f t="shared" si="15"/>
        <v>0</v>
      </c>
    </row>
    <row r="430" spans="1:11" ht="45" x14ac:dyDescent="0.25">
      <c r="A430" s="187">
        <v>4106</v>
      </c>
      <c r="B430" s="187">
        <v>65</v>
      </c>
      <c r="C430" s="184" t="str">
        <f t="shared" si="14"/>
        <v>65-4106</v>
      </c>
      <c r="D430" s="244" t="s">
        <v>421</v>
      </c>
      <c r="E430" s="244" t="s">
        <v>49</v>
      </c>
      <c r="F430" s="244" t="s">
        <v>50</v>
      </c>
      <c r="G430" s="244" t="s">
        <v>642</v>
      </c>
      <c r="H430" s="187" t="s">
        <v>22</v>
      </c>
      <c r="I430" s="188">
        <v>365.72</v>
      </c>
      <c r="J430" s="188">
        <f>VLOOKUP(A430,CENIK!$A$2:$F$201,6,FALSE)</f>
        <v>0</v>
      </c>
      <c r="K430" s="188">
        <f t="shared" si="15"/>
        <v>0</v>
      </c>
    </row>
    <row r="431" spans="1:11" ht="45" x14ac:dyDescent="0.25">
      <c r="A431" s="187">
        <v>4121</v>
      </c>
      <c r="B431" s="187">
        <v>65</v>
      </c>
      <c r="C431" s="184" t="str">
        <f t="shared" si="14"/>
        <v>65-4121</v>
      </c>
      <c r="D431" s="244" t="s">
        <v>421</v>
      </c>
      <c r="E431" s="244" t="s">
        <v>49</v>
      </c>
      <c r="F431" s="244" t="s">
        <v>50</v>
      </c>
      <c r="G431" s="244" t="s">
        <v>260</v>
      </c>
      <c r="H431" s="187" t="s">
        <v>22</v>
      </c>
      <c r="I431" s="188">
        <v>18</v>
      </c>
      <c r="J431" s="188">
        <f>VLOOKUP(A431,CENIK!$A$2:$F$201,6,FALSE)</f>
        <v>0</v>
      </c>
      <c r="K431" s="188">
        <f t="shared" si="15"/>
        <v>0</v>
      </c>
    </row>
    <row r="432" spans="1:11" ht="30" x14ac:dyDescent="0.25">
      <c r="A432" s="187">
        <v>4202</v>
      </c>
      <c r="B432" s="187">
        <v>65</v>
      </c>
      <c r="C432" s="184" t="str">
        <f t="shared" si="14"/>
        <v>65-4202</v>
      </c>
      <c r="D432" s="244" t="s">
        <v>421</v>
      </c>
      <c r="E432" s="244" t="s">
        <v>49</v>
      </c>
      <c r="F432" s="244" t="s">
        <v>56</v>
      </c>
      <c r="G432" s="244" t="s">
        <v>58</v>
      </c>
      <c r="H432" s="187" t="s">
        <v>29</v>
      </c>
      <c r="I432" s="188">
        <v>154.02000000000001</v>
      </c>
      <c r="J432" s="188">
        <f>VLOOKUP(A432,CENIK!$A$2:$F$201,6,FALSE)</f>
        <v>0</v>
      </c>
      <c r="K432" s="188">
        <f t="shared" si="15"/>
        <v>0</v>
      </c>
    </row>
    <row r="433" spans="1:11" ht="75" x14ac:dyDescent="0.25">
      <c r="A433" s="187">
        <v>4203</v>
      </c>
      <c r="B433" s="187">
        <v>65</v>
      </c>
      <c r="C433" s="184" t="str">
        <f t="shared" si="14"/>
        <v>65-4203</v>
      </c>
      <c r="D433" s="244" t="s">
        <v>421</v>
      </c>
      <c r="E433" s="244" t="s">
        <v>49</v>
      </c>
      <c r="F433" s="244" t="s">
        <v>56</v>
      </c>
      <c r="G433" s="244" t="s">
        <v>59</v>
      </c>
      <c r="H433" s="187" t="s">
        <v>22</v>
      </c>
      <c r="I433" s="188">
        <v>27.55</v>
      </c>
      <c r="J433" s="188">
        <f>VLOOKUP(A433,CENIK!$A$2:$F$201,6,FALSE)</f>
        <v>0</v>
      </c>
      <c r="K433" s="188">
        <f t="shared" si="15"/>
        <v>0</v>
      </c>
    </row>
    <row r="434" spans="1:11" ht="60" x14ac:dyDescent="0.25">
      <c r="A434" s="187">
        <v>4204</v>
      </c>
      <c r="B434" s="187">
        <v>65</v>
      </c>
      <c r="C434" s="184" t="str">
        <f t="shared" si="14"/>
        <v>65-4204</v>
      </c>
      <c r="D434" s="244" t="s">
        <v>421</v>
      </c>
      <c r="E434" s="244" t="s">
        <v>49</v>
      </c>
      <c r="F434" s="244" t="s">
        <v>56</v>
      </c>
      <c r="G434" s="244" t="s">
        <v>60</v>
      </c>
      <c r="H434" s="187" t="s">
        <v>22</v>
      </c>
      <c r="I434" s="188">
        <v>81.459999999999994</v>
      </c>
      <c r="J434" s="188">
        <f>VLOOKUP(A434,CENIK!$A$2:$F$201,6,FALSE)</f>
        <v>0</v>
      </c>
      <c r="K434" s="188">
        <f t="shared" si="15"/>
        <v>0</v>
      </c>
    </row>
    <row r="435" spans="1:11" ht="60" x14ac:dyDescent="0.25">
      <c r="A435" s="187">
        <v>4205</v>
      </c>
      <c r="B435" s="187">
        <v>65</v>
      </c>
      <c r="C435" s="184" t="str">
        <f t="shared" si="14"/>
        <v>65-4205</v>
      </c>
      <c r="D435" s="244" t="s">
        <v>421</v>
      </c>
      <c r="E435" s="244" t="s">
        <v>49</v>
      </c>
      <c r="F435" s="244" t="s">
        <v>56</v>
      </c>
      <c r="G435" s="244" t="s">
        <v>61</v>
      </c>
      <c r="H435" s="187" t="s">
        <v>29</v>
      </c>
      <c r="I435" s="188">
        <v>205</v>
      </c>
      <c r="J435" s="188">
        <f>VLOOKUP(A435,CENIK!$A$2:$F$201,6,FALSE)</f>
        <v>0</v>
      </c>
      <c r="K435" s="188">
        <f t="shared" si="15"/>
        <v>0</v>
      </c>
    </row>
    <row r="436" spans="1:11" ht="60" x14ac:dyDescent="0.25">
      <c r="A436" s="187">
        <v>4207</v>
      </c>
      <c r="B436" s="187">
        <v>65</v>
      </c>
      <c r="C436" s="184" t="str">
        <f t="shared" si="14"/>
        <v>65-4207</v>
      </c>
      <c r="D436" s="244" t="s">
        <v>421</v>
      </c>
      <c r="E436" s="244" t="s">
        <v>49</v>
      </c>
      <c r="F436" s="244" t="s">
        <v>56</v>
      </c>
      <c r="G436" s="244" t="s">
        <v>262</v>
      </c>
      <c r="H436" s="187" t="s">
        <v>22</v>
      </c>
      <c r="I436" s="188">
        <v>137.82</v>
      </c>
      <c r="J436" s="188">
        <f>VLOOKUP(A436,CENIK!$A$2:$F$201,6,FALSE)</f>
        <v>0</v>
      </c>
      <c r="K436" s="188">
        <f t="shared" si="15"/>
        <v>0</v>
      </c>
    </row>
    <row r="437" spans="1:11" ht="75" x14ac:dyDescent="0.25">
      <c r="A437" s="187">
        <v>5108</v>
      </c>
      <c r="B437" s="187">
        <v>65</v>
      </c>
      <c r="C437" s="184" t="str">
        <f t="shared" si="14"/>
        <v>65-5108</v>
      </c>
      <c r="D437" s="244" t="s">
        <v>421</v>
      </c>
      <c r="E437" s="244" t="s">
        <v>63</v>
      </c>
      <c r="F437" s="244" t="s">
        <v>64</v>
      </c>
      <c r="G437" s="244" t="s">
        <v>68</v>
      </c>
      <c r="H437" s="187" t="s">
        <v>69</v>
      </c>
      <c r="I437" s="188">
        <v>103</v>
      </c>
      <c r="J437" s="188">
        <f>VLOOKUP(A437,CENIK!$A$2:$F$201,6,FALSE)</f>
        <v>0</v>
      </c>
      <c r="K437" s="188">
        <f t="shared" si="15"/>
        <v>0</v>
      </c>
    </row>
    <row r="438" spans="1:11" ht="165" x14ac:dyDescent="0.25">
      <c r="A438" s="187">
        <v>6101</v>
      </c>
      <c r="B438" s="187">
        <v>65</v>
      </c>
      <c r="C438" s="184" t="str">
        <f t="shared" si="14"/>
        <v>65-6101</v>
      </c>
      <c r="D438" s="244" t="s">
        <v>421</v>
      </c>
      <c r="E438" s="244" t="s">
        <v>74</v>
      </c>
      <c r="F438" s="244" t="s">
        <v>75</v>
      </c>
      <c r="G438" s="244" t="s">
        <v>76</v>
      </c>
      <c r="H438" s="187" t="s">
        <v>10</v>
      </c>
      <c r="I438" s="188">
        <v>102.68</v>
      </c>
      <c r="J438" s="188">
        <f>VLOOKUP(A438,CENIK!$A$2:$F$201,6,FALSE)</f>
        <v>0</v>
      </c>
      <c r="K438" s="188">
        <f t="shared" si="15"/>
        <v>0</v>
      </c>
    </row>
    <row r="439" spans="1:11" ht="120" x14ac:dyDescent="0.25">
      <c r="A439" s="187">
        <v>6202</v>
      </c>
      <c r="B439" s="187">
        <v>65</v>
      </c>
      <c r="C439" s="184" t="str">
        <f t="shared" si="14"/>
        <v>65-6202</v>
      </c>
      <c r="D439" s="244" t="s">
        <v>421</v>
      </c>
      <c r="E439" s="244" t="s">
        <v>74</v>
      </c>
      <c r="F439" s="244" t="s">
        <v>77</v>
      </c>
      <c r="G439" s="244" t="s">
        <v>263</v>
      </c>
      <c r="H439" s="187" t="s">
        <v>6</v>
      </c>
      <c r="I439" s="188">
        <v>2</v>
      </c>
      <c r="J439" s="188">
        <f>VLOOKUP(A439,CENIK!$A$2:$F$201,6,FALSE)</f>
        <v>0</v>
      </c>
      <c r="K439" s="188">
        <f t="shared" si="15"/>
        <v>0</v>
      </c>
    </row>
    <row r="440" spans="1:11" ht="120" x14ac:dyDescent="0.25">
      <c r="A440" s="187">
        <v>6204</v>
      </c>
      <c r="B440" s="187">
        <v>65</v>
      </c>
      <c r="C440" s="184" t="str">
        <f t="shared" si="14"/>
        <v>65-6204</v>
      </c>
      <c r="D440" s="244" t="s">
        <v>421</v>
      </c>
      <c r="E440" s="244" t="s">
        <v>74</v>
      </c>
      <c r="F440" s="244" t="s">
        <v>77</v>
      </c>
      <c r="G440" s="244" t="s">
        <v>265</v>
      </c>
      <c r="H440" s="187" t="s">
        <v>6</v>
      </c>
      <c r="I440" s="188">
        <v>1</v>
      </c>
      <c r="J440" s="188">
        <f>VLOOKUP(A440,CENIK!$A$2:$F$201,6,FALSE)</f>
        <v>0</v>
      </c>
      <c r="K440" s="188">
        <f t="shared" si="15"/>
        <v>0</v>
      </c>
    </row>
    <row r="441" spans="1:11" ht="120" x14ac:dyDescent="0.25">
      <c r="A441" s="187">
        <v>6253</v>
      </c>
      <c r="B441" s="187">
        <v>65</v>
      </c>
      <c r="C441" s="184" t="str">
        <f t="shared" si="14"/>
        <v>65-6253</v>
      </c>
      <c r="D441" s="244" t="s">
        <v>421</v>
      </c>
      <c r="E441" s="244" t="s">
        <v>74</v>
      </c>
      <c r="F441" s="244" t="s">
        <v>77</v>
      </c>
      <c r="G441" s="244" t="s">
        <v>269</v>
      </c>
      <c r="H441" s="187" t="s">
        <v>6</v>
      </c>
      <c r="I441" s="188">
        <v>3</v>
      </c>
      <c r="J441" s="188">
        <f>VLOOKUP(A441,CENIK!$A$2:$F$201,6,FALSE)</f>
        <v>0</v>
      </c>
      <c r="K441" s="188">
        <f t="shared" si="15"/>
        <v>0</v>
      </c>
    </row>
    <row r="442" spans="1:11" ht="345" x14ac:dyDescent="0.25">
      <c r="A442" s="187">
        <v>6301</v>
      </c>
      <c r="B442" s="187">
        <v>65</v>
      </c>
      <c r="C442" s="184" t="str">
        <f t="shared" si="14"/>
        <v>65-6301</v>
      </c>
      <c r="D442" s="244" t="s">
        <v>421</v>
      </c>
      <c r="E442" s="244" t="s">
        <v>74</v>
      </c>
      <c r="F442" s="244" t="s">
        <v>81</v>
      </c>
      <c r="G442" s="244" t="s">
        <v>270</v>
      </c>
      <c r="H442" s="187" t="s">
        <v>6</v>
      </c>
      <c r="I442" s="188">
        <v>9</v>
      </c>
      <c r="J442" s="188">
        <f>VLOOKUP(A442,CENIK!$A$2:$F$201,6,FALSE)</f>
        <v>0</v>
      </c>
      <c r="K442" s="188">
        <f t="shared" si="15"/>
        <v>0</v>
      </c>
    </row>
    <row r="443" spans="1:11" ht="120" x14ac:dyDescent="0.25">
      <c r="A443" s="187">
        <v>6305</v>
      </c>
      <c r="B443" s="187">
        <v>65</v>
      </c>
      <c r="C443" s="184" t="str">
        <f t="shared" si="14"/>
        <v>65-6305</v>
      </c>
      <c r="D443" s="244" t="s">
        <v>421</v>
      </c>
      <c r="E443" s="244" t="s">
        <v>74</v>
      </c>
      <c r="F443" s="244" t="s">
        <v>81</v>
      </c>
      <c r="G443" s="244" t="s">
        <v>84</v>
      </c>
      <c r="H443" s="187" t="s">
        <v>6</v>
      </c>
      <c r="I443" s="188">
        <v>9</v>
      </c>
      <c r="J443" s="188">
        <f>VLOOKUP(A443,CENIK!$A$2:$F$201,6,FALSE)</f>
        <v>0</v>
      </c>
      <c r="K443" s="188">
        <f t="shared" si="15"/>
        <v>0</v>
      </c>
    </row>
    <row r="444" spans="1:11" ht="30" x14ac:dyDescent="0.25">
      <c r="A444" s="187">
        <v>6401</v>
      </c>
      <c r="B444" s="187">
        <v>65</v>
      </c>
      <c r="C444" s="184" t="str">
        <f t="shared" si="14"/>
        <v>65-6401</v>
      </c>
      <c r="D444" s="244" t="s">
        <v>421</v>
      </c>
      <c r="E444" s="244" t="s">
        <v>74</v>
      </c>
      <c r="F444" s="244" t="s">
        <v>85</v>
      </c>
      <c r="G444" s="244" t="s">
        <v>86</v>
      </c>
      <c r="H444" s="187" t="s">
        <v>10</v>
      </c>
      <c r="I444" s="188">
        <v>103</v>
      </c>
      <c r="J444" s="188">
        <f>VLOOKUP(A444,CENIK!$A$2:$F$201,6,FALSE)</f>
        <v>0</v>
      </c>
      <c r="K444" s="188">
        <f t="shared" si="15"/>
        <v>0</v>
      </c>
    </row>
    <row r="445" spans="1:11" ht="30" x14ac:dyDescent="0.25">
      <c r="A445" s="187">
        <v>6402</v>
      </c>
      <c r="B445" s="187">
        <v>65</v>
      </c>
      <c r="C445" s="184" t="str">
        <f t="shared" si="14"/>
        <v>65-6402</v>
      </c>
      <c r="D445" s="244" t="s">
        <v>421</v>
      </c>
      <c r="E445" s="244" t="s">
        <v>74</v>
      </c>
      <c r="F445" s="244" t="s">
        <v>85</v>
      </c>
      <c r="G445" s="244" t="s">
        <v>122</v>
      </c>
      <c r="H445" s="187" t="s">
        <v>10</v>
      </c>
      <c r="I445" s="188">
        <v>103</v>
      </c>
      <c r="J445" s="188">
        <f>VLOOKUP(A445,CENIK!$A$2:$F$201,6,FALSE)</f>
        <v>0</v>
      </c>
      <c r="K445" s="188">
        <f t="shared" si="15"/>
        <v>0</v>
      </c>
    </row>
    <row r="446" spans="1:11" ht="60" x14ac:dyDescent="0.25">
      <c r="A446" s="187">
        <v>6405</v>
      </c>
      <c r="B446" s="187">
        <v>65</v>
      </c>
      <c r="C446" s="184" t="str">
        <f t="shared" si="14"/>
        <v>65-6405</v>
      </c>
      <c r="D446" s="244" t="s">
        <v>421</v>
      </c>
      <c r="E446" s="244" t="s">
        <v>74</v>
      </c>
      <c r="F446" s="244" t="s">
        <v>85</v>
      </c>
      <c r="G446" s="244" t="s">
        <v>87</v>
      </c>
      <c r="H446" s="187" t="s">
        <v>10</v>
      </c>
      <c r="I446" s="188">
        <v>103</v>
      </c>
      <c r="J446" s="188">
        <f>VLOOKUP(A446,CENIK!$A$2:$F$201,6,FALSE)</f>
        <v>0</v>
      </c>
      <c r="K446" s="188">
        <f t="shared" si="15"/>
        <v>0</v>
      </c>
    </row>
    <row r="447" spans="1:11" ht="30" x14ac:dyDescent="0.25">
      <c r="A447" s="187">
        <v>6501</v>
      </c>
      <c r="B447" s="187">
        <v>65</v>
      </c>
      <c r="C447" s="184" t="str">
        <f t="shared" si="14"/>
        <v>65-6501</v>
      </c>
      <c r="D447" s="244" t="s">
        <v>421</v>
      </c>
      <c r="E447" s="244" t="s">
        <v>74</v>
      </c>
      <c r="F447" s="244" t="s">
        <v>88</v>
      </c>
      <c r="G447" s="244" t="s">
        <v>271</v>
      </c>
      <c r="H447" s="187" t="s">
        <v>6</v>
      </c>
      <c r="I447" s="188">
        <v>4</v>
      </c>
      <c r="J447" s="188">
        <f>VLOOKUP(A447,CENIK!$A$2:$F$201,6,FALSE)</f>
        <v>0</v>
      </c>
      <c r="K447" s="188">
        <f t="shared" si="15"/>
        <v>0</v>
      </c>
    </row>
    <row r="448" spans="1:11" ht="45" x14ac:dyDescent="0.25">
      <c r="A448" s="187">
        <v>6503</v>
      </c>
      <c r="B448" s="187">
        <v>65</v>
      </c>
      <c r="C448" s="184" t="str">
        <f t="shared" si="14"/>
        <v>65-6503</v>
      </c>
      <c r="D448" s="244" t="s">
        <v>421</v>
      </c>
      <c r="E448" s="244" t="s">
        <v>74</v>
      </c>
      <c r="F448" s="244" t="s">
        <v>88</v>
      </c>
      <c r="G448" s="244" t="s">
        <v>273</v>
      </c>
      <c r="H448" s="187" t="s">
        <v>6</v>
      </c>
      <c r="I448" s="188">
        <v>1</v>
      </c>
      <c r="J448" s="188">
        <f>VLOOKUP(A448,CENIK!$A$2:$F$201,6,FALSE)</f>
        <v>0</v>
      </c>
      <c r="K448" s="188">
        <f t="shared" si="15"/>
        <v>0</v>
      </c>
    </row>
    <row r="449" spans="1:11" ht="60" x14ac:dyDescent="0.25">
      <c r="A449" s="187">
        <v>1201</v>
      </c>
      <c r="B449" s="187">
        <v>14</v>
      </c>
      <c r="C449" s="184" t="str">
        <f t="shared" si="14"/>
        <v>14-1201</v>
      </c>
      <c r="D449" s="244" t="s">
        <v>418</v>
      </c>
      <c r="E449" s="244" t="s">
        <v>7</v>
      </c>
      <c r="F449" s="244" t="s">
        <v>8</v>
      </c>
      <c r="G449" s="244" t="s">
        <v>9</v>
      </c>
      <c r="H449" s="187" t="s">
        <v>10</v>
      </c>
      <c r="I449" s="188">
        <v>78.099999999999994</v>
      </c>
      <c r="J449" s="188">
        <f>VLOOKUP(A449,CENIK!$A$2:$F$201,6,FALSE)</f>
        <v>0</v>
      </c>
      <c r="K449" s="188">
        <f t="shared" si="15"/>
        <v>0</v>
      </c>
    </row>
    <row r="450" spans="1:11" ht="45" x14ac:dyDescent="0.25">
      <c r="A450" s="187">
        <v>1202</v>
      </c>
      <c r="B450" s="187">
        <v>14</v>
      </c>
      <c r="C450" s="184" t="str">
        <f t="shared" si="14"/>
        <v>14-1202</v>
      </c>
      <c r="D450" s="244" t="s">
        <v>418</v>
      </c>
      <c r="E450" s="244" t="s">
        <v>7</v>
      </c>
      <c r="F450" s="244" t="s">
        <v>8</v>
      </c>
      <c r="G450" s="244" t="s">
        <v>11</v>
      </c>
      <c r="H450" s="187" t="s">
        <v>12</v>
      </c>
      <c r="I450" s="188">
        <v>3</v>
      </c>
      <c r="J450" s="188">
        <f>VLOOKUP(A450,CENIK!$A$2:$F$201,6,FALSE)</f>
        <v>0</v>
      </c>
      <c r="K450" s="188">
        <f t="shared" si="15"/>
        <v>0</v>
      </c>
    </row>
    <row r="451" spans="1:11" ht="60" x14ac:dyDescent="0.25">
      <c r="A451" s="187">
        <v>1203</v>
      </c>
      <c r="B451" s="187">
        <v>14</v>
      </c>
      <c r="C451" s="184" t="str">
        <f t="shared" si="14"/>
        <v>14-1203</v>
      </c>
      <c r="D451" s="244" t="s">
        <v>418</v>
      </c>
      <c r="E451" s="244" t="s">
        <v>7</v>
      </c>
      <c r="F451" s="244" t="s">
        <v>8</v>
      </c>
      <c r="G451" s="244" t="s">
        <v>236</v>
      </c>
      <c r="H451" s="187" t="s">
        <v>10</v>
      </c>
      <c r="I451" s="188">
        <v>78.099999999999994</v>
      </c>
      <c r="J451" s="188">
        <f>VLOOKUP(A451,CENIK!$A$2:$F$201,6,FALSE)</f>
        <v>0</v>
      </c>
      <c r="K451" s="188">
        <f t="shared" si="15"/>
        <v>0</v>
      </c>
    </row>
    <row r="452" spans="1:11" ht="45" x14ac:dyDescent="0.25">
      <c r="A452" s="187">
        <v>1204</v>
      </c>
      <c r="B452" s="187">
        <v>14</v>
      </c>
      <c r="C452" s="184" t="str">
        <f t="shared" si="14"/>
        <v>14-1204</v>
      </c>
      <c r="D452" s="244" t="s">
        <v>418</v>
      </c>
      <c r="E452" s="244" t="s">
        <v>7</v>
      </c>
      <c r="F452" s="244" t="s">
        <v>8</v>
      </c>
      <c r="G452" s="244" t="s">
        <v>13</v>
      </c>
      <c r="H452" s="187" t="s">
        <v>10</v>
      </c>
      <c r="I452" s="188">
        <v>78.099999999999994</v>
      </c>
      <c r="J452" s="188">
        <f>VLOOKUP(A452,CENIK!$A$2:$F$201,6,FALSE)</f>
        <v>0</v>
      </c>
      <c r="K452" s="188">
        <f t="shared" si="15"/>
        <v>0</v>
      </c>
    </row>
    <row r="453" spans="1:11" ht="60" x14ac:dyDescent="0.25">
      <c r="A453" s="187">
        <v>1205</v>
      </c>
      <c r="B453" s="187">
        <v>14</v>
      </c>
      <c r="C453" s="184" t="str">
        <f t="shared" si="14"/>
        <v>14-1205</v>
      </c>
      <c r="D453" s="244" t="s">
        <v>418</v>
      </c>
      <c r="E453" s="244" t="s">
        <v>7</v>
      </c>
      <c r="F453" s="244" t="s">
        <v>8</v>
      </c>
      <c r="G453" s="244" t="s">
        <v>237</v>
      </c>
      <c r="H453" s="187" t="s">
        <v>14</v>
      </c>
      <c r="I453" s="188">
        <v>1</v>
      </c>
      <c r="J453" s="188">
        <f>VLOOKUP(A453,CENIK!$A$2:$F$201,6,FALSE)</f>
        <v>0</v>
      </c>
      <c r="K453" s="188">
        <f t="shared" si="15"/>
        <v>0</v>
      </c>
    </row>
    <row r="454" spans="1:11" ht="75" x14ac:dyDescent="0.25">
      <c r="A454" s="187">
        <v>1207</v>
      </c>
      <c r="B454" s="187">
        <v>14</v>
      </c>
      <c r="C454" s="184" t="str">
        <f t="shared" si="14"/>
        <v>14-1207</v>
      </c>
      <c r="D454" s="244" t="s">
        <v>418</v>
      </c>
      <c r="E454" s="244" t="s">
        <v>7</v>
      </c>
      <c r="F454" s="244" t="s">
        <v>8</v>
      </c>
      <c r="G454" s="244" t="s">
        <v>239</v>
      </c>
      <c r="H454" s="187" t="s">
        <v>14</v>
      </c>
      <c r="I454" s="188">
        <v>1</v>
      </c>
      <c r="J454" s="188">
        <f>VLOOKUP(A454,CENIK!$A$2:$F$201,6,FALSE)</f>
        <v>0</v>
      </c>
      <c r="K454" s="188">
        <f t="shared" si="15"/>
        <v>0</v>
      </c>
    </row>
    <row r="455" spans="1:11" ht="75" x14ac:dyDescent="0.25">
      <c r="A455" s="187">
        <v>1208</v>
      </c>
      <c r="B455" s="187">
        <v>14</v>
      </c>
      <c r="C455" s="184" t="str">
        <f t="shared" si="14"/>
        <v>14-1208</v>
      </c>
      <c r="D455" s="244" t="s">
        <v>418</v>
      </c>
      <c r="E455" s="244" t="s">
        <v>7</v>
      </c>
      <c r="F455" s="244" t="s">
        <v>8</v>
      </c>
      <c r="G455" s="244" t="s">
        <v>240</v>
      </c>
      <c r="H455" s="187" t="s">
        <v>14</v>
      </c>
      <c r="I455" s="188">
        <v>1</v>
      </c>
      <c r="J455" s="188">
        <f>VLOOKUP(A455,CENIK!$A$2:$F$201,6,FALSE)</f>
        <v>0</v>
      </c>
      <c r="K455" s="188">
        <f t="shared" si="15"/>
        <v>0</v>
      </c>
    </row>
    <row r="456" spans="1:11" ht="75" x14ac:dyDescent="0.25">
      <c r="A456" s="187">
        <v>1210</v>
      </c>
      <c r="B456" s="187">
        <v>14</v>
      </c>
      <c r="C456" s="184" t="str">
        <f t="shared" si="14"/>
        <v>14-1210</v>
      </c>
      <c r="D456" s="244" t="s">
        <v>418</v>
      </c>
      <c r="E456" s="244" t="s">
        <v>7</v>
      </c>
      <c r="F456" s="244" t="s">
        <v>8</v>
      </c>
      <c r="G456" s="244" t="s">
        <v>241</v>
      </c>
      <c r="H456" s="187" t="s">
        <v>14</v>
      </c>
      <c r="I456" s="188">
        <v>1</v>
      </c>
      <c r="J456" s="188">
        <f>VLOOKUP(A456,CENIK!$A$2:$F$201,6,FALSE)</f>
        <v>0</v>
      </c>
      <c r="K456" s="188">
        <f t="shared" si="15"/>
        <v>0</v>
      </c>
    </row>
    <row r="457" spans="1:11" ht="45" x14ac:dyDescent="0.25">
      <c r="A457" s="187">
        <v>1301</v>
      </c>
      <c r="B457" s="187">
        <v>14</v>
      </c>
      <c r="C457" s="184" t="str">
        <f t="shared" si="14"/>
        <v>14-1301</v>
      </c>
      <c r="D457" s="244" t="s">
        <v>418</v>
      </c>
      <c r="E457" s="244" t="s">
        <v>7</v>
      </c>
      <c r="F457" s="244" t="s">
        <v>15</v>
      </c>
      <c r="G457" s="244" t="s">
        <v>16</v>
      </c>
      <c r="H457" s="187" t="s">
        <v>10</v>
      </c>
      <c r="I457" s="188">
        <v>78.099999999999994</v>
      </c>
      <c r="J457" s="188">
        <f>VLOOKUP(A457,CENIK!$A$2:$F$201,6,FALSE)</f>
        <v>0</v>
      </c>
      <c r="K457" s="188">
        <f t="shared" si="15"/>
        <v>0</v>
      </c>
    </row>
    <row r="458" spans="1:11" ht="150" x14ac:dyDescent="0.25">
      <c r="A458" s="187">
        <v>1302</v>
      </c>
      <c r="B458" s="187">
        <v>14</v>
      </c>
      <c r="C458" s="184" t="str">
        <f t="shared" si="14"/>
        <v>14-1302</v>
      </c>
      <c r="D458" s="244" t="s">
        <v>418</v>
      </c>
      <c r="E458" s="244" t="s">
        <v>7</v>
      </c>
      <c r="F458" s="244" t="s">
        <v>15</v>
      </c>
      <c r="G458" s="244" t="s">
        <v>3254</v>
      </c>
      <c r="H458" s="187" t="s">
        <v>10</v>
      </c>
      <c r="I458" s="188">
        <v>78.099999999999994</v>
      </c>
      <c r="J458" s="188">
        <f>VLOOKUP(A458,CENIK!$A$2:$F$201,6,FALSE)</f>
        <v>0</v>
      </c>
      <c r="K458" s="188">
        <f t="shared" si="15"/>
        <v>0</v>
      </c>
    </row>
    <row r="459" spans="1:11" ht="60" x14ac:dyDescent="0.25">
      <c r="A459" s="187">
        <v>1307</v>
      </c>
      <c r="B459" s="187">
        <v>14</v>
      </c>
      <c r="C459" s="184" t="str">
        <f t="shared" si="14"/>
        <v>14-1307</v>
      </c>
      <c r="D459" s="244" t="s">
        <v>418</v>
      </c>
      <c r="E459" s="244" t="s">
        <v>7</v>
      </c>
      <c r="F459" s="244" t="s">
        <v>15</v>
      </c>
      <c r="G459" s="244" t="s">
        <v>18</v>
      </c>
      <c r="H459" s="187" t="s">
        <v>6</v>
      </c>
      <c r="I459" s="188">
        <v>2</v>
      </c>
      <c r="J459" s="188">
        <f>VLOOKUP(A459,CENIK!$A$2:$F$201,6,FALSE)</f>
        <v>0</v>
      </c>
      <c r="K459" s="188">
        <f t="shared" si="15"/>
        <v>0</v>
      </c>
    </row>
    <row r="460" spans="1:11" ht="60" x14ac:dyDescent="0.25">
      <c r="A460" s="187">
        <v>1310</v>
      </c>
      <c r="B460" s="187">
        <v>14</v>
      </c>
      <c r="C460" s="184" t="str">
        <f t="shared" si="14"/>
        <v>14-1310</v>
      </c>
      <c r="D460" s="244" t="s">
        <v>418</v>
      </c>
      <c r="E460" s="244" t="s">
        <v>7</v>
      </c>
      <c r="F460" s="244" t="s">
        <v>15</v>
      </c>
      <c r="G460" s="244" t="s">
        <v>21</v>
      </c>
      <c r="H460" s="187" t="s">
        <v>22</v>
      </c>
      <c r="I460" s="188">
        <v>32.802</v>
      </c>
      <c r="J460" s="188">
        <f>VLOOKUP(A460,CENIK!$A$2:$F$201,6,FALSE)</f>
        <v>0</v>
      </c>
      <c r="K460" s="188">
        <f t="shared" si="15"/>
        <v>0</v>
      </c>
    </row>
    <row r="461" spans="1:11" ht="30" x14ac:dyDescent="0.25">
      <c r="A461" s="187">
        <v>1401</v>
      </c>
      <c r="B461" s="187">
        <v>14</v>
      </c>
      <c r="C461" s="184" t="str">
        <f t="shared" si="14"/>
        <v>14-1401</v>
      </c>
      <c r="D461" s="244" t="s">
        <v>418</v>
      </c>
      <c r="E461" s="244" t="s">
        <v>7</v>
      </c>
      <c r="F461" s="244" t="s">
        <v>25</v>
      </c>
      <c r="G461" s="244" t="s">
        <v>247</v>
      </c>
      <c r="H461" s="187" t="s">
        <v>20</v>
      </c>
      <c r="I461" s="188">
        <v>2</v>
      </c>
      <c r="J461" s="188">
        <f>VLOOKUP(A461,CENIK!$A$2:$F$201,6,FALSE)</f>
        <v>0</v>
      </c>
      <c r="K461" s="188">
        <f t="shared" si="15"/>
        <v>0</v>
      </c>
    </row>
    <row r="462" spans="1:11" ht="30" x14ac:dyDescent="0.25">
      <c r="A462" s="187">
        <v>1402</v>
      </c>
      <c r="B462" s="187">
        <v>14</v>
      </c>
      <c r="C462" s="184" t="str">
        <f t="shared" si="14"/>
        <v>14-1402</v>
      </c>
      <c r="D462" s="244" t="s">
        <v>418</v>
      </c>
      <c r="E462" s="244" t="s">
        <v>7</v>
      </c>
      <c r="F462" s="244" t="s">
        <v>25</v>
      </c>
      <c r="G462" s="244" t="s">
        <v>248</v>
      </c>
      <c r="H462" s="187" t="s">
        <v>20</v>
      </c>
      <c r="I462" s="188">
        <v>5</v>
      </c>
      <c r="J462" s="188">
        <f>VLOOKUP(A462,CENIK!$A$2:$F$201,6,FALSE)</f>
        <v>0</v>
      </c>
      <c r="K462" s="188">
        <f t="shared" si="15"/>
        <v>0</v>
      </c>
    </row>
    <row r="463" spans="1:11" ht="30" x14ac:dyDescent="0.25">
      <c r="A463" s="187">
        <v>1403</v>
      </c>
      <c r="B463" s="187">
        <v>14</v>
      </c>
      <c r="C463" s="184" t="str">
        <f t="shared" si="14"/>
        <v>14-1403</v>
      </c>
      <c r="D463" s="244" t="s">
        <v>418</v>
      </c>
      <c r="E463" s="244" t="s">
        <v>7</v>
      </c>
      <c r="F463" s="244" t="s">
        <v>25</v>
      </c>
      <c r="G463" s="244" t="s">
        <v>249</v>
      </c>
      <c r="H463" s="187" t="s">
        <v>20</v>
      </c>
      <c r="I463" s="188">
        <v>1</v>
      </c>
      <c r="J463" s="188">
        <f>VLOOKUP(A463,CENIK!$A$2:$F$201,6,FALSE)</f>
        <v>0</v>
      </c>
      <c r="K463" s="188">
        <f t="shared" si="15"/>
        <v>0</v>
      </c>
    </row>
    <row r="464" spans="1:11" ht="45" x14ac:dyDescent="0.25">
      <c r="A464" s="187">
        <v>12308</v>
      </c>
      <c r="B464" s="187">
        <v>14</v>
      </c>
      <c r="C464" s="184" t="str">
        <f t="shared" si="14"/>
        <v>14-12308</v>
      </c>
      <c r="D464" s="244" t="s">
        <v>418</v>
      </c>
      <c r="E464" s="244" t="s">
        <v>26</v>
      </c>
      <c r="F464" s="244" t="s">
        <v>27</v>
      </c>
      <c r="G464" s="244" t="s">
        <v>28</v>
      </c>
      <c r="H464" s="187" t="s">
        <v>29</v>
      </c>
      <c r="I464" s="188">
        <v>148.38999999999999</v>
      </c>
      <c r="J464" s="188">
        <f>VLOOKUP(A464,CENIK!$A$2:$F$201,6,FALSE)</f>
        <v>0</v>
      </c>
      <c r="K464" s="188">
        <f t="shared" si="15"/>
        <v>0</v>
      </c>
    </row>
    <row r="465" spans="1:11" ht="30" x14ac:dyDescent="0.25">
      <c r="A465" s="187">
        <v>2208</v>
      </c>
      <c r="B465" s="187">
        <v>14</v>
      </c>
      <c r="C465" s="184" t="str">
        <f t="shared" si="14"/>
        <v>14-2208</v>
      </c>
      <c r="D465" s="244" t="s">
        <v>418</v>
      </c>
      <c r="E465" s="244" t="s">
        <v>26</v>
      </c>
      <c r="F465" s="244" t="s">
        <v>36</v>
      </c>
      <c r="G465" s="244" t="s">
        <v>37</v>
      </c>
      <c r="H465" s="187" t="s">
        <v>29</v>
      </c>
      <c r="I465" s="188">
        <v>148.38999999999999</v>
      </c>
      <c r="J465" s="188">
        <f>VLOOKUP(A465,CENIK!$A$2:$F$201,6,FALSE)</f>
        <v>0</v>
      </c>
      <c r="K465" s="188">
        <f t="shared" si="15"/>
        <v>0</v>
      </c>
    </row>
    <row r="466" spans="1:11" ht="30" x14ac:dyDescent="0.25">
      <c r="A466" s="187">
        <v>24405</v>
      </c>
      <c r="B466" s="187">
        <v>14</v>
      </c>
      <c r="C466" s="184" t="str">
        <f t="shared" si="14"/>
        <v>14-24405</v>
      </c>
      <c r="D466" s="244" t="s">
        <v>418</v>
      </c>
      <c r="E466" s="244" t="s">
        <v>26</v>
      </c>
      <c r="F466" s="244" t="s">
        <v>36</v>
      </c>
      <c r="G466" s="244" t="s">
        <v>252</v>
      </c>
      <c r="H466" s="187" t="s">
        <v>22</v>
      </c>
      <c r="I466" s="188">
        <v>53.11</v>
      </c>
      <c r="J466" s="188">
        <f>VLOOKUP(A466,CENIK!$A$2:$F$201,6,FALSE)</f>
        <v>0</v>
      </c>
      <c r="K466" s="188">
        <f t="shared" si="15"/>
        <v>0</v>
      </c>
    </row>
    <row r="467" spans="1:11" ht="45" x14ac:dyDescent="0.25">
      <c r="A467" s="187">
        <v>31302</v>
      </c>
      <c r="B467" s="187">
        <v>14</v>
      </c>
      <c r="C467" s="184" t="str">
        <f t="shared" si="14"/>
        <v>14-31302</v>
      </c>
      <c r="D467" s="244" t="s">
        <v>418</v>
      </c>
      <c r="E467" s="244" t="s">
        <v>26</v>
      </c>
      <c r="F467" s="244" t="s">
        <v>36</v>
      </c>
      <c r="G467" s="244" t="s">
        <v>639</v>
      </c>
      <c r="H467" s="187" t="s">
        <v>22</v>
      </c>
      <c r="I467" s="188">
        <v>33.19</v>
      </c>
      <c r="J467" s="188">
        <f>VLOOKUP(A467,CENIK!$A$2:$F$201,6,FALSE)</f>
        <v>0</v>
      </c>
      <c r="K467" s="188">
        <f t="shared" si="15"/>
        <v>0</v>
      </c>
    </row>
    <row r="468" spans="1:11" ht="75" x14ac:dyDescent="0.25">
      <c r="A468" s="187">
        <v>31602</v>
      </c>
      <c r="B468" s="187">
        <v>14</v>
      </c>
      <c r="C468" s="184" t="str">
        <f t="shared" si="14"/>
        <v>14-31602</v>
      </c>
      <c r="D468" s="244" t="s">
        <v>418</v>
      </c>
      <c r="E468" s="244" t="s">
        <v>26</v>
      </c>
      <c r="F468" s="244" t="s">
        <v>36</v>
      </c>
      <c r="G468" s="244" t="s">
        <v>640</v>
      </c>
      <c r="H468" s="187" t="s">
        <v>29</v>
      </c>
      <c r="I468" s="188">
        <v>148.38999999999999</v>
      </c>
      <c r="J468" s="188">
        <f>VLOOKUP(A468,CENIK!$A$2:$F$201,6,FALSE)</f>
        <v>0</v>
      </c>
      <c r="K468" s="188">
        <f t="shared" si="15"/>
        <v>0</v>
      </c>
    </row>
    <row r="469" spans="1:11" ht="45" x14ac:dyDescent="0.25">
      <c r="A469" s="187">
        <v>32311</v>
      </c>
      <c r="B469" s="187">
        <v>14</v>
      </c>
      <c r="C469" s="184" t="str">
        <f t="shared" si="14"/>
        <v>14-32311</v>
      </c>
      <c r="D469" s="244" t="s">
        <v>418</v>
      </c>
      <c r="E469" s="244" t="s">
        <v>26</v>
      </c>
      <c r="F469" s="244" t="s">
        <v>36</v>
      </c>
      <c r="G469" s="244" t="s">
        <v>255</v>
      </c>
      <c r="H469" s="187" t="s">
        <v>29</v>
      </c>
      <c r="I469" s="188">
        <v>148.38999999999999</v>
      </c>
      <c r="J469" s="188">
        <f>VLOOKUP(A469,CENIK!$A$2:$F$201,6,FALSE)</f>
        <v>0</v>
      </c>
      <c r="K469" s="188">
        <f t="shared" si="15"/>
        <v>0</v>
      </c>
    </row>
    <row r="470" spans="1:11" ht="30" x14ac:dyDescent="0.25">
      <c r="A470" s="187">
        <v>34901</v>
      </c>
      <c r="B470" s="187">
        <v>14</v>
      </c>
      <c r="C470" s="184" t="str">
        <f t="shared" si="14"/>
        <v>14-34901</v>
      </c>
      <c r="D470" s="244" t="s">
        <v>418</v>
      </c>
      <c r="E470" s="244" t="s">
        <v>26</v>
      </c>
      <c r="F470" s="244" t="s">
        <v>36</v>
      </c>
      <c r="G470" s="244" t="s">
        <v>43</v>
      </c>
      <c r="H470" s="187" t="s">
        <v>29</v>
      </c>
      <c r="I470" s="188">
        <v>148.38999999999999</v>
      </c>
      <c r="J470" s="188">
        <f>VLOOKUP(A470,CENIK!$A$2:$F$201,6,FALSE)</f>
        <v>0</v>
      </c>
      <c r="K470" s="188">
        <f t="shared" si="15"/>
        <v>0</v>
      </c>
    </row>
    <row r="471" spans="1:11" ht="45" x14ac:dyDescent="0.25">
      <c r="A471" s="187">
        <v>3314</v>
      </c>
      <c r="B471" s="187">
        <v>14</v>
      </c>
      <c r="C471" s="184" t="str">
        <f t="shared" si="14"/>
        <v>14-3314</v>
      </c>
      <c r="D471" s="244" t="s">
        <v>418</v>
      </c>
      <c r="E471" s="244" t="s">
        <v>46</v>
      </c>
      <c r="F471" s="244" t="s">
        <v>47</v>
      </c>
      <c r="G471" s="244" t="s">
        <v>587</v>
      </c>
      <c r="H471" s="187" t="s">
        <v>10</v>
      </c>
      <c r="I471" s="188">
        <v>20</v>
      </c>
      <c r="J471" s="188">
        <f>VLOOKUP(A471,CENIK!$A$2:$F$201,6,FALSE)</f>
        <v>0</v>
      </c>
      <c r="K471" s="188">
        <f t="shared" si="15"/>
        <v>0</v>
      </c>
    </row>
    <row r="472" spans="1:11" ht="60" x14ac:dyDescent="0.25">
      <c r="A472" s="187">
        <v>4101</v>
      </c>
      <c r="B472" s="187">
        <v>14</v>
      </c>
      <c r="C472" s="184" t="str">
        <f t="shared" si="14"/>
        <v>14-4101</v>
      </c>
      <c r="D472" s="244" t="s">
        <v>418</v>
      </c>
      <c r="E472" s="244" t="s">
        <v>49</v>
      </c>
      <c r="F472" s="244" t="s">
        <v>50</v>
      </c>
      <c r="G472" s="244" t="s">
        <v>641</v>
      </c>
      <c r="H472" s="187" t="s">
        <v>29</v>
      </c>
      <c r="I472" s="188">
        <v>328.02</v>
      </c>
      <c r="J472" s="188">
        <f>VLOOKUP(A472,CENIK!$A$2:$F$201,6,FALSE)</f>
        <v>0</v>
      </c>
      <c r="K472" s="188">
        <f t="shared" si="15"/>
        <v>0</v>
      </c>
    </row>
    <row r="473" spans="1:11" ht="45" x14ac:dyDescent="0.25">
      <c r="A473" s="187">
        <v>4106</v>
      </c>
      <c r="B473" s="187">
        <v>14</v>
      </c>
      <c r="C473" s="184" t="str">
        <f t="shared" si="14"/>
        <v>14-4106</v>
      </c>
      <c r="D473" s="244" t="s">
        <v>418</v>
      </c>
      <c r="E473" s="244" t="s">
        <v>49</v>
      </c>
      <c r="F473" s="244" t="s">
        <v>50</v>
      </c>
      <c r="G473" s="244" t="s">
        <v>642</v>
      </c>
      <c r="H473" s="187" t="s">
        <v>22</v>
      </c>
      <c r="I473" s="188">
        <v>261.58999999999997</v>
      </c>
      <c r="J473" s="188">
        <f>VLOOKUP(A473,CENIK!$A$2:$F$201,6,FALSE)</f>
        <v>0</v>
      </c>
      <c r="K473" s="188">
        <f t="shared" si="15"/>
        <v>0</v>
      </c>
    </row>
    <row r="474" spans="1:11" ht="45" x14ac:dyDescent="0.25">
      <c r="A474" s="187">
        <v>4121</v>
      </c>
      <c r="B474" s="187">
        <v>14</v>
      </c>
      <c r="C474" s="184" t="str">
        <f t="shared" si="14"/>
        <v>14-4121</v>
      </c>
      <c r="D474" s="244" t="s">
        <v>418</v>
      </c>
      <c r="E474" s="244" t="s">
        <v>49</v>
      </c>
      <c r="F474" s="244" t="s">
        <v>50</v>
      </c>
      <c r="G474" s="244" t="s">
        <v>260</v>
      </c>
      <c r="H474" s="187" t="s">
        <v>22</v>
      </c>
      <c r="I474" s="188">
        <v>13</v>
      </c>
      <c r="J474" s="188">
        <f>VLOOKUP(A474,CENIK!$A$2:$F$201,6,FALSE)</f>
        <v>0</v>
      </c>
      <c r="K474" s="188">
        <f t="shared" si="15"/>
        <v>0</v>
      </c>
    </row>
    <row r="475" spans="1:11" ht="30" x14ac:dyDescent="0.25">
      <c r="A475" s="187">
        <v>4202</v>
      </c>
      <c r="B475" s="187">
        <v>14</v>
      </c>
      <c r="C475" s="184" t="str">
        <f t="shared" si="14"/>
        <v>14-4202</v>
      </c>
      <c r="D475" s="244" t="s">
        <v>418</v>
      </c>
      <c r="E475" s="244" t="s">
        <v>49</v>
      </c>
      <c r="F475" s="244" t="s">
        <v>56</v>
      </c>
      <c r="G475" s="244" t="s">
        <v>58</v>
      </c>
      <c r="H475" s="187" t="s">
        <v>29</v>
      </c>
      <c r="I475" s="188">
        <v>117.15</v>
      </c>
      <c r="J475" s="188">
        <f>VLOOKUP(A475,CENIK!$A$2:$F$201,6,FALSE)</f>
        <v>0</v>
      </c>
      <c r="K475" s="188">
        <f t="shared" si="15"/>
        <v>0</v>
      </c>
    </row>
    <row r="476" spans="1:11" ht="75" x14ac:dyDescent="0.25">
      <c r="A476" s="187">
        <v>4203</v>
      </c>
      <c r="B476" s="187">
        <v>14</v>
      </c>
      <c r="C476" s="184" t="str">
        <f t="shared" si="14"/>
        <v>14-4203</v>
      </c>
      <c r="D476" s="244" t="s">
        <v>418</v>
      </c>
      <c r="E476" s="244" t="s">
        <v>49</v>
      </c>
      <c r="F476" s="244" t="s">
        <v>56</v>
      </c>
      <c r="G476" s="244" t="s">
        <v>59</v>
      </c>
      <c r="H476" s="187" t="s">
        <v>22</v>
      </c>
      <c r="I476" s="188">
        <v>20.99</v>
      </c>
      <c r="J476" s="188">
        <f>VLOOKUP(A476,CENIK!$A$2:$F$201,6,FALSE)</f>
        <v>0</v>
      </c>
      <c r="K476" s="188">
        <f t="shared" si="15"/>
        <v>0</v>
      </c>
    </row>
    <row r="477" spans="1:11" ht="60" x14ac:dyDescent="0.25">
      <c r="A477" s="187">
        <v>4204</v>
      </c>
      <c r="B477" s="187">
        <v>14</v>
      </c>
      <c r="C477" s="184" t="str">
        <f t="shared" si="14"/>
        <v>14-4204</v>
      </c>
      <c r="D477" s="244" t="s">
        <v>418</v>
      </c>
      <c r="E477" s="244" t="s">
        <v>49</v>
      </c>
      <c r="F477" s="244" t="s">
        <v>56</v>
      </c>
      <c r="G477" s="244" t="s">
        <v>60</v>
      </c>
      <c r="H477" s="187" t="s">
        <v>22</v>
      </c>
      <c r="I477" s="188">
        <v>62.06</v>
      </c>
      <c r="J477" s="188">
        <f>VLOOKUP(A477,CENIK!$A$2:$F$201,6,FALSE)</f>
        <v>0</v>
      </c>
      <c r="K477" s="188">
        <f t="shared" si="15"/>
        <v>0</v>
      </c>
    </row>
    <row r="478" spans="1:11" ht="60" x14ac:dyDescent="0.25">
      <c r="A478" s="187">
        <v>4205</v>
      </c>
      <c r="B478" s="187">
        <v>14</v>
      </c>
      <c r="C478" s="184" t="str">
        <f t="shared" si="14"/>
        <v>14-4205</v>
      </c>
      <c r="D478" s="244" t="s">
        <v>418</v>
      </c>
      <c r="E478" s="244" t="s">
        <v>49</v>
      </c>
      <c r="F478" s="244" t="s">
        <v>56</v>
      </c>
      <c r="G478" s="244" t="s">
        <v>61</v>
      </c>
      <c r="H478" s="187" t="s">
        <v>29</v>
      </c>
      <c r="I478" s="188">
        <v>156</v>
      </c>
      <c r="J478" s="188">
        <f>VLOOKUP(A478,CENIK!$A$2:$F$201,6,FALSE)</f>
        <v>0</v>
      </c>
      <c r="K478" s="188">
        <f t="shared" si="15"/>
        <v>0</v>
      </c>
    </row>
    <row r="479" spans="1:11" ht="60" x14ac:dyDescent="0.25">
      <c r="A479" s="187">
        <v>4207</v>
      </c>
      <c r="B479" s="187">
        <v>14</v>
      </c>
      <c r="C479" s="184" t="str">
        <f t="shared" si="14"/>
        <v>14-4207</v>
      </c>
      <c r="D479" s="244" t="s">
        <v>418</v>
      </c>
      <c r="E479" s="244" t="s">
        <v>49</v>
      </c>
      <c r="F479" s="244" t="s">
        <v>56</v>
      </c>
      <c r="G479" s="244" t="s">
        <v>262</v>
      </c>
      <c r="H479" s="187" t="s">
        <v>22</v>
      </c>
      <c r="I479" s="188">
        <v>88.09</v>
      </c>
      <c r="J479" s="188">
        <f>VLOOKUP(A479,CENIK!$A$2:$F$201,6,FALSE)</f>
        <v>0</v>
      </c>
      <c r="K479" s="188">
        <f t="shared" si="15"/>
        <v>0</v>
      </c>
    </row>
    <row r="480" spans="1:11" ht="75" x14ac:dyDescent="0.25">
      <c r="A480" s="187">
        <v>5108</v>
      </c>
      <c r="B480" s="187">
        <v>14</v>
      </c>
      <c r="C480" s="184" t="str">
        <f t="shared" si="14"/>
        <v>14-5108</v>
      </c>
      <c r="D480" s="244" t="s">
        <v>418</v>
      </c>
      <c r="E480" s="244" t="s">
        <v>63</v>
      </c>
      <c r="F480" s="244" t="s">
        <v>64</v>
      </c>
      <c r="G480" s="244" t="s">
        <v>68</v>
      </c>
      <c r="H480" s="187" t="s">
        <v>69</v>
      </c>
      <c r="I480" s="188">
        <v>78</v>
      </c>
      <c r="J480" s="188">
        <f>VLOOKUP(A480,CENIK!$A$2:$F$201,6,FALSE)</f>
        <v>0</v>
      </c>
      <c r="K480" s="188">
        <f t="shared" si="15"/>
        <v>0</v>
      </c>
    </row>
    <row r="481" spans="1:11" ht="165" x14ac:dyDescent="0.25">
      <c r="A481" s="187">
        <v>6101</v>
      </c>
      <c r="B481" s="187">
        <v>14</v>
      </c>
      <c r="C481" s="184" t="str">
        <f t="shared" si="14"/>
        <v>14-6101</v>
      </c>
      <c r="D481" s="244" t="s">
        <v>418</v>
      </c>
      <c r="E481" s="244" t="s">
        <v>74</v>
      </c>
      <c r="F481" s="244" t="s">
        <v>75</v>
      </c>
      <c r="G481" s="244" t="s">
        <v>76</v>
      </c>
      <c r="H481" s="187" t="s">
        <v>10</v>
      </c>
      <c r="I481" s="188">
        <v>78.099999999999994</v>
      </c>
      <c r="J481" s="188">
        <f>VLOOKUP(A481,CENIK!$A$2:$F$201,6,FALSE)</f>
        <v>0</v>
      </c>
      <c r="K481" s="188">
        <f t="shared" si="15"/>
        <v>0</v>
      </c>
    </row>
    <row r="482" spans="1:11" ht="120" x14ac:dyDescent="0.25">
      <c r="A482" s="187">
        <v>6202</v>
      </c>
      <c r="B482" s="187">
        <v>14</v>
      </c>
      <c r="C482" s="184" t="str">
        <f t="shared" si="14"/>
        <v>14-6202</v>
      </c>
      <c r="D482" s="244" t="s">
        <v>418</v>
      </c>
      <c r="E482" s="244" t="s">
        <v>74</v>
      </c>
      <c r="F482" s="244" t="s">
        <v>77</v>
      </c>
      <c r="G482" s="244" t="s">
        <v>263</v>
      </c>
      <c r="H482" s="187" t="s">
        <v>6</v>
      </c>
      <c r="I482" s="188">
        <v>2</v>
      </c>
      <c r="J482" s="188">
        <f>VLOOKUP(A482,CENIK!$A$2:$F$201,6,FALSE)</f>
        <v>0</v>
      </c>
      <c r="K482" s="188">
        <f t="shared" si="15"/>
        <v>0</v>
      </c>
    </row>
    <row r="483" spans="1:11" ht="120" x14ac:dyDescent="0.25">
      <c r="A483" s="187">
        <v>6253</v>
      </c>
      <c r="B483" s="187">
        <v>14</v>
      </c>
      <c r="C483" s="184" t="str">
        <f t="shared" si="14"/>
        <v>14-6253</v>
      </c>
      <c r="D483" s="244" t="s">
        <v>418</v>
      </c>
      <c r="E483" s="244" t="s">
        <v>74</v>
      </c>
      <c r="F483" s="244" t="s">
        <v>77</v>
      </c>
      <c r="G483" s="244" t="s">
        <v>269</v>
      </c>
      <c r="H483" s="187" t="s">
        <v>6</v>
      </c>
      <c r="I483" s="188">
        <v>2</v>
      </c>
      <c r="J483" s="188">
        <f>VLOOKUP(A483,CENIK!$A$2:$F$201,6,FALSE)</f>
        <v>0</v>
      </c>
      <c r="K483" s="188">
        <f t="shared" si="15"/>
        <v>0</v>
      </c>
    </row>
    <row r="484" spans="1:11" ht="345" x14ac:dyDescent="0.25">
      <c r="A484" s="187">
        <v>6301</v>
      </c>
      <c r="B484" s="187">
        <v>14</v>
      </c>
      <c r="C484" s="184" t="str">
        <f t="shared" ref="C484:C531" si="16">CONCATENATE(B484,$A$33,A484)</f>
        <v>14-6301</v>
      </c>
      <c r="D484" s="244" t="s">
        <v>418</v>
      </c>
      <c r="E484" s="244" t="s">
        <v>74</v>
      </c>
      <c r="F484" s="244" t="s">
        <v>81</v>
      </c>
      <c r="G484" s="244" t="s">
        <v>270</v>
      </c>
      <c r="H484" s="187" t="s">
        <v>6</v>
      </c>
      <c r="I484" s="188">
        <v>7</v>
      </c>
      <c r="J484" s="188">
        <f>VLOOKUP(A484,CENIK!$A$2:$F$201,6,FALSE)</f>
        <v>0</v>
      </c>
      <c r="K484" s="188">
        <f t="shared" ref="K484:K531" si="17">ROUND(I484*J484,2)</f>
        <v>0</v>
      </c>
    </row>
    <row r="485" spans="1:11" ht="120" x14ac:dyDescent="0.25">
      <c r="A485" s="187">
        <v>6305</v>
      </c>
      <c r="B485" s="187">
        <v>14</v>
      </c>
      <c r="C485" s="184" t="str">
        <f t="shared" si="16"/>
        <v>14-6305</v>
      </c>
      <c r="D485" s="244" t="s">
        <v>418</v>
      </c>
      <c r="E485" s="244" t="s">
        <v>74</v>
      </c>
      <c r="F485" s="244" t="s">
        <v>81</v>
      </c>
      <c r="G485" s="244" t="s">
        <v>84</v>
      </c>
      <c r="H485" s="187" t="s">
        <v>6</v>
      </c>
      <c r="I485" s="188">
        <v>7</v>
      </c>
      <c r="J485" s="188">
        <f>VLOOKUP(A485,CENIK!$A$2:$F$201,6,FALSE)</f>
        <v>0</v>
      </c>
      <c r="K485" s="188">
        <f t="shared" si="17"/>
        <v>0</v>
      </c>
    </row>
    <row r="486" spans="1:11" ht="30" x14ac:dyDescent="0.25">
      <c r="A486" s="187">
        <v>6401</v>
      </c>
      <c r="B486" s="187">
        <v>14</v>
      </c>
      <c r="C486" s="184" t="str">
        <f t="shared" si="16"/>
        <v>14-6401</v>
      </c>
      <c r="D486" s="244" t="s">
        <v>418</v>
      </c>
      <c r="E486" s="244" t="s">
        <v>74</v>
      </c>
      <c r="F486" s="244" t="s">
        <v>85</v>
      </c>
      <c r="G486" s="244" t="s">
        <v>86</v>
      </c>
      <c r="H486" s="187" t="s">
        <v>10</v>
      </c>
      <c r="I486" s="188">
        <v>78</v>
      </c>
      <c r="J486" s="188">
        <f>VLOOKUP(A486,CENIK!$A$2:$F$201,6,FALSE)</f>
        <v>0</v>
      </c>
      <c r="K486" s="188">
        <f t="shared" si="17"/>
        <v>0</v>
      </c>
    </row>
    <row r="487" spans="1:11" ht="30" x14ac:dyDescent="0.25">
      <c r="A487" s="187">
        <v>6402</v>
      </c>
      <c r="B487" s="187">
        <v>14</v>
      </c>
      <c r="C487" s="184" t="str">
        <f t="shared" si="16"/>
        <v>14-6402</v>
      </c>
      <c r="D487" s="244" t="s">
        <v>418</v>
      </c>
      <c r="E487" s="244" t="s">
        <v>74</v>
      </c>
      <c r="F487" s="244" t="s">
        <v>85</v>
      </c>
      <c r="G487" s="244" t="s">
        <v>122</v>
      </c>
      <c r="H487" s="187" t="s">
        <v>10</v>
      </c>
      <c r="I487" s="188">
        <v>78</v>
      </c>
      <c r="J487" s="188">
        <f>VLOOKUP(A487,CENIK!$A$2:$F$201,6,FALSE)</f>
        <v>0</v>
      </c>
      <c r="K487" s="188">
        <f t="shared" si="17"/>
        <v>0</v>
      </c>
    </row>
    <row r="488" spans="1:11" ht="60" x14ac:dyDescent="0.25">
      <c r="A488" s="187">
        <v>6405</v>
      </c>
      <c r="B488" s="187">
        <v>14</v>
      </c>
      <c r="C488" s="184" t="str">
        <f t="shared" si="16"/>
        <v>14-6405</v>
      </c>
      <c r="D488" s="244" t="s">
        <v>418</v>
      </c>
      <c r="E488" s="244" t="s">
        <v>74</v>
      </c>
      <c r="F488" s="244" t="s">
        <v>85</v>
      </c>
      <c r="G488" s="244" t="s">
        <v>87</v>
      </c>
      <c r="H488" s="187" t="s">
        <v>10</v>
      </c>
      <c r="I488" s="188">
        <v>78</v>
      </c>
      <c r="J488" s="188">
        <f>VLOOKUP(A488,CENIK!$A$2:$F$201,6,FALSE)</f>
        <v>0</v>
      </c>
      <c r="K488" s="188">
        <f t="shared" si="17"/>
        <v>0</v>
      </c>
    </row>
    <row r="489" spans="1:11" ht="30" x14ac:dyDescent="0.25">
      <c r="A489" s="187">
        <v>6501</v>
      </c>
      <c r="B489" s="187">
        <v>14</v>
      </c>
      <c r="C489" s="184" t="str">
        <f t="shared" si="16"/>
        <v>14-6501</v>
      </c>
      <c r="D489" s="244" t="s">
        <v>418</v>
      </c>
      <c r="E489" s="244" t="s">
        <v>74</v>
      </c>
      <c r="F489" s="244" t="s">
        <v>88</v>
      </c>
      <c r="G489" s="244" t="s">
        <v>271</v>
      </c>
      <c r="H489" s="187" t="s">
        <v>6</v>
      </c>
      <c r="I489" s="188">
        <v>3</v>
      </c>
      <c r="J489" s="188">
        <f>VLOOKUP(A489,CENIK!$A$2:$F$201,6,FALSE)</f>
        <v>0</v>
      </c>
      <c r="K489" s="188">
        <f t="shared" si="17"/>
        <v>0</v>
      </c>
    </row>
    <row r="490" spans="1:11" ht="45" x14ac:dyDescent="0.25">
      <c r="A490" s="187">
        <v>6503</v>
      </c>
      <c r="B490" s="187">
        <v>14</v>
      </c>
      <c r="C490" s="184" t="str">
        <f t="shared" si="16"/>
        <v>14-6503</v>
      </c>
      <c r="D490" s="244" t="s">
        <v>418</v>
      </c>
      <c r="E490" s="244" t="s">
        <v>74</v>
      </c>
      <c r="F490" s="244" t="s">
        <v>88</v>
      </c>
      <c r="G490" s="244" t="s">
        <v>273</v>
      </c>
      <c r="H490" s="187" t="s">
        <v>6</v>
      </c>
      <c r="I490" s="188">
        <v>1</v>
      </c>
      <c r="J490" s="188">
        <f>VLOOKUP(A490,CENIK!$A$2:$F$201,6,FALSE)</f>
        <v>0</v>
      </c>
      <c r="K490" s="188">
        <f t="shared" si="17"/>
        <v>0</v>
      </c>
    </row>
    <row r="491" spans="1:11" ht="60" x14ac:dyDescent="0.25">
      <c r="A491" s="187">
        <v>1201</v>
      </c>
      <c r="B491" s="187">
        <v>64</v>
      </c>
      <c r="C491" s="184" t="str">
        <f t="shared" si="16"/>
        <v>64-1201</v>
      </c>
      <c r="D491" s="244" t="s">
        <v>420</v>
      </c>
      <c r="E491" s="244" t="s">
        <v>7</v>
      </c>
      <c r="F491" s="244" t="s">
        <v>8</v>
      </c>
      <c r="G491" s="244" t="s">
        <v>9</v>
      </c>
      <c r="H491" s="187" t="s">
        <v>10</v>
      </c>
      <c r="I491" s="188">
        <v>79.16</v>
      </c>
      <c r="J491" s="188">
        <f>VLOOKUP(A491,CENIK!$A$2:$F$201,6,FALSE)</f>
        <v>0</v>
      </c>
      <c r="K491" s="188">
        <f t="shared" si="17"/>
        <v>0</v>
      </c>
    </row>
    <row r="492" spans="1:11" ht="45" x14ac:dyDescent="0.25">
      <c r="A492" s="187">
        <v>1202</v>
      </c>
      <c r="B492" s="187">
        <v>64</v>
      </c>
      <c r="C492" s="184" t="str">
        <f t="shared" si="16"/>
        <v>64-1202</v>
      </c>
      <c r="D492" s="244" t="s">
        <v>420</v>
      </c>
      <c r="E492" s="244" t="s">
        <v>7</v>
      </c>
      <c r="F492" s="244" t="s">
        <v>8</v>
      </c>
      <c r="G492" s="244" t="s">
        <v>11</v>
      </c>
      <c r="H492" s="187" t="s">
        <v>12</v>
      </c>
      <c r="I492" s="188">
        <v>3</v>
      </c>
      <c r="J492" s="188">
        <f>VLOOKUP(A492,CENIK!$A$2:$F$201,6,FALSE)</f>
        <v>0</v>
      </c>
      <c r="K492" s="188">
        <f t="shared" si="17"/>
        <v>0</v>
      </c>
    </row>
    <row r="493" spans="1:11" ht="60" x14ac:dyDescent="0.25">
      <c r="A493" s="187">
        <v>1203</v>
      </c>
      <c r="B493" s="187">
        <v>64</v>
      </c>
      <c r="C493" s="184" t="str">
        <f t="shared" si="16"/>
        <v>64-1203</v>
      </c>
      <c r="D493" s="244" t="s">
        <v>420</v>
      </c>
      <c r="E493" s="244" t="s">
        <v>7</v>
      </c>
      <c r="F493" s="244" t="s">
        <v>8</v>
      </c>
      <c r="G493" s="244" t="s">
        <v>236</v>
      </c>
      <c r="H493" s="187" t="s">
        <v>10</v>
      </c>
      <c r="I493" s="188">
        <v>79.16</v>
      </c>
      <c r="J493" s="188">
        <f>VLOOKUP(A493,CENIK!$A$2:$F$201,6,FALSE)</f>
        <v>0</v>
      </c>
      <c r="K493" s="188">
        <f t="shared" si="17"/>
        <v>0</v>
      </c>
    </row>
    <row r="494" spans="1:11" ht="45" x14ac:dyDescent="0.25">
      <c r="A494" s="187">
        <v>1204</v>
      </c>
      <c r="B494" s="187">
        <v>64</v>
      </c>
      <c r="C494" s="184" t="str">
        <f t="shared" si="16"/>
        <v>64-1204</v>
      </c>
      <c r="D494" s="244" t="s">
        <v>420</v>
      </c>
      <c r="E494" s="244" t="s">
        <v>7</v>
      </c>
      <c r="F494" s="244" t="s">
        <v>8</v>
      </c>
      <c r="G494" s="244" t="s">
        <v>13</v>
      </c>
      <c r="H494" s="187" t="s">
        <v>10</v>
      </c>
      <c r="I494" s="188">
        <v>79.16</v>
      </c>
      <c r="J494" s="188">
        <f>VLOOKUP(A494,CENIK!$A$2:$F$201,6,FALSE)</f>
        <v>0</v>
      </c>
      <c r="K494" s="188">
        <f t="shared" si="17"/>
        <v>0</v>
      </c>
    </row>
    <row r="495" spans="1:11" ht="60" x14ac:dyDescent="0.25">
      <c r="A495" s="187">
        <v>1205</v>
      </c>
      <c r="B495" s="187">
        <v>64</v>
      </c>
      <c r="C495" s="184" t="str">
        <f t="shared" si="16"/>
        <v>64-1205</v>
      </c>
      <c r="D495" s="244" t="s">
        <v>420</v>
      </c>
      <c r="E495" s="244" t="s">
        <v>7</v>
      </c>
      <c r="F495" s="244" t="s">
        <v>8</v>
      </c>
      <c r="G495" s="244" t="s">
        <v>237</v>
      </c>
      <c r="H495" s="187" t="s">
        <v>14</v>
      </c>
      <c r="I495" s="188">
        <v>1</v>
      </c>
      <c r="J495" s="188">
        <f>VLOOKUP(A495,CENIK!$A$2:$F$201,6,FALSE)</f>
        <v>0</v>
      </c>
      <c r="K495" s="188">
        <f t="shared" si="17"/>
        <v>0</v>
      </c>
    </row>
    <row r="496" spans="1:11" ht="75" x14ac:dyDescent="0.25">
      <c r="A496" s="187">
        <v>1208</v>
      </c>
      <c r="B496" s="187">
        <v>64</v>
      </c>
      <c r="C496" s="184" t="str">
        <f t="shared" si="16"/>
        <v>64-1208</v>
      </c>
      <c r="D496" s="244" t="s">
        <v>420</v>
      </c>
      <c r="E496" s="244" t="s">
        <v>7</v>
      </c>
      <c r="F496" s="244" t="s">
        <v>8</v>
      </c>
      <c r="G496" s="244" t="s">
        <v>240</v>
      </c>
      <c r="H496" s="187" t="s">
        <v>14</v>
      </c>
      <c r="I496" s="188">
        <v>1</v>
      </c>
      <c r="J496" s="188">
        <f>VLOOKUP(A496,CENIK!$A$2:$F$201,6,FALSE)</f>
        <v>0</v>
      </c>
      <c r="K496" s="188">
        <f t="shared" si="17"/>
        <v>0</v>
      </c>
    </row>
    <row r="497" spans="1:11" ht="75" x14ac:dyDescent="0.25">
      <c r="A497" s="187">
        <v>1210</v>
      </c>
      <c r="B497" s="187">
        <v>64</v>
      </c>
      <c r="C497" s="184" t="str">
        <f t="shared" si="16"/>
        <v>64-1210</v>
      </c>
      <c r="D497" s="244" t="s">
        <v>420</v>
      </c>
      <c r="E497" s="244" t="s">
        <v>7</v>
      </c>
      <c r="F497" s="244" t="s">
        <v>8</v>
      </c>
      <c r="G497" s="244" t="s">
        <v>241</v>
      </c>
      <c r="H497" s="187" t="s">
        <v>14</v>
      </c>
      <c r="I497" s="188">
        <v>1</v>
      </c>
      <c r="J497" s="188">
        <f>VLOOKUP(A497,CENIK!$A$2:$F$201,6,FALSE)</f>
        <v>0</v>
      </c>
      <c r="K497" s="188">
        <f t="shared" si="17"/>
        <v>0</v>
      </c>
    </row>
    <row r="498" spans="1:11" ht="45" x14ac:dyDescent="0.25">
      <c r="A498" s="187">
        <v>1301</v>
      </c>
      <c r="B498" s="187">
        <v>64</v>
      </c>
      <c r="C498" s="184" t="str">
        <f t="shared" si="16"/>
        <v>64-1301</v>
      </c>
      <c r="D498" s="244" t="s">
        <v>420</v>
      </c>
      <c r="E498" s="244" t="s">
        <v>7</v>
      </c>
      <c r="F498" s="244" t="s">
        <v>15</v>
      </c>
      <c r="G498" s="244" t="s">
        <v>16</v>
      </c>
      <c r="H498" s="187" t="s">
        <v>10</v>
      </c>
      <c r="I498" s="188">
        <v>79.16</v>
      </c>
      <c r="J498" s="188">
        <f>VLOOKUP(A498,CENIK!$A$2:$F$201,6,FALSE)</f>
        <v>0</v>
      </c>
      <c r="K498" s="188">
        <f t="shared" si="17"/>
        <v>0</v>
      </c>
    </row>
    <row r="499" spans="1:11" ht="150" x14ac:dyDescent="0.25">
      <c r="A499" s="187">
        <v>1302</v>
      </c>
      <c r="B499" s="187">
        <v>64</v>
      </c>
      <c r="C499" s="184" t="str">
        <f t="shared" si="16"/>
        <v>64-1302</v>
      </c>
      <c r="D499" s="244" t="s">
        <v>420</v>
      </c>
      <c r="E499" s="244" t="s">
        <v>7</v>
      </c>
      <c r="F499" s="244" t="s">
        <v>15</v>
      </c>
      <c r="G499" s="244" t="s">
        <v>3254</v>
      </c>
      <c r="H499" s="187" t="s">
        <v>10</v>
      </c>
      <c r="I499" s="188">
        <v>79.16</v>
      </c>
      <c r="J499" s="188">
        <f>VLOOKUP(A499,CENIK!$A$2:$F$201,6,FALSE)</f>
        <v>0</v>
      </c>
      <c r="K499" s="188">
        <f t="shared" si="17"/>
        <v>0</v>
      </c>
    </row>
    <row r="500" spans="1:11" ht="60" x14ac:dyDescent="0.25">
      <c r="A500" s="187">
        <v>1307</v>
      </c>
      <c r="B500" s="187">
        <v>64</v>
      </c>
      <c r="C500" s="184" t="str">
        <f t="shared" si="16"/>
        <v>64-1307</v>
      </c>
      <c r="D500" s="244" t="s">
        <v>420</v>
      </c>
      <c r="E500" s="244" t="s">
        <v>7</v>
      </c>
      <c r="F500" s="244" t="s">
        <v>15</v>
      </c>
      <c r="G500" s="244" t="s">
        <v>18</v>
      </c>
      <c r="H500" s="187" t="s">
        <v>6</v>
      </c>
      <c r="I500" s="188">
        <v>2</v>
      </c>
      <c r="J500" s="188">
        <f>VLOOKUP(A500,CENIK!$A$2:$F$201,6,FALSE)</f>
        <v>0</v>
      </c>
      <c r="K500" s="188">
        <f t="shared" si="17"/>
        <v>0</v>
      </c>
    </row>
    <row r="501" spans="1:11" ht="60" x14ac:dyDescent="0.25">
      <c r="A501" s="187">
        <v>1310</v>
      </c>
      <c r="B501" s="187">
        <v>64</v>
      </c>
      <c r="C501" s="184" t="str">
        <f t="shared" si="16"/>
        <v>64-1310</v>
      </c>
      <c r="D501" s="244" t="s">
        <v>420</v>
      </c>
      <c r="E501" s="244" t="s">
        <v>7</v>
      </c>
      <c r="F501" s="244" t="s">
        <v>15</v>
      </c>
      <c r="G501" s="244" t="s">
        <v>21</v>
      </c>
      <c r="H501" s="187" t="s">
        <v>22</v>
      </c>
      <c r="I501" s="188">
        <v>41.558999999999997</v>
      </c>
      <c r="J501" s="188">
        <f>VLOOKUP(A501,CENIK!$A$2:$F$201,6,FALSE)</f>
        <v>0</v>
      </c>
      <c r="K501" s="188">
        <f t="shared" si="17"/>
        <v>0</v>
      </c>
    </row>
    <row r="502" spans="1:11" ht="30" x14ac:dyDescent="0.25">
      <c r="A502" s="187">
        <v>1401</v>
      </c>
      <c r="B502" s="187">
        <v>64</v>
      </c>
      <c r="C502" s="184" t="str">
        <f t="shared" si="16"/>
        <v>64-1401</v>
      </c>
      <c r="D502" s="244" t="s">
        <v>420</v>
      </c>
      <c r="E502" s="244" t="s">
        <v>7</v>
      </c>
      <c r="F502" s="244" t="s">
        <v>25</v>
      </c>
      <c r="G502" s="244" t="s">
        <v>247</v>
      </c>
      <c r="H502" s="187" t="s">
        <v>20</v>
      </c>
      <c r="I502" s="188">
        <v>2</v>
      </c>
      <c r="J502" s="188">
        <f>VLOOKUP(A502,CENIK!$A$2:$F$201,6,FALSE)</f>
        <v>0</v>
      </c>
      <c r="K502" s="188">
        <f t="shared" si="17"/>
        <v>0</v>
      </c>
    </row>
    <row r="503" spans="1:11" ht="30" x14ac:dyDescent="0.25">
      <c r="A503" s="187">
        <v>1402</v>
      </c>
      <c r="B503" s="187">
        <v>64</v>
      </c>
      <c r="C503" s="184" t="str">
        <f t="shared" si="16"/>
        <v>64-1402</v>
      </c>
      <c r="D503" s="244" t="s">
        <v>420</v>
      </c>
      <c r="E503" s="244" t="s">
        <v>7</v>
      </c>
      <c r="F503" s="244" t="s">
        <v>25</v>
      </c>
      <c r="G503" s="244" t="s">
        <v>248</v>
      </c>
      <c r="H503" s="187" t="s">
        <v>20</v>
      </c>
      <c r="I503" s="188">
        <v>5</v>
      </c>
      <c r="J503" s="188">
        <f>VLOOKUP(A503,CENIK!$A$2:$F$201,6,FALSE)</f>
        <v>0</v>
      </c>
      <c r="K503" s="188">
        <f t="shared" si="17"/>
        <v>0</v>
      </c>
    </row>
    <row r="504" spans="1:11" ht="30" x14ac:dyDescent="0.25">
      <c r="A504" s="187">
        <v>1403</v>
      </c>
      <c r="B504" s="187">
        <v>64</v>
      </c>
      <c r="C504" s="184" t="str">
        <f t="shared" si="16"/>
        <v>64-1403</v>
      </c>
      <c r="D504" s="244" t="s">
        <v>420</v>
      </c>
      <c r="E504" s="244" t="s">
        <v>7</v>
      </c>
      <c r="F504" s="244" t="s">
        <v>25</v>
      </c>
      <c r="G504" s="244" t="s">
        <v>249</v>
      </c>
      <c r="H504" s="187" t="s">
        <v>20</v>
      </c>
      <c r="I504" s="188">
        <v>1</v>
      </c>
      <c r="J504" s="188">
        <f>VLOOKUP(A504,CENIK!$A$2:$F$201,6,FALSE)</f>
        <v>0</v>
      </c>
      <c r="K504" s="188">
        <f t="shared" si="17"/>
        <v>0</v>
      </c>
    </row>
    <row r="505" spans="1:11" ht="45" x14ac:dyDescent="0.25">
      <c r="A505" s="187">
        <v>12308</v>
      </c>
      <c r="B505" s="187">
        <v>64</v>
      </c>
      <c r="C505" s="184" t="str">
        <f t="shared" si="16"/>
        <v>64-12308</v>
      </c>
      <c r="D505" s="244" t="s">
        <v>420</v>
      </c>
      <c r="E505" s="244" t="s">
        <v>26</v>
      </c>
      <c r="F505" s="244" t="s">
        <v>27</v>
      </c>
      <c r="G505" s="244" t="s">
        <v>28</v>
      </c>
      <c r="H505" s="187" t="s">
        <v>29</v>
      </c>
      <c r="I505" s="188">
        <v>150.404</v>
      </c>
      <c r="J505" s="188">
        <f>VLOOKUP(A505,CENIK!$A$2:$F$201,6,FALSE)</f>
        <v>0</v>
      </c>
      <c r="K505" s="188">
        <f t="shared" si="17"/>
        <v>0</v>
      </c>
    </row>
    <row r="506" spans="1:11" ht="30" x14ac:dyDescent="0.25">
      <c r="A506" s="187">
        <v>2208</v>
      </c>
      <c r="B506" s="187">
        <v>64</v>
      </c>
      <c r="C506" s="184" t="str">
        <f t="shared" si="16"/>
        <v>64-2208</v>
      </c>
      <c r="D506" s="244" t="s">
        <v>420</v>
      </c>
      <c r="E506" s="244" t="s">
        <v>26</v>
      </c>
      <c r="F506" s="244" t="s">
        <v>36</v>
      </c>
      <c r="G506" s="244" t="s">
        <v>37</v>
      </c>
      <c r="H506" s="187" t="s">
        <v>29</v>
      </c>
      <c r="I506" s="188">
        <v>150.404</v>
      </c>
      <c r="J506" s="188">
        <f>VLOOKUP(A506,CENIK!$A$2:$F$201,6,FALSE)</f>
        <v>0</v>
      </c>
      <c r="K506" s="188">
        <f t="shared" si="17"/>
        <v>0</v>
      </c>
    </row>
    <row r="507" spans="1:11" ht="30" x14ac:dyDescent="0.25">
      <c r="A507" s="187">
        <v>24405</v>
      </c>
      <c r="B507" s="187">
        <v>64</v>
      </c>
      <c r="C507" s="184" t="str">
        <f t="shared" si="16"/>
        <v>64-24405</v>
      </c>
      <c r="D507" s="244" t="s">
        <v>420</v>
      </c>
      <c r="E507" s="244" t="s">
        <v>26</v>
      </c>
      <c r="F507" s="244" t="s">
        <v>36</v>
      </c>
      <c r="G507" s="244" t="s">
        <v>252</v>
      </c>
      <c r="H507" s="187" t="s">
        <v>22</v>
      </c>
      <c r="I507" s="188">
        <v>53.79</v>
      </c>
      <c r="J507" s="188">
        <f>VLOOKUP(A507,CENIK!$A$2:$F$201,6,FALSE)</f>
        <v>0</v>
      </c>
      <c r="K507" s="188">
        <f t="shared" si="17"/>
        <v>0</v>
      </c>
    </row>
    <row r="508" spans="1:11" ht="45" x14ac:dyDescent="0.25">
      <c r="A508" s="187">
        <v>31302</v>
      </c>
      <c r="B508" s="187">
        <v>64</v>
      </c>
      <c r="C508" s="184" t="str">
        <f t="shared" si="16"/>
        <v>64-31302</v>
      </c>
      <c r="D508" s="244" t="s">
        <v>420</v>
      </c>
      <c r="E508" s="244" t="s">
        <v>26</v>
      </c>
      <c r="F508" s="244" t="s">
        <v>36</v>
      </c>
      <c r="G508" s="244" t="s">
        <v>639</v>
      </c>
      <c r="H508" s="187" t="s">
        <v>22</v>
      </c>
      <c r="I508" s="188">
        <v>33.61</v>
      </c>
      <c r="J508" s="188">
        <f>VLOOKUP(A508,CENIK!$A$2:$F$201,6,FALSE)</f>
        <v>0</v>
      </c>
      <c r="K508" s="188">
        <f t="shared" si="17"/>
        <v>0</v>
      </c>
    </row>
    <row r="509" spans="1:11" ht="75" x14ac:dyDescent="0.25">
      <c r="A509" s="187">
        <v>31602</v>
      </c>
      <c r="B509" s="187">
        <v>64</v>
      </c>
      <c r="C509" s="184" t="str">
        <f t="shared" si="16"/>
        <v>64-31602</v>
      </c>
      <c r="D509" s="244" t="s">
        <v>420</v>
      </c>
      <c r="E509" s="244" t="s">
        <v>26</v>
      </c>
      <c r="F509" s="244" t="s">
        <v>36</v>
      </c>
      <c r="G509" s="244" t="s">
        <v>640</v>
      </c>
      <c r="H509" s="187" t="s">
        <v>29</v>
      </c>
      <c r="I509" s="188">
        <v>150.404</v>
      </c>
      <c r="J509" s="188">
        <f>VLOOKUP(A509,CENIK!$A$2:$F$201,6,FALSE)</f>
        <v>0</v>
      </c>
      <c r="K509" s="188">
        <f t="shared" si="17"/>
        <v>0</v>
      </c>
    </row>
    <row r="510" spans="1:11" ht="45" x14ac:dyDescent="0.25">
      <c r="A510" s="187">
        <v>32311</v>
      </c>
      <c r="B510" s="187">
        <v>64</v>
      </c>
      <c r="C510" s="184" t="str">
        <f t="shared" si="16"/>
        <v>64-32311</v>
      </c>
      <c r="D510" s="244" t="s">
        <v>420</v>
      </c>
      <c r="E510" s="244" t="s">
        <v>26</v>
      </c>
      <c r="F510" s="244" t="s">
        <v>36</v>
      </c>
      <c r="G510" s="244" t="s">
        <v>255</v>
      </c>
      <c r="H510" s="187" t="s">
        <v>29</v>
      </c>
      <c r="I510" s="188">
        <v>150.404</v>
      </c>
      <c r="J510" s="188">
        <f>VLOOKUP(A510,CENIK!$A$2:$F$201,6,FALSE)</f>
        <v>0</v>
      </c>
      <c r="K510" s="188">
        <f t="shared" si="17"/>
        <v>0</v>
      </c>
    </row>
    <row r="511" spans="1:11" ht="30" x14ac:dyDescent="0.25">
      <c r="A511" s="187">
        <v>34901</v>
      </c>
      <c r="B511" s="187">
        <v>64</v>
      </c>
      <c r="C511" s="184" t="str">
        <f t="shared" si="16"/>
        <v>64-34901</v>
      </c>
      <c r="D511" s="244" t="s">
        <v>420</v>
      </c>
      <c r="E511" s="244" t="s">
        <v>26</v>
      </c>
      <c r="F511" s="244" t="s">
        <v>36</v>
      </c>
      <c r="G511" s="244" t="s">
        <v>43</v>
      </c>
      <c r="H511" s="187" t="s">
        <v>29</v>
      </c>
      <c r="I511" s="188">
        <v>150.404</v>
      </c>
      <c r="J511" s="188">
        <f>VLOOKUP(A511,CENIK!$A$2:$F$201,6,FALSE)</f>
        <v>0</v>
      </c>
      <c r="K511" s="188">
        <f t="shared" si="17"/>
        <v>0</v>
      </c>
    </row>
    <row r="512" spans="1:11" ht="45" x14ac:dyDescent="0.25">
      <c r="A512" s="187">
        <v>3302</v>
      </c>
      <c r="B512" s="187">
        <v>64</v>
      </c>
      <c r="C512" s="184" t="str">
        <f t="shared" si="16"/>
        <v>64-3302</v>
      </c>
      <c r="D512" s="244" t="s">
        <v>420</v>
      </c>
      <c r="E512" s="244" t="s">
        <v>46</v>
      </c>
      <c r="F512" s="244" t="s">
        <v>47</v>
      </c>
      <c r="G512" s="244" t="s">
        <v>586</v>
      </c>
      <c r="H512" s="187" t="s">
        <v>10</v>
      </c>
      <c r="I512" s="188">
        <v>25</v>
      </c>
      <c r="J512" s="188">
        <f>VLOOKUP(A512,CENIK!$A$2:$F$201,6,FALSE)</f>
        <v>0</v>
      </c>
      <c r="K512" s="188">
        <f t="shared" si="17"/>
        <v>0</v>
      </c>
    </row>
    <row r="513" spans="1:11" ht="60" x14ac:dyDescent="0.25">
      <c r="A513" s="187">
        <v>4101</v>
      </c>
      <c r="B513" s="187">
        <v>64</v>
      </c>
      <c r="C513" s="184" t="str">
        <f t="shared" si="16"/>
        <v>64-4101</v>
      </c>
      <c r="D513" s="244" t="s">
        <v>420</v>
      </c>
      <c r="E513" s="244" t="s">
        <v>49</v>
      </c>
      <c r="F513" s="244" t="s">
        <v>50</v>
      </c>
      <c r="G513" s="244" t="s">
        <v>641</v>
      </c>
      <c r="H513" s="187" t="s">
        <v>29</v>
      </c>
      <c r="I513" s="188">
        <v>379.96800000000002</v>
      </c>
      <c r="J513" s="188">
        <f>VLOOKUP(A513,CENIK!$A$2:$F$201,6,FALSE)</f>
        <v>0</v>
      </c>
      <c r="K513" s="188">
        <f t="shared" si="17"/>
        <v>0</v>
      </c>
    </row>
    <row r="514" spans="1:11" ht="45" x14ac:dyDescent="0.25">
      <c r="A514" s="187">
        <v>4106</v>
      </c>
      <c r="B514" s="187">
        <v>64</v>
      </c>
      <c r="C514" s="184" t="str">
        <f t="shared" si="16"/>
        <v>64-4106</v>
      </c>
      <c r="D514" s="244" t="s">
        <v>420</v>
      </c>
      <c r="E514" s="244" t="s">
        <v>49</v>
      </c>
      <c r="F514" s="244" t="s">
        <v>50</v>
      </c>
      <c r="G514" s="244" t="s">
        <v>642</v>
      </c>
      <c r="H514" s="187" t="s">
        <v>22</v>
      </c>
      <c r="I514" s="188">
        <v>310.24</v>
      </c>
      <c r="J514" s="188">
        <f>VLOOKUP(A514,CENIK!$A$2:$F$201,6,FALSE)</f>
        <v>0</v>
      </c>
      <c r="K514" s="188">
        <f t="shared" si="17"/>
        <v>0</v>
      </c>
    </row>
    <row r="515" spans="1:11" ht="45" x14ac:dyDescent="0.25">
      <c r="A515" s="187">
        <v>4121</v>
      </c>
      <c r="B515" s="187">
        <v>64</v>
      </c>
      <c r="C515" s="184" t="str">
        <f t="shared" si="16"/>
        <v>64-4121</v>
      </c>
      <c r="D515" s="244" t="s">
        <v>420</v>
      </c>
      <c r="E515" s="244" t="s">
        <v>49</v>
      </c>
      <c r="F515" s="244" t="s">
        <v>50</v>
      </c>
      <c r="G515" s="244" t="s">
        <v>260</v>
      </c>
      <c r="H515" s="187" t="s">
        <v>22</v>
      </c>
      <c r="I515" s="188">
        <v>16</v>
      </c>
      <c r="J515" s="188">
        <f>VLOOKUP(A515,CENIK!$A$2:$F$201,6,FALSE)</f>
        <v>0</v>
      </c>
      <c r="K515" s="188">
        <f t="shared" si="17"/>
        <v>0</v>
      </c>
    </row>
    <row r="516" spans="1:11" ht="30" x14ac:dyDescent="0.25">
      <c r="A516" s="187">
        <v>4202</v>
      </c>
      <c r="B516" s="187">
        <v>64</v>
      </c>
      <c r="C516" s="184" t="str">
        <f t="shared" si="16"/>
        <v>64-4202</v>
      </c>
      <c r="D516" s="244" t="s">
        <v>420</v>
      </c>
      <c r="E516" s="244" t="s">
        <v>49</v>
      </c>
      <c r="F516" s="244" t="s">
        <v>56</v>
      </c>
      <c r="G516" s="244" t="s">
        <v>58</v>
      </c>
      <c r="H516" s="187" t="s">
        <v>29</v>
      </c>
      <c r="I516" s="188">
        <v>118.74</v>
      </c>
      <c r="J516" s="188">
        <f>VLOOKUP(A516,CENIK!$A$2:$F$201,6,FALSE)</f>
        <v>0</v>
      </c>
      <c r="K516" s="188">
        <f t="shared" si="17"/>
        <v>0</v>
      </c>
    </row>
    <row r="517" spans="1:11" ht="75" x14ac:dyDescent="0.25">
      <c r="A517" s="187">
        <v>4203</v>
      </c>
      <c r="B517" s="187">
        <v>64</v>
      </c>
      <c r="C517" s="184" t="str">
        <f t="shared" si="16"/>
        <v>64-4203</v>
      </c>
      <c r="D517" s="244" t="s">
        <v>420</v>
      </c>
      <c r="E517" s="244" t="s">
        <v>49</v>
      </c>
      <c r="F517" s="244" t="s">
        <v>56</v>
      </c>
      <c r="G517" s="244" t="s">
        <v>59</v>
      </c>
      <c r="H517" s="187" t="s">
        <v>22</v>
      </c>
      <c r="I517" s="188">
        <v>21.22</v>
      </c>
      <c r="J517" s="188">
        <f>VLOOKUP(A517,CENIK!$A$2:$F$201,6,FALSE)</f>
        <v>0</v>
      </c>
      <c r="K517" s="188">
        <f t="shared" si="17"/>
        <v>0</v>
      </c>
    </row>
    <row r="518" spans="1:11" ht="60" x14ac:dyDescent="0.25">
      <c r="A518" s="187">
        <v>4204</v>
      </c>
      <c r="B518" s="187">
        <v>64</v>
      </c>
      <c r="C518" s="184" t="str">
        <f t="shared" si="16"/>
        <v>64-4204</v>
      </c>
      <c r="D518" s="244" t="s">
        <v>420</v>
      </c>
      <c r="E518" s="244" t="s">
        <v>49</v>
      </c>
      <c r="F518" s="244" t="s">
        <v>56</v>
      </c>
      <c r="G518" s="244" t="s">
        <v>60</v>
      </c>
      <c r="H518" s="187" t="s">
        <v>22</v>
      </c>
      <c r="I518" s="188">
        <v>62.75</v>
      </c>
      <c r="J518" s="188">
        <f>VLOOKUP(A518,CENIK!$A$2:$F$201,6,FALSE)</f>
        <v>0</v>
      </c>
      <c r="K518" s="188">
        <f t="shared" si="17"/>
        <v>0</v>
      </c>
    </row>
    <row r="519" spans="1:11" ht="60" x14ac:dyDescent="0.25">
      <c r="A519" s="187">
        <v>4205</v>
      </c>
      <c r="B519" s="187">
        <v>64</v>
      </c>
      <c r="C519" s="184" t="str">
        <f t="shared" si="16"/>
        <v>64-4205</v>
      </c>
      <c r="D519" s="244" t="s">
        <v>420</v>
      </c>
      <c r="E519" s="244" t="s">
        <v>49</v>
      </c>
      <c r="F519" s="244" t="s">
        <v>56</v>
      </c>
      <c r="G519" s="244" t="s">
        <v>61</v>
      </c>
      <c r="H519" s="187" t="s">
        <v>29</v>
      </c>
      <c r="I519" s="188">
        <v>158</v>
      </c>
      <c r="J519" s="188">
        <f>VLOOKUP(A519,CENIK!$A$2:$F$201,6,FALSE)</f>
        <v>0</v>
      </c>
      <c r="K519" s="188">
        <f t="shared" si="17"/>
        <v>0</v>
      </c>
    </row>
    <row r="520" spans="1:11" ht="60" x14ac:dyDescent="0.25">
      <c r="A520" s="187">
        <v>4207</v>
      </c>
      <c r="B520" s="187">
        <v>64</v>
      </c>
      <c r="C520" s="184" t="str">
        <f t="shared" si="16"/>
        <v>64-4207</v>
      </c>
      <c r="D520" s="244" t="s">
        <v>420</v>
      </c>
      <c r="E520" s="244" t="s">
        <v>49</v>
      </c>
      <c r="F520" s="244" t="s">
        <v>56</v>
      </c>
      <c r="G520" s="244" t="s">
        <v>262</v>
      </c>
      <c r="H520" s="187" t="s">
        <v>22</v>
      </c>
      <c r="I520" s="188">
        <v>134.69999999999999</v>
      </c>
      <c r="J520" s="188">
        <f>VLOOKUP(A520,CENIK!$A$2:$F$201,6,FALSE)</f>
        <v>0</v>
      </c>
      <c r="K520" s="188">
        <f t="shared" si="17"/>
        <v>0</v>
      </c>
    </row>
    <row r="521" spans="1:11" ht="75" x14ac:dyDescent="0.25">
      <c r="A521" s="187">
        <v>5108</v>
      </c>
      <c r="B521" s="187">
        <v>64</v>
      </c>
      <c r="C521" s="184" t="str">
        <f t="shared" si="16"/>
        <v>64-5108</v>
      </c>
      <c r="D521" s="244" t="s">
        <v>420</v>
      </c>
      <c r="E521" s="244" t="s">
        <v>63</v>
      </c>
      <c r="F521" s="244" t="s">
        <v>64</v>
      </c>
      <c r="G521" s="244" t="s">
        <v>68</v>
      </c>
      <c r="H521" s="187" t="s">
        <v>69</v>
      </c>
      <c r="I521" s="188">
        <v>80</v>
      </c>
      <c r="J521" s="188">
        <f>VLOOKUP(A521,CENIK!$A$2:$F$201,6,FALSE)</f>
        <v>0</v>
      </c>
      <c r="K521" s="188">
        <f t="shared" si="17"/>
        <v>0</v>
      </c>
    </row>
    <row r="522" spans="1:11" ht="165" x14ac:dyDescent="0.25">
      <c r="A522" s="187">
        <v>6101</v>
      </c>
      <c r="B522" s="187">
        <v>64</v>
      </c>
      <c r="C522" s="184" t="str">
        <f t="shared" si="16"/>
        <v>64-6101</v>
      </c>
      <c r="D522" s="244" t="s">
        <v>420</v>
      </c>
      <c r="E522" s="244" t="s">
        <v>74</v>
      </c>
      <c r="F522" s="244" t="s">
        <v>75</v>
      </c>
      <c r="G522" s="244" t="s">
        <v>76</v>
      </c>
      <c r="H522" s="187" t="s">
        <v>10</v>
      </c>
      <c r="I522" s="188">
        <v>79.16</v>
      </c>
      <c r="J522" s="188">
        <f>VLOOKUP(A522,CENIK!$A$2:$F$201,6,FALSE)</f>
        <v>0</v>
      </c>
      <c r="K522" s="188">
        <f t="shared" si="17"/>
        <v>0</v>
      </c>
    </row>
    <row r="523" spans="1:11" ht="120" x14ac:dyDescent="0.25">
      <c r="A523" s="187">
        <v>6204</v>
      </c>
      <c r="B523" s="187">
        <v>64</v>
      </c>
      <c r="C523" s="184" t="str">
        <f t="shared" si="16"/>
        <v>64-6204</v>
      </c>
      <c r="D523" s="244" t="s">
        <v>420</v>
      </c>
      <c r="E523" s="244" t="s">
        <v>74</v>
      </c>
      <c r="F523" s="244" t="s">
        <v>77</v>
      </c>
      <c r="G523" s="244" t="s">
        <v>265</v>
      </c>
      <c r="H523" s="187" t="s">
        <v>6</v>
      </c>
      <c r="I523" s="188">
        <v>2</v>
      </c>
      <c r="J523" s="188">
        <f>VLOOKUP(A523,CENIK!$A$2:$F$201,6,FALSE)</f>
        <v>0</v>
      </c>
      <c r="K523" s="188">
        <f t="shared" si="17"/>
        <v>0</v>
      </c>
    </row>
    <row r="524" spans="1:11" ht="120" x14ac:dyDescent="0.25">
      <c r="A524" s="187">
        <v>6253</v>
      </c>
      <c r="B524" s="187">
        <v>64</v>
      </c>
      <c r="C524" s="184" t="str">
        <f t="shared" si="16"/>
        <v>64-6253</v>
      </c>
      <c r="D524" s="244" t="s">
        <v>420</v>
      </c>
      <c r="E524" s="244" t="s">
        <v>74</v>
      </c>
      <c r="F524" s="244" t="s">
        <v>77</v>
      </c>
      <c r="G524" s="244" t="s">
        <v>269</v>
      </c>
      <c r="H524" s="187" t="s">
        <v>6</v>
      </c>
      <c r="I524" s="188">
        <v>2</v>
      </c>
      <c r="J524" s="188">
        <f>VLOOKUP(A524,CENIK!$A$2:$F$201,6,FALSE)</f>
        <v>0</v>
      </c>
      <c r="K524" s="188">
        <f t="shared" si="17"/>
        <v>0</v>
      </c>
    </row>
    <row r="525" spans="1:11" ht="345" x14ac:dyDescent="0.25">
      <c r="A525" s="187">
        <v>6301</v>
      </c>
      <c r="B525" s="187">
        <v>64</v>
      </c>
      <c r="C525" s="184" t="str">
        <f t="shared" si="16"/>
        <v>64-6301</v>
      </c>
      <c r="D525" s="244" t="s">
        <v>420</v>
      </c>
      <c r="E525" s="244" t="s">
        <v>74</v>
      </c>
      <c r="F525" s="244" t="s">
        <v>81</v>
      </c>
      <c r="G525" s="244" t="s">
        <v>270</v>
      </c>
      <c r="H525" s="187" t="s">
        <v>6</v>
      </c>
      <c r="I525" s="188">
        <v>3</v>
      </c>
      <c r="J525" s="188">
        <f>VLOOKUP(A525,CENIK!$A$2:$F$201,6,FALSE)</f>
        <v>0</v>
      </c>
      <c r="K525" s="188">
        <f t="shared" si="17"/>
        <v>0</v>
      </c>
    </row>
    <row r="526" spans="1:11" ht="120" x14ac:dyDescent="0.25">
      <c r="A526" s="187">
        <v>6305</v>
      </c>
      <c r="B526" s="187">
        <v>64</v>
      </c>
      <c r="C526" s="184" t="str">
        <f t="shared" si="16"/>
        <v>64-6305</v>
      </c>
      <c r="D526" s="244" t="s">
        <v>420</v>
      </c>
      <c r="E526" s="244" t="s">
        <v>74</v>
      </c>
      <c r="F526" s="244" t="s">
        <v>81</v>
      </c>
      <c r="G526" s="244" t="s">
        <v>84</v>
      </c>
      <c r="H526" s="187" t="s">
        <v>6</v>
      </c>
      <c r="I526" s="188">
        <v>3</v>
      </c>
      <c r="J526" s="188">
        <f>VLOOKUP(A526,CENIK!$A$2:$F$201,6,FALSE)</f>
        <v>0</v>
      </c>
      <c r="K526" s="188">
        <f t="shared" si="17"/>
        <v>0</v>
      </c>
    </row>
    <row r="527" spans="1:11" ht="30" x14ac:dyDescent="0.25">
      <c r="A527" s="187">
        <v>6401</v>
      </c>
      <c r="B527" s="187">
        <v>64</v>
      </c>
      <c r="C527" s="184" t="str">
        <f t="shared" si="16"/>
        <v>64-6401</v>
      </c>
      <c r="D527" s="244" t="s">
        <v>420</v>
      </c>
      <c r="E527" s="244" t="s">
        <v>74</v>
      </c>
      <c r="F527" s="244" t="s">
        <v>85</v>
      </c>
      <c r="G527" s="244" t="s">
        <v>86</v>
      </c>
      <c r="H527" s="187" t="s">
        <v>10</v>
      </c>
      <c r="I527" s="188">
        <v>79</v>
      </c>
      <c r="J527" s="188">
        <f>VLOOKUP(A527,CENIK!$A$2:$F$201,6,FALSE)</f>
        <v>0</v>
      </c>
      <c r="K527" s="188">
        <f t="shared" si="17"/>
        <v>0</v>
      </c>
    </row>
    <row r="528" spans="1:11" ht="30" x14ac:dyDescent="0.25">
      <c r="A528" s="187">
        <v>6402</v>
      </c>
      <c r="B528" s="187">
        <v>64</v>
      </c>
      <c r="C528" s="184" t="str">
        <f t="shared" si="16"/>
        <v>64-6402</v>
      </c>
      <c r="D528" s="244" t="s">
        <v>420</v>
      </c>
      <c r="E528" s="244" t="s">
        <v>74</v>
      </c>
      <c r="F528" s="244" t="s">
        <v>85</v>
      </c>
      <c r="G528" s="244" t="s">
        <v>122</v>
      </c>
      <c r="H528" s="187" t="s">
        <v>10</v>
      </c>
      <c r="I528" s="188">
        <v>79</v>
      </c>
      <c r="J528" s="188">
        <f>VLOOKUP(A528,CENIK!$A$2:$F$201,6,FALSE)</f>
        <v>0</v>
      </c>
      <c r="K528" s="188">
        <f t="shared" si="17"/>
        <v>0</v>
      </c>
    </row>
    <row r="529" spans="1:11" ht="60" x14ac:dyDescent="0.25">
      <c r="A529" s="187">
        <v>6405</v>
      </c>
      <c r="B529" s="187">
        <v>64</v>
      </c>
      <c r="C529" s="184" t="str">
        <f t="shared" si="16"/>
        <v>64-6405</v>
      </c>
      <c r="D529" s="244" t="s">
        <v>420</v>
      </c>
      <c r="E529" s="244" t="s">
        <v>74</v>
      </c>
      <c r="F529" s="244" t="s">
        <v>85</v>
      </c>
      <c r="G529" s="244" t="s">
        <v>87</v>
      </c>
      <c r="H529" s="187" t="s">
        <v>10</v>
      </c>
      <c r="I529" s="188">
        <v>79</v>
      </c>
      <c r="J529" s="188">
        <f>VLOOKUP(A529,CENIK!$A$2:$F$201,6,FALSE)</f>
        <v>0</v>
      </c>
      <c r="K529" s="188">
        <f t="shared" si="17"/>
        <v>0</v>
      </c>
    </row>
    <row r="530" spans="1:11" ht="30" x14ac:dyDescent="0.25">
      <c r="A530" s="187">
        <v>6501</v>
      </c>
      <c r="B530" s="187">
        <v>64</v>
      </c>
      <c r="C530" s="184" t="str">
        <f t="shared" si="16"/>
        <v>64-6501</v>
      </c>
      <c r="D530" s="244" t="s">
        <v>420</v>
      </c>
      <c r="E530" s="244" t="s">
        <v>74</v>
      </c>
      <c r="F530" s="244" t="s">
        <v>88</v>
      </c>
      <c r="G530" s="244" t="s">
        <v>271</v>
      </c>
      <c r="H530" s="187" t="s">
        <v>6</v>
      </c>
      <c r="I530" s="188">
        <v>1</v>
      </c>
      <c r="J530" s="188">
        <f>VLOOKUP(A530,CENIK!$A$2:$F$201,6,FALSE)</f>
        <v>0</v>
      </c>
      <c r="K530" s="188">
        <f t="shared" si="17"/>
        <v>0</v>
      </c>
    </row>
    <row r="531" spans="1:11" ht="45" x14ac:dyDescent="0.25">
      <c r="A531" s="187">
        <v>6503</v>
      </c>
      <c r="B531" s="187">
        <v>64</v>
      </c>
      <c r="C531" s="184" t="str">
        <f t="shared" si="16"/>
        <v>64-6503</v>
      </c>
      <c r="D531" s="244" t="s">
        <v>420</v>
      </c>
      <c r="E531" s="244" t="s">
        <v>74</v>
      </c>
      <c r="F531" s="244" t="s">
        <v>88</v>
      </c>
      <c r="G531" s="244" t="s">
        <v>273</v>
      </c>
      <c r="H531" s="187" t="s">
        <v>6</v>
      </c>
      <c r="I531" s="188">
        <v>1</v>
      </c>
      <c r="J531" s="188">
        <f>VLOOKUP(A531,CENIK!$A$2:$F$201,6,FALSE)</f>
        <v>0</v>
      </c>
      <c r="K531" s="188">
        <f t="shared" si="17"/>
        <v>0</v>
      </c>
    </row>
    <row r="532" spans="1:11" x14ac:dyDescent="0.25">
      <c r="A532"/>
      <c r="B532"/>
      <c r="C532"/>
      <c r="D532"/>
      <c r="E532"/>
      <c r="F532"/>
      <c r="G532"/>
      <c r="I532"/>
      <c r="J532"/>
    </row>
    <row r="533" spans="1:11" x14ac:dyDescent="0.25">
      <c r="A533"/>
      <c r="B533"/>
      <c r="C533"/>
      <c r="D533"/>
      <c r="E533"/>
      <c r="F533"/>
      <c r="G533"/>
      <c r="I533"/>
      <c r="J533"/>
    </row>
    <row r="534" spans="1:11" x14ac:dyDescent="0.25">
      <c r="A534"/>
      <c r="B534"/>
      <c r="C534"/>
      <c r="D534"/>
      <c r="E534"/>
      <c r="F534"/>
      <c r="G534"/>
      <c r="I534"/>
      <c r="J534"/>
    </row>
    <row r="535" spans="1:11" x14ac:dyDescent="0.25">
      <c r="A535"/>
      <c r="B535"/>
      <c r="C535"/>
      <c r="D535"/>
      <c r="E535"/>
      <c r="F535"/>
      <c r="G535"/>
      <c r="I535"/>
      <c r="J535"/>
    </row>
    <row r="536" spans="1:11" x14ac:dyDescent="0.25">
      <c r="A536"/>
      <c r="B536"/>
      <c r="C536"/>
      <c r="D536"/>
      <c r="E536"/>
      <c r="F536"/>
      <c r="G536"/>
      <c r="I536"/>
      <c r="J536"/>
    </row>
    <row r="537" spans="1:11" x14ac:dyDescent="0.25">
      <c r="A537"/>
      <c r="B537"/>
      <c r="C537"/>
      <c r="D537"/>
      <c r="E537"/>
      <c r="F537"/>
      <c r="G537"/>
      <c r="I537"/>
      <c r="J537"/>
    </row>
    <row r="538" spans="1:11" x14ac:dyDescent="0.25">
      <c r="A538"/>
      <c r="B538"/>
      <c r="C538"/>
      <c r="D538"/>
      <c r="E538"/>
      <c r="F538"/>
      <c r="G538"/>
      <c r="I538"/>
      <c r="J538"/>
    </row>
    <row r="539" spans="1:11" x14ac:dyDescent="0.25">
      <c r="A539"/>
      <c r="B539"/>
      <c r="C539"/>
      <c r="D539"/>
      <c r="E539"/>
      <c r="F539"/>
      <c r="G539"/>
      <c r="I539"/>
      <c r="J539"/>
    </row>
    <row r="540" spans="1:11" x14ac:dyDescent="0.25">
      <c r="A540"/>
      <c r="B540"/>
      <c r="C540"/>
      <c r="D540"/>
      <c r="E540"/>
      <c r="F540"/>
      <c r="G540"/>
      <c r="I540"/>
      <c r="J540"/>
    </row>
    <row r="541" spans="1:11" x14ac:dyDescent="0.25">
      <c r="A541"/>
      <c r="B541"/>
      <c r="C541"/>
      <c r="D541"/>
      <c r="E541"/>
      <c r="F541"/>
      <c r="G541"/>
      <c r="I541"/>
      <c r="J541"/>
    </row>
    <row r="542" spans="1:11" x14ac:dyDescent="0.25">
      <c r="A542"/>
      <c r="B542"/>
      <c r="C542"/>
      <c r="D542"/>
      <c r="E542"/>
      <c r="F542"/>
      <c r="G542"/>
      <c r="I542"/>
      <c r="J542"/>
    </row>
    <row r="543" spans="1:11" x14ac:dyDescent="0.25">
      <c r="A543"/>
      <c r="B543"/>
      <c r="C543"/>
      <c r="D543"/>
      <c r="E543"/>
      <c r="F543"/>
      <c r="G543"/>
      <c r="I543"/>
      <c r="J543"/>
    </row>
    <row r="544" spans="1:11" x14ac:dyDescent="0.25">
      <c r="A544"/>
      <c r="B544"/>
      <c r="C544"/>
      <c r="D544"/>
      <c r="E544"/>
      <c r="F544"/>
      <c r="G544"/>
      <c r="I544"/>
      <c r="J544"/>
    </row>
    <row r="545" spans="1:10" x14ac:dyDescent="0.25">
      <c r="A545"/>
      <c r="B545"/>
      <c r="C545"/>
      <c r="D545"/>
      <c r="E545"/>
      <c r="F545"/>
      <c r="G545"/>
      <c r="I545"/>
      <c r="J545"/>
    </row>
    <row r="546" spans="1:10" x14ac:dyDescent="0.25">
      <c r="A546"/>
      <c r="B546"/>
      <c r="C546"/>
      <c r="D546"/>
      <c r="E546"/>
      <c r="F546"/>
      <c r="G546"/>
      <c r="I546"/>
      <c r="J546"/>
    </row>
    <row r="547" spans="1:10" x14ac:dyDescent="0.25">
      <c r="A547"/>
      <c r="B547"/>
      <c r="C547"/>
      <c r="D547"/>
      <c r="E547"/>
      <c r="F547"/>
      <c r="G547"/>
      <c r="I547"/>
      <c r="J547"/>
    </row>
  </sheetData>
  <mergeCells count="4">
    <mergeCell ref="D23:E23"/>
    <mergeCell ref="D24:E30"/>
    <mergeCell ref="F24:F29"/>
    <mergeCell ref="F6:F7"/>
  </mergeCells>
  <pageMargins left="0.7" right="0.7" top="0.75" bottom="0.75" header="0.3" footer="0.3"/>
  <pageSetup paperSize="9" scale="49" fitToHeight="0"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K113"/>
  <sheetViews>
    <sheetView topLeftCell="C1" zoomScale="85" zoomScaleNormal="85" workbookViewId="0">
      <selection activeCell="N17" sqref="N17"/>
    </sheetView>
  </sheetViews>
  <sheetFormatPr defaultRowHeight="15" x14ac:dyDescent="0.25"/>
  <cols>
    <col min="1" max="1" width="10.85546875" style="209" hidden="1" customWidth="1"/>
    <col min="2" max="2" width="14.42578125" style="209" hidden="1" customWidth="1"/>
    <col min="3" max="3" width="10.85546875" style="11" customWidth="1"/>
    <col min="4" max="4" width="19.28515625" style="12" customWidth="1"/>
    <col min="5" max="5" width="21.42578125" style="5" customWidth="1"/>
    <col min="6" max="6" width="22.42578125" style="5" customWidth="1"/>
    <col min="7" max="7" width="60.85546875" style="5" customWidth="1"/>
    <col min="9" max="9" width="9.140625" style="42"/>
    <col min="10" max="10" width="14.28515625" style="42" customWidth="1"/>
    <col min="11" max="11" width="12.85546875" style="42" customWidth="1"/>
  </cols>
  <sheetData>
    <row r="1" spans="1:11" ht="18.75" x14ac:dyDescent="0.25">
      <c r="F1" s="71" t="s">
        <v>111</v>
      </c>
    </row>
    <row r="2" spans="1:11" ht="26.25" x14ac:dyDescent="0.25">
      <c r="F2" s="186">
        <v>37</v>
      </c>
      <c r="G2" s="13" t="s">
        <v>422</v>
      </c>
      <c r="H2" s="14"/>
      <c r="I2" s="40"/>
      <c r="J2" s="40"/>
      <c r="K2" s="52"/>
    </row>
    <row r="4" spans="1:11" ht="26.25" x14ac:dyDescent="0.25">
      <c r="G4" s="16" t="s">
        <v>93</v>
      </c>
      <c r="J4" s="41"/>
      <c r="K4" s="41"/>
    </row>
    <row r="5" spans="1:11" x14ac:dyDescent="0.25">
      <c r="E5" s="17"/>
      <c r="F5" s="17"/>
    </row>
    <row r="6" spans="1:11" ht="18.75" x14ac:dyDescent="0.3">
      <c r="E6" s="18"/>
      <c r="F6" s="1507" t="s">
        <v>108</v>
      </c>
      <c r="G6" s="19" t="s">
        <v>94</v>
      </c>
      <c r="H6" s="20"/>
      <c r="I6" s="44"/>
      <c r="J6" s="44"/>
      <c r="K6" s="43" t="s">
        <v>91</v>
      </c>
    </row>
    <row r="7" spans="1:11" ht="18.75" x14ac:dyDescent="0.3">
      <c r="B7" s="212"/>
      <c r="C7" s="64"/>
      <c r="E7" s="18"/>
      <c r="F7" s="1508"/>
      <c r="G7" s="21" t="s">
        <v>96</v>
      </c>
      <c r="H7" s="22"/>
      <c r="I7" s="45"/>
      <c r="J7" s="45"/>
      <c r="K7" s="23">
        <f>SUM(K15:K21)</f>
        <v>0</v>
      </c>
    </row>
    <row r="8" spans="1:11" ht="18.75" x14ac:dyDescent="0.3">
      <c r="B8" s="211"/>
      <c r="C8" s="56"/>
      <c r="E8" s="18"/>
      <c r="F8" s="183">
        <v>32</v>
      </c>
      <c r="G8" s="28" t="s">
        <v>423</v>
      </c>
      <c r="H8" s="25"/>
      <c r="I8" s="46"/>
      <c r="J8" s="46"/>
      <c r="K8" s="26">
        <f>SUMIF($B$26:$B$995,F8,$K$26:$K$995)</f>
        <v>0</v>
      </c>
    </row>
    <row r="9" spans="1:11" ht="18.75" x14ac:dyDescent="0.3">
      <c r="B9" s="211"/>
      <c r="C9" s="56"/>
      <c r="E9" s="18"/>
      <c r="F9" s="183">
        <v>66</v>
      </c>
      <c r="G9" s="28" t="s">
        <v>424</v>
      </c>
      <c r="H9" s="25"/>
      <c r="I9" s="46"/>
      <c r="J9" s="46"/>
      <c r="K9" s="26">
        <f>SUMIF($B$26:$B$995,F9,$K$26:$K$995)</f>
        <v>0</v>
      </c>
    </row>
    <row r="10" spans="1:11" ht="18.75" x14ac:dyDescent="0.3">
      <c r="B10" s="236"/>
      <c r="C10" s="56"/>
      <c r="E10" s="18"/>
      <c r="F10" s="223" t="s">
        <v>554</v>
      </c>
      <c r="G10" s="224" t="s">
        <v>537</v>
      </c>
      <c r="H10" s="225"/>
      <c r="I10" s="226"/>
      <c r="J10" s="226"/>
      <c r="K10" s="237">
        <f>'37_CP'!C14</f>
        <v>0</v>
      </c>
    </row>
    <row r="11" spans="1:11" ht="18.75" x14ac:dyDescent="0.3">
      <c r="B11" s="212"/>
      <c r="C11" s="27"/>
      <c r="F11" s="183" t="s">
        <v>425</v>
      </c>
      <c r="G11" s="28" t="s">
        <v>97</v>
      </c>
      <c r="H11" s="25"/>
      <c r="I11" s="46"/>
      <c r="J11" s="46"/>
      <c r="K11" s="26">
        <f>(SUM(K8:K10)*0.002)</f>
        <v>0</v>
      </c>
    </row>
    <row r="12" spans="1:11" ht="18.75" x14ac:dyDescent="0.3">
      <c r="F12" s="72"/>
      <c r="G12" s="29"/>
      <c r="H12" s="20"/>
      <c r="I12" s="30" t="s">
        <v>92</v>
      </c>
      <c r="J12" s="30"/>
      <c r="K12" s="30">
        <f>SUM(K7:K11)</f>
        <v>0</v>
      </c>
    </row>
    <row r="13" spans="1:11" ht="26.25" x14ac:dyDescent="0.25">
      <c r="D13" s="31" t="s">
        <v>96</v>
      </c>
    </row>
    <row r="14" spans="1:11" ht="30" x14ac:dyDescent="0.25">
      <c r="A14" s="213" t="s">
        <v>113</v>
      </c>
      <c r="B14" s="214"/>
      <c r="C14" s="206" t="s">
        <v>110</v>
      </c>
      <c r="D14" s="1509" t="s">
        <v>98</v>
      </c>
      <c r="E14" s="1510"/>
      <c r="F14" s="1" t="s">
        <v>99</v>
      </c>
      <c r="G14" s="1" t="s">
        <v>3</v>
      </c>
      <c r="H14" s="2" t="s">
        <v>4</v>
      </c>
      <c r="I14" s="47" t="s">
        <v>100</v>
      </c>
      <c r="J14" s="48" t="s">
        <v>101</v>
      </c>
      <c r="K14" s="202" t="s">
        <v>283</v>
      </c>
    </row>
    <row r="15" spans="1:11" ht="135" x14ac:dyDescent="0.25">
      <c r="A15" s="209">
        <v>1101</v>
      </c>
      <c r="B15" s="215"/>
      <c r="C15" s="184" t="s">
        <v>426</v>
      </c>
      <c r="D15" s="1511" t="s">
        <v>5</v>
      </c>
      <c r="E15" s="1512"/>
      <c r="F15" s="1517" t="s">
        <v>102</v>
      </c>
      <c r="G15" s="1547" t="s">
        <v>3285</v>
      </c>
      <c r="H15" s="169" t="s">
        <v>14</v>
      </c>
      <c r="I15" s="203">
        <v>1</v>
      </c>
      <c r="J15" s="204"/>
      <c r="K15" s="203">
        <f t="shared" ref="K15:K21" si="0">ROUND(J15*I15,2)</f>
        <v>0</v>
      </c>
    </row>
    <row r="16" spans="1:11" ht="30" x14ac:dyDescent="0.25">
      <c r="A16" s="209">
        <v>1102</v>
      </c>
      <c r="B16" s="215"/>
      <c r="C16" s="184" t="s">
        <v>427</v>
      </c>
      <c r="D16" s="1513"/>
      <c r="E16" s="1514"/>
      <c r="F16" s="1517"/>
      <c r="G16" s="1547" t="s">
        <v>103</v>
      </c>
      <c r="H16" s="169" t="s">
        <v>14</v>
      </c>
      <c r="I16" s="203">
        <v>1</v>
      </c>
      <c r="J16" s="204"/>
      <c r="K16" s="203">
        <f t="shared" si="0"/>
        <v>0</v>
      </c>
    </row>
    <row r="17" spans="1:11" ht="90" x14ac:dyDescent="0.25">
      <c r="A17" s="209">
        <v>1103</v>
      </c>
      <c r="B17" s="215"/>
      <c r="C17" s="184" t="s">
        <v>428</v>
      </c>
      <c r="D17" s="1513"/>
      <c r="E17" s="1514"/>
      <c r="F17" s="1517"/>
      <c r="G17" s="1547" t="s">
        <v>3286</v>
      </c>
      <c r="H17" s="169" t="s">
        <v>14</v>
      </c>
      <c r="I17" s="203">
        <v>1</v>
      </c>
      <c r="J17" s="204"/>
      <c r="K17" s="203">
        <f t="shared" si="0"/>
        <v>0</v>
      </c>
    </row>
    <row r="18" spans="1:11" ht="60" x14ac:dyDescent="0.25">
      <c r="A18" s="209">
        <v>1104</v>
      </c>
      <c r="B18" s="215"/>
      <c r="C18" s="184" t="s">
        <v>429</v>
      </c>
      <c r="D18" s="1513"/>
      <c r="E18" s="1514"/>
      <c r="F18" s="1517"/>
      <c r="G18" s="1547" t="s">
        <v>3287</v>
      </c>
      <c r="H18" s="169" t="s">
        <v>14</v>
      </c>
      <c r="I18" s="203">
        <v>1</v>
      </c>
      <c r="J18" s="204"/>
      <c r="K18" s="203">
        <f t="shared" si="0"/>
        <v>0</v>
      </c>
    </row>
    <row r="19" spans="1:11" ht="45" x14ac:dyDescent="0.25">
      <c r="A19" s="209">
        <v>1105</v>
      </c>
      <c r="B19" s="215"/>
      <c r="C19" s="184" t="s">
        <v>430</v>
      </c>
      <c r="D19" s="1513"/>
      <c r="E19" s="1514"/>
      <c r="F19" s="1517"/>
      <c r="G19" s="1547" t="s">
        <v>3288</v>
      </c>
      <c r="H19" s="169" t="s">
        <v>14</v>
      </c>
      <c r="I19" s="203">
        <v>1</v>
      </c>
      <c r="J19" s="204"/>
      <c r="K19" s="203">
        <f t="shared" si="0"/>
        <v>0</v>
      </c>
    </row>
    <row r="20" spans="1:11" ht="105" x14ac:dyDescent="0.25">
      <c r="A20" s="209">
        <v>1106</v>
      </c>
      <c r="B20" s="215"/>
      <c r="C20" s="184" t="s">
        <v>431</v>
      </c>
      <c r="D20" s="1513"/>
      <c r="E20" s="1514"/>
      <c r="F20" s="1517"/>
      <c r="G20" s="207" t="s">
        <v>104</v>
      </c>
      <c r="H20" s="208" t="s">
        <v>10</v>
      </c>
      <c r="I20" s="255">
        <f>SUMIF(A26:A995,1201,I26:I995)</f>
        <v>566</v>
      </c>
      <c r="J20" s="204"/>
      <c r="K20" s="203">
        <f t="shared" si="0"/>
        <v>0</v>
      </c>
    </row>
    <row r="21" spans="1:11" ht="30" x14ac:dyDescent="0.25">
      <c r="A21" s="216">
        <v>201</v>
      </c>
      <c r="B21" s="217" t="s">
        <v>112</v>
      </c>
      <c r="C21" s="184" t="s">
        <v>432</v>
      </c>
      <c r="D21" s="1515"/>
      <c r="E21" s="1516"/>
      <c r="F21" s="207" t="s">
        <v>120</v>
      </c>
      <c r="G21" s="207" t="s">
        <v>121</v>
      </c>
      <c r="H21" s="169" t="s">
        <v>6</v>
      </c>
      <c r="I21" s="203">
        <v>1</v>
      </c>
      <c r="J21" s="203">
        <f>CENIK!F2</f>
        <v>0</v>
      </c>
      <c r="K21" s="203">
        <f t="shared" si="0"/>
        <v>0</v>
      </c>
    </row>
    <row r="22" spans="1:11" x14ac:dyDescent="0.25">
      <c r="B22" s="218"/>
      <c r="C22" s="32"/>
      <c r="D22" s="33"/>
      <c r="E22" s="33"/>
      <c r="F22" s="33"/>
      <c r="G22" s="33"/>
      <c r="H22" s="34"/>
      <c r="I22" s="51"/>
      <c r="J22" s="51"/>
      <c r="K22" s="51"/>
    </row>
    <row r="23" spans="1:11" x14ac:dyDescent="0.25">
      <c r="B23" s="218"/>
      <c r="C23" s="32"/>
      <c r="D23" s="33"/>
      <c r="E23" s="33"/>
      <c r="F23" s="33"/>
      <c r="G23" s="33"/>
      <c r="H23" s="34"/>
      <c r="I23" s="51"/>
      <c r="J23" s="51"/>
      <c r="K23" s="51"/>
    </row>
    <row r="24" spans="1:11" ht="26.25" x14ac:dyDescent="0.25">
      <c r="A24" s="209" t="s">
        <v>113</v>
      </c>
      <c r="B24" s="219"/>
      <c r="C24" s="35"/>
      <c r="D24" s="31" t="s">
        <v>105</v>
      </c>
      <c r="E24" s="36"/>
      <c r="F24" s="36"/>
      <c r="G24" s="33"/>
      <c r="H24" s="34"/>
      <c r="I24" s="51"/>
      <c r="J24" s="51"/>
      <c r="K24" s="51"/>
    </row>
    <row r="25" spans="1:11" ht="30" x14ac:dyDescent="0.25">
      <c r="A25" s="220" t="s">
        <v>0</v>
      </c>
      <c r="B25" s="215" t="s">
        <v>95</v>
      </c>
      <c r="C25" s="70" t="s">
        <v>109</v>
      </c>
      <c r="D25" s="1" t="s">
        <v>106</v>
      </c>
      <c r="E25" s="1" t="s">
        <v>98</v>
      </c>
      <c r="F25" s="1" t="s">
        <v>99</v>
      </c>
      <c r="G25" s="1" t="s">
        <v>3</v>
      </c>
      <c r="H25" s="2" t="s">
        <v>4</v>
      </c>
      <c r="I25" s="47" t="s">
        <v>100</v>
      </c>
      <c r="J25" s="48" t="s">
        <v>101</v>
      </c>
      <c r="K25" s="53" t="s">
        <v>283</v>
      </c>
    </row>
    <row r="26" spans="1:11" ht="60" x14ac:dyDescent="0.25">
      <c r="A26" s="187">
        <v>1201</v>
      </c>
      <c r="B26" s="187">
        <v>32</v>
      </c>
      <c r="C26" s="184"/>
      <c r="D26" s="244" t="s">
        <v>553</v>
      </c>
      <c r="E26" s="244" t="s">
        <v>7</v>
      </c>
      <c r="F26" s="244" t="s">
        <v>8</v>
      </c>
      <c r="G26" s="244" t="s">
        <v>9</v>
      </c>
      <c r="H26" s="187" t="s">
        <v>10</v>
      </c>
      <c r="I26" s="188">
        <v>420</v>
      </c>
      <c r="J26" s="188">
        <f>VLOOKUP(A26,CENIK!$A$2:$F$201,6,FALSE)</f>
        <v>0</v>
      </c>
      <c r="K26" s="188">
        <f>ROUND(I26*J26,2)</f>
        <v>0</v>
      </c>
    </row>
    <row r="27" spans="1:11" ht="45" x14ac:dyDescent="0.25">
      <c r="A27" s="187">
        <v>1202</v>
      </c>
      <c r="B27" s="187">
        <v>32</v>
      </c>
      <c r="C27" s="184"/>
      <c r="D27" s="244" t="s">
        <v>553</v>
      </c>
      <c r="E27" s="244" t="s">
        <v>7</v>
      </c>
      <c r="F27" s="244" t="s">
        <v>8</v>
      </c>
      <c r="G27" s="244" t="s">
        <v>11</v>
      </c>
      <c r="H27" s="187" t="s">
        <v>12</v>
      </c>
      <c r="I27" s="188">
        <v>17</v>
      </c>
      <c r="J27" s="188">
        <f>VLOOKUP(A27,CENIK!$A$2:$F$201,6,FALSE)</f>
        <v>0</v>
      </c>
      <c r="K27" s="188">
        <f t="shared" ref="K27:K90" si="1">ROUND(I27*J27,2)</f>
        <v>0</v>
      </c>
    </row>
    <row r="28" spans="1:11" ht="45" x14ac:dyDescent="0.25">
      <c r="A28" s="187">
        <v>1204</v>
      </c>
      <c r="B28" s="187">
        <v>32</v>
      </c>
      <c r="C28" s="184"/>
      <c r="D28" s="244" t="s">
        <v>553</v>
      </c>
      <c r="E28" s="244" t="s">
        <v>7</v>
      </c>
      <c r="F28" s="244" t="s">
        <v>8</v>
      </c>
      <c r="G28" s="244" t="s">
        <v>13</v>
      </c>
      <c r="H28" s="187" t="s">
        <v>10</v>
      </c>
      <c r="I28" s="188">
        <v>200</v>
      </c>
      <c r="J28" s="188">
        <f>VLOOKUP(A28,CENIK!$A$2:$F$201,6,FALSE)</f>
        <v>0</v>
      </c>
      <c r="K28" s="188">
        <f t="shared" si="1"/>
        <v>0</v>
      </c>
    </row>
    <row r="29" spans="1:11" ht="60" x14ac:dyDescent="0.25">
      <c r="A29" s="187">
        <v>1205</v>
      </c>
      <c r="B29" s="187">
        <v>32</v>
      </c>
      <c r="C29" s="184"/>
      <c r="D29" s="244" t="s">
        <v>553</v>
      </c>
      <c r="E29" s="244" t="s">
        <v>7</v>
      </c>
      <c r="F29" s="244" t="s">
        <v>8</v>
      </c>
      <c r="G29" s="244" t="s">
        <v>237</v>
      </c>
      <c r="H29" s="187" t="s">
        <v>14</v>
      </c>
      <c r="I29" s="188">
        <v>2</v>
      </c>
      <c r="J29" s="188">
        <f>VLOOKUP(A29,CENIK!$A$2:$F$201,6,FALSE)</f>
        <v>0</v>
      </c>
      <c r="K29" s="188">
        <f t="shared" si="1"/>
        <v>0</v>
      </c>
    </row>
    <row r="30" spans="1:11" ht="75" x14ac:dyDescent="0.25">
      <c r="A30" s="187">
        <v>1207</v>
      </c>
      <c r="B30" s="187">
        <v>32</v>
      </c>
      <c r="C30" s="184"/>
      <c r="D30" s="244" t="s">
        <v>553</v>
      </c>
      <c r="E30" s="244" t="s">
        <v>7</v>
      </c>
      <c r="F30" s="244" t="s">
        <v>8</v>
      </c>
      <c r="G30" s="244" t="s">
        <v>239</v>
      </c>
      <c r="H30" s="187" t="s">
        <v>14</v>
      </c>
      <c r="I30" s="188">
        <v>1</v>
      </c>
      <c r="J30" s="188">
        <f>VLOOKUP(A30,CENIK!$A$2:$F$201,6,FALSE)</f>
        <v>0</v>
      </c>
      <c r="K30" s="188">
        <f t="shared" si="1"/>
        <v>0</v>
      </c>
    </row>
    <row r="31" spans="1:11" ht="75" x14ac:dyDescent="0.25">
      <c r="A31" s="187">
        <v>1211</v>
      </c>
      <c r="B31" s="187">
        <v>32</v>
      </c>
      <c r="C31" s="184"/>
      <c r="D31" s="244" t="s">
        <v>553</v>
      </c>
      <c r="E31" s="244" t="s">
        <v>7</v>
      </c>
      <c r="F31" s="244" t="s">
        <v>8</v>
      </c>
      <c r="G31" s="244" t="s">
        <v>242</v>
      </c>
      <c r="H31" s="187" t="s">
        <v>14</v>
      </c>
      <c r="I31" s="188">
        <v>2</v>
      </c>
      <c r="J31" s="188">
        <f>VLOOKUP(A31,CENIK!$A$2:$F$201,6,FALSE)</f>
        <v>0</v>
      </c>
      <c r="K31" s="188">
        <f t="shared" si="1"/>
        <v>0</v>
      </c>
    </row>
    <row r="32" spans="1:11" ht="45" x14ac:dyDescent="0.25">
      <c r="A32" s="187">
        <v>1301</v>
      </c>
      <c r="B32" s="187">
        <v>32</v>
      </c>
      <c r="C32" s="184"/>
      <c r="D32" s="244" t="s">
        <v>553</v>
      </c>
      <c r="E32" s="244" t="s">
        <v>7</v>
      </c>
      <c r="F32" s="244" t="s">
        <v>15</v>
      </c>
      <c r="G32" s="244" t="s">
        <v>16</v>
      </c>
      <c r="H32" s="187" t="s">
        <v>10</v>
      </c>
      <c r="I32" s="188">
        <v>420</v>
      </c>
      <c r="J32" s="188">
        <f>VLOOKUP(A32,CENIK!$A$2:$F$201,6,FALSE)</f>
        <v>0</v>
      </c>
      <c r="K32" s="188">
        <f t="shared" si="1"/>
        <v>0</v>
      </c>
    </row>
    <row r="33" spans="1:11" ht="150" x14ac:dyDescent="0.25">
      <c r="A33" s="187">
        <v>1302</v>
      </c>
      <c r="B33" s="187">
        <v>32</v>
      </c>
      <c r="C33" s="184"/>
      <c r="D33" s="244" t="s">
        <v>553</v>
      </c>
      <c r="E33" s="244" t="s">
        <v>7</v>
      </c>
      <c r="F33" s="244" t="s">
        <v>15</v>
      </c>
      <c r="G33" s="244" t="s">
        <v>3254</v>
      </c>
      <c r="H33" s="187" t="s">
        <v>10</v>
      </c>
      <c r="I33" s="188">
        <v>300</v>
      </c>
      <c r="J33" s="188">
        <f>VLOOKUP(A33,CENIK!$A$2:$F$201,6,FALSE)</f>
        <v>0</v>
      </c>
      <c r="K33" s="188">
        <f t="shared" si="1"/>
        <v>0</v>
      </c>
    </row>
    <row r="34" spans="1:11" ht="135" x14ac:dyDescent="0.25">
      <c r="A34" s="187">
        <v>1303</v>
      </c>
      <c r="B34" s="187">
        <v>32</v>
      </c>
      <c r="C34" s="184"/>
      <c r="D34" s="244" t="s">
        <v>553</v>
      </c>
      <c r="E34" s="244" t="s">
        <v>7</v>
      </c>
      <c r="F34" s="244" t="s">
        <v>15</v>
      </c>
      <c r="G34" s="244" t="s">
        <v>17</v>
      </c>
      <c r="H34" s="187" t="s">
        <v>10</v>
      </c>
      <c r="I34" s="188">
        <v>124</v>
      </c>
      <c r="J34" s="188">
        <f>VLOOKUP(A34,CENIK!$A$2:$F$201,6,FALSE)</f>
        <v>0</v>
      </c>
      <c r="K34" s="188">
        <f t="shared" si="1"/>
        <v>0</v>
      </c>
    </row>
    <row r="35" spans="1:11" ht="30" x14ac:dyDescent="0.25">
      <c r="A35" s="187">
        <v>1401</v>
      </c>
      <c r="B35" s="187">
        <v>32</v>
      </c>
      <c r="C35" s="184"/>
      <c r="D35" s="244" t="s">
        <v>553</v>
      </c>
      <c r="E35" s="244" t="s">
        <v>7</v>
      </c>
      <c r="F35" s="244" t="s">
        <v>25</v>
      </c>
      <c r="G35" s="244" t="s">
        <v>247</v>
      </c>
      <c r="H35" s="187" t="s">
        <v>20</v>
      </c>
      <c r="I35" s="188">
        <v>15</v>
      </c>
      <c r="J35" s="188">
        <f>VLOOKUP(A35,CENIK!$A$2:$F$201,6,FALSE)</f>
        <v>0</v>
      </c>
      <c r="K35" s="188">
        <f t="shared" si="1"/>
        <v>0</v>
      </c>
    </row>
    <row r="36" spans="1:11" ht="30" x14ac:dyDescent="0.25">
      <c r="A36" s="187">
        <v>1402</v>
      </c>
      <c r="B36" s="187">
        <v>32</v>
      </c>
      <c r="C36" s="184"/>
      <c r="D36" s="244" t="s">
        <v>553</v>
      </c>
      <c r="E36" s="244" t="s">
        <v>7</v>
      </c>
      <c r="F36" s="244" t="s">
        <v>25</v>
      </c>
      <c r="G36" s="244" t="s">
        <v>248</v>
      </c>
      <c r="H36" s="187" t="s">
        <v>20</v>
      </c>
      <c r="I36" s="188">
        <v>10</v>
      </c>
      <c r="J36" s="188">
        <f>VLOOKUP(A36,CENIK!$A$2:$F$201,6,FALSE)</f>
        <v>0</v>
      </c>
      <c r="K36" s="188">
        <f t="shared" si="1"/>
        <v>0</v>
      </c>
    </row>
    <row r="37" spans="1:11" ht="30" x14ac:dyDescent="0.25">
      <c r="A37" s="187">
        <v>1403</v>
      </c>
      <c r="B37" s="187">
        <v>32</v>
      </c>
      <c r="C37" s="184"/>
      <c r="D37" s="244" t="s">
        <v>553</v>
      </c>
      <c r="E37" s="244" t="s">
        <v>7</v>
      </c>
      <c r="F37" s="244" t="s">
        <v>25</v>
      </c>
      <c r="G37" s="244" t="s">
        <v>249</v>
      </c>
      <c r="H37" s="187" t="s">
        <v>20</v>
      </c>
      <c r="I37" s="188">
        <v>5</v>
      </c>
      <c r="J37" s="188">
        <f>VLOOKUP(A37,CENIK!$A$2:$F$201,6,FALSE)</f>
        <v>0</v>
      </c>
      <c r="K37" s="188">
        <f t="shared" si="1"/>
        <v>0</v>
      </c>
    </row>
    <row r="38" spans="1:11" ht="45" x14ac:dyDescent="0.25">
      <c r="A38" s="187">
        <v>12308</v>
      </c>
      <c r="B38" s="187">
        <v>32</v>
      </c>
      <c r="C38" s="184"/>
      <c r="D38" s="244" t="s">
        <v>553</v>
      </c>
      <c r="E38" s="244" t="s">
        <v>26</v>
      </c>
      <c r="F38" s="244" t="s">
        <v>27</v>
      </c>
      <c r="G38" s="244" t="s">
        <v>28</v>
      </c>
      <c r="H38" s="187" t="s">
        <v>29</v>
      </c>
      <c r="I38" s="188">
        <v>1035</v>
      </c>
      <c r="J38" s="188">
        <f>VLOOKUP(A38,CENIK!$A$2:$F$201,6,FALSE)</f>
        <v>0</v>
      </c>
      <c r="K38" s="188">
        <f t="shared" si="1"/>
        <v>0</v>
      </c>
    </row>
    <row r="39" spans="1:11" ht="30" x14ac:dyDescent="0.25">
      <c r="A39" s="187">
        <v>12327</v>
      </c>
      <c r="B39" s="187">
        <v>32</v>
      </c>
      <c r="C39" s="184"/>
      <c r="D39" s="244" t="s">
        <v>553</v>
      </c>
      <c r="E39" s="244" t="s">
        <v>26</v>
      </c>
      <c r="F39" s="244" t="s">
        <v>27</v>
      </c>
      <c r="G39" s="244" t="s">
        <v>31</v>
      </c>
      <c r="H39" s="187" t="s">
        <v>10</v>
      </c>
      <c r="I39" s="188">
        <v>100</v>
      </c>
      <c r="J39" s="188">
        <f>VLOOKUP(A39,CENIK!$A$2:$F$201,6,FALSE)</f>
        <v>0</v>
      </c>
      <c r="K39" s="188">
        <f t="shared" si="1"/>
        <v>0</v>
      </c>
    </row>
    <row r="40" spans="1:11" ht="60" x14ac:dyDescent="0.25">
      <c r="A40" s="187">
        <v>21106</v>
      </c>
      <c r="B40" s="187">
        <v>32</v>
      </c>
      <c r="C40" s="184"/>
      <c r="D40" s="244" t="s">
        <v>553</v>
      </c>
      <c r="E40" s="244" t="s">
        <v>26</v>
      </c>
      <c r="F40" s="244" t="s">
        <v>27</v>
      </c>
      <c r="G40" s="244" t="s">
        <v>251</v>
      </c>
      <c r="H40" s="187" t="s">
        <v>22</v>
      </c>
      <c r="I40" s="188">
        <v>828</v>
      </c>
      <c r="J40" s="188">
        <f>VLOOKUP(A40,CENIK!$A$2:$F$201,6,FALSE)</f>
        <v>0</v>
      </c>
      <c r="K40" s="188">
        <f t="shared" si="1"/>
        <v>0</v>
      </c>
    </row>
    <row r="41" spans="1:11" ht="30" x14ac:dyDescent="0.25">
      <c r="A41" s="187">
        <v>2208</v>
      </c>
      <c r="B41" s="187">
        <v>32</v>
      </c>
      <c r="C41" s="184"/>
      <c r="D41" s="244" t="s">
        <v>553</v>
      </c>
      <c r="E41" s="244" t="s">
        <v>26</v>
      </c>
      <c r="F41" s="244" t="s">
        <v>36</v>
      </c>
      <c r="G41" s="244" t="s">
        <v>37</v>
      </c>
      <c r="H41" s="187" t="s">
        <v>29</v>
      </c>
      <c r="I41" s="188">
        <v>1035</v>
      </c>
      <c r="J41" s="188">
        <f>VLOOKUP(A41,CENIK!$A$2:$F$201,6,FALSE)</f>
        <v>0</v>
      </c>
      <c r="K41" s="188">
        <f t="shared" si="1"/>
        <v>0</v>
      </c>
    </row>
    <row r="42" spans="1:11" ht="30" x14ac:dyDescent="0.25">
      <c r="A42" s="187">
        <v>22103</v>
      </c>
      <c r="B42" s="187">
        <v>32</v>
      </c>
      <c r="C42" s="184"/>
      <c r="D42" s="244" t="s">
        <v>553</v>
      </c>
      <c r="E42" s="244" t="s">
        <v>26</v>
      </c>
      <c r="F42" s="244" t="s">
        <v>36</v>
      </c>
      <c r="G42" s="244" t="s">
        <v>40</v>
      </c>
      <c r="H42" s="187" t="s">
        <v>29</v>
      </c>
      <c r="I42" s="188">
        <v>1035</v>
      </c>
      <c r="J42" s="188">
        <f>VLOOKUP(A42,CENIK!$A$2:$F$201,6,FALSE)</f>
        <v>0</v>
      </c>
      <c r="K42" s="188">
        <f t="shared" si="1"/>
        <v>0</v>
      </c>
    </row>
    <row r="43" spans="1:11" ht="30" x14ac:dyDescent="0.25">
      <c r="A43" s="187">
        <v>2224</v>
      </c>
      <c r="B43" s="187">
        <v>32</v>
      </c>
      <c r="C43" s="184"/>
      <c r="D43" s="244" t="s">
        <v>553</v>
      </c>
      <c r="E43" s="244" t="s">
        <v>26</v>
      </c>
      <c r="F43" s="244" t="s">
        <v>36</v>
      </c>
      <c r="G43" s="244" t="s">
        <v>38</v>
      </c>
      <c r="H43" s="187" t="s">
        <v>12</v>
      </c>
      <c r="I43" s="188">
        <v>5</v>
      </c>
      <c r="J43" s="188">
        <f>VLOOKUP(A43,CENIK!$A$2:$F$201,6,FALSE)</f>
        <v>0</v>
      </c>
      <c r="K43" s="188">
        <f t="shared" si="1"/>
        <v>0</v>
      </c>
    </row>
    <row r="44" spans="1:11" ht="30" x14ac:dyDescent="0.25">
      <c r="A44" s="187">
        <v>2225</v>
      </c>
      <c r="B44" s="187">
        <v>32</v>
      </c>
      <c r="C44" s="184"/>
      <c r="D44" s="244" t="s">
        <v>553</v>
      </c>
      <c r="E44" s="244" t="s">
        <v>26</v>
      </c>
      <c r="F44" s="244" t="s">
        <v>36</v>
      </c>
      <c r="G44" s="244" t="s">
        <v>39</v>
      </c>
      <c r="H44" s="187" t="s">
        <v>12</v>
      </c>
      <c r="I44" s="188">
        <v>3</v>
      </c>
      <c r="J44" s="188">
        <f>VLOOKUP(A44,CENIK!$A$2:$F$201,6,FALSE)</f>
        <v>0</v>
      </c>
      <c r="K44" s="188">
        <f t="shared" si="1"/>
        <v>0</v>
      </c>
    </row>
    <row r="45" spans="1:11" ht="30" x14ac:dyDescent="0.25">
      <c r="A45" s="187">
        <v>24405</v>
      </c>
      <c r="B45" s="187">
        <v>32</v>
      </c>
      <c r="C45" s="184"/>
      <c r="D45" s="244" t="s">
        <v>553</v>
      </c>
      <c r="E45" s="244" t="s">
        <v>26</v>
      </c>
      <c r="F45" s="244" t="s">
        <v>36</v>
      </c>
      <c r="G45" s="244" t="s">
        <v>252</v>
      </c>
      <c r="H45" s="187" t="s">
        <v>22</v>
      </c>
      <c r="I45" s="188">
        <v>414</v>
      </c>
      <c r="J45" s="188">
        <f>VLOOKUP(A45,CENIK!$A$2:$F$201,6,FALSE)</f>
        <v>0</v>
      </c>
      <c r="K45" s="188">
        <f t="shared" si="1"/>
        <v>0</v>
      </c>
    </row>
    <row r="46" spans="1:11" ht="45" x14ac:dyDescent="0.25">
      <c r="A46" s="187">
        <v>31302</v>
      </c>
      <c r="B46" s="187">
        <v>32</v>
      </c>
      <c r="C46" s="184"/>
      <c r="D46" s="244" t="s">
        <v>553</v>
      </c>
      <c r="E46" s="244" t="s">
        <v>26</v>
      </c>
      <c r="F46" s="244" t="s">
        <v>36</v>
      </c>
      <c r="G46" s="244" t="s">
        <v>639</v>
      </c>
      <c r="H46" s="187" t="s">
        <v>22</v>
      </c>
      <c r="I46" s="188">
        <v>259</v>
      </c>
      <c r="J46" s="188">
        <f>VLOOKUP(A46,CENIK!$A$2:$F$201,6,FALSE)</f>
        <v>0</v>
      </c>
      <c r="K46" s="188">
        <f t="shared" si="1"/>
        <v>0</v>
      </c>
    </row>
    <row r="47" spans="1:11" ht="75" x14ac:dyDescent="0.25">
      <c r="A47" s="187">
        <v>31602</v>
      </c>
      <c r="B47" s="187">
        <v>32</v>
      </c>
      <c r="C47" s="184"/>
      <c r="D47" s="244" t="s">
        <v>553</v>
      </c>
      <c r="E47" s="244" t="s">
        <v>26</v>
      </c>
      <c r="F47" s="244" t="s">
        <v>36</v>
      </c>
      <c r="G47" s="244" t="s">
        <v>640</v>
      </c>
      <c r="H47" s="187" t="s">
        <v>29</v>
      </c>
      <c r="I47" s="188">
        <v>1035</v>
      </c>
      <c r="J47" s="188">
        <f>VLOOKUP(A47,CENIK!$A$2:$F$201,6,FALSE)</f>
        <v>0</v>
      </c>
      <c r="K47" s="188">
        <f t="shared" si="1"/>
        <v>0</v>
      </c>
    </row>
    <row r="48" spans="1:11" ht="45" x14ac:dyDescent="0.25">
      <c r="A48" s="187">
        <v>32311</v>
      </c>
      <c r="B48" s="187">
        <v>32</v>
      </c>
      <c r="C48" s="184"/>
      <c r="D48" s="244" t="s">
        <v>553</v>
      </c>
      <c r="E48" s="244" t="s">
        <v>26</v>
      </c>
      <c r="F48" s="244" t="s">
        <v>36</v>
      </c>
      <c r="G48" s="244" t="s">
        <v>255</v>
      </c>
      <c r="H48" s="187" t="s">
        <v>29</v>
      </c>
      <c r="I48" s="188">
        <v>1035</v>
      </c>
      <c r="J48" s="188">
        <f>VLOOKUP(A48,CENIK!$A$2:$F$201,6,FALSE)</f>
        <v>0</v>
      </c>
      <c r="K48" s="188">
        <f t="shared" si="1"/>
        <v>0</v>
      </c>
    </row>
    <row r="49" spans="1:11" ht="30" x14ac:dyDescent="0.25">
      <c r="A49" s="187">
        <v>34901</v>
      </c>
      <c r="B49" s="187">
        <v>32</v>
      </c>
      <c r="C49" s="184"/>
      <c r="D49" s="244" t="s">
        <v>553</v>
      </c>
      <c r="E49" s="244" t="s">
        <v>26</v>
      </c>
      <c r="F49" s="244" t="s">
        <v>36</v>
      </c>
      <c r="G49" s="244" t="s">
        <v>43</v>
      </c>
      <c r="H49" s="187" t="s">
        <v>29</v>
      </c>
      <c r="I49" s="188">
        <v>1035</v>
      </c>
      <c r="J49" s="188">
        <f>VLOOKUP(A49,CENIK!$A$2:$F$201,6,FALSE)</f>
        <v>0</v>
      </c>
      <c r="K49" s="188">
        <f t="shared" si="1"/>
        <v>0</v>
      </c>
    </row>
    <row r="50" spans="1:11" ht="60" x14ac:dyDescent="0.25">
      <c r="A50" s="187">
        <v>4101</v>
      </c>
      <c r="B50" s="187">
        <v>32</v>
      </c>
      <c r="C50" s="184"/>
      <c r="D50" s="244" t="s">
        <v>553</v>
      </c>
      <c r="E50" s="244" t="s">
        <v>49</v>
      </c>
      <c r="F50" s="244" t="s">
        <v>50</v>
      </c>
      <c r="G50" s="244" t="s">
        <v>641</v>
      </c>
      <c r="H50" s="187" t="s">
        <v>29</v>
      </c>
      <c r="I50" s="188">
        <v>265</v>
      </c>
      <c r="J50" s="188">
        <f>VLOOKUP(A50,CENIK!$A$2:$F$201,6,FALSE)</f>
        <v>0</v>
      </c>
      <c r="K50" s="188">
        <f t="shared" si="1"/>
        <v>0</v>
      </c>
    </row>
    <row r="51" spans="1:11" ht="45" x14ac:dyDescent="0.25">
      <c r="A51" s="187">
        <v>4106</v>
      </c>
      <c r="B51" s="187">
        <v>32</v>
      </c>
      <c r="C51" s="184"/>
      <c r="D51" s="244" t="s">
        <v>553</v>
      </c>
      <c r="E51" s="244" t="s">
        <v>49</v>
      </c>
      <c r="F51" s="244" t="s">
        <v>50</v>
      </c>
      <c r="G51" s="244" t="s">
        <v>642</v>
      </c>
      <c r="H51" s="187" t="s">
        <v>22</v>
      </c>
      <c r="I51" s="188">
        <v>275</v>
      </c>
      <c r="J51" s="188">
        <f>VLOOKUP(A51,CENIK!$A$2:$F$201,6,FALSE)</f>
        <v>0</v>
      </c>
      <c r="K51" s="188">
        <f t="shared" si="1"/>
        <v>0</v>
      </c>
    </row>
    <row r="52" spans="1:11" ht="60" x14ac:dyDescent="0.25">
      <c r="A52" s="187">
        <v>4110</v>
      </c>
      <c r="B52" s="187">
        <v>32</v>
      </c>
      <c r="C52" s="184"/>
      <c r="D52" s="244" t="s">
        <v>553</v>
      </c>
      <c r="E52" s="244" t="s">
        <v>49</v>
      </c>
      <c r="F52" s="244" t="s">
        <v>50</v>
      </c>
      <c r="G52" s="244" t="s">
        <v>51</v>
      </c>
      <c r="H52" s="187" t="s">
        <v>22</v>
      </c>
      <c r="I52" s="188">
        <v>1089</v>
      </c>
      <c r="J52" s="188">
        <f>VLOOKUP(A52,CENIK!$A$2:$F$201,6,FALSE)</f>
        <v>0</v>
      </c>
      <c r="K52" s="188">
        <f t="shared" si="1"/>
        <v>0</v>
      </c>
    </row>
    <row r="53" spans="1:11" ht="45" x14ac:dyDescent="0.25">
      <c r="A53" s="187">
        <v>4121</v>
      </c>
      <c r="B53" s="187">
        <v>32</v>
      </c>
      <c r="C53" s="184"/>
      <c r="D53" s="244" t="s">
        <v>553</v>
      </c>
      <c r="E53" s="244" t="s">
        <v>49</v>
      </c>
      <c r="F53" s="244" t="s">
        <v>50</v>
      </c>
      <c r="G53" s="244" t="s">
        <v>260</v>
      </c>
      <c r="H53" s="187" t="s">
        <v>22</v>
      </c>
      <c r="I53" s="188">
        <v>15</v>
      </c>
      <c r="J53" s="188">
        <f>VLOOKUP(A53,CENIK!$A$2:$F$201,6,FALSE)</f>
        <v>0</v>
      </c>
      <c r="K53" s="188">
        <f t="shared" si="1"/>
        <v>0</v>
      </c>
    </row>
    <row r="54" spans="1:11" ht="45" x14ac:dyDescent="0.25">
      <c r="A54" s="187">
        <v>4201</v>
      </c>
      <c r="B54" s="187">
        <v>32</v>
      </c>
      <c r="C54" s="184"/>
      <c r="D54" s="244" t="s">
        <v>553</v>
      </c>
      <c r="E54" s="244" t="s">
        <v>49</v>
      </c>
      <c r="F54" s="244" t="s">
        <v>56</v>
      </c>
      <c r="G54" s="244" t="s">
        <v>57</v>
      </c>
      <c r="H54" s="187" t="s">
        <v>29</v>
      </c>
      <c r="I54" s="188">
        <v>320</v>
      </c>
      <c r="J54" s="188">
        <f>VLOOKUP(A54,CENIK!$A$2:$F$201,6,FALSE)</f>
        <v>0</v>
      </c>
      <c r="K54" s="188">
        <f t="shared" si="1"/>
        <v>0</v>
      </c>
    </row>
    <row r="55" spans="1:11" ht="30" x14ac:dyDescent="0.25">
      <c r="A55" s="187">
        <v>4202</v>
      </c>
      <c r="B55" s="187">
        <v>32</v>
      </c>
      <c r="C55" s="184"/>
      <c r="D55" s="244" t="s">
        <v>553</v>
      </c>
      <c r="E55" s="244" t="s">
        <v>49</v>
      </c>
      <c r="F55" s="244" t="s">
        <v>56</v>
      </c>
      <c r="G55" s="244" t="s">
        <v>58</v>
      </c>
      <c r="H55" s="187" t="s">
        <v>29</v>
      </c>
      <c r="I55" s="188">
        <v>320</v>
      </c>
      <c r="J55" s="188">
        <f>VLOOKUP(A55,CENIK!$A$2:$F$201,6,FALSE)</f>
        <v>0</v>
      </c>
      <c r="K55" s="188">
        <f t="shared" si="1"/>
        <v>0</v>
      </c>
    </row>
    <row r="56" spans="1:11" ht="75" x14ac:dyDescent="0.25">
      <c r="A56" s="187">
        <v>4203</v>
      </c>
      <c r="B56" s="187">
        <v>32</v>
      </c>
      <c r="C56" s="184"/>
      <c r="D56" s="244" t="s">
        <v>553</v>
      </c>
      <c r="E56" s="244" t="s">
        <v>49</v>
      </c>
      <c r="F56" s="244" t="s">
        <v>56</v>
      </c>
      <c r="G56" s="244" t="s">
        <v>59</v>
      </c>
      <c r="H56" s="187" t="s">
        <v>22</v>
      </c>
      <c r="I56" s="188">
        <v>65</v>
      </c>
      <c r="J56" s="188">
        <f>VLOOKUP(A56,CENIK!$A$2:$F$201,6,FALSE)</f>
        <v>0</v>
      </c>
      <c r="K56" s="188">
        <f t="shared" si="1"/>
        <v>0</v>
      </c>
    </row>
    <row r="57" spans="1:11" ht="60" x14ac:dyDescent="0.25">
      <c r="A57" s="187">
        <v>4204</v>
      </c>
      <c r="B57" s="187">
        <v>32</v>
      </c>
      <c r="C57" s="184"/>
      <c r="D57" s="244" t="s">
        <v>553</v>
      </c>
      <c r="E57" s="244" t="s">
        <v>49</v>
      </c>
      <c r="F57" s="244" t="s">
        <v>56</v>
      </c>
      <c r="G57" s="244" t="s">
        <v>60</v>
      </c>
      <c r="H57" s="187" t="s">
        <v>22</v>
      </c>
      <c r="I57" s="188">
        <v>279</v>
      </c>
      <c r="J57" s="188">
        <f>VLOOKUP(A57,CENIK!$A$2:$F$201,6,FALSE)</f>
        <v>0</v>
      </c>
      <c r="K57" s="188">
        <f t="shared" si="1"/>
        <v>0</v>
      </c>
    </row>
    <row r="58" spans="1:11" ht="60" x14ac:dyDescent="0.25">
      <c r="A58" s="187">
        <v>4205</v>
      </c>
      <c r="B58" s="187">
        <v>32</v>
      </c>
      <c r="C58" s="184"/>
      <c r="D58" s="244" t="s">
        <v>553</v>
      </c>
      <c r="E58" s="244" t="s">
        <v>49</v>
      </c>
      <c r="F58" s="244" t="s">
        <v>56</v>
      </c>
      <c r="G58" s="244" t="s">
        <v>61</v>
      </c>
      <c r="H58" s="187" t="s">
        <v>29</v>
      </c>
      <c r="I58" s="188">
        <v>1380</v>
      </c>
      <c r="J58" s="188">
        <f>VLOOKUP(A58,CENIK!$A$2:$F$201,6,FALSE)</f>
        <v>0</v>
      </c>
      <c r="K58" s="188">
        <f t="shared" si="1"/>
        <v>0</v>
      </c>
    </row>
    <row r="59" spans="1:11" ht="60" x14ac:dyDescent="0.25">
      <c r="A59" s="187">
        <v>4207</v>
      </c>
      <c r="B59" s="187">
        <v>32</v>
      </c>
      <c r="C59" s="184"/>
      <c r="D59" s="244" t="s">
        <v>553</v>
      </c>
      <c r="E59" s="244" t="s">
        <v>49</v>
      </c>
      <c r="F59" s="244" t="s">
        <v>56</v>
      </c>
      <c r="G59" s="244" t="s">
        <v>262</v>
      </c>
      <c r="H59" s="187" t="s">
        <v>22</v>
      </c>
      <c r="I59" s="188">
        <v>1091</v>
      </c>
      <c r="J59" s="188">
        <f>VLOOKUP(A59,CENIK!$A$2:$F$201,6,FALSE)</f>
        <v>0</v>
      </c>
      <c r="K59" s="188">
        <f t="shared" si="1"/>
        <v>0</v>
      </c>
    </row>
    <row r="60" spans="1:11" ht="165" x14ac:dyDescent="0.25">
      <c r="A60" s="187">
        <v>6101</v>
      </c>
      <c r="B60" s="187">
        <v>32</v>
      </c>
      <c r="C60" s="184"/>
      <c r="D60" s="244" t="s">
        <v>553</v>
      </c>
      <c r="E60" s="244" t="s">
        <v>74</v>
      </c>
      <c r="F60" s="244" t="s">
        <v>75</v>
      </c>
      <c r="G60" s="244" t="s">
        <v>76</v>
      </c>
      <c r="H60" s="187" t="s">
        <v>10</v>
      </c>
      <c r="I60" s="188">
        <v>296</v>
      </c>
      <c r="J60" s="188">
        <f>VLOOKUP(A60,CENIK!$A$2:$F$201,6,FALSE)</f>
        <v>0</v>
      </c>
      <c r="K60" s="188">
        <f t="shared" si="1"/>
        <v>0</v>
      </c>
    </row>
    <row r="61" spans="1:11" ht="120" x14ac:dyDescent="0.25">
      <c r="A61" s="187">
        <v>6201</v>
      </c>
      <c r="B61" s="187">
        <v>32</v>
      </c>
      <c r="C61" s="184"/>
      <c r="D61" s="244" t="s">
        <v>553</v>
      </c>
      <c r="E61" s="244" t="s">
        <v>74</v>
      </c>
      <c r="F61" s="244" t="s">
        <v>77</v>
      </c>
      <c r="G61" s="244" t="s">
        <v>541</v>
      </c>
      <c r="H61" s="187" t="s">
        <v>6</v>
      </c>
      <c r="I61" s="188">
        <v>1</v>
      </c>
      <c r="J61" s="188">
        <f>VLOOKUP(A61,CENIK!$A$2:$F$201,6,FALSE)</f>
        <v>0</v>
      </c>
      <c r="K61" s="188">
        <f t="shared" si="1"/>
        <v>0</v>
      </c>
    </row>
    <row r="62" spans="1:11" ht="120" x14ac:dyDescent="0.25">
      <c r="A62" s="187">
        <v>6202</v>
      </c>
      <c r="B62" s="187">
        <v>32</v>
      </c>
      <c r="C62" s="184"/>
      <c r="D62" s="244" t="s">
        <v>553</v>
      </c>
      <c r="E62" s="244" t="s">
        <v>74</v>
      </c>
      <c r="F62" s="244" t="s">
        <v>77</v>
      </c>
      <c r="G62" s="244" t="s">
        <v>263</v>
      </c>
      <c r="H62" s="187" t="s">
        <v>6</v>
      </c>
      <c r="I62" s="188">
        <v>5</v>
      </c>
      <c r="J62" s="188">
        <f>VLOOKUP(A62,CENIK!$A$2:$F$201,6,FALSE)</f>
        <v>0</v>
      </c>
      <c r="K62" s="188">
        <f t="shared" si="1"/>
        <v>0</v>
      </c>
    </row>
    <row r="63" spans="1:11" ht="120" x14ac:dyDescent="0.25">
      <c r="A63" s="187">
        <v>6204</v>
      </c>
      <c r="B63" s="187">
        <v>32</v>
      </c>
      <c r="C63" s="184"/>
      <c r="D63" s="244" t="s">
        <v>553</v>
      </c>
      <c r="E63" s="244" t="s">
        <v>74</v>
      </c>
      <c r="F63" s="244" t="s">
        <v>77</v>
      </c>
      <c r="G63" s="244" t="s">
        <v>265</v>
      </c>
      <c r="H63" s="187" t="s">
        <v>6</v>
      </c>
      <c r="I63" s="188">
        <v>3</v>
      </c>
      <c r="J63" s="188">
        <f>VLOOKUP(A63,CENIK!$A$2:$F$201,6,FALSE)</f>
        <v>0</v>
      </c>
      <c r="K63" s="188">
        <f t="shared" si="1"/>
        <v>0</v>
      </c>
    </row>
    <row r="64" spans="1:11" ht="120" x14ac:dyDescent="0.25">
      <c r="A64" s="187">
        <v>6206</v>
      </c>
      <c r="B64" s="187">
        <v>32</v>
      </c>
      <c r="C64" s="184"/>
      <c r="D64" s="244" t="s">
        <v>553</v>
      </c>
      <c r="E64" s="244" t="s">
        <v>74</v>
      </c>
      <c r="F64" s="244" t="s">
        <v>77</v>
      </c>
      <c r="G64" s="244" t="s">
        <v>266</v>
      </c>
      <c r="H64" s="187" t="s">
        <v>6</v>
      </c>
      <c r="I64" s="188">
        <v>1</v>
      </c>
      <c r="J64" s="188">
        <f>VLOOKUP(A64,CENIK!$A$2:$F$201,6,FALSE)</f>
        <v>0</v>
      </c>
      <c r="K64" s="188">
        <f t="shared" si="1"/>
        <v>0</v>
      </c>
    </row>
    <row r="65" spans="1:11" ht="120" x14ac:dyDescent="0.25">
      <c r="A65" s="187">
        <v>6208</v>
      </c>
      <c r="B65" s="187">
        <v>32</v>
      </c>
      <c r="C65" s="184"/>
      <c r="D65" s="244" t="s">
        <v>553</v>
      </c>
      <c r="E65" s="244" t="s">
        <v>74</v>
      </c>
      <c r="F65" s="244" t="s">
        <v>77</v>
      </c>
      <c r="G65" s="244" t="s">
        <v>267</v>
      </c>
      <c r="H65" s="187" t="s">
        <v>6</v>
      </c>
      <c r="I65" s="188">
        <v>1</v>
      </c>
      <c r="J65" s="188">
        <f>VLOOKUP(A65,CENIK!$A$2:$F$201,6,FALSE)</f>
        <v>0</v>
      </c>
      <c r="K65" s="188">
        <f t="shared" si="1"/>
        <v>0</v>
      </c>
    </row>
    <row r="66" spans="1:11" ht="120" x14ac:dyDescent="0.25">
      <c r="A66" s="187">
        <v>6253</v>
      </c>
      <c r="B66" s="187">
        <v>32</v>
      </c>
      <c r="C66" s="184"/>
      <c r="D66" s="244" t="s">
        <v>553</v>
      </c>
      <c r="E66" s="244" t="s">
        <v>74</v>
      </c>
      <c r="F66" s="244" t="s">
        <v>77</v>
      </c>
      <c r="G66" s="244" t="s">
        <v>269</v>
      </c>
      <c r="H66" s="187" t="s">
        <v>6</v>
      </c>
      <c r="I66" s="188">
        <v>11</v>
      </c>
      <c r="J66" s="188">
        <f>VLOOKUP(A66,CENIK!$A$2:$F$201,6,FALSE)</f>
        <v>0</v>
      </c>
      <c r="K66" s="188">
        <f t="shared" si="1"/>
        <v>0</v>
      </c>
    </row>
    <row r="67" spans="1:11" ht="345" x14ac:dyDescent="0.25">
      <c r="A67" s="187">
        <v>6301</v>
      </c>
      <c r="B67" s="187">
        <v>32</v>
      </c>
      <c r="C67" s="184"/>
      <c r="D67" s="244" t="s">
        <v>553</v>
      </c>
      <c r="E67" s="244" t="s">
        <v>74</v>
      </c>
      <c r="F67" s="244" t="s">
        <v>81</v>
      </c>
      <c r="G67" s="244" t="s">
        <v>270</v>
      </c>
      <c r="H67" s="187" t="s">
        <v>6</v>
      </c>
      <c r="I67" s="188">
        <v>10</v>
      </c>
      <c r="J67" s="188">
        <f>VLOOKUP(A67,CENIK!$A$2:$F$201,6,FALSE)</f>
        <v>0</v>
      </c>
      <c r="K67" s="188">
        <f t="shared" si="1"/>
        <v>0</v>
      </c>
    </row>
    <row r="68" spans="1:11" ht="120" x14ac:dyDescent="0.25">
      <c r="A68" s="187">
        <v>6305</v>
      </c>
      <c r="B68" s="187">
        <v>32</v>
      </c>
      <c r="C68" s="184"/>
      <c r="D68" s="244" t="s">
        <v>553</v>
      </c>
      <c r="E68" s="244" t="s">
        <v>74</v>
      </c>
      <c r="F68" s="244" t="s">
        <v>81</v>
      </c>
      <c r="G68" s="244" t="s">
        <v>84</v>
      </c>
      <c r="H68" s="187" t="s">
        <v>6</v>
      </c>
      <c r="I68" s="188">
        <v>10</v>
      </c>
      <c r="J68" s="188">
        <f>VLOOKUP(A68,CENIK!$A$2:$F$201,6,FALSE)</f>
        <v>0</v>
      </c>
      <c r="K68" s="188">
        <f t="shared" si="1"/>
        <v>0</v>
      </c>
    </row>
    <row r="69" spans="1:11" ht="30" x14ac:dyDescent="0.25">
      <c r="A69" s="187">
        <v>6401</v>
      </c>
      <c r="B69" s="187">
        <v>32</v>
      </c>
      <c r="C69" s="184"/>
      <c r="D69" s="244" t="s">
        <v>553</v>
      </c>
      <c r="E69" s="244" t="s">
        <v>74</v>
      </c>
      <c r="F69" s="244" t="s">
        <v>85</v>
      </c>
      <c r="G69" s="244" t="s">
        <v>86</v>
      </c>
      <c r="H69" s="187" t="s">
        <v>10</v>
      </c>
      <c r="I69" s="188">
        <v>420</v>
      </c>
      <c r="J69" s="188">
        <f>VLOOKUP(A69,CENIK!$A$2:$F$201,6,FALSE)</f>
        <v>0</v>
      </c>
      <c r="K69" s="188">
        <f t="shared" si="1"/>
        <v>0</v>
      </c>
    </row>
    <row r="70" spans="1:11" ht="30" x14ac:dyDescent="0.25">
      <c r="A70" s="187">
        <v>6402</v>
      </c>
      <c r="B70" s="187">
        <v>32</v>
      </c>
      <c r="C70" s="184"/>
      <c r="D70" s="244" t="s">
        <v>553</v>
      </c>
      <c r="E70" s="244" t="s">
        <v>74</v>
      </c>
      <c r="F70" s="244" t="s">
        <v>85</v>
      </c>
      <c r="G70" s="244" t="s">
        <v>122</v>
      </c>
      <c r="H70" s="187" t="s">
        <v>10</v>
      </c>
      <c r="I70" s="188">
        <v>296</v>
      </c>
      <c r="J70" s="188">
        <f>VLOOKUP(A70,CENIK!$A$2:$F$201,6,FALSE)</f>
        <v>0</v>
      </c>
      <c r="K70" s="188">
        <f t="shared" si="1"/>
        <v>0</v>
      </c>
    </row>
    <row r="71" spans="1:11" ht="30" x14ac:dyDescent="0.25">
      <c r="A71" s="187">
        <v>6403</v>
      </c>
      <c r="B71" s="187">
        <v>32</v>
      </c>
      <c r="C71" s="184"/>
      <c r="D71" s="244" t="s">
        <v>553</v>
      </c>
      <c r="E71" s="244" t="s">
        <v>74</v>
      </c>
      <c r="F71" s="244" t="s">
        <v>85</v>
      </c>
      <c r="G71" s="244" t="s">
        <v>654</v>
      </c>
      <c r="H71" s="187" t="s">
        <v>10</v>
      </c>
      <c r="I71" s="188">
        <v>124</v>
      </c>
      <c r="J71" s="188">
        <f>VLOOKUP(A71,CENIK!$A$2:$F$201,6,FALSE)</f>
        <v>0</v>
      </c>
      <c r="K71" s="188">
        <f t="shared" si="1"/>
        <v>0</v>
      </c>
    </row>
    <row r="72" spans="1:11" ht="60" x14ac:dyDescent="0.25">
      <c r="A72" s="187">
        <v>6405</v>
      </c>
      <c r="B72" s="187">
        <v>32</v>
      </c>
      <c r="C72" s="184"/>
      <c r="D72" s="244" t="s">
        <v>553</v>
      </c>
      <c r="E72" s="244" t="s">
        <v>74</v>
      </c>
      <c r="F72" s="244" t="s">
        <v>85</v>
      </c>
      <c r="G72" s="244" t="s">
        <v>87</v>
      </c>
      <c r="H72" s="187" t="s">
        <v>10</v>
      </c>
      <c r="I72" s="188">
        <v>296</v>
      </c>
      <c r="J72" s="188">
        <f>VLOOKUP(A72,CENIK!$A$2:$F$201,6,FALSE)</f>
        <v>0</v>
      </c>
      <c r="K72" s="188">
        <f t="shared" si="1"/>
        <v>0</v>
      </c>
    </row>
    <row r="73" spans="1:11" ht="30" x14ac:dyDescent="0.25">
      <c r="A73" s="187">
        <v>6501</v>
      </c>
      <c r="B73" s="187">
        <v>32</v>
      </c>
      <c r="C73" s="184"/>
      <c r="D73" s="244" t="s">
        <v>553</v>
      </c>
      <c r="E73" s="244" t="s">
        <v>74</v>
      </c>
      <c r="F73" s="244" t="s">
        <v>88</v>
      </c>
      <c r="G73" s="244" t="s">
        <v>271</v>
      </c>
      <c r="H73" s="187" t="s">
        <v>6</v>
      </c>
      <c r="I73" s="188">
        <v>2</v>
      </c>
      <c r="J73" s="188">
        <f>VLOOKUP(A73,CENIK!$A$2:$F$201,6,FALSE)</f>
        <v>0</v>
      </c>
      <c r="K73" s="188">
        <f t="shared" si="1"/>
        <v>0</v>
      </c>
    </row>
    <row r="74" spans="1:11" ht="45" x14ac:dyDescent="0.25">
      <c r="A74" s="187">
        <v>6503</v>
      </c>
      <c r="B74" s="187">
        <v>32</v>
      </c>
      <c r="C74" s="184"/>
      <c r="D74" s="244" t="s">
        <v>553</v>
      </c>
      <c r="E74" s="244" t="s">
        <v>74</v>
      </c>
      <c r="F74" s="244" t="s">
        <v>88</v>
      </c>
      <c r="G74" s="244" t="s">
        <v>273</v>
      </c>
      <c r="H74" s="187" t="s">
        <v>6</v>
      </c>
      <c r="I74" s="188">
        <v>4</v>
      </c>
      <c r="J74" s="188">
        <f>VLOOKUP(A74,CENIK!$A$2:$F$201,6,FALSE)</f>
        <v>0</v>
      </c>
      <c r="K74" s="188">
        <f t="shared" si="1"/>
        <v>0</v>
      </c>
    </row>
    <row r="75" spans="1:11" ht="45" x14ac:dyDescent="0.25">
      <c r="A75" s="187">
        <v>6504</v>
      </c>
      <c r="B75" s="187">
        <v>32</v>
      </c>
      <c r="C75" s="184"/>
      <c r="D75" s="244" t="s">
        <v>553</v>
      </c>
      <c r="E75" s="244" t="s">
        <v>74</v>
      </c>
      <c r="F75" s="244" t="s">
        <v>88</v>
      </c>
      <c r="G75" s="244" t="s">
        <v>274</v>
      </c>
      <c r="H75" s="187" t="s">
        <v>6</v>
      </c>
      <c r="I75" s="188">
        <v>4</v>
      </c>
      <c r="J75" s="188">
        <f>VLOOKUP(A75,CENIK!$A$2:$F$201,6,FALSE)</f>
        <v>0</v>
      </c>
      <c r="K75" s="188">
        <f t="shared" si="1"/>
        <v>0</v>
      </c>
    </row>
    <row r="76" spans="1:11" ht="60" x14ac:dyDescent="0.25">
      <c r="A76" s="187">
        <v>1201</v>
      </c>
      <c r="B76" s="187">
        <v>66</v>
      </c>
      <c r="C76" s="184"/>
      <c r="D76" s="244" t="s">
        <v>424</v>
      </c>
      <c r="E76" s="244" t="s">
        <v>7</v>
      </c>
      <c r="F76" s="244" t="s">
        <v>8</v>
      </c>
      <c r="G76" s="244" t="s">
        <v>9</v>
      </c>
      <c r="H76" s="187" t="s">
        <v>10</v>
      </c>
      <c r="I76" s="188">
        <v>146</v>
      </c>
      <c r="J76" s="188">
        <f>VLOOKUP(A76,CENIK!$A$2:$F$201,6,FALSE)</f>
        <v>0</v>
      </c>
      <c r="K76" s="188">
        <f t="shared" si="1"/>
        <v>0</v>
      </c>
    </row>
    <row r="77" spans="1:11" ht="45" x14ac:dyDescent="0.25">
      <c r="A77" s="187">
        <v>1202</v>
      </c>
      <c r="B77" s="187">
        <v>66</v>
      </c>
      <c r="C77" s="184"/>
      <c r="D77" s="244" t="s">
        <v>424</v>
      </c>
      <c r="E77" s="244" t="s">
        <v>7</v>
      </c>
      <c r="F77" s="244" t="s">
        <v>8</v>
      </c>
      <c r="G77" s="244" t="s">
        <v>11</v>
      </c>
      <c r="H77" s="187" t="s">
        <v>12</v>
      </c>
      <c r="I77" s="188">
        <v>5</v>
      </c>
      <c r="J77" s="188">
        <f>VLOOKUP(A77,CENIK!$A$2:$F$201,6,FALSE)</f>
        <v>0</v>
      </c>
      <c r="K77" s="188">
        <f t="shared" si="1"/>
        <v>0</v>
      </c>
    </row>
    <row r="78" spans="1:11" ht="60" x14ac:dyDescent="0.25">
      <c r="A78" s="187">
        <v>1205</v>
      </c>
      <c r="B78" s="187">
        <v>66</v>
      </c>
      <c r="C78" s="184"/>
      <c r="D78" s="244" t="s">
        <v>424</v>
      </c>
      <c r="E78" s="244" t="s">
        <v>7</v>
      </c>
      <c r="F78" s="244" t="s">
        <v>8</v>
      </c>
      <c r="G78" s="244" t="s">
        <v>237</v>
      </c>
      <c r="H78" s="187" t="s">
        <v>14</v>
      </c>
      <c r="I78" s="188">
        <v>2</v>
      </c>
      <c r="J78" s="188">
        <f>VLOOKUP(A78,CENIK!$A$2:$F$201,6,FALSE)</f>
        <v>0</v>
      </c>
      <c r="K78" s="188">
        <f t="shared" si="1"/>
        <v>0</v>
      </c>
    </row>
    <row r="79" spans="1:11" ht="75" x14ac:dyDescent="0.25">
      <c r="A79" s="187">
        <v>1211</v>
      </c>
      <c r="B79" s="187">
        <v>66</v>
      </c>
      <c r="C79" s="184"/>
      <c r="D79" s="244" t="s">
        <v>424</v>
      </c>
      <c r="E79" s="244" t="s">
        <v>7</v>
      </c>
      <c r="F79" s="244" t="s">
        <v>8</v>
      </c>
      <c r="G79" s="244" t="s">
        <v>242</v>
      </c>
      <c r="H79" s="187" t="s">
        <v>14</v>
      </c>
      <c r="I79" s="188">
        <v>2</v>
      </c>
      <c r="J79" s="188">
        <f>VLOOKUP(A79,CENIK!$A$2:$F$201,6,FALSE)</f>
        <v>0</v>
      </c>
      <c r="K79" s="188">
        <f t="shared" si="1"/>
        <v>0</v>
      </c>
    </row>
    <row r="80" spans="1:11" ht="45" x14ac:dyDescent="0.25">
      <c r="A80" s="187">
        <v>1301</v>
      </c>
      <c r="B80" s="187">
        <v>66</v>
      </c>
      <c r="C80" s="184"/>
      <c r="D80" s="244" t="s">
        <v>424</v>
      </c>
      <c r="E80" s="244" t="s">
        <v>7</v>
      </c>
      <c r="F80" s="244" t="s">
        <v>15</v>
      </c>
      <c r="G80" s="244" t="s">
        <v>16</v>
      </c>
      <c r="H80" s="187" t="s">
        <v>10</v>
      </c>
      <c r="I80" s="188">
        <v>146</v>
      </c>
      <c r="J80" s="188">
        <f>VLOOKUP(A80,CENIK!$A$2:$F$201,6,FALSE)</f>
        <v>0</v>
      </c>
      <c r="K80" s="188">
        <f t="shared" si="1"/>
        <v>0</v>
      </c>
    </row>
    <row r="81" spans="1:11" ht="150" x14ac:dyDescent="0.25">
      <c r="A81" s="187">
        <v>1302</v>
      </c>
      <c r="B81" s="187">
        <v>66</v>
      </c>
      <c r="C81" s="184"/>
      <c r="D81" s="244" t="s">
        <v>424</v>
      </c>
      <c r="E81" s="244" t="s">
        <v>7</v>
      </c>
      <c r="F81" s="244" t="s">
        <v>15</v>
      </c>
      <c r="G81" s="244" t="s">
        <v>3254</v>
      </c>
      <c r="H81" s="187" t="s">
        <v>10</v>
      </c>
      <c r="I81" s="188">
        <v>146</v>
      </c>
      <c r="J81" s="188">
        <f>VLOOKUP(A81,CENIK!$A$2:$F$201,6,FALSE)</f>
        <v>0</v>
      </c>
      <c r="K81" s="188">
        <f t="shared" si="1"/>
        <v>0</v>
      </c>
    </row>
    <row r="82" spans="1:11" ht="30" x14ac:dyDescent="0.25">
      <c r="A82" s="187">
        <v>1401</v>
      </c>
      <c r="B82" s="187">
        <v>66</v>
      </c>
      <c r="C82" s="184"/>
      <c r="D82" s="244" t="s">
        <v>424</v>
      </c>
      <c r="E82" s="244" t="s">
        <v>7</v>
      </c>
      <c r="F82" s="244" t="s">
        <v>25</v>
      </c>
      <c r="G82" s="244" t="s">
        <v>247</v>
      </c>
      <c r="H82" s="187" t="s">
        <v>20</v>
      </c>
      <c r="I82" s="188">
        <v>5</v>
      </c>
      <c r="J82" s="188">
        <f>VLOOKUP(A82,CENIK!$A$2:$F$201,6,FALSE)</f>
        <v>0</v>
      </c>
      <c r="K82" s="188">
        <f t="shared" si="1"/>
        <v>0</v>
      </c>
    </row>
    <row r="83" spans="1:11" ht="30" x14ac:dyDescent="0.25">
      <c r="A83" s="187">
        <v>1402</v>
      </c>
      <c r="B83" s="187">
        <v>66</v>
      </c>
      <c r="C83" s="184"/>
      <c r="D83" s="244" t="s">
        <v>424</v>
      </c>
      <c r="E83" s="244" t="s">
        <v>7</v>
      </c>
      <c r="F83" s="244" t="s">
        <v>25</v>
      </c>
      <c r="G83" s="244" t="s">
        <v>248</v>
      </c>
      <c r="H83" s="187" t="s">
        <v>20</v>
      </c>
      <c r="I83" s="188">
        <v>6</v>
      </c>
      <c r="J83" s="188">
        <f>VLOOKUP(A83,CENIK!$A$2:$F$201,6,FALSE)</f>
        <v>0</v>
      </c>
      <c r="K83" s="188">
        <f t="shared" si="1"/>
        <v>0</v>
      </c>
    </row>
    <row r="84" spans="1:11" ht="30" x14ac:dyDescent="0.25">
      <c r="A84" s="187">
        <v>1403</v>
      </c>
      <c r="B84" s="187">
        <v>66</v>
      </c>
      <c r="C84" s="184"/>
      <c r="D84" s="244" t="s">
        <v>424</v>
      </c>
      <c r="E84" s="244" t="s">
        <v>7</v>
      </c>
      <c r="F84" s="244" t="s">
        <v>25</v>
      </c>
      <c r="G84" s="244" t="s">
        <v>249</v>
      </c>
      <c r="H84" s="187" t="s">
        <v>20</v>
      </c>
      <c r="I84" s="188">
        <v>10</v>
      </c>
      <c r="J84" s="188">
        <f>VLOOKUP(A84,CENIK!$A$2:$F$201,6,FALSE)</f>
        <v>0</v>
      </c>
      <c r="K84" s="188">
        <f t="shared" si="1"/>
        <v>0</v>
      </c>
    </row>
    <row r="85" spans="1:11" ht="45" x14ac:dyDescent="0.25">
      <c r="A85" s="187">
        <v>12308</v>
      </c>
      <c r="B85" s="187">
        <v>66</v>
      </c>
      <c r="C85" s="184"/>
      <c r="D85" s="244" t="s">
        <v>424</v>
      </c>
      <c r="E85" s="244" t="s">
        <v>26</v>
      </c>
      <c r="F85" s="244" t="s">
        <v>27</v>
      </c>
      <c r="G85" s="244" t="s">
        <v>28</v>
      </c>
      <c r="H85" s="187" t="s">
        <v>29</v>
      </c>
      <c r="I85" s="188">
        <v>365</v>
      </c>
      <c r="J85" s="188">
        <f>VLOOKUP(A85,CENIK!$A$2:$F$201,6,FALSE)</f>
        <v>0</v>
      </c>
      <c r="K85" s="188">
        <f t="shared" si="1"/>
        <v>0</v>
      </c>
    </row>
    <row r="86" spans="1:11" ht="60" x14ac:dyDescent="0.25">
      <c r="A86" s="187">
        <v>21106</v>
      </c>
      <c r="B86" s="187">
        <v>66</v>
      </c>
      <c r="C86" s="184"/>
      <c r="D86" s="244" t="s">
        <v>424</v>
      </c>
      <c r="E86" s="244" t="s">
        <v>26</v>
      </c>
      <c r="F86" s="244" t="s">
        <v>27</v>
      </c>
      <c r="G86" s="244" t="s">
        <v>251</v>
      </c>
      <c r="H86" s="187" t="s">
        <v>22</v>
      </c>
      <c r="I86" s="188">
        <v>292</v>
      </c>
      <c r="J86" s="188">
        <f>VLOOKUP(A86,CENIK!$A$2:$F$201,6,FALSE)</f>
        <v>0</v>
      </c>
      <c r="K86" s="188">
        <f t="shared" si="1"/>
        <v>0</v>
      </c>
    </row>
    <row r="87" spans="1:11" ht="30" x14ac:dyDescent="0.25">
      <c r="A87" s="187">
        <v>2208</v>
      </c>
      <c r="B87" s="187">
        <v>66</v>
      </c>
      <c r="C87" s="184"/>
      <c r="D87" s="244" t="s">
        <v>424</v>
      </c>
      <c r="E87" s="244" t="s">
        <v>26</v>
      </c>
      <c r="F87" s="244" t="s">
        <v>36</v>
      </c>
      <c r="G87" s="244" t="s">
        <v>37</v>
      </c>
      <c r="H87" s="187" t="s">
        <v>29</v>
      </c>
      <c r="I87" s="188">
        <v>365</v>
      </c>
      <c r="J87" s="188">
        <f>VLOOKUP(A87,CENIK!$A$2:$F$201,6,FALSE)</f>
        <v>0</v>
      </c>
      <c r="K87" s="188">
        <f t="shared" si="1"/>
        <v>0</v>
      </c>
    </row>
    <row r="88" spans="1:11" ht="30" x14ac:dyDescent="0.25">
      <c r="A88" s="187">
        <v>22103</v>
      </c>
      <c r="B88" s="187">
        <v>66</v>
      </c>
      <c r="C88" s="184"/>
      <c r="D88" s="244" t="s">
        <v>424</v>
      </c>
      <c r="E88" s="244" t="s">
        <v>26</v>
      </c>
      <c r="F88" s="244" t="s">
        <v>36</v>
      </c>
      <c r="G88" s="244" t="s">
        <v>40</v>
      </c>
      <c r="H88" s="187" t="s">
        <v>29</v>
      </c>
      <c r="I88" s="188">
        <v>365</v>
      </c>
      <c r="J88" s="188">
        <f>VLOOKUP(A88,CENIK!$A$2:$F$201,6,FALSE)</f>
        <v>0</v>
      </c>
      <c r="K88" s="188">
        <f t="shared" si="1"/>
        <v>0</v>
      </c>
    </row>
    <row r="89" spans="1:11" ht="30" x14ac:dyDescent="0.25">
      <c r="A89" s="187">
        <v>24405</v>
      </c>
      <c r="B89" s="187">
        <v>66</v>
      </c>
      <c r="C89" s="184"/>
      <c r="D89" s="244" t="s">
        <v>424</v>
      </c>
      <c r="E89" s="244" t="s">
        <v>26</v>
      </c>
      <c r="F89" s="244" t="s">
        <v>36</v>
      </c>
      <c r="G89" s="244" t="s">
        <v>252</v>
      </c>
      <c r="H89" s="187" t="s">
        <v>22</v>
      </c>
      <c r="I89" s="188">
        <v>146</v>
      </c>
      <c r="J89" s="188">
        <f>VLOOKUP(A89,CENIK!$A$2:$F$201,6,FALSE)</f>
        <v>0</v>
      </c>
      <c r="K89" s="188">
        <f t="shared" si="1"/>
        <v>0</v>
      </c>
    </row>
    <row r="90" spans="1:11" ht="45" x14ac:dyDescent="0.25">
      <c r="A90" s="187">
        <v>31302</v>
      </c>
      <c r="B90" s="187">
        <v>66</v>
      </c>
      <c r="C90" s="184"/>
      <c r="D90" s="244" t="s">
        <v>424</v>
      </c>
      <c r="E90" s="244" t="s">
        <v>26</v>
      </c>
      <c r="F90" s="244" t="s">
        <v>36</v>
      </c>
      <c r="G90" s="244" t="s">
        <v>639</v>
      </c>
      <c r="H90" s="187" t="s">
        <v>22</v>
      </c>
      <c r="I90" s="188">
        <v>92</v>
      </c>
      <c r="J90" s="188">
        <f>VLOOKUP(A90,CENIK!$A$2:$F$201,6,FALSE)</f>
        <v>0</v>
      </c>
      <c r="K90" s="188">
        <f t="shared" si="1"/>
        <v>0</v>
      </c>
    </row>
    <row r="91" spans="1:11" ht="75" x14ac:dyDescent="0.25">
      <c r="A91" s="187">
        <v>31602</v>
      </c>
      <c r="B91" s="187">
        <v>66</v>
      </c>
      <c r="C91" s="184"/>
      <c r="D91" s="244" t="s">
        <v>424</v>
      </c>
      <c r="E91" s="244" t="s">
        <v>26</v>
      </c>
      <c r="F91" s="244" t="s">
        <v>36</v>
      </c>
      <c r="G91" s="244" t="s">
        <v>640</v>
      </c>
      <c r="H91" s="187" t="s">
        <v>29</v>
      </c>
      <c r="I91" s="188">
        <v>365</v>
      </c>
      <c r="J91" s="188">
        <f>VLOOKUP(A91,CENIK!$A$2:$F$201,6,FALSE)</f>
        <v>0</v>
      </c>
      <c r="K91" s="188">
        <f t="shared" ref="K91:K113" si="2">ROUND(I91*J91,2)</f>
        <v>0</v>
      </c>
    </row>
    <row r="92" spans="1:11" ht="45" x14ac:dyDescent="0.25">
      <c r="A92" s="187">
        <v>32311</v>
      </c>
      <c r="B92" s="187">
        <v>66</v>
      </c>
      <c r="C92" s="184"/>
      <c r="D92" s="244" t="s">
        <v>424</v>
      </c>
      <c r="E92" s="244" t="s">
        <v>26</v>
      </c>
      <c r="F92" s="244" t="s">
        <v>36</v>
      </c>
      <c r="G92" s="244" t="s">
        <v>255</v>
      </c>
      <c r="H92" s="187" t="s">
        <v>29</v>
      </c>
      <c r="I92" s="188">
        <v>365</v>
      </c>
      <c r="J92" s="188">
        <f>VLOOKUP(A92,CENIK!$A$2:$F$201,6,FALSE)</f>
        <v>0</v>
      </c>
      <c r="K92" s="188">
        <f t="shared" si="2"/>
        <v>0</v>
      </c>
    </row>
    <row r="93" spans="1:11" ht="30" x14ac:dyDescent="0.25">
      <c r="A93" s="187">
        <v>34901</v>
      </c>
      <c r="B93" s="187">
        <v>66</v>
      </c>
      <c r="C93" s="184"/>
      <c r="D93" s="244" t="s">
        <v>424</v>
      </c>
      <c r="E93" s="244" t="s">
        <v>26</v>
      </c>
      <c r="F93" s="244" t="s">
        <v>36</v>
      </c>
      <c r="G93" s="244" t="s">
        <v>43</v>
      </c>
      <c r="H93" s="187" t="s">
        <v>29</v>
      </c>
      <c r="I93" s="188">
        <v>365</v>
      </c>
      <c r="J93" s="188">
        <f>VLOOKUP(A93,CENIK!$A$2:$F$201,6,FALSE)</f>
        <v>0</v>
      </c>
      <c r="K93" s="188">
        <f t="shared" si="2"/>
        <v>0</v>
      </c>
    </row>
    <row r="94" spans="1:11" ht="60" x14ac:dyDescent="0.25">
      <c r="A94" s="187">
        <v>4101</v>
      </c>
      <c r="B94" s="187">
        <v>66</v>
      </c>
      <c r="C94" s="184"/>
      <c r="D94" s="244" t="s">
        <v>424</v>
      </c>
      <c r="E94" s="244" t="s">
        <v>49</v>
      </c>
      <c r="F94" s="244" t="s">
        <v>50</v>
      </c>
      <c r="G94" s="244" t="s">
        <v>641</v>
      </c>
      <c r="H94" s="187" t="s">
        <v>29</v>
      </c>
      <c r="I94" s="188">
        <v>260</v>
      </c>
      <c r="J94" s="188">
        <f>VLOOKUP(A94,CENIK!$A$2:$F$201,6,FALSE)</f>
        <v>0</v>
      </c>
      <c r="K94" s="188">
        <f t="shared" si="2"/>
        <v>0</v>
      </c>
    </row>
    <row r="95" spans="1:11" ht="45" x14ac:dyDescent="0.25">
      <c r="A95" s="187">
        <v>4106</v>
      </c>
      <c r="B95" s="187">
        <v>66</v>
      </c>
      <c r="C95" s="184"/>
      <c r="D95" s="244" t="s">
        <v>424</v>
      </c>
      <c r="E95" s="244" t="s">
        <v>49</v>
      </c>
      <c r="F95" s="244" t="s">
        <v>50</v>
      </c>
      <c r="G95" s="244" t="s">
        <v>642</v>
      </c>
      <c r="H95" s="187" t="s">
        <v>22</v>
      </c>
      <c r="I95" s="188">
        <v>198</v>
      </c>
      <c r="J95" s="188">
        <f>VLOOKUP(A95,CENIK!$A$2:$F$201,6,FALSE)</f>
        <v>0</v>
      </c>
      <c r="K95" s="188">
        <f t="shared" si="2"/>
        <v>0</v>
      </c>
    </row>
    <row r="96" spans="1:11" ht="60" x14ac:dyDescent="0.25">
      <c r="A96" s="187">
        <v>4110</v>
      </c>
      <c r="B96" s="187">
        <v>66</v>
      </c>
      <c r="C96" s="184"/>
      <c r="D96" s="244" t="s">
        <v>424</v>
      </c>
      <c r="E96" s="244" t="s">
        <v>49</v>
      </c>
      <c r="F96" s="244" t="s">
        <v>50</v>
      </c>
      <c r="G96" s="244" t="s">
        <v>51</v>
      </c>
      <c r="H96" s="187" t="s">
        <v>22</v>
      </c>
      <c r="I96" s="188">
        <v>365</v>
      </c>
      <c r="J96" s="188">
        <f>VLOOKUP(A96,CENIK!$A$2:$F$201,6,FALSE)</f>
        <v>0</v>
      </c>
      <c r="K96" s="188">
        <f t="shared" si="2"/>
        <v>0</v>
      </c>
    </row>
    <row r="97" spans="1:11" ht="45" x14ac:dyDescent="0.25">
      <c r="A97" s="187">
        <v>4121</v>
      </c>
      <c r="B97" s="187">
        <v>66</v>
      </c>
      <c r="C97" s="184"/>
      <c r="D97" s="244" t="s">
        <v>424</v>
      </c>
      <c r="E97" s="244" t="s">
        <v>49</v>
      </c>
      <c r="F97" s="244" t="s">
        <v>50</v>
      </c>
      <c r="G97" s="244" t="s">
        <v>260</v>
      </c>
      <c r="H97" s="187" t="s">
        <v>22</v>
      </c>
      <c r="I97" s="188">
        <v>10</v>
      </c>
      <c r="J97" s="188">
        <f>VLOOKUP(A97,CENIK!$A$2:$F$201,6,FALSE)</f>
        <v>0</v>
      </c>
      <c r="K97" s="188">
        <f t="shared" si="2"/>
        <v>0</v>
      </c>
    </row>
    <row r="98" spans="1:11" ht="45" x14ac:dyDescent="0.25">
      <c r="A98" s="187">
        <v>4201</v>
      </c>
      <c r="B98" s="187">
        <v>66</v>
      </c>
      <c r="C98" s="184"/>
      <c r="D98" s="244" t="s">
        <v>424</v>
      </c>
      <c r="E98" s="244" t="s">
        <v>49</v>
      </c>
      <c r="F98" s="244" t="s">
        <v>56</v>
      </c>
      <c r="G98" s="244" t="s">
        <v>57</v>
      </c>
      <c r="H98" s="187" t="s">
        <v>29</v>
      </c>
      <c r="I98" s="188">
        <v>220</v>
      </c>
      <c r="J98" s="188">
        <f>VLOOKUP(A98,CENIK!$A$2:$F$201,6,FALSE)</f>
        <v>0</v>
      </c>
      <c r="K98" s="188">
        <f t="shared" si="2"/>
        <v>0</v>
      </c>
    </row>
    <row r="99" spans="1:11" ht="30" x14ac:dyDescent="0.25">
      <c r="A99" s="187">
        <v>4202</v>
      </c>
      <c r="B99" s="187">
        <v>66</v>
      </c>
      <c r="C99" s="184"/>
      <c r="D99" s="244" t="s">
        <v>424</v>
      </c>
      <c r="E99" s="244" t="s">
        <v>49</v>
      </c>
      <c r="F99" s="244" t="s">
        <v>56</v>
      </c>
      <c r="G99" s="244" t="s">
        <v>58</v>
      </c>
      <c r="H99" s="187" t="s">
        <v>29</v>
      </c>
      <c r="I99" s="188">
        <v>220</v>
      </c>
      <c r="J99" s="188">
        <f>VLOOKUP(A99,CENIK!$A$2:$F$201,6,FALSE)</f>
        <v>0</v>
      </c>
      <c r="K99" s="188">
        <f t="shared" si="2"/>
        <v>0</v>
      </c>
    </row>
    <row r="100" spans="1:11" ht="75" x14ac:dyDescent="0.25">
      <c r="A100" s="187">
        <v>4203</v>
      </c>
      <c r="B100" s="187">
        <v>66</v>
      </c>
      <c r="C100" s="184"/>
      <c r="D100" s="244" t="s">
        <v>424</v>
      </c>
      <c r="E100" s="244" t="s">
        <v>49</v>
      </c>
      <c r="F100" s="244" t="s">
        <v>56</v>
      </c>
      <c r="G100" s="244" t="s">
        <v>59</v>
      </c>
      <c r="H100" s="187" t="s">
        <v>22</v>
      </c>
      <c r="I100" s="188">
        <v>33</v>
      </c>
      <c r="J100" s="188">
        <f>VLOOKUP(A100,CENIK!$A$2:$F$201,6,FALSE)</f>
        <v>0</v>
      </c>
      <c r="K100" s="188">
        <f t="shared" si="2"/>
        <v>0</v>
      </c>
    </row>
    <row r="101" spans="1:11" ht="60" x14ac:dyDescent="0.25">
      <c r="A101" s="187">
        <v>4204</v>
      </c>
      <c r="B101" s="187">
        <v>66</v>
      </c>
      <c r="C101" s="184"/>
      <c r="D101" s="244" t="s">
        <v>424</v>
      </c>
      <c r="E101" s="244" t="s">
        <v>49</v>
      </c>
      <c r="F101" s="244" t="s">
        <v>56</v>
      </c>
      <c r="G101" s="244" t="s">
        <v>60</v>
      </c>
      <c r="H101" s="187" t="s">
        <v>22</v>
      </c>
      <c r="I101" s="188">
        <v>117</v>
      </c>
      <c r="J101" s="188">
        <f>VLOOKUP(A101,CENIK!$A$2:$F$201,6,FALSE)</f>
        <v>0</v>
      </c>
      <c r="K101" s="188">
        <f t="shared" si="2"/>
        <v>0</v>
      </c>
    </row>
    <row r="102" spans="1:11" ht="60" x14ac:dyDescent="0.25">
      <c r="A102" s="187">
        <v>4205</v>
      </c>
      <c r="B102" s="187">
        <v>66</v>
      </c>
      <c r="C102" s="184"/>
      <c r="D102" s="244" t="s">
        <v>424</v>
      </c>
      <c r="E102" s="244" t="s">
        <v>49</v>
      </c>
      <c r="F102" s="244" t="s">
        <v>56</v>
      </c>
      <c r="G102" s="244" t="s">
        <v>61</v>
      </c>
      <c r="H102" s="187" t="s">
        <v>29</v>
      </c>
      <c r="I102" s="188">
        <v>584</v>
      </c>
      <c r="J102" s="188">
        <f>VLOOKUP(A102,CENIK!$A$2:$F$201,6,FALSE)</f>
        <v>0</v>
      </c>
      <c r="K102" s="188">
        <f t="shared" si="2"/>
        <v>0</v>
      </c>
    </row>
    <row r="103" spans="1:11" ht="60" x14ac:dyDescent="0.25">
      <c r="A103" s="187">
        <v>4207</v>
      </c>
      <c r="B103" s="187">
        <v>66</v>
      </c>
      <c r="C103" s="184"/>
      <c r="D103" s="244" t="s">
        <v>424</v>
      </c>
      <c r="E103" s="244" t="s">
        <v>49</v>
      </c>
      <c r="F103" s="244" t="s">
        <v>56</v>
      </c>
      <c r="G103" s="244" t="s">
        <v>262</v>
      </c>
      <c r="H103" s="187" t="s">
        <v>22</v>
      </c>
      <c r="I103" s="188">
        <v>50</v>
      </c>
      <c r="J103" s="188">
        <f>VLOOKUP(A103,CENIK!$A$2:$F$201,6,FALSE)</f>
        <v>0</v>
      </c>
      <c r="K103" s="188">
        <f t="shared" si="2"/>
        <v>0</v>
      </c>
    </row>
    <row r="104" spans="1:11" ht="165" x14ac:dyDescent="0.25">
      <c r="A104" s="187">
        <v>6101</v>
      </c>
      <c r="B104" s="187">
        <v>66</v>
      </c>
      <c r="C104" s="184"/>
      <c r="D104" s="244" t="s">
        <v>424</v>
      </c>
      <c r="E104" s="244" t="s">
        <v>74</v>
      </c>
      <c r="F104" s="244" t="s">
        <v>75</v>
      </c>
      <c r="G104" s="244" t="s">
        <v>76</v>
      </c>
      <c r="H104" s="187" t="s">
        <v>10</v>
      </c>
      <c r="I104" s="188">
        <v>146</v>
      </c>
      <c r="J104" s="188">
        <f>VLOOKUP(A104,CENIK!$A$2:$F$201,6,FALSE)</f>
        <v>0</v>
      </c>
      <c r="K104" s="188">
        <f t="shared" si="2"/>
        <v>0</v>
      </c>
    </row>
    <row r="105" spans="1:11" ht="120" x14ac:dyDescent="0.25">
      <c r="A105" s="187">
        <v>6202</v>
      </c>
      <c r="B105" s="187">
        <v>66</v>
      </c>
      <c r="C105" s="184"/>
      <c r="D105" s="244" t="s">
        <v>424</v>
      </c>
      <c r="E105" s="244" t="s">
        <v>74</v>
      </c>
      <c r="F105" s="244" t="s">
        <v>77</v>
      </c>
      <c r="G105" s="244" t="s">
        <v>263</v>
      </c>
      <c r="H105" s="187" t="s">
        <v>6</v>
      </c>
      <c r="I105" s="188">
        <v>3</v>
      </c>
      <c r="J105" s="188">
        <f>VLOOKUP(A105,CENIK!$A$2:$F$201,6,FALSE)</f>
        <v>0</v>
      </c>
      <c r="K105" s="188">
        <f t="shared" si="2"/>
        <v>0</v>
      </c>
    </row>
    <row r="106" spans="1:11" ht="120" x14ac:dyDescent="0.25">
      <c r="A106" s="187">
        <v>6204</v>
      </c>
      <c r="B106" s="187">
        <v>66</v>
      </c>
      <c r="C106" s="184"/>
      <c r="D106" s="244" t="s">
        <v>424</v>
      </c>
      <c r="E106" s="244" t="s">
        <v>74</v>
      </c>
      <c r="F106" s="244" t="s">
        <v>77</v>
      </c>
      <c r="G106" s="244" t="s">
        <v>265</v>
      </c>
      <c r="H106" s="187" t="s">
        <v>6</v>
      </c>
      <c r="I106" s="188">
        <v>2</v>
      </c>
      <c r="J106" s="188">
        <f>VLOOKUP(A106,CENIK!$A$2:$F$201,6,FALSE)</f>
        <v>0</v>
      </c>
      <c r="K106" s="188">
        <f t="shared" si="2"/>
        <v>0</v>
      </c>
    </row>
    <row r="107" spans="1:11" ht="120" x14ac:dyDescent="0.25">
      <c r="A107" s="187">
        <v>6253</v>
      </c>
      <c r="B107" s="187">
        <v>66</v>
      </c>
      <c r="C107" s="184"/>
      <c r="D107" s="244" t="s">
        <v>424</v>
      </c>
      <c r="E107" s="244" t="s">
        <v>74</v>
      </c>
      <c r="F107" s="244" t="s">
        <v>77</v>
      </c>
      <c r="G107" s="244" t="s">
        <v>269</v>
      </c>
      <c r="H107" s="187" t="s">
        <v>6</v>
      </c>
      <c r="I107" s="188">
        <v>5</v>
      </c>
      <c r="J107" s="188">
        <f>VLOOKUP(A107,CENIK!$A$2:$F$201,6,FALSE)</f>
        <v>0</v>
      </c>
      <c r="K107" s="188">
        <f t="shared" si="2"/>
        <v>0</v>
      </c>
    </row>
    <row r="108" spans="1:11" ht="345" x14ac:dyDescent="0.25">
      <c r="A108" s="187">
        <v>6301</v>
      </c>
      <c r="B108" s="187">
        <v>66</v>
      </c>
      <c r="C108" s="184"/>
      <c r="D108" s="244" t="s">
        <v>424</v>
      </c>
      <c r="E108" s="244" t="s">
        <v>74</v>
      </c>
      <c r="F108" s="244" t="s">
        <v>81</v>
      </c>
      <c r="G108" s="244" t="s">
        <v>270</v>
      </c>
      <c r="H108" s="187" t="s">
        <v>6</v>
      </c>
      <c r="I108" s="188">
        <v>8</v>
      </c>
      <c r="J108" s="188">
        <f>VLOOKUP(A108,CENIK!$A$2:$F$201,6,FALSE)</f>
        <v>0</v>
      </c>
      <c r="K108" s="188">
        <f t="shared" si="2"/>
        <v>0</v>
      </c>
    </row>
    <row r="109" spans="1:11" ht="120" x14ac:dyDescent="0.25">
      <c r="A109" s="187">
        <v>6305</v>
      </c>
      <c r="B109" s="187">
        <v>66</v>
      </c>
      <c r="C109" s="184"/>
      <c r="D109" s="244" t="s">
        <v>424</v>
      </c>
      <c r="E109" s="244" t="s">
        <v>74</v>
      </c>
      <c r="F109" s="244" t="s">
        <v>81</v>
      </c>
      <c r="G109" s="244" t="s">
        <v>84</v>
      </c>
      <c r="H109" s="187" t="s">
        <v>6</v>
      </c>
      <c r="I109" s="188">
        <v>8</v>
      </c>
      <c r="J109" s="188">
        <f>VLOOKUP(A109,CENIK!$A$2:$F$201,6,FALSE)</f>
        <v>0</v>
      </c>
      <c r="K109" s="188">
        <f t="shared" si="2"/>
        <v>0</v>
      </c>
    </row>
    <row r="110" spans="1:11" ht="30" x14ac:dyDescent="0.25">
      <c r="A110" s="187">
        <v>6401</v>
      </c>
      <c r="B110" s="187">
        <v>66</v>
      </c>
      <c r="C110" s="184"/>
      <c r="D110" s="244" t="s">
        <v>424</v>
      </c>
      <c r="E110" s="244" t="s">
        <v>74</v>
      </c>
      <c r="F110" s="244" t="s">
        <v>85</v>
      </c>
      <c r="G110" s="244" t="s">
        <v>86</v>
      </c>
      <c r="H110" s="187" t="s">
        <v>10</v>
      </c>
      <c r="I110" s="188">
        <v>146</v>
      </c>
      <c r="J110" s="188">
        <f>VLOOKUP(A110,CENIK!$A$2:$F$201,6,FALSE)</f>
        <v>0</v>
      </c>
      <c r="K110" s="188">
        <f t="shared" si="2"/>
        <v>0</v>
      </c>
    </row>
    <row r="111" spans="1:11" ht="30" x14ac:dyDescent="0.25">
      <c r="A111" s="187">
        <v>6402</v>
      </c>
      <c r="B111" s="187">
        <v>66</v>
      </c>
      <c r="C111" s="184"/>
      <c r="D111" s="244" t="s">
        <v>424</v>
      </c>
      <c r="E111" s="244" t="s">
        <v>74</v>
      </c>
      <c r="F111" s="244" t="s">
        <v>85</v>
      </c>
      <c r="G111" s="244" t="s">
        <v>122</v>
      </c>
      <c r="H111" s="187" t="s">
        <v>10</v>
      </c>
      <c r="I111" s="188">
        <v>146</v>
      </c>
      <c r="J111" s="188">
        <f>VLOOKUP(A111,CENIK!$A$2:$F$201,6,FALSE)</f>
        <v>0</v>
      </c>
      <c r="K111" s="188">
        <f t="shared" si="2"/>
        <v>0</v>
      </c>
    </row>
    <row r="112" spans="1:11" ht="60" x14ac:dyDescent="0.25">
      <c r="A112" s="187">
        <v>6405</v>
      </c>
      <c r="B112" s="187">
        <v>66</v>
      </c>
      <c r="C112" s="184"/>
      <c r="D112" s="244" t="s">
        <v>424</v>
      </c>
      <c r="E112" s="244" t="s">
        <v>74</v>
      </c>
      <c r="F112" s="244" t="s">
        <v>85</v>
      </c>
      <c r="G112" s="244" t="s">
        <v>87</v>
      </c>
      <c r="H112" s="187" t="s">
        <v>10</v>
      </c>
      <c r="I112" s="188">
        <v>146</v>
      </c>
      <c r="J112" s="188">
        <f>VLOOKUP(A112,CENIK!$A$2:$F$201,6,FALSE)</f>
        <v>0</v>
      </c>
      <c r="K112" s="188">
        <f t="shared" si="2"/>
        <v>0</v>
      </c>
    </row>
    <row r="113" spans="1:11" ht="45" x14ac:dyDescent="0.25">
      <c r="A113" s="187">
        <v>6503</v>
      </c>
      <c r="B113" s="187">
        <v>66</v>
      </c>
      <c r="C113" s="184"/>
      <c r="D113" s="244" t="s">
        <v>424</v>
      </c>
      <c r="E113" s="244" t="s">
        <v>74</v>
      </c>
      <c r="F113" s="244" t="s">
        <v>88</v>
      </c>
      <c r="G113" s="244" t="s">
        <v>273</v>
      </c>
      <c r="H113" s="187" t="s">
        <v>6</v>
      </c>
      <c r="I113" s="188">
        <v>3</v>
      </c>
      <c r="J113" s="188">
        <f>VLOOKUP(A113,CENIK!$A$2:$F$201,6,FALSE)</f>
        <v>0</v>
      </c>
      <c r="K113" s="188">
        <f t="shared" si="2"/>
        <v>0</v>
      </c>
    </row>
  </sheetData>
  <mergeCells count="4">
    <mergeCell ref="D14:E14"/>
    <mergeCell ref="D15:E21"/>
    <mergeCell ref="F15:F20"/>
    <mergeCell ref="F6:F7"/>
  </mergeCells>
  <pageMargins left="0.7" right="0.7" top="0.75" bottom="0.75" header="0.3" footer="0.3"/>
  <pageSetup paperSize="9" scale="49" fitToHeight="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2:J642"/>
  <sheetViews>
    <sheetView view="pageBreakPreview" zoomScaleNormal="100" zoomScaleSheetLayoutView="100" workbookViewId="0">
      <selection activeCell="F17" sqref="F17"/>
    </sheetView>
  </sheetViews>
  <sheetFormatPr defaultRowHeight="15" x14ac:dyDescent="0.25"/>
  <cols>
    <col min="1" max="1" width="9" style="1259" customWidth="1"/>
    <col min="2" max="2" width="54.85546875" style="1259" customWidth="1"/>
    <col min="3" max="3" width="22.5703125" style="1258" customWidth="1"/>
    <col min="4" max="5" width="11.7109375" style="1259" customWidth="1"/>
    <col min="6" max="6" width="14.5703125" style="1260" customWidth="1"/>
    <col min="7" max="7" width="14.7109375" style="1260" customWidth="1"/>
    <col min="8" max="16384" width="9.140625" style="1259"/>
  </cols>
  <sheetData>
    <row r="2" spans="1:7" ht="18" x14ac:dyDescent="0.25">
      <c r="A2" s="1256" t="s">
        <v>3219</v>
      </c>
      <c r="B2" s="1257" t="s">
        <v>2769</v>
      </c>
    </row>
    <row r="4" spans="1:7" x14ac:dyDescent="0.25">
      <c r="C4" s="1459" t="s">
        <v>91</v>
      </c>
    </row>
    <row r="5" spans="1:7" s="1264" customFormat="1" ht="18.75" x14ac:dyDescent="0.3">
      <c r="A5" s="1261" t="s">
        <v>782</v>
      </c>
      <c r="B5" s="1262" t="s">
        <v>2770</v>
      </c>
      <c r="C5" s="1263">
        <f>G123</f>
        <v>0</v>
      </c>
      <c r="F5" s="1265"/>
      <c r="G5" s="1266"/>
    </row>
    <row r="6" spans="1:7" s="1264" customFormat="1" ht="18.75" x14ac:dyDescent="0.3">
      <c r="C6" s="1263"/>
      <c r="F6" s="1265"/>
      <c r="G6" s="1266"/>
    </row>
    <row r="7" spans="1:7" s="1264" customFormat="1" ht="18.75" x14ac:dyDescent="0.3">
      <c r="A7" s="1261" t="s">
        <v>784</v>
      </c>
      <c r="B7" s="1262" t="s">
        <v>2771</v>
      </c>
      <c r="C7" s="1263">
        <f>G334</f>
        <v>0</v>
      </c>
      <c r="F7" s="1265"/>
      <c r="G7" s="1266"/>
    </row>
    <row r="8" spans="1:7" s="1264" customFormat="1" ht="18.75" x14ac:dyDescent="0.3">
      <c r="C8" s="1263"/>
      <c r="F8" s="1265"/>
      <c r="G8" s="1266"/>
    </row>
    <row r="9" spans="1:7" s="1264" customFormat="1" ht="18.75" x14ac:dyDescent="0.3">
      <c r="A9" s="1261" t="s">
        <v>786</v>
      </c>
      <c r="B9" s="1262" t="s">
        <v>2622</v>
      </c>
      <c r="C9" s="1263">
        <f>G553</f>
        <v>0</v>
      </c>
      <c r="F9" s="1265"/>
      <c r="G9" s="1266"/>
    </row>
    <row r="10" spans="1:7" s="1264" customFormat="1" ht="18.75" x14ac:dyDescent="0.3">
      <c r="C10" s="1263"/>
      <c r="F10" s="1265"/>
      <c r="G10" s="1266"/>
    </row>
    <row r="11" spans="1:7" s="1264" customFormat="1" ht="18.75" x14ac:dyDescent="0.3">
      <c r="A11" s="1261" t="s">
        <v>788</v>
      </c>
      <c r="B11" s="1262" t="s">
        <v>2772</v>
      </c>
      <c r="C11" s="1263">
        <f>G642</f>
        <v>0</v>
      </c>
      <c r="F11" s="1265"/>
      <c r="G11" s="1266"/>
    </row>
    <row r="12" spans="1:7" ht="15.75" thickBot="1" x14ac:dyDescent="0.3">
      <c r="B12" s="1267"/>
      <c r="C12" s="1268"/>
      <c r="F12" s="1265"/>
    </row>
    <row r="13" spans="1:7" ht="15.75" thickBot="1" x14ac:dyDescent="0.3">
      <c r="C13" s="1269"/>
      <c r="F13" s="1265"/>
    </row>
    <row r="14" spans="1:7" ht="18.75" thickBot="1" x14ac:dyDescent="0.3">
      <c r="B14" s="1270" t="s">
        <v>3220</v>
      </c>
      <c r="C14" s="1271">
        <f>SUM(C5:C11)</f>
        <v>0</v>
      </c>
      <c r="F14" s="1272"/>
    </row>
    <row r="16" spans="1:7" x14ac:dyDescent="0.25">
      <c r="C16" s="1273"/>
      <c r="F16" s="1274"/>
      <c r="G16" s="1274"/>
    </row>
    <row r="17" spans="1:7" ht="18" x14ac:dyDescent="0.25">
      <c r="A17" s="1256" t="s">
        <v>782</v>
      </c>
      <c r="B17" s="1257" t="s">
        <v>2770</v>
      </c>
      <c r="C17" s="1273"/>
      <c r="F17" s="1274"/>
      <c r="G17" s="1274"/>
    </row>
    <row r="18" spans="1:7" x14ac:dyDescent="0.25">
      <c r="C18" s="1273"/>
      <c r="F18" s="1274"/>
      <c r="G18" s="1274"/>
    </row>
    <row r="19" spans="1:7" x14ac:dyDescent="0.25">
      <c r="C19" s="1273"/>
      <c r="F19" s="1274"/>
      <c r="G19" s="1274"/>
    </row>
    <row r="20" spans="1:7" x14ac:dyDescent="0.25">
      <c r="A20" s="1275" t="s">
        <v>1032</v>
      </c>
      <c r="B20" s="1276" t="s">
        <v>718</v>
      </c>
      <c r="C20" s="1273"/>
      <c r="F20" s="1274"/>
      <c r="G20" s="1274"/>
    </row>
    <row r="21" spans="1:7" x14ac:dyDescent="0.25">
      <c r="C21" s="1273"/>
      <c r="F21" s="1274"/>
      <c r="G21" s="1274"/>
    </row>
    <row r="22" spans="1:7" x14ac:dyDescent="0.25">
      <c r="B22" s="1277" t="s">
        <v>712</v>
      </c>
      <c r="C22" s="1278" t="s">
        <v>2191</v>
      </c>
      <c r="D22" s="1279"/>
      <c r="E22" s="1279" t="s">
        <v>2110</v>
      </c>
      <c r="F22" s="1280" t="s">
        <v>2192</v>
      </c>
      <c r="G22" s="1280" t="s">
        <v>2193</v>
      </c>
    </row>
    <row r="23" spans="1:7" x14ac:dyDescent="0.25">
      <c r="C23" s="1273"/>
      <c r="F23" s="1274"/>
      <c r="G23" s="1274"/>
    </row>
    <row r="24" spans="1:7" ht="60" x14ac:dyDescent="0.25">
      <c r="B24" s="1281" t="s">
        <v>2773</v>
      </c>
      <c r="C24" s="1282" t="s">
        <v>6</v>
      </c>
      <c r="E24" s="1283">
        <v>4</v>
      </c>
      <c r="F24" s="1284"/>
      <c r="G24" s="1284">
        <f t="shared" ref="G24:G30" si="0">ROUND(E24*F24,2)</f>
        <v>0</v>
      </c>
    </row>
    <row r="25" spans="1:7" ht="45" x14ac:dyDescent="0.25">
      <c r="B25" s="1281" t="s">
        <v>11</v>
      </c>
      <c r="C25" s="1282" t="s">
        <v>12</v>
      </c>
      <c r="E25" s="1283">
        <v>2</v>
      </c>
      <c r="F25" s="1284"/>
      <c r="G25" s="1284">
        <f t="shared" si="0"/>
        <v>0</v>
      </c>
    </row>
    <row r="26" spans="1:7" ht="60" x14ac:dyDescent="0.25">
      <c r="B26" s="1281" t="s">
        <v>2774</v>
      </c>
      <c r="C26" s="1282"/>
      <c r="E26" s="1283">
        <v>1</v>
      </c>
      <c r="F26" s="1284"/>
      <c r="G26" s="1284">
        <f t="shared" si="0"/>
        <v>0</v>
      </c>
    </row>
    <row r="27" spans="1:7" ht="45" x14ac:dyDescent="0.25">
      <c r="B27" s="1281" t="s">
        <v>2775</v>
      </c>
      <c r="C27" s="1282" t="s">
        <v>29</v>
      </c>
      <c r="E27" s="1283">
        <v>50</v>
      </c>
      <c r="F27" s="1284"/>
      <c r="G27" s="1284">
        <f t="shared" si="0"/>
        <v>0</v>
      </c>
    </row>
    <row r="28" spans="1:7" x14ac:dyDescent="0.25">
      <c r="B28" s="1281" t="s">
        <v>2776</v>
      </c>
      <c r="C28" s="1282" t="s">
        <v>20</v>
      </c>
      <c r="E28" s="1283">
        <v>7</v>
      </c>
      <c r="F28" s="1284"/>
      <c r="G28" s="1284">
        <f t="shared" si="0"/>
        <v>0</v>
      </c>
    </row>
    <row r="29" spans="1:7" ht="30" x14ac:dyDescent="0.25">
      <c r="B29" s="1281" t="s">
        <v>2777</v>
      </c>
      <c r="C29" s="1282" t="s">
        <v>20</v>
      </c>
      <c r="E29" s="1283">
        <v>7</v>
      </c>
      <c r="F29" s="1284"/>
      <c r="G29" s="1284">
        <f t="shared" si="0"/>
        <v>0</v>
      </c>
    </row>
    <row r="30" spans="1:7" ht="30" x14ac:dyDescent="0.25">
      <c r="B30" s="1281" t="s">
        <v>2778</v>
      </c>
      <c r="C30" s="1282" t="s">
        <v>20</v>
      </c>
      <c r="E30" s="1283">
        <v>3</v>
      </c>
      <c r="F30" s="1284"/>
      <c r="G30" s="1284">
        <f t="shared" si="0"/>
        <v>0</v>
      </c>
    </row>
    <row r="31" spans="1:7" x14ac:dyDescent="0.25">
      <c r="B31" s="1281"/>
      <c r="C31" s="1282"/>
      <c r="F31" s="1274"/>
      <c r="G31" s="1274"/>
    </row>
    <row r="32" spans="1:7" x14ac:dyDescent="0.25">
      <c r="B32" s="1285" t="s">
        <v>2779</v>
      </c>
      <c r="C32" s="1286"/>
      <c r="D32" s="1287"/>
      <c r="E32" s="1288"/>
      <c r="F32" s="1289"/>
      <c r="G32" s="1290">
        <f>SUM(G24:G30)</f>
        <v>0</v>
      </c>
    </row>
    <row r="33" spans="1:7" x14ac:dyDescent="0.25">
      <c r="C33" s="1273"/>
      <c r="F33" s="1274"/>
      <c r="G33" s="1274"/>
    </row>
    <row r="34" spans="1:7" x14ac:dyDescent="0.25">
      <c r="C34" s="1273"/>
      <c r="F34" s="1274"/>
      <c r="G34" s="1274"/>
    </row>
    <row r="35" spans="1:7" x14ac:dyDescent="0.25">
      <c r="A35" s="1275" t="s">
        <v>1038</v>
      </c>
      <c r="B35" s="1276" t="s">
        <v>2780</v>
      </c>
      <c r="C35" s="1273"/>
      <c r="F35" s="1274"/>
      <c r="G35" s="1274"/>
    </row>
    <row r="36" spans="1:7" x14ac:dyDescent="0.25">
      <c r="C36" s="1273"/>
      <c r="F36" s="1274"/>
      <c r="G36" s="1274"/>
    </row>
    <row r="37" spans="1:7" x14ac:dyDescent="0.25">
      <c r="B37" s="1277" t="s">
        <v>712</v>
      </c>
      <c r="C37" s="1278" t="s">
        <v>2191</v>
      </c>
      <c r="D37" s="1279"/>
      <c r="E37" s="1279" t="s">
        <v>2110</v>
      </c>
      <c r="F37" s="1280" t="s">
        <v>2192</v>
      </c>
      <c r="G37" s="1280" t="s">
        <v>2193</v>
      </c>
    </row>
    <row r="38" spans="1:7" x14ac:dyDescent="0.25">
      <c r="C38" s="1273"/>
      <c r="F38" s="1274"/>
      <c r="G38" s="1274"/>
    </row>
    <row r="39" spans="1:7" ht="30" x14ac:dyDescent="0.25">
      <c r="B39" s="1291" t="s">
        <v>2781</v>
      </c>
      <c r="C39" s="1282" t="s">
        <v>22</v>
      </c>
      <c r="E39" s="1283">
        <v>32</v>
      </c>
      <c r="F39" s="1284"/>
      <c r="G39" s="1284">
        <f t="shared" ref="G39:G56" si="1">ROUND(E39*F39,2)</f>
        <v>0</v>
      </c>
    </row>
    <row r="40" spans="1:7" ht="30" x14ac:dyDescent="0.25">
      <c r="B40" s="1291" t="s">
        <v>2782</v>
      </c>
      <c r="C40" s="1282" t="s">
        <v>22</v>
      </c>
      <c r="E40" s="1283">
        <v>24</v>
      </c>
      <c r="F40" s="1284"/>
      <c r="G40" s="1284">
        <f t="shared" si="1"/>
        <v>0</v>
      </c>
    </row>
    <row r="41" spans="1:7" ht="30" x14ac:dyDescent="0.25">
      <c r="B41" s="1291" t="s">
        <v>40</v>
      </c>
      <c r="C41" s="1282" t="s">
        <v>29</v>
      </c>
      <c r="E41" s="1283">
        <v>90</v>
      </c>
      <c r="F41" s="1284"/>
      <c r="G41" s="1284">
        <f t="shared" si="1"/>
        <v>0</v>
      </c>
    </row>
    <row r="42" spans="1:7" ht="30" x14ac:dyDescent="0.25">
      <c r="B42" s="1291" t="s">
        <v>2783</v>
      </c>
      <c r="C42" s="1282" t="s">
        <v>29</v>
      </c>
      <c r="E42" s="1283">
        <v>90</v>
      </c>
      <c r="F42" s="1284"/>
      <c r="G42" s="1284">
        <f t="shared" si="1"/>
        <v>0</v>
      </c>
    </row>
    <row r="43" spans="1:7" ht="30" x14ac:dyDescent="0.25">
      <c r="B43" s="1291" t="s">
        <v>2784</v>
      </c>
      <c r="C43" s="1282" t="s">
        <v>29</v>
      </c>
      <c r="E43" s="1283">
        <v>90</v>
      </c>
      <c r="F43" s="1284"/>
      <c r="G43" s="1284">
        <f t="shared" si="1"/>
        <v>0</v>
      </c>
    </row>
    <row r="44" spans="1:7" ht="30" x14ac:dyDescent="0.25">
      <c r="B44" s="1281" t="s">
        <v>37</v>
      </c>
      <c r="C44" s="1282" t="s">
        <v>29</v>
      </c>
      <c r="E44" s="1283">
        <v>90</v>
      </c>
      <c r="F44" s="1284"/>
      <c r="G44" s="1284">
        <f t="shared" si="1"/>
        <v>0</v>
      </c>
    </row>
    <row r="45" spans="1:7" ht="30" x14ac:dyDescent="0.25">
      <c r="B45" s="1291" t="s">
        <v>43</v>
      </c>
      <c r="C45" s="1282" t="s">
        <v>29</v>
      </c>
      <c r="E45" s="1283">
        <v>90</v>
      </c>
      <c r="F45" s="1284"/>
      <c r="G45" s="1284">
        <f t="shared" si="1"/>
        <v>0</v>
      </c>
    </row>
    <row r="46" spans="1:7" x14ac:dyDescent="0.25">
      <c r="B46" s="1291" t="s">
        <v>659</v>
      </c>
      <c r="C46" s="1282" t="s">
        <v>10</v>
      </c>
      <c r="E46" s="1283">
        <v>15</v>
      </c>
      <c r="F46" s="1284"/>
      <c r="G46" s="1284">
        <f t="shared" si="1"/>
        <v>0</v>
      </c>
    </row>
    <row r="47" spans="1:7" ht="45" x14ac:dyDescent="0.25">
      <c r="B47" s="1281" t="s">
        <v>2785</v>
      </c>
      <c r="C47" s="1282" t="s">
        <v>14</v>
      </c>
      <c r="E47" s="1283">
        <v>1</v>
      </c>
      <c r="F47" s="1284"/>
      <c r="G47" s="1284">
        <f t="shared" si="1"/>
        <v>0</v>
      </c>
    </row>
    <row r="48" spans="1:7" ht="30" x14ac:dyDescent="0.25">
      <c r="B48" s="1292" t="s">
        <v>42</v>
      </c>
      <c r="C48" s="1282" t="s">
        <v>10</v>
      </c>
      <c r="E48" s="1283">
        <v>30</v>
      </c>
      <c r="F48" s="1284"/>
      <c r="G48" s="1284">
        <f t="shared" si="1"/>
        <v>0</v>
      </c>
    </row>
    <row r="49" spans="1:8" ht="30" x14ac:dyDescent="0.25">
      <c r="B49" s="1293" t="s">
        <v>284</v>
      </c>
      <c r="C49" s="1282" t="s">
        <v>12</v>
      </c>
      <c r="E49" s="1283">
        <v>1</v>
      </c>
      <c r="F49" s="1284"/>
      <c r="G49" s="1284">
        <f t="shared" si="1"/>
        <v>0</v>
      </c>
    </row>
    <row r="50" spans="1:8" ht="30" x14ac:dyDescent="0.25">
      <c r="B50" s="1293" t="s">
        <v>2786</v>
      </c>
      <c r="C50" s="1282" t="s">
        <v>12</v>
      </c>
      <c r="E50" s="1283">
        <v>1</v>
      </c>
      <c r="F50" s="1284"/>
      <c r="G50" s="1284">
        <f t="shared" si="1"/>
        <v>0</v>
      </c>
    </row>
    <row r="51" spans="1:8" ht="45" x14ac:dyDescent="0.25">
      <c r="B51" s="1291" t="s">
        <v>285</v>
      </c>
      <c r="C51" s="1282" t="s">
        <v>10</v>
      </c>
      <c r="E51" s="1283">
        <v>45</v>
      </c>
      <c r="F51" s="1284"/>
      <c r="G51" s="1284">
        <f t="shared" si="1"/>
        <v>0</v>
      </c>
    </row>
    <row r="52" spans="1:8" ht="45" x14ac:dyDescent="0.25">
      <c r="B52" s="1281" t="s">
        <v>2787</v>
      </c>
      <c r="C52" s="1282" t="s">
        <v>10</v>
      </c>
      <c r="E52" s="1283">
        <v>45</v>
      </c>
      <c r="F52" s="1284"/>
      <c r="G52" s="1284">
        <f t="shared" si="1"/>
        <v>0</v>
      </c>
    </row>
    <row r="53" spans="1:8" ht="30" x14ac:dyDescent="0.25">
      <c r="B53" s="1281" t="s">
        <v>2788</v>
      </c>
      <c r="C53" s="1282" t="s">
        <v>10</v>
      </c>
      <c r="E53" s="1294">
        <v>22</v>
      </c>
      <c r="F53" s="1284"/>
      <c r="G53" s="1284">
        <f t="shared" si="1"/>
        <v>0</v>
      </c>
    </row>
    <row r="54" spans="1:8" ht="45" x14ac:dyDescent="0.25">
      <c r="B54" s="1281" t="s">
        <v>2789</v>
      </c>
      <c r="C54" s="1282" t="s">
        <v>12</v>
      </c>
      <c r="E54" s="1294">
        <v>1</v>
      </c>
      <c r="F54" s="1284"/>
      <c r="G54" s="1284">
        <f t="shared" si="1"/>
        <v>0</v>
      </c>
    </row>
    <row r="55" spans="1:8" ht="45" x14ac:dyDescent="0.25">
      <c r="B55" s="1281" t="s">
        <v>2790</v>
      </c>
      <c r="C55" s="1282" t="s">
        <v>12</v>
      </c>
      <c r="E55" s="1294">
        <v>1</v>
      </c>
      <c r="F55" s="1284"/>
      <c r="G55" s="1284">
        <f t="shared" si="1"/>
        <v>0</v>
      </c>
    </row>
    <row r="56" spans="1:8" ht="360" x14ac:dyDescent="0.25">
      <c r="B56" s="1295" t="s">
        <v>2791</v>
      </c>
      <c r="C56" s="1282" t="s">
        <v>12</v>
      </c>
      <c r="E56" s="1294">
        <v>1</v>
      </c>
      <c r="F56" s="1284"/>
      <c r="G56" s="1284">
        <f t="shared" si="1"/>
        <v>0</v>
      </c>
    </row>
    <row r="57" spans="1:8" ht="63.75" x14ac:dyDescent="0.25">
      <c r="B57" s="1296" t="s">
        <v>2792</v>
      </c>
      <c r="C57" s="1273"/>
      <c r="F57" s="1274"/>
      <c r="G57" s="1274"/>
    </row>
    <row r="58" spans="1:8" x14ac:dyDescent="0.25">
      <c r="B58" s="1285" t="s">
        <v>2793</v>
      </c>
      <c r="C58" s="1297"/>
      <c r="D58" s="1298"/>
      <c r="E58" s="1288"/>
      <c r="F58" s="1289"/>
      <c r="G58" s="1290">
        <f>SUM(G39:G56)</f>
        <v>0</v>
      </c>
      <c r="H58" s="1494" t="s">
        <v>3279</v>
      </c>
    </row>
    <row r="59" spans="1:8" x14ac:dyDescent="0.25">
      <c r="C59" s="1273"/>
      <c r="F59" s="1274"/>
      <c r="G59" s="1274"/>
    </row>
    <row r="60" spans="1:8" x14ac:dyDescent="0.25">
      <c r="C60" s="1273"/>
      <c r="F60" s="1274"/>
      <c r="G60" s="1274"/>
    </row>
    <row r="61" spans="1:8" x14ac:dyDescent="0.25">
      <c r="C61" s="1273"/>
      <c r="F61" s="1274"/>
      <c r="G61" s="1274"/>
    </row>
    <row r="62" spans="1:8" x14ac:dyDescent="0.25">
      <c r="A62" s="1275" t="s">
        <v>1043</v>
      </c>
      <c r="B62" s="1276" t="s">
        <v>2794</v>
      </c>
      <c r="C62" s="1273"/>
      <c r="F62" s="1274"/>
      <c r="G62" s="1274"/>
    </row>
    <row r="63" spans="1:8" x14ac:dyDescent="0.25">
      <c r="C63" s="1273"/>
      <c r="F63" s="1274"/>
      <c r="G63" s="1274"/>
    </row>
    <row r="64" spans="1:8" x14ac:dyDescent="0.25">
      <c r="B64" s="1277" t="s">
        <v>712</v>
      </c>
      <c r="C64" s="1278" t="s">
        <v>2191</v>
      </c>
      <c r="D64" s="1279"/>
      <c r="E64" s="1279" t="s">
        <v>2110</v>
      </c>
      <c r="F64" s="1280" t="s">
        <v>2192</v>
      </c>
      <c r="G64" s="1280" t="s">
        <v>2193</v>
      </c>
    </row>
    <row r="65" spans="1:7" x14ac:dyDescent="0.25">
      <c r="C65" s="1273"/>
      <c r="F65" s="1274"/>
      <c r="G65" s="1274"/>
    </row>
    <row r="66" spans="1:7" ht="30" x14ac:dyDescent="0.25">
      <c r="B66" s="1281" t="s">
        <v>2795</v>
      </c>
      <c r="C66" s="1282" t="s">
        <v>29</v>
      </c>
      <c r="E66" s="1283">
        <v>100</v>
      </c>
      <c r="F66" s="1284"/>
      <c r="G66" s="1284">
        <f>ROUND(E66*F66,2)</f>
        <v>0</v>
      </c>
    </row>
    <row r="67" spans="1:7" ht="45" x14ac:dyDescent="0.25">
      <c r="B67" s="1281" t="s">
        <v>2796</v>
      </c>
      <c r="C67" s="1282" t="s">
        <v>29</v>
      </c>
      <c r="E67" s="1283">
        <v>100</v>
      </c>
      <c r="F67" s="1284"/>
      <c r="G67" s="1284">
        <f>ROUND(E67*F67,2)</f>
        <v>0</v>
      </c>
    </row>
    <row r="68" spans="1:7" ht="75" x14ac:dyDescent="0.25">
      <c r="B68" s="1281" t="s">
        <v>2797</v>
      </c>
      <c r="C68" s="1282" t="s">
        <v>29</v>
      </c>
      <c r="E68" s="1283">
        <v>32</v>
      </c>
      <c r="F68" s="1284"/>
      <c r="G68" s="1284">
        <f>ROUND(E68*F68,2)</f>
        <v>0</v>
      </c>
    </row>
    <row r="69" spans="1:7" x14ac:dyDescent="0.25">
      <c r="B69" s="1281"/>
      <c r="C69" s="1282"/>
      <c r="F69" s="1274"/>
      <c r="G69" s="1274"/>
    </row>
    <row r="70" spans="1:7" x14ac:dyDescent="0.25">
      <c r="B70" s="1285" t="s">
        <v>2798</v>
      </c>
      <c r="C70" s="1286"/>
      <c r="D70" s="1287"/>
      <c r="E70" s="1288"/>
      <c r="F70" s="1289"/>
      <c r="G70" s="1290">
        <f>SUM(G66:G68)</f>
        <v>0</v>
      </c>
    </row>
    <row r="71" spans="1:7" x14ac:dyDescent="0.25">
      <c r="C71" s="1273"/>
      <c r="F71" s="1274"/>
      <c r="G71" s="1274"/>
    </row>
    <row r="72" spans="1:7" x14ac:dyDescent="0.25">
      <c r="C72" s="1273"/>
      <c r="F72" s="1274"/>
      <c r="G72" s="1274"/>
    </row>
    <row r="73" spans="1:7" x14ac:dyDescent="0.25">
      <c r="A73" s="1275" t="s">
        <v>1048</v>
      </c>
      <c r="B73" s="1276" t="s">
        <v>2799</v>
      </c>
      <c r="C73" s="1273"/>
      <c r="F73" s="1274"/>
      <c r="G73" s="1274"/>
    </row>
    <row r="74" spans="1:7" x14ac:dyDescent="0.25">
      <c r="C74" s="1273"/>
      <c r="F74" s="1274"/>
      <c r="G74" s="1274"/>
    </row>
    <row r="75" spans="1:7" x14ac:dyDescent="0.25">
      <c r="B75" s="1277" t="s">
        <v>712</v>
      </c>
      <c r="C75" s="1278" t="s">
        <v>2191</v>
      </c>
      <c r="D75" s="1279"/>
      <c r="E75" s="1279" t="s">
        <v>2110</v>
      </c>
      <c r="F75" s="1280" t="s">
        <v>2192</v>
      </c>
      <c r="G75" s="1280" t="s">
        <v>2193</v>
      </c>
    </row>
    <row r="76" spans="1:7" x14ac:dyDescent="0.25">
      <c r="C76" s="1273"/>
      <c r="F76" s="1274"/>
      <c r="G76" s="1274"/>
    </row>
    <row r="77" spans="1:7" ht="60" x14ac:dyDescent="0.25">
      <c r="B77" s="1295" t="s">
        <v>2800</v>
      </c>
      <c r="C77" s="1282" t="s">
        <v>29</v>
      </c>
      <c r="E77" s="1283">
        <v>120</v>
      </c>
      <c r="F77" s="1284"/>
      <c r="G77" s="1284">
        <f t="shared" ref="G77:G85" si="2">ROUND(E77*F77,2)</f>
        <v>0</v>
      </c>
    </row>
    <row r="78" spans="1:7" ht="60" x14ac:dyDescent="0.25">
      <c r="B78" s="1295" t="s">
        <v>2801</v>
      </c>
      <c r="C78" s="1282" t="s">
        <v>22</v>
      </c>
      <c r="E78" s="1283">
        <v>116</v>
      </c>
      <c r="F78" s="1284"/>
      <c r="G78" s="1284">
        <f t="shared" si="2"/>
        <v>0</v>
      </c>
    </row>
    <row r="79" spans="1:7" ht="60" x14ac:dyDescent="0.25">
      <c r="B79" s="1281" t="s">
        <v>2802</v>
      </c>
      <c r="C79" s="1282" t="s">
        <v>22</v>
      </c>
      <c r="E79" s="1283">
        <v>50</v>
      </c>
      <c r="F79" s="1284"/>
      <c r="G79" s="1284">
        <f t="shared" si="2"/>
        <v>0</v>
      </c>
    </row>
    <row r="80" spans="1:7" ht="45" x14ac:dyDescent="0.25">
      <c r="B80" s="1281" t="s">
        <v>2803</v>
      </c>
      <c r="C80" s="1282" t="s">
        <v>22</v>
      </c>
      <c r="E80" s="1283">
        <v>10</v>
      </c>
      <c r="F80" s="1284"/>
      <c r="G80" s="1284">
        <f t="shared" si="2"/>
        <v>0</v>
      </c>
    </row>
    <row r="81" spans="1:7" ht="30" x14ac:dyDescent="0.25">
      <c r="B81" s="1281" t="s">
        <v>55</v>
      </c>
      <c r="C81" s="1282" t="s">
        <v>20</v>
      </c>
      <c r="E81" s="1283">
        <v>120</v>
      </c>
      <c r="F81" s="1284"/>
      <c r="G81" s="1284">
        <f t="shared" si="2"/>
        <v>0</v>
      </c>
    </row>
    <row r="82" spans="1:7" ht="45" x14ac:dyDescent="0.25">
      <c r="B82" s="1281" t="s">
        <v>57</v>
      </c>
      <c r="C82" s="1282" t="s">
        <v>29</v>
      </c>
      <c r="E82" s="1283">
        <v>16</v>
      </c>
      <c r="F82" s="1284"/>
      <c r="G82" s="1284">
        <f t="shared" si="2"/>
        <v>0</v>
      </c>
    </row>
    <row r="83" spans="1:7" ht="30" x14ac:dyDescent="0.25">
      <c r="B83" s="1281" t="s">
        <v>58</v>
      </c>
      <c r="C83" s="1282" t="s">
        <v>29</v>
      </c>
      <c r="E83" s="1283">
        <v>16</v>
      </c>
      <c r="F83" s="1284"/>
      <c r="G83" s="1284">
        <f t="shared" si="2"/>
        <v>0</v>
      </c>
    </row>
    <row r="84" spans="1:7" ht="60" x14ac:dyDescent="0.25">
      <c r="B84" s="1281" t="s">
        <v>61</v>
      </c>
      <c r="C84" s="1282" t="s">
        <v>29</v>
      </c>
      <c r="E84" s="1283">
        <v>160</v>
      </c>
      <c r="F84" s="1284"/>
      <c r="G84" s="1284">
        <f t="shared" si="2"/>
        <v>0</v>
      </c>
    </row>
    <row r="85" spans="1:7" ht="60" x14ac:dyDescent="0.25">
      <c r="B85" s="1281" t="s">
        <v>2804</v>
      </c>
      <c r="C85" s="1282" t="s">
        <v>22</v>
      </c>
      <c r="E85" s="1283">
        <v>66</v>
      </c>
      <c r="F85" s="1284"/>
      <c r="G85" s="1284">
        <f t="shared" si="2"/>
        <v>0</v>
      </c>
    </row>
    <row r="86" spans="1:7" x14ac:dyDescent="0.25">
      <c r="B86" s="1281"/>
      <c r="C86" s="1282"/>
      <c r="F86" s="1274"/>
      <c r="G86" s="1274"/>
    </row>
    <row r="87" spans="1:7" x14ac:dyDescent="0.25">
      <c r="B87" s="1285" t="s">
        <v>2805</v>
      </c>
      <c r="C87" s="1286"/>
      <c r="D87" s="1287"/>
      <c r="E87" s="1288"/>
      <c r="F87" s="1289"/>
      <c r="G87" s="1290">
        <f>SUM(G77:G85)</f>
        <v>0</v>
      </c>
    </row>
    <row r="88" spans="1:7" x14ac:dyDescent="0.25">
      <c r="C88" s="1273"/>
      <c r="F88" s="1274"/>
      <c r="G88" s="1274"/>
    </row>
    <row r="89" spans="1:7" x14ac:dyDescent="0.25">
      <c r="C89" s="1273"/>
      <c r="F89" s="1274"/>
      <c r="G89" s="1274"/>
    </row>
    <row r="90" spans="1:7" x14ac:dyDescent="0.25">
      <c r="A90" s="1275" t="s">
        <v>1055</v>
      </c>
      <c r="B90" s="1276" t="s">
        <v>2806</v>
      </c>
      <c r="C90" s="1273"/>
      <c r="F90" s="1274"/>
      <c r="G90" s="1274"/>
    </row>
    <row r="91" spans="1:7" x14ac:dyDescent="0.25">
      <c r="C91" s="1273"/>
      <c r="F91" s="1274"/>
      <c r="G91" s="1274"/>
    </row>
    <row r="92" spans="1:7" x14ac:dyDescent="0.25">
      <c r="B92" s="1277" t="s">
        <v>712</v>
      </c>
      <c r="C92" s="1278" t="s">
        <v>2191</v>
      </c>
      <c r="D92" s="1279"/>
      <c r="E92" s="1279" t="s">
        <v>2110</v>
      </c>
      <c r="F92" s="1280" t="s">
        <v>2192</v>
      </c>
      <c r="G92" s="1280" t="s">
        <v>2193</v>
      </c>
    </row>
    <row r="93" spans="1:7" x14ac:dyDescent="0.25">
      <c r="C93" s="1273"/>
      <c r="F93" s="1274"/>
      <c r="G93" s="1274"/>
    </row>
    <row r="94" spans="1:7" ht="45" x14ac:dyDescent="0.25">
      <c r="B94" s="1295" t="s">
        <v>2807</v>
      </c>
      <c r="C94" s="1299" t="s">
        <v>10</v>
      </c>
      <c r="E94" s="1283">
        <v>49</v>
      </c>
      <c r="F94" s="1284"/>
      <c r="G94" s="1284">
        <f>ROUND(E94*F94,2)</f>
        <v>0</v>
      </c>
    </row>
    <row r="95" spans="1:7" ht="120" x14ac:dyDescent="0.25">
      <c r="B95" s="1295" t="s">
        <v>2808</v>
      </c>
      <c r="C95" s="1299" t="s">
        <v>10</v>
      </c>
      <c r="E95" s="1283">
        <v>75</v>
      </c>
      <c r="F95" s="1284"/>
      <c r="G95" s="1284">
        <f>ROUND(E95*F95,2)</f>
        <v>0</v>
      </c>
    </row>
    <row r="96" spans="1:7" ht="90" x14ac:dyDescent="0.25">
      <c r="B96" s="1295" t="s">
        <v>2809</v>
      </c>
      <c r="C96" s="1299" t="s">
        <v>6</v>
      </c>
      <c r="E96" s="1283">
        <v>1</v>
      </c>
      <c r="F96" s="1284"/>
      <c r="G96" s="1284">
        <f>ROUND(E96*F96,2)</f>
        <v>0</v>
      </c>
    </row>
    <row r="97" spans="1:7" ht="45" x14ac:dyDescent="0.25">
      <c r="B97" s="1281" t="s">
        <v>2810</v>
      </c>
      <c r="C97" s="1299" t="s">
        <v>10</v>
      </c>
      <c r="E97" s="1283">
        <v>10</v>
      </c>
      <c r="F97" s="1284"/>
      <c r="G97" s="1284">
        <f>ROUND(E97*F97,2)</f>
        <v>0</v>
      </c>
    </row>
    <row r="98" spans="1:7" x14ac:dyDescent="0.25">
      <c r="C98" s="1282"/>
      <c r="F98" s="1274"/>
      <c r="G98" s="1274"/>
    </row>
    <row r="99" spans="1:7" x14ac:dyDescent="0.25">
      <c r="B99" s="1285" t="s">
        <v>2811</v>
      </c>
      <c r="C99" s="1286"/>
      <c r="D99" s="1287"/>
      <c r="E99" s="1288"/>
      <c r="F99" s="1289"/>
      <c r="G99" s="1290">
        <f>SUM(G94:G97)</f>
        <v>0</v>
      </c>
    </row>
    <row r="100" spans="1:7" x14ac:dyDescent="0.25">
      <c r="B100" s="1276"/>
      <c r="C100" s="1282"/>
      <c r="F100" s="1274"/>
      <c r="G100" s="1274"/>
    </row>
    <row r="101" spans="1:7" x14ac:dyDescent="0.25">
      <c r="B101" s="1276"/>
      <c r="C101" s="1282"/>
      <c r="F101" s="1274"/>
      <c r="G101" s="1274"/>
    </row>
    <row r="102" spans="1:7" x14ac:dyDescent="0.25">
      <c r="A102" s="1275" t="s">
        <v>1055</v>
      </c>
      <c r="B102" s="1276" t="s">
        <v>752</v>
      </c>
      <c r="C102" s="1273"/>
      <c r="F102" s="1274"/>
      <c r="G102" s="1274"/>
    </row>
    <row r="103" spans="1:7" x14ac:dyDescent="0.25">
      <c r="C103" s="1273"/>
      <c r="F103" s="1274"/>
      <c r="G103" s="1274"/>
    </row>
    <row r="104" spans="1:7" x14ac:dyDescent="0.25">
      <c r="B104" s="1277" t="s">
        <v>712</v>
      </c>
      <c r="C104" s="1278" t="s">
        <v>2191</v>
      </c>
      <c r="D104" s="1279"/>
      <c r="E104" s="1279" t="s">
        <v>2110</v>
      </c>
      <c r="F104" s="1280" t="s">
        <v>2192</v>
      </c>
      <c r="G104" s="1280" t="s">
        <v>2193</v>
      </c>
    </row>
    <row r="105" spans="1:7" x14ac:dyDescent="0.25">
      <c r="C105" s="1273"/>
      <c r="F105" s="1274"/>
      <c r="G105" s="1274"/>
    </row>
    <row r="106" spans="1:7" ht="45" x14ac:dyDescent="0.25">
      <c r="B106" s="1295" t="s">
        <v>2812</v>
      </c>
      <c r="C106" s="1299" t="s">
        <v>22</v>
      </c>
      <c r="E106" s="1283">
        <v>19.5</v>
      </c>
      <c r="F106" s="1284"/>
      <c r="G106" s="1284">
        <f>ROUND(E106*F106,2)</f>
        <v>0</v>
      </c>
    </row>
    <row r="107" spans="1:7" ht="45" x14ac:dyDescent="0.25">
      <c r="B107" s="1295" t="s">
        <v>2813</v>
      </c>
      <c r="C107" s="1299" t="s">
        <v>22</v>
      </c>
      <c r="E107" s="1283">
        <v>2.8</v>
      </c>
      <c r="F107" s="1284"/>
      <c r="G107" s="1284">
        <f>ROUND(E107*F107,2)</f>
        <v>0</v>
      </c>
    </row>
    <row r="108" spans="1:7" ht="45" x14ac:dyDescent="0.25">
      <c r="B108" s="1281" t="s">
        <v>2814</v>
      </c>
      <c r="C108" s="1299" t="s">
        <v>675</v>
      </c>
      <c r="E108" s="1283">
        <v>1365</v>
      </c>
      <c r="F108" s="1284"/>
      <c r="G108" s="1284">
        <f>ROUND(E108*F108,2)</f>
        <v>0</v>
      </c>
    </row>
    <row r="109" spans="1:7" x14ac:dyDescent="0.25">
      <c r="C109" s="1282"/>
      <c r="F109" s="1274"/>
      <c r="G109" s="1274"/>
    </row>
    <row r="110" spans="1:7" x14ac:dyDescent="0.25">
      <c r="B110" s="1285" t="s">
        <v>2815</v>
      </c>
      <c r="C110" s="1286"/>
      <c r="D110" s="1287"/>
      <c r="E110" s="1288"/>
      <c r="F110" s="1289"/>
      <c r="G110" s="1290">
        <f>SUM(G106:G108)</f>
        <v>0</v>
      </c>
    </row>
    <row r="111" spans="1:7" x14ac:dyDescent="0.25">
      <c r="B111" s="1276"/>
      <c r="C111" s="1282"/>
      <c r="F111" s="1274"/>
      <c r="G111" s="1274"/>
    </row>
    <row r="112" spans="1:7" x14ac:dyDescent="0.25">
      <c r="B112" s="1276"/>
      <c r="C112" s="1282"/>
      <c r="F112" s="1274"/>
      <c r="G112" s="1274"/>
    </row>
    <row r="113" spans="1:7" x14ac:dyDescent="0.25">
      <c r="A113" s="1275" t="s">
        <v>1055</v>
      </c>
      <c r="B113" s="1276" t="s">
        <v>2816</v>
      </c>
      <c r="C113" s="1273"/>
      <c r="F113" s="1274"/>
      <c r="G113" s="1274"/>
    </row>
    <row r="114" spans="1:7" x14ac:dyDescent="0.25">
      <c r="C114" s="1273"/>
      <c r="F114" s="1274"/>
      <c r="G114" s="1274"/>
    </row>
    <row r="115" spans="1:7" x14ac:dyDescent="0.25">
      <c r="B115" s="1277" t="s">
        <v>712</v>
      </c>
      <c r="C115" s="1278" t="s">
        <v>2191</v>
      </c>
      <c r="D115" s="1279"/>
      <c r="E115" s="1279" t="s">
        <v>2110</v>
      </c>
      <c r="F115" s="1280" t="s">
        <v>2192</v>
      </c>
      <c r="G115" s="1280" t="s">
        <v>2193</v>
      </c>
    </row>
    <row r="116" spans="1:7" x14ac:dyDescent="0.25">
      <c r="C116" s="1273"/>
      <c r="F116" s="1274"/>
      <c r="G116" s="1274"/>
    </row>
    <row r="117" spans="1:7" ht="60" x14ac:dyDescent="0.25">
      <c r="B117" s="1295" t="s">
        <v>2817</v>
      </c>
      <c r="C117" s="1299" t="s">
        <v>29</v>
      </c>
      <c r="E117" s="1283">
        <v>47</v>
      </c>
      <c r="F117" s="1284"/>
      <c r="G117" s="1284">
        <f>ROUND(E117*F117,2)</f>
        <v>0</v>
      </c>
    </row>
    <row r="118" spans="1:7" x14ac:dyDescent="0.25">
      <c r="C118" s="1282"/>
      <c r="F118" s="1274"/>
      <c r="G118" s="1274"/>
    </row>
    <row r="119" spans="1:7" x14ac:dyDescent="0.25">
      <c r="B119" s="1285" t="s">
        <v>2818</v>
      </c>
      <c r="C119" s="1286"/>
      <c r="D119" s="1287"/>
      <c r="E119" s="1288"/>
      <c r="F119" s="1289"/>
      <c r="G119" s="1290">
        <f>SUM(G117:G117)</f>
        <v>0</v>
      </c>
    </row>
    <row r="120" spans="1:7" x14ac:dyDescent="0.25">
      <c r="B120" s="1276"/>
      <c r="C120" s="1282"/>
      <c r="F120" s="1274"/>
      <c r="G120" s="1274"/>
    </row>
    <row r="121" spans="1:7" x14ac:dyDescent="0.25">
      <c r="B121" s="1276"/>
      <c r="C121" s="1282"/>
      <c r="F121" s="1274"/>
      <c r="G121" s="1274"/>
    </row>
    <row r="122" spans="1:7" ht="15.75" thickBot="1" x14ac:dyDescent="0.3">
      <c r="C122" s="1282"/>
      <c r="F122" s="1274"/>
      <c r="G122" s="1274"/>
    </row>
    <row r="123" spans="1:7" ht="15.75" thickBot="1" x14ac:dyDescent="0.3">
      <c r="B123" s="1300" t="s">
        <v>2819</v>
      </c>
      <c r="C123" s="1301"/>
      <c r="D123" s="1302"/>
      <c r="E123" s="1300"/>
      <c r="F123" s="1303"/>
      <c r="G123" s="1304">
        <f>G119+G110+G99+G87+G70+G58+G32</f>
        <v>0</v>
      </c>
    </row>
    <row r="125" spans="1:7" x14ac:dyDescent="0.25">
      <c r="A125" s="1305"/>
      <c r="C125" s="1259"/>
    </row>
    <row r="126" spans="1:7" ht="18" x14ac:dyDescent="0.25">
      <c r="A126" s="1256" t="s">
        <v>784</v>
      </c>
      <c r="B126" s="1257" t="s">
        <v>2771</v>
      </c>
      <c r="C126" s="1259"/>
    </row>
    <row r="127" spans="1:7" ht="18" x14ac:dyDescent="0.25">
      <c r="A127" s="1305"/>
      <c r="B127" s="1257"/>
      <c r="C127" s="1259"/>
    </row>
    <row r="128" spans="1:7" ht="18" x14ac:dyDescent="0.25">
      <c r="A128" s="1305"/>
      <c r="B128" s="1257"/>
      <c r="C128" s="1259"/>
    </row>
    <row r="129" spans="1:7" x14ac:dyDescent="0.25">
      <c r="A129" s="1305"/>
      <c r="C129" s="1259"/>
    </row>
    <row r="130" spans="1:7" x14ac:dyDescent="0.25">
      <c r="A130" s="1305"/>
      <c r="B130" s="1277" t="s">
        <v>712</v>
      </c>
      <c r="C130" s="1278" t="s">
        <v>2191</v>
      </c>
      <c r="D130" s="1279"/>
      <c r="E130" s="1279" t="s">
        <v>2110</v>
      </c>
      <c r="F130" s="1306" t="s">
        <v>2192</v>
      </c>
      <c r="G130" s="1280" t="s">
        <v>2193</v>
      </c>
    </row>
    <row r="131" spans="1:7" x14ac:dyDescent="0.25">
      <c r="A131" s="1305"/>
      <c r="C131" s="1259"/>
    </row>
    <row r="132" spans="1:7" x14ac:dyDescent="0.25">
      <c r="A132" s="1307" t="s">
        <v>3221</v>
      </c>
      <c r="B132" s="1308" t="s">
        <v>821</v>
      </c>
      <c r="C132" s="1309" t="s">
        <v>1557</v>
      </c>
      <c r="D132" s="1309"/>
      <c r="E132" s="1310">
        <v>1</v>
      </c>
      <c r="F132" s="1311"/>
      <c r="G132" s="1284">
        <f>ROUND(E132*F132,2)</f>
        <v>0</v>
      </c>
    </row>
    <row r="133" spans="1:7" x14ac:dyDescent="0.25">
      <c r="A133" s="1312"/>
      <c r="B133" s="1313"/>
      <c r="C133" s="1313"/>
      <c r="D133" s="1313"/>
      <c r="E133" s="1313"/>
    </row>
    <row r="134" spans="1:7" ht="63.75" x14ac:dyDescent="0.25">
      <c r="A134" s="1312"/>
      <c r="B134" s="1314" t="s">
        <v>3222</v>
      </c>
      <c r="C134" s="1313"/>
      <c r="D134" s="1313"/>
      <c r="E134" s="1313"/>
    </row>
    <row r="135" spans="1:7" x14ac:dyDescent="0.25">
      <c r="A135" s="1312"/>
      <c r="B135" s="1313"/>
      <c r="C135" s="1313"/>
      <c r="D135" s="1313"/>
      <c r="E135" s="1313"/>
    </row>
    <row r="136" spans="1:7" x14ac:dyDescent="0.25">
      <c r="A136" s="1312"/>
      <c r="B136" s="1313" t="s">
        <v>2820</v>
      </c>
      <c r="C136" s="1315" t="s">
        <v>2821</v>
      </c>
      <c r="D136" s="1314" t="s">
        <v>3223</v>
      </c>
      <c r="E136" s="1314"/>
    </row>
    <row r="137" spans="1:7" x14ac:dyDescent="0.25">
      <c r="A137" s="1312"/>
      <c r="B137" s="1313"/>
      <c r="C137" s="1313"/>
      <c r="D137" s="1313"/>
      <c r="E137" s="1313"/>
    </row>
    <row r="138" spans="1:7" x14ac:dyDescent="0.25">
      <c r="A138" s="1312"/>
      <c r="B138" s="1313" t="s">
        <v>2822</v>
      </c>
      <c r="C138" s="1316">
        <v>15</v>
      </c>
      <c r="D138" s="1313" t="s">
        <v>1662</v>
      </c>
      <c r="E138" s="1313"/>
    </row>
    <row r="139" spans="1:7" x14ac:dyDescent="0.25">
      <c r="A139" s="1312"/>
      <c r="B139" s="1313" t="s">
        <v>2823</v>
      </c>
      <c r="C139" s="1316">
        <v>400</v>
      </c>
      <c r="D139" s="1313" t="s">
        <v>2120</v>
      </c>
      <c r="E139" s="1313"/>
    </row>
    <row r="140" spans="1:7" x14ac:dyDescent="0.25">
      <c r="A140" s="1312"/>
      <c r="B140" s="1313" t="s">
        <v>2824</v>
      </c>
      <c r="C140" s="1316" t="s">
        <v>2825</v>
      </c>
      <c r="D140" s="1313">
        <v>200</v>
      </c>
      <c r="E140" s="1313"/>
    </row>
    <row r="141" spans="1:7" x14ac:dyDescent="0.25">
      <c r="A141" s="1312"/>
      <c r="B141" s="1313" t="s">
        <v>2826</v>
      </c>
      <c r="C141" s="1316" t="s">
        <v>2825</v>
      </c>
      <c r="D141" s="1313">
        <v>100</v>
      </c>
      <c r="E141" s="1313"/>
    </row>
    <row r="142" spans="1:7" x14ac:dyDescent="0.25">
      <c r="A142" s="1312"/>
      <c r="B142" s="1314" t="s">
        <v>2827</v>
      </c>
      <c r="C142" s="1316" t="s">
        <v>2825</v>
      </c>
      <c r="D142" s="1313">
        <v>100</v>
      </c>
      <c r="E142" s="1313"/>
    </row>
    <row r="143" spans="1:7" x14ac:dyDescent="0.25">
      <c r="A143" s="1312"/>
      <c r="B143" s="1314"/>
      <c r="C143" s="1317"/>
      <c r="D143" s="1313"/>
      <c r="E143" s="1313"/>
    </row>
    <row r="144" spans="1:7" x14ac:dyDescent="0.25">
      <c r="A144" s="1312"/>
      <c r="B144" s="1313" t="s">
        <v>2828</v>
      </c>
      <c r="C144" s="1318">
        <v>326</v>
      </c>
      <c r="D144" s="1313" t="s">
        <v>3224</v>
      </c>
      <c r="E144" s="1313"/>
    </row>
    <row r="145" spans="1:7" x14ac:dyDescent="0.25">
      <c r="A145" s="1312"/>
      <c r="B145" s="1313" t="s">
        <v>2829</v>
      </c>
      <c r="C145" s="1318">
        <v>322.47000000000003</v>
      </c>
      <c r="D145" s="1313" t="s">
        <v>3224</v>
      </c>
      <c r="E145" s="1313"/>
    </row>
    <row r="146" spans="1:7" x14ac:dyDescent="0.25">
      <c r="A146" s="1312"/>
      <c r="B146" s="1313" t="s">
        <v>2830</v>
      </c>
      <c r="C146" s="1318">
        <v>328.25</v>
      </c>
      <c r="D146" s="1313" t="s">
        <v>3224</v>
      </c>
      <c r="E146" s="1313"/>
    </row>
    <row r="147" spans="1:7" x14ac:dyDescent="0.25">
      <c r="A147" s="1312"/>
      <c r="B147" s="1313" t="s">
        <v>2831</v>
      </c>
      <c r="C147" s="1318">
        <v>324.3</v>
      </c>
      <c r="D147" s="1313" t="s">
        <v>3224</v>
      </c>
      <c r="E147" s="1313"/>
    </row>
    <row r="148" spans="1:7" x14ac:dyDescent="0.25">
      <c r="A148" s="1312"/>
      <c r="B148" s="1313" t="s">
        <v>2832</v>
      </c>
      <c r="C148" s="1318">
        <v>321.27</v>
      </c>
      <c r="D148" s="1313" t="s">
        <v>3224</v>
      </c>
      <c r="E148" s="1313"/>
    </row>
    <row r="149" spans="1:7" x14ac:dyDescent="0.25">
      <c r="A149" s="1319"/>
      <c r="B149" s="1314"/>
      <c r="C149" s="1320"/>
      <c r="D149" s="1321"/>
      <c r="E149" s="1321"/>
    </row>
    <row r="150" spans="1:7" ht="76.5" x14ac:dyDescent="0.25">
      <c r="A150" s="1312"/>
      <c r="B150" s="1313" t="s">
        <v>2833</v>
      </c>
      <c r="C150" s="1313"/>
      <c r="D150" s="1313"/>
      <c r="E150" s="1313"/>
    </row>
    <row r="151" spans="1:7" x14ac:dyDescent="0.25">
      <c r="A151" s="1312"/>
      <c r="B151" s="1313"/>
      <c r="C151" s="1313"/>
      <c r="D151" s="1313"/>
      <c r="E151" s="1313"/>
    </row>
    <row r="152" spans="1:7" ht="89.25" x14ac:dyDescent="0.25">
      <c r="A152" s="1312"/>
      <c r="B152" s="1313" t="s">
        <v>2834</v>
      </c>
      <c r="C152" s="1313"/>
      <c r="D152" s="1313"/>
      <c r="E152" s="1313"/>
    </row>
    <row r="153" spans="1:7" x14ac:dyDescent="0.25">
      <c r="A153" s="1312"/>
      <c r="B153" s="1313"/>
      <c r="C153" s="1316"/>
      <c r="D153" s="1313"/>
      <c r="E153" s="1313"/>
    </row>
    <row r="154" spans="1:7" ht="63.75" x14ac:dyDescent="0.25">
      <c r="A154" s="1312"/>
      <c r="B154" s="1314" t="s">
        <v>3225</v>
      </c>
      <c r="C154" s="1313"/>
      <c r="D154" s="1313"/>
      <c r="E154" s="1313"/>
    </row>
    <row r="155" spans="1:7" x14ac:dyDescent="0.25">
      <c r="A155" s="1312"/>
      <c r="B155" s="1313"/>
      <c r="C155" s="1313"/>
      <c r="D155" s="1313"/>
      <c r="E155" s="1313"/>
    </row>
    <row r="156" spans="1:7" ht="38.25" x14ac:dyDescent="0.25">
      <c r="A156" s="1312"/>
      <c r="B156" s="1313" t="s">
        <v>2835</v>
      </c>
      <c r="C156" s="1313"/>
      <c r="D156" s="1313"/>
      <c r="E156" s="1313"/>
    </row>
    <row r="157" spans="1:7" x14ac:dyDescent="0.25">
      <c r="A157" s="1312"/>
      <c r="B157" s="1313"/>
      <c r="C157" s="1313"/>
      <c r="D157" s="1313"/>
      <c r="E157" s="1313"/>
    </row>
    <row r="158" spans="1:7" x14ac:dyDescent="0.25">
      <c r="A158" s="1312"/>
      <c r="B158" s="1313"/>
      <c r="C158" s="1313"/>
      <c r="D158" s="1313"/>
      <c r="E158" s="1313"/>
    </row>
    <row r="159" spans="1:7" x14ac:dyDescent="0.25">
      <c r="A159" s="1312"/>
      <c r="B159" s="1313"/>
      <c r="C159" s="1313"/>
      <c r="D159" s="1313"/>
      <c r="E159" s="1313"/>
    </row>
    <row r="160" spans="1:7" x14ac:dyDescent="0.25">
      <c r="A160" s="1312"/>
      <c r="B160" s="1277" t="s">
        <v>712</v>
      </c>
      <c r="C160" s="1278" t="s">
        <v>2191</v>
      </c>
      <c r="D160" s="1279"/>
      <c r="E160" s="1279" t="s">
        <v>2110</v>
      </c>
      <c r="F160" s="1306" t="s">
        <v>2192</v>
      </c>
      <c r="G160" s="1280" t="s">
        <v>2193</v>
      </c>
    </row>
    <row r="161" spans="1:7" x14ac:dyDescent="0.25">
      <c r="A161" s="1319"/>
      <c r="B161" s="1313"/>
      <c r="C161" s="1320"/>
      <c r="D161" s="1321"/>
      <c r="E161" s="1321"/>
    </row>
    <row r="162" spans="1:7" x14ac:dyDescent="0.25">
      <c r="A162" s="1307" t="s">
        <v>3226</v>
      </c>
      <c r="B162" s="1308" t="s">
        <v>2836</v>
      </c>
      <c r="C162" s="1309" t="s">
        <v>1557</v>
      </c>
      <c r="D162" s="1309"/>
      <c r="E162" s="1310">
        <v>2</v>
      </c>
      <c r="F162" s="1322"/>
      <c r="G162" s="1284">
        <f>ROUND(E162*F162,2)</f>
        <v>0</v>
      </c>
    </row>
    <row r="163" spans="1:7" x14ac:dyDescent="0.25">
      <c r="A163" s="1312"/>
      <c r="B163" s="1313"/>
      <c r="C163" s="1320"/>
      <c r="D163" s="1321"/>
      <c r="E163" s="1321"/>
    </row>
    <row r="164" spans="1:7" x14ac:dyDescent="0.25">
      <c r="A164" s="1319"/>
      <c r="B164" s="1313" t="s">
        <v>1594</v>
      </c>
      <c r="C164" s="1320"/>
      <c r="D164" s="1321"/>
      <c r="E164" s="1321"/>
    </row>
    <row r="165" spans="1:7" x14ac:dyDescent="0.25">
      <c r="A165" s="1319"/>
      <c r="B165" s="1313"/>
      <c r="C165" s="1320"/>
      <c r="D165" s="1321"/>
      <c r="E165" s="1321"/>
    </row>
    <row r="166" spans="1:7" x14ac:dyDescent="0.25">
      <c r="A166" s="1319"/>
      <c r="B166" s="1323" t="s">
        <v>1598</v>
      </c>
      <c r="C166" s="1324">
        <v>2.5499999999999998</v>
      </c>
      <c r="D166" s="1325" t="s">
        <v>2141</v>
      </c>
      <c r="E166" s="1325"/>
    </row>
    <row r="167" spans="1:7" x14ac:dyDescent="0.25">
      <c r="A167" s="1319"/>
      <c r="B167" s="1323" t="s">
        <v>1599</v>
      </c>
      <c r="C167" s="1324">
        <v>7.5</v>
      </c>
      <c r="D167" s="1326" t="s">
        <v>69</v>
      </c>
      <c r="E167" s="1326"/>
    </row>
    <row r="168" spans="1:7" x14ac:dyDescent="0.25">
      <c r="A168" s="1319"/>
      <c r="B168" s="1327" t="s">
        <v>1600</v>
      </c>
      <c r="C168" s="1324">
        <v>4.75</v>
      </c>
      <c r="D168" s="1326" t="s">
        <v>1577</v>
      </c>
      <c r="E168" s="1326"/>
    </row>
    <row r="169" spans="1:7" x14ac:dyDescent="0.25">
      <c r="A169" s="1319"/>
      <c r="B169" s="1327" t="s">
        <v>2837</v>
      </c>
      <c r="C169" s="1324">
        <v>4</v>
      </c>
      <c r="D169" s="1326" t="s">
        <v>1577</v>
      </c>
      <c r="E169" s="1326"/>
    </row>
    <row r="170" spans="1:7" x14ac:dyDescent="0.25">
      <c r="A170" s="1319"/>
      <c r="B170" s="1328" t="s">
        <v>1582</v>
      </c>
      <c r="C170" s="1324">
        <v>8.1</v>
      </c>
      <c r="D170" s="1326" t="s">
        <v>1583</v>
      </c>
      <c r="E170" s="1326"/>
    </row>
    <row r="171" spans="1:7" x14ac:dyDescent="0.25">
      <c r="A171" s="1319"/>
      <c r="B171" s="1327" t="s">
        <v>2147</v>
      </c>
      <c r="C171" s="1329">
        <v>1494</v>
      </c>
      <c r="D171" s="1326" t="s">
        <v>1666</v>
      </c>
      <c r="E171" s="1326"/>
    </row>
    <row r="172" spans="1:7" x14ac:dyDescent="0.25">
      <c r="A172" s="1319"/>
      <c r="B172" s="1327" t="s">
        <v>1580</v>
      </c>
      <c r="C172" s="1330">
        <v>400</v>
      </c>
      <c r="D172" s="1326" t="s">
        <v>1581</v>
      </c>
      <c r="E172" s="1326"/>
    </row>
    <row r="173" spans="1:7" x14ac:dyDescent="0.25">
      <c r="A173" s="1319"/>
      <c r="B173" s="1331" t="s">
        <v>1601</v>
      </c>
      <c r="C173" s="1330">
        <v>50</v>
      </c>
      <c r="D173" s="1326" t="s">
        <v>1602</v>
      </c>
      <c r="E173" s="1326"/>
    </row>
    <row r="174" spans="1:7" x14ac:dyDescent="0.25">
      <c r="A174" s="1319"/>
      <c r="B174" s="1331" t="s">
        <v>2838</v>
      </c>
      <c r="C174" s="1330" t="s">
        <v>2152</v>
      </c>
      <c r="D174" s="1326">
        <v>68</v>
      </c>
      <c r="E174" s="1326"/>
    </row>
    <row r="175" spans="1:7" x14ac:dyDescent="0.25">
      <c r="A175" s="1319"/>
      <c r="B175" s="1313"/>
      <c r="C175" s="1320"/>
      <c r="D175" s="1321"/>
      <c r="E175" s="1321"/>
    </row>
    <row r="176" spans="1:7" ht="38.25" x14ac:dyDescent="0.25">
      <c r="A176" s="1319"/>
      <c r="B176" s="1332" t="s">
        <v>2839</v>
      </c>
      <c r="C176" s="1320"/>
      <c r="D176" s="1321"/>
      <c r="E176" s="1321"/>
    </row>
    <row r="177" spans="1:7" x14ac:dyDescent="0.25">
      <c r="A177" s="1319"/>
      <c r="B177" s="1333"/>
      <c r="C177" s="1320"/>
      <c r="D177" s="1321"/>
      <c r="E177" s="1321"/>
    </row>
    <row r="178" spans="1:7" x14ac:dyDescent="0.25">
      <c r="A178" s="1319"/>
      <c r="B178" s="1313" t="s">
        <v>1568</v>
      </c>
      <c r="C178" s="1320"/>
      <c r="D178" s="1321"/>
      <c r="E178" s="1321"/>
    </row>
    <row r="179" spans="1:7" ht="25.5" x14ac:dyDescent="0.25">
      <c r="A179" s="1319"/>
      <c r="B179" s="1314" t="s">
        <v>2840</v>
      </c>
      <c r="C179" s="1320"/>
      <c r="D179" s="1321"/>
      <c r="E179" s="1321"/>
    </row>
    <row r="180" spans="1:7" x14ac:dyDescent="0.25">
      <c r="A180" s="1319"/>
      <c r="B180" s="1314"/>
      <c r="C180" s="1320"/>
      <c r="D180" s="1321"/>
      <c r="E180" s="1321"/>
    </row>
    <row r="181" spans="1:7" ht="25.5" x14ac:dyDescent="0.25">
      <c r="A181" s="1319"/>
      <c r="B181" s="1314" t="s">
        <v>2841</v>
      </c>
      <c r="C181" s="1320"/>
      <c r="D181" s="1321"/>
      <c r="E181" s="1321"/>
    </row>
    <row r="182" spans="1:7" x14ac:dyDescent="0.25">
      <c r="A182" s="1319"/>
      <c r="B182" s="1314"/>
      <c r="C182" s="1320"/>
      <c r="D182" s="1321"/>
      <c r="E182" s="1321"/>
    </row>
    <row r="183" spans="1:7" x14ac:dyDescent="0.25">
      <c r="A183" s="1319"/>
      <c r="B183" s="1314"/>
      <c r="C183" s="1320"/>
      <c r="D183" s="1321"/>
      <c r="E183" s="1321"/>
    </row>
    <row r="184" spans="1:7" x14ac:dyDescent="0.25">
      <c r="A184" s="1319"/>
      <c r="B184" s="1314"/>
      <c r="C184" s="1320"/>
      <c r="D184" s="1321"/>
      <c r="E184" s="1321"/>
    </row>
    <row r="185" spans="1:7" x14ac:dyDescent="0.25">
      <c r="A185" s="1319"/>
      <c r="B185" s="1277" t="s">
        <v>712</v>
      </c>
      <c r="C185" s="1278" t="s">
        <v>2191</v>
      </c>
      <c r="D185" s="1279"/>
      <c r="E185" s="1279" t="s">
        <v>2110</v>
      </c>
      <c r="F185" s="1306" t="s">
        <v>2192</v>
      </c>
      <c r="G185" s="1280" t="s">
        <v>2193</v>
      </c>
    </row>
    <row r="186" spans="1:7" x14ac:dyDescent="0.25">
      <c r="A186" s="1319"/>
      <c r="B186" s="1314"/>
      <c r="C186" s="1320"/>
      <c r="D186" s="1321"/>
      <c r="E186" s="1321"/>
    </row>
    <row r="187" spans="1:7" x14ac:dyDescent="0.25">
      <c r="A187" s="1307" t="s">
        <v>3227</v>
      </c>
      <c r="B187" s="1308" t="s">
        <v>2842</v>
      </c>
      <c r="C187" s="1309" t="s">
        <v>1557</v>
      </c>
      <c r="D187" s="1309"/>
      <c r="E187" s="1310">
        <v>1</v>
      </c>
      <c r="F187" s="1322"/>
      <c r="G187" s="1284">
        <f>ROUND(E187*F187,2)</f>
        <v>0</v>
      </c>
    </row>
    <row r="188" spans="1:7" x14ac:dyDescent="0.25">
      <c r="A188" s="1307"/>
      <c r="B188" s="1308"/>
      <c r="C188" s="1308"/>
      <c r="D188" s="1334"/>
      <c r="E188" s="1334"/>
    </row>
    <row r="189" spans="1:7" ht="51" x14ac:dyDescent="0.25">
      <c r="A189" s="1335"/>
      <c r="B189" s="1332" t="s">
        <v>2843</v>
      </c>
      <c r="C189" s="1332"/>
      <c r="D189" s="1336"/>
      <c r="E189" s="1336"/>
    </row>
    <row r="190" spans="1:7" x14ac:dyDescent="0.25">
      <c r="A190" s="1335"/>
      <c r="B190" s="1332"/>
      <c r="C190" s="1332"/>
      <c r="D190" s="1336"/>
      <c r="E190" s="1336"/>
    </row>
    <row r="191" spans="1:7" ht="38.25" x14ac:dyDescent="0.25">
      <c r="A191" s="1335"/>
      <c r="B191" s="1332" t="s">
        <v>3228</v>
      </c>
      <c r="C191" s="1332"/>
      <c r="D191" s="1336"/>
      <c r="E191" s="1336"/>
    </row>
    <row r="192" spans="1:7" x14ac:dyDescent="0.25">
      <c r="A192" s="1335"/>
      <c r="B192" s="1332"/>
      <c r="C192" s="1332"/>
      <c r="D192" s="1336"/>
      <c r="E192" s="1336"/>
    </row>
    <row r="193" spans="1:5" ht="76.5" x14ac:dyDescent="0.25">
      <c r="A193" s="1335"/>
      <c r="B193" s="1332" t="s">
        <v>2844</v>
      </c>
      <c r="C193" s="1332"/>
      <c r="D193" s="1336"/>
      <c r="E193" s="1336"/>
    </row>
    <row r="194" spans="1:5" ht="114.75" x14ac:dyDescent="0.25">
      <c r="A194" s="1335"/>
      <c r="B194" s="1332" t="s">
        <v>2845</v>
      </c>
      <c r="C194" s="1332"/>
      <c r="D194" s="1336"/>
      <c r="E194" s="1336"/>
    </row>
    <row r="195" spans="1:5" ht="89.25" x14ac:dyDescent="0.25">
      <c r="A195" s="1335"/>
      <c r="B195" s="1332" t="s">
        <v>2846</v>
      </c>
      <c r="C195" s="1332"/>
      <c r="D195" s="1336"/>
      <c r="E195" s="1336"/>
    </row>
    <row r="196" spans="1:5" ht="38.25" x14ac:dyDescent="0.25">
      <c r="A196" s="1335"/>
      <c r="B196" s="1332" t="s">
        <v>2847</v>
      </c>
      <c r="C196" s="1332"/>
      <c r="D196" s="1336"/>
      <c r="E196" s="1336"/>
    </row>
    <row r="197" spans="1:5" x14ac:dyDescent="0.25">
      <c r="A197" s="1335"/>
      <c r="B197" s="1337"/>
      <c r="C197" s="1332"/>
      <c r="D197" s="1336"/>
      <c r="E197" s="1336"/>
    </row>
    <row r="198" spans="1:5" x14ac:dyDescent="0.25">
      <c r="A198" s="1335"/>
      <c r="B198" s="1313" t="s">
        <v>2848</v>
      </c>
      <c r="C198" s="1332"/>
      <c r="D198" s="1336"/>
      <c r="E198" s="1336"/>
    </row>
    <row r="199" spans="1:5" ht="25.5" x14ac:dyDescent="0.25">
      <c r="A199" s="1335"/>
      <c r="B199" s="1338" t="s">
        <v>2849</v>
      </c>
      <c r="C199" s="1332"/>
      <c r="D199" s="1336"/>
      <c r="E199" s="1336"/>
    </row>
    <row r="200" spans="1:5" ht="25.5" x14ac:dyDescent="0.25">
      <c r="A200" s="1312"/>
      <c r="B200" s="1313" t="s">
        <v>2850</v>
      </c>
      <c r="C200" s="1313"/>
      <c r="D200" s="1313"/>
      <c r="E200" s="1313"/>
    </row>
    <row r="201" spans="1:5" x14ac:dyDescent="0.25">
      <c r="A201" s="1312"/>
      <c r="B201" s="1313" t="s">
        <v>2851</v>
      </c>
      <c r="C201" s="1313"/>
      <c r="D201" s="1313"/>
      <c r="E201" s="1313"/>
    </row>
    <row r="202" spans="1:5" x14ac:dyDescent="0.25">
      <c r="A202" s="1312"/>
      <c r="B202" s="1338" t="s">
        <v>2852</v>
      </c>
      <c r="C202" s="1313"/>
      <c r="D202" s="1313"/>
      <c r="E202" s="1313"/>
    </row>
    <row r="203" spans="1:5" x14ac:dyDescent="0.25">
      <c r="A203" s="1312"/>
      <c r="B203" s="1338" t="s">
        <v>2853</v>
      </c>
      <c r="C203" s="1313"/>
      <c r="D203" s="1313"/>
      <c r="E203" s="1313"/>
    </row>
    <row r="204" spans="1:5" x14ac:dyDescent="0.25">
      <c r="A204" s="1312"/>
      <c r="B204" s="1313" t="s">
        <v>2854</v>
      </c>
      <c r="C204" s="1313"/>
      <c r="D204" s="1313"/>
      <c r="E204" s="1313"/>
    </row>
    <row r="205" spans="1:5" ht="25.5" x14ac:dyDescent="0.25">
      <c r="A205" s="1312"/>
      <c r="B205" s="1332" t="s">
        <v>2855</v>
      </c>
      <c r="C205" s="1313"/>
      <c r="D205" s="1313"/>
      <c r="E205" s="1313"/>
    </row>
    <row r="206" spans="1:5" x14ac:dyDescent="0.25">
      <c r="A206" s="1312"/>
      <c r="B206" s="1313"/>
      <c r="C206" s="1313"/>
      <c r="D206" s="1313"/>
      <c r="E206" s="1313"/>
    </row>
    <row r="207" spans="1:5" x14ac:dyDescent="0.25">
      <c r="A207" s="1312"/>
      <c r="B207" s="1313" t="s">
        <v>2856</v>
      </c>
      <c r="C207" s="1313"/>
      <c r="D207" s="1313"/>
      <c r="E207" s="1313"/>
    </row>
    <row r="208" spans="1:5" x14ac:dyDescent="0.25">
      <c r="A208" s="1312"/>
      <c r="B208" s="1338" t="s">
        <v>2857</v>
      </c>
      <c r="C208" s="1313"/>
      <c r="D208" s="1313"/>
      <c r="E208" s="1313"/>
    </row>
    <row r="209" spans="1:7" x14ac:dyDescent="0.25">
      <c r="A209" s="1312"/>
      <c r="B209" s="1338" t="s">
        <v>2858</v>
      </c>
      <c r="C209" s="1313"/>
      <c r="D209" s="1313"/>
      <c r="E209" s="1313"/>
    </row>
    <row r="210" spans="1:7" x14ac:dyDescent="0.25">
      <c r="A210" s="1312"/>
      <c r="B210" s="1338" t="s">
        <v>2859</v>
      </c>
      <c r="C210" s="1313"/>
      <c r="D210" s="1313"/>
      <c r="E210" s="1313"/>
    </row>
    <row r="211" spans="1:7" x14ac:dyDescent="0.25">
      <c r="A211" s="1312"/>
      <c r="B211" s="1338" t="s">
        <v>2860</v>
      </c>
      <c r="C211" s="1313"/>
      <c r="D211" s="1313"/>
      <c r="E211" s="1313"/>
    </row>
    <row r="212" spans="1:7" x14ac:dyDescent="0.25">
      <c r="A212" s="1312"/>
      <c r="B212" s="1338" t="s">
        <v>2861</v>
      </c>
      <c r="C212" s="1313"/>
      <c r="D212" s="1313"/>
      <c r="E212" s="1313"/>
    </row>
    <row r="213" spans="1:7" x14ac:dyDescent="0.25">
      <c r="A213" s="1312"/>
      <c r="B213" s="1338" t="s">
        <v>2862</v>
      </c>
      <c r="C213" s="1313"/>
      <c r="D213" s="1313"/>
      <c r="E213" s="1313"/>
    </row>
    <row r="214" spans="1:7" x14ac:dyDescent="0.25">
      <c r="A214" s="1312"/>
      <c r="B214" s="1338" t="s">
        <v>2863</v>
      </c>
      <c r="C214" s="1313"/>
      <c r="D214" s="1313"/>
      <c r="E214" s="1313"/>
    </row>
    <row r="215" spans="1:7" x14ac:dyDescent="0.25">
      <c r="A215" s="1312"/>
      <c r="B215" s="1338" t="s">
        <v>2864</v>
      </c>
      <c r="C215" s="1313"/>
      <c r="D215" s="1313"/>
      <c r="E215" s="1313"/>
    </row>
    <row r="216" spans="1:7" x14ac:dyDescent="0.25">
      <c r="A216" s="1312"/>
      <c r="B216" s="1338"/>
      <c r="C216" s="1313"/>
      <c r="D216" s="1313"/>
      <c r="E216" s="1313"/>
    </row>
    <row r="217" spans="1:7" x14ac:dyDescent="0.25">
      <c r="A217" s="1312"/>
      <c r="B217" s="1338"/>
      <c r="C217" s="1313"/>
      <c r="D217" s="1313"/>
      <c r="E217" s="1313"/>
    </row>
    <row r="218" spans="1:7" x14ac:dyDescent="0.25">
      <c r="A218" s="1335"/>
      <c r="B218" s="1332"/>
      <c r="C218" s="1332"/>
      <c r="D218" s="1336"/>
      <c r="E218" s="1336"/>
    </row>
    <row r="219" spans="1:7" x14ac:dyDescent="0.25">
      <c r="A219" s="1335"/>
      <c r="B219" s="1277" t="s">
        <v>712</v>
      </c>
      <c r="C219" s="1278" t="s">
        <v>2191</v>
      </c>
      <c r="D219" s="1279"/>
      <c r="E219" s="1279" t="s">
        <v>2110</v>
      </c>
      <c r="F219" s="1306" t="s">
        <v>2192</v>
      </c>
      <c r="G219" s="1280" t="s">
        <v>2193</v>
      </c>
    </row>
    <row r="220" spans="1:7" x14ac:dyDescent="0.25">
      <c r="A220" s="1312"/>
      <c r="B220" s="1313"/>
      <c r="C220" s="1313"/>
      <c r="D220" s="1313"/>
      <c r="E220" s="1313"/>
    </row>
    <row r="221" spans="1:7" x14ac:dyDescent="0.25">
      <c r="A221" s="1307" t="s">
        <v>1038</v>
      </c>
      <c r="B221" s="1308" t="s">
        <v>2865</v>
      </c>
      <c r="C221" s="1309" t="s">
        <v>1557</v>
      </c>
      <c r="D221" s="1309"/>
      <c r="E221" s="1310">
        <v>1</v>
      </c>
      <c r="F221" s="1322"/>
      <c r="G221" s="1284">
        <f>ROUND(E221*F221,2)</f>
        <v>0</v>
      </c>
    </row>
    <row r="222" spans="1:7" x14ac:dyDescent="0.25">
      <c r="A222" s="1319"/>
      <c r="B222" s="1313"/>
      <c r="C222" s="1320"/>
      <c r="D222" s="1321"/>
      <c r="E222" s="1321"/>
    </row>
    <row r="223" spans="1:7" ht="51" x14ac:dyDescent="0.25">
      <c r="A223" s="1319"/>
      <c r="B223" s="1314" t="s">
        <v>2866</v>
      </c>
      <c r="C223" s="1320"/>
      <c r="D223" s="1321"/>
      <c r="E223" s="1321"/>
    </row>
    <row r="224" spans="1:7" x14ac:dyDescent="0.25">
      <c r="A224" s="1319"/>
      <c r="B224" s="1314"/>
      <c r="C224" s="1320"/>
      <c r="D224" s="1321"/>
      <c r="E224" s="1321"/>
    </row>
    <row r="225" spans="1:7" x14ac:dyDescent="0.25">
      <c r="A225" s="1319"/>
      <c r="B225" s="1314"/>
      <c r="C225" s="1320"/>
      <c r="D225" s="1321"/>
      <c r="E225" s="1321"/>
    </row>
    <row r="226" spans="1:7" x14ac:dyDescent="0.25">
      <c r="A226" s="1319"/>
      <c r="B226" s="1314"/>
      <c r="C226" s="1320"/>
      <c r="D226" s="1321"/>
      <c r="E226" s="1321"/>
    </row>
    <row r="227" spans="1:7" x14ac:dyDescent="0.25">
      <c r="A227" s="1319"/>
      <c r="B227" s="1277" t="s">
        <v>712</v>
      </c>
      <c r="C227" s="1278" t="s">
        <v>2191</v>
      </c>
      <c r="D227" s="1279"/>
      <c r="E227" s="1279" t="s">
        <v>2110</v>
      </c>
      <c r="F227" s="1306" t="s">
        <v>2192</v>
      </c>
      <c r="G227" s="1280" t="s">
        <v>2193</v>
      </c>
    </row>
    <row r="228" spans="1:7" x14ac:dyDescent="0.25">
      <c r="A228" s="1319"/>
      <c r="B228" s="1313"/>
      <c r="C228" s="1320"/>
      <c r="D228" s="1321"/>
      <c r="E228" s="1321"/>
    </row>
    <row r="229" spans="1:7" x14ac:dyDescent="0.25">
      <c r="A229" s="1307" t="s">
        <v>1043</v>
      </c>
      <c r="B229" s="1308" t="s">
        <v>2867</v>
      </c>
      <c r="C229" s="1309" t="s">
        <v>1557</v>
      </c>
      <c r="D229" s="1309"/>
      <c r="E229" s="1310">
        <v>1</v>
      </c>
      <c r="F229" s="1322"/>
      <c r="G229" s="1284">
        <f>ROUND(E229*F229,2)</f>
        <v>0</v>
      </c>
    </row>
    <row r="230" spans="1:7" x14ac:dyDescent="0.25">
      <c r="A230" s="1319"/>
      <c r="B230" s="1313"/>
      <c r="C230" s="1320"/>
      <c r="D230" s="1321"/>
      <c r="E230" s="1321"/>
    </row>
    <row r="231" spans="1:7" ht="38.25" x14ac:dyDescent="0.25">
      <c r="A231" s="1319"/>
      <c r="B231" s="1314" t="s">
        <v>2868</v>
      </c>
      <c r="C231" s="1320"/>
      <c r="D231" s="1321"/>
      <c r="E231" s="1321"/>
    </row>
    <row r="232" spans="1:7" x14ac:dyDescent="0.25">
      <c r="A232" s="1319"/>
      <c r="B232" s="1313" t="s">
        <v>2869</v>
      </c>
      <c r="C232" s="1317" t="s">
        <v>2825</v>
      </c>
      <c r="D232" s="1339">
        <f>D140</f>
        <v>200</v>
      </c>
      <c r="E232" s="1339"/>
    </row>
    <row r="233" spans="1:7" x14ac:dyDescent="0.25">
      <c r="A233" s="1319"/>
      <c r="B233" s="1314" t="s">
        <v>2870</v>
      </c>
      <c r="C233" s="1317">
        <v>7</v>
      </c>
      <c r="D233" s="1339" t="s">
        <v>69</v>
      </c>
      <c r="E233" s="1339"/>
    </row>
    <row r="234" spans="1:7" x14ac:dyDescent="0.25">
      <c r="A234" s="1319"/>
      <c r="B234" s="1314" t="s">
        <v>2871</v>
      </c>
      <c r="C234" s="1317">
        <v>1</v>
      </c>
      <c r="D234" s="1339" t="s">
        <v>6</v>
      </c>
      <c r="E234" s="1339"/>
    </row>
    <row r="235" spans="1:7" x14ac:dyDescent="0.25">
      <c r="A235" s="1319"/>
      <c r="B235" s="1314" t="s">
        <v>2872</v>
      </c>
      <c r="C235" s="1317">
        <v>3</v>
      </c>
      <c r="D235" s="1339" t="s">
        <v>6</v>
      </c>
      <c r="E235" s="1339"/>
    </row>
    <row r="236" spans="1:7" x14ac:dyDescent="0.25">
      <c r="A236" s="1319"/>
      <c r="B236" s="1314" t="s">
        <v>2166</v>
      </c>
      <c r="C236" s="1317">
        <v>1</v>
      </c>
      <c r="D236" s="1339" t="s">
        <v>6</v>
      </c>
      <c r="E236" s="1339"/>
    </row>
    <row r="237" spans="1:7" x14ac:dyDescent="0.25">
      <c r="A237" s="1319"/>
      <c r="B237" s="1333"/>
      <c r="C237" s="1320"/>
      <c r="D237" s="1321"/>
      <c r="E237" s="1321"/>
    </row>
    <row r="238" spans="1:7" x14ac:dyDescent="0.25">
      <c r="A238" s="1319"/>
      <c r="B238" s="1313" t="s">
        <v>1568</v>
      </c>
      <c r="C238" s="1320"/>
      <c r="D238" s="1321"/>
      <c r="E238" s="1321"/>
    </row>
    <row r="239" spans="1:7" ht="25.5" x14ac:dyDescent="0.25">
      <c r="A239" s="1319"/>
      <c r="B239" s="1314" t="s">
        <v>2840</v>
      </c>
      <c r="C239" s="1320"/>
      <c r="D239" s="1321"/>
      <c r="E239" s="1321"/>
    </row>
    <row r="240" spans="1:7" x14ac:dyDescent="0.25">
      <c r="A240" s="1319"/>
      <c r="B240" s="1314"/>
      <c r="C240" s="1320"/>
      <c r="D240" s="1321"/>
      <c r="E240" s="1321"/>
    </row>
    <row r="241" spans="1:7" x14ac:dyDescent="0.25">
      <c r="A241" s="1319"/>
      <c r="B241" s="1314"/>
      <c r="C241" s="1320"/>
      <c r="D241" s="1321"/>
      <c r="E241" s="1321"/>
    </row>
    <row r="242" spans="1:7" x14ac:dyDescent="0.25">
      <c r="A242" s="1319"/>
      <c r="B242" s="1314"/>
      <c r="C242" s="1320"/>
      <c r="D242" s="1321"/>
      <c r="E242" s="1321"/>
    </row>
    <row r="243" spans="1:7" x14ac:dyDescent="0.25">
      <c r="A243" s="1319"/>
      <c r="B243" s="1277" t="s">
        <v>712</v>
      </c>
      <c r="C243" s="1278" t="s">
        <v>2191</v>
      </c>
      <c r="D243" s="1279"/>
      <c r="E243" s="1279" t="s">
        <v>2110</v>
      </c>
      <c r="F243" s="1306" t="s">
        <v>2192</v>
      </c>
      <c r="G243" s="1280" t="s">
        <v>2193</v>
      </c>
    </row>
    <row r="244" spans="1:7" x14ac:dyDescent="0.25">
      <c r="A244" s="1319"/>
      <c r="B244" s="1313"/>
      <c r="C244" s="1320"/>
      <c r="D244" s="1321"/>
      <c r="E244" s="1321"/>
    </row>
    <row r="245" spans="1:7" x14ac:dyDescent="0.25">
      <c r="A245" s="1307" t="s">
        <v>1048</v>
      </c>
      <c r="B245" s="1308" t="s">
        <v>2873</v>
      </c>
      <c r="C245" s="1309" t="s">
        <v>1557</v>
      </c>
      <c r="D245" s="1309"/>
      <c r="E245" s="1310">
        <v>1</v>
      </c>
      <c r="F245" s="1322"/>
      <c r="G245" s="1284">
        <f>ROUND(E245*F245,2)</f>
        <v>0</v>
      </c>
    </row>
    <row r="246" spans="1:7" x14ac:dyDescent="0.25">
      <c r="A246" s="1319"/>
      <c r="B246" s="1313"/>
      <c r="C246" s="1320"/>
      <c r="D246" s="1321"/>
      <c r="E246" s="1321"/>
    </row>
    <row r="247" spans="1:7" ht="25.5" x14ac:dyDescent="0.25">
      <c r="A247" s="1319"/>
      <c r="B247" s="1314" t="s">
        <v>2874</v>
      </c>
      <c r="C247" s="1320"/>
      <c r="D247" s="1321"/>
      <c r="E247" s="1321"/>
    </row>
    <row r="248" spans="1:7" x14ac:dyDescent="0.25">
      <c r="A248" s="1319"/>
      <c r="B248" s="1314" t="s">
        <v>2869</v>
      </c>
      <c r="C248" s="1317" t="s">
        <v>2825</v>
      </c>
      <c r="D248" s="1339">
        <v>80</v>
      </c>
      <c r="E248" s="1340"/>
    </row>
    <row r="249" spans="1:7" x14ac:dyDescent="0.25">
      <c r="A249" s="1319"/>
      <c r="B249" s="1314"/>
      <c r="C249" s="1317"/>
      <c r="D249" s="1339"/>
      <c r="E249" s="1339"/>
    </row>
    <row r="250" spans="1:7" x14ac:dyDescent="0.25">
      <c r="A250" s="1319"/>
      <c r="B250" s="1314" t="s">
        <v>1093</v>
      </c>
      <c r="C250" s="1324">
        <v>5</v>
      </c>
      <c r="D250" s="1339" t="s">
        <v>69</v>
      </c>
      <c r="E250" s="1339"/>
    </row>
    <row r="251" spans="1:7" x14ac:dyDescent="0.25">
      <c r="A251" s="1319"/>
      <c r="B251" s="1314" t="s">
        <v>2164</v>
      </c>
      <c r="C251" s="1317">
        <v>1</v>
      </c>
      <c r="D251" s="1339" t="s">
        <v>6</v>
      </c>
      <c r="E251" s="1339"/>
    </row>
    <row r="252" spans="1:7" x14ac:dyDescent="0.25">
      <c r="A252" s="1319"/>
      <c r="B252" s="1314" t="s">
        <v>2872</v>
      </c>
      <c r="C252" s="1317">
        <v>4</v>
      </c>
      <c r="D252" s="1339" t="s">
        <v>6</v>
      </c>
      <c r="E252" s="1339"/>
    </row>
    <row r="253" spans="1:7" x14ac:dyDescent="0.25">
      <c r="A253" s="1319"/>
      <c r="B253" s="1314" t="s">
        <v>2166</v>
      </c>
      <c r="C253" s="1317">
        <v>2</v>
      </c>
      <c r="D253" s="1339" t="s">
        <v>6</v>
      </c>
      <c r="E253" s="1339"/>
    </row>
    <row r="254" spans="1:7" x14ac:dyDescent="0.25">
      <c r="A254" s="1319"/>
      <c r="B254" s="1314" t="s">
        <v>2871</v>
      </c>
      <c r="C254" s="1317">
        <v>2</v>
      </c>
      <c r="D254" s="1339" t="s">
        <v>6</v>
      </c>
      <c r="E254" s="1339"/>
    </row>
    <row r="255" spans="1:7" x14ac:dyDescent="0.25">
      <c r="A255" s="1319"/>
      <c r="B255" s="1314"/>
      <c r="C255" s="1317"/>
      <c r="D255" s="1339"/>
      <c r="E255" s="1339"/>
    </row>
    <row r="256" spans="1:7" ht="25.5" x14ac:dyDescent="0.25">
      <c r="A256" s="1319"/>
      <c r="B256" s="1314" t="s">
        <v>2875</v>
      </c>
      <c r="C256" s="1317"/>
      <c r="D256" s="1339"/>
      <c r="E256" s="1339"/>
    </row>
    <row r="257" spans="1:7" x14ac:dyDescent="0.25">
      <c r="A257" s="1312"/>
      <c r="B257" s="1313"/>
      <c r="C257" s="1313"/>
      <c r="D257" s="1313"/>
      <c r="E257" s="1313"/>
    </row>
    <row r="258" spans="1:7" ht="38.25" x14ac:dyDescent="0.25">
      <c r="A258" s="1312"/>
      <c r="B258" s="1313" t="s">
        <v>2876</v>
      </c>
      <c r="C258" s="1313"/>
      <c r="D258" s="1313"/>
      <c r="E258" s="1313"/>
    </row>
    <row r="259" spans="1:7" x14ac:dyDescent="0.25">
      <c r="A259" s="1319"/>
      <c r="B259" s="1333"/>
      <c r="C259" s="1320"/>
      <c r="D259" s="1321"/>
      <c r="E259" s="1321"/>
    </row>
    <row r="260" spans="1:7" x14ac:dyDescent="0.25">
      <c r="A260" s="1319"/>
      <c r="B260" s="1313" t="s">
        <v>1568</v>
      </c>
      <c r="C260" s="1320"/>
      <c r="D260" s="1321"/>
      <c r="E260" s="1321"/>
    </row>
    <row r="261" spans="1:7" ht="25.5" x14ac:dyDescent="0.25">
      <c r="A261" s="1319"/>
      <c r="B261" s="1314" t="s">
        <v>2877</v>
      </c>
      <c r="C261" s="1320"/>
      <c r="D261" s="1321"/>
      <c r="E261" s="1321"/>
    </row>
    <row r="262" spans="1:7" x14ac:dyDescent="0.25">
      <c r="A262" s="1319"/>
      <c r="B262" s="1314"/>
      <c r="C262" s="1320"/>
      <c r="D262" s="1321"/>
      <c r="E262" s="1321"/>
    </row>
    <row r="263" spans="1:7" x14ac:dyDescent="0.25">
      <c r="A263" s="1319"/>
      <c r="B263" s="1314"/>
      <c r="C263" s="1320"/>
      <c r="D263" s="1321"/>
      <c r="E263" s="1321"/>
    </row>
    <row r="264" spans="1:7" x14ac:dyDescent="0.25">
      <c r="A264" s="1319"/>
      <c r="B264" s="1314"/>
      <c r="C264" s="1320"/>
      <c r="D264" s="1321"/>
      <c r="E264" s="1321"/>
    </row>
    <row r="265" spans="1:7" x14ac:dyDescent="0.25">
      <c r="A265" s="1319"/>
      <c r="B265" s="1277" t="s">
        <v>712</v>
      </c>
      <c r="C265" s="1278" t="s">
        <v>2191</v>
      </c>
      <c r="D265" s="1279"/>
      <c r="E265" s="1279" t="s">
        <v>2110</v>
      </c>
      <c r="F265" s="1306" t="s">
        <v>2192</v>
      </c>
      <c r="G265" s="1280" t="s">
        <v>2193</v>
      </c>
    </row>
    <row r="266" spans="1:7" x14ac:dyDescent="0.25">
      <c r="A266" s="1319"/>
      <c r="B266" s="1341"/>
      <c r="C266" s="1320"/>
      <c r="D266" s="1321"/>
      <c r="E266" s="1321"/>
    </row>
    <row r="267" spans="1:7" x14ac:dyDescent="0.25">
      <c r="A267" s="1307" t="s">
        <v>1051</v>
      </c>
      <c r="B267" s="1308" t="s">
        <v>2878</v>
      </c>
      <c r="C267" s="1309" t="s">
        <v>1557</v>
      </c>
      <c r="D267" s="1309"/>
      <c r="E267" s="1310">
        <v>1</v>
      </c>
      <c r="F267" s="1322"/>
      <c r="G267" s="1284">
        <f>ROUND(E267*F267,2)</f>
        <v>0</v>
      </c>
    </row>
    <row r="268" spans="1:7" x14ac:dyDescent="0.25">
      <c r="A268" s="1342"/>
      <c r="B268" s="1313"/>
      <c r="C268" s="1320"/>
      <c r="D268" s="1321"/>
      <c r="E268" s="1321"/>
    </row>
    <row r="269" spans="1:7" x14ac:dyDescent="0.25">
      <c r="A269" s="1342"/>
      <c r="B269" s="1343" t="s">
        <v>2879</v>
      </c>
      <c r="C269" s="1344">
        <v>6</v>
      </c>
      <c r="D269" s="1345" t="s">
        <v>3229</v>
      </c>
      <c r="E269" s="1345"/>
    </row>
    <row r="270" spans="1:7" x14ac:dyDescent="0.25">
      <c r="A270" s="1342"/>
      <c r="B270" s="1343" t="s">
        <v>2656</v>
      </c>
      <c r="C270" s="1343">
        <v>400</v>
      </c>
      <c r="D270" s="1345" t="s">
        <v>2122</v>
      </c>
      <c r="E270" s="1345"/>
    </row>
    <row r="271" spans="1:7" x14ac:dyDescent="0.25">
      <c r="A271" s="1342"/>
      <c r="B271" s="1343" t="s">
        <v>2657</v>
      </c>
      <c r="C271" s="1343">
        <v>280</v>
      </c>
      <c r="D271" s="1345" t="s">
        <v>2122</v>
      </c>
      <c r="E271" s="1345"/>
    </row>
    <row r="272" spans="1:7" x14ac:dyDescent="0.25">
      <c r="A272" s="1342"/>
      <c r="B272" s="1343"/>
      <c r="C272" s="1343"/>
      <c r="D272" s="1345"/>
      <c r="E272" s="1345"/>
    </row>
    <row r="273" spans="1:7" ht="51" x14ac:dyDescent="0.25">
      <c r="A273" s="1342"/>
      <c r="B273" s="1346" t="s">
        <v>2880</v>
      </c>
      <c r="C273" s="1320"/>
      <c r="D273" s="1321"/>
      <c r="E273" s="1321"/>
    </row>
    <row r="274" spans="1:7" x14ac:dyDescent="0.25">
      <c r="A274" s="1342"/>
      <c r="B274" s="1346"/>
      <c r="C274" s="1320"/>
      <c r="D274" s="1321"/>
      <c r="E274" s="1321"/>
    </row>
    <row r="275" spans="1:7" ht="25.5" x14ac:dyDescent="0.25">
      <c r="A275" s="1342"/>
      <c r="B275" s="1346" t="s">
        <v>2881</v>
      </c>
      <c r="C275" s="1320"/>
      <c r="D275" s="1321"/>
      <c r="E275" s="1321"/>
    </row>
    <row r="276" spans="1:7" x14ac:dyDescent="0.25">
      <c r="A276" s="1342"/>
      <c r="B276" s="1346"/>
      <c r="C276" s="1320"/>
      <c r="D276" s="1321"/>
      <c r="E276" s="1321"/>
    </row>
    <row r="277" spans="1:7" x14ac:dyDescent="0.25">
      <c r="A277" s="1347"/>
      <c r="B277" s="1337" t="s">
        <v>2882</v>
      </c>
      <c r="C277" s="1320"/>
      <c r="D277" s="1321"/>
      <c r="E277" s="1321"/>
    </row>
    <row r="278" spans="1:7" x14ac:dyDescent="0.25">
      <c r="A278" s="1347"/>
      <c r="B278" s="1337"/>
      <c r="C278" s="1320"/>
      <c r="D278" s="1321"/>
      <c r="E278" s="1321"/>
    </row>
    <row r="279" spans="1:7" x14ac:dyDescent="0.25">
      <c r="A279" s="1347"/>
      <c r="B279" s="1337" t="s">
        <v>2883</v>
      </c>
      <c r="C279" s="1320"/>
      <c r="D279" s="1321"/>
      <c r="E279" s="1321"/>
    </row>
    <row r="280" spans="1:7" x14ac:dyDescent="0.25">
      <c r="A280" s="1347"/>
      <c r="B280" s="1337"/>
      <c r="C280" s="1320"/>
      <c r="D280" s="1321"/>
      <c r="E280" s="1321"/>
    </row>
    <row r="281" spans="1:7" x14ac:dyDescent="0.25">
      <c r="A281" s="1347"/>
      <c r="B281" s="1337"/>
      <c r="C281" s="1320"/>
      <c r="D281" s="1321"/>
      <c r="E281" s="1321"/>
    </row>
    <row r="282" spans="1:7" x14ac:dyDescent="0.25">
      <c r="A282" s="1347"/>
      <c r="B282" s="1337"/>
      <c r="C282" s="1320"/>
      <c r="D282" s="1321"/>
      <c r="E282" s="1321"/>
    </row>
    <row r="283" spans="1:7" x14ac:dyDescent="0.25">
      <c r="A283" s="1347"/>
      <c r="B283" s="1277" t="s">
        <v>712</v>
      </c>
      <c r="C283" s="1278" t="s">
        <v>2191</v>
      </c>
      <c r="D283" s="1279"/>
      <c r="E283" s="1279" t="s">
        <v>2110</v>
      </c>
      <c r="F283" s="1306" t="s">
        <v>2192</v>
      </c>
      <c r="G283" s="1280" t="s">
        <v>2193</v>
      </c>
    </row>
    <row r="284" spans="1:7" x14ac:dyDescent="0.25">
      <c r="A284" s="1347"/>
      <c r="B284" s="1337"/>
      <c r="C284" s="1320"/>
      <c r="D284" s="1321"/>
      <c r="E284" s="1321"/>
    </row>
    <row r="285" spans="1:7" x14ac:dyDescent="0.25">
      <c r="A285" s="1307" t="s">
        <v>1055</v>
      </c>
      <c r="B285" s="1308" t="s">
        <v>2884</v>
      </c>
      <c r="C285" s="1309" t="s">
        <v>1557</v>
      </c>
      <c r="D285" s="1309"/>
      <c r="E285" s="1310">
        <v>1</v>
      </c>
      <c r="F285" s="1322"/>
      <c r="G285" s="1284">
        <f>ROUND(E285*F285,2)</f>
        <v>0</v>
      </c>
    </row>
    <row r="286" spans="1:7" x14ac:dyDescent="0.25">
      <c r="A286" s="1335"/>
      <c r="B286" s="1332"/>
      <c r="C286" s="1332"/>
      <c r="D286" s="1336"/>
      <c r="E286" s="1336"/>
    </row>
    <row r="287" spans="1:7" x14ac:dyDescent="0.25">
      <c r="A287" s="1335"/>
      <c r="B287" s="1332" t="s">
        <v>2885</v>
      </c>
      <c r="C287" s="1332"/>
      <c r="D287" s="1336"/>
      <c r="E287" s="1336"/>
    </row>
    <row r="288" spans="1:7" x14ac:dyDescent="0.25">
      <c r="A288" s="1335"/>
      <c r="B288" s="1332"/>
      <c r="C288" s="1332"/>
      <c r="D288" s="1336"/>
      <c r="E288" s="1336"/>
    </row>
    <row r="289" spans="1:7" x14ac:dyDescent="0.25">
      <c r="A289" s="1335"/>
      <c r="B289" s="1343" t="s">
        <v>2886</v>
      </c>
      <c r="C289" s="1332"/>
      <c r="D289" s="1336"/>
      <c r="E289" s="1336"/>
    </row>
    <row r="290" spans="1:7" x14ac:dyDescent="0.25">
      <c r="A290" s="1335"/>
      <c r="B290" s="1332"/>
      <c r="C290" s="1332"/>
      <c r="D290" s="1336"/>
      <c r="E290" s="1336"/>
    </row>
    <row r="291" spans="1:7" ht="51.75" x14ac:dyDescent="0.25">
      <c r="A291" s="1335"/>
      <c r="B291" s="1348" t="s">
        <v>2887</v>
      </c>
      <c r="C291" s="1332"/>
      <c r="D291" s="1336"/>
      <c r="E291" s="1336"/>
    </row>
    <row r="292" spans="1:7" ht="26.25" x14ac:dyDescent="0.25">
      <c r="A292" s="1335"/>
      <c r="B292" s="1337" t="s">
        <v>2888</v>
      </c>
      <c r="C292" s="1332"/>
      <c r="D292" s="1336"/>
      <c r="E292" s="1336"/>
    </row>
    <row r="293" spans="1:7" ht="25.5" x14ac:dyDescent="0.25">
      <c r="A293" s="1335"/>
      <c r="B293" s="1332" t="s">
        <v>2889</v>
      </c>
      <c r="C293" s="1332"/>
      <c r="D293" s="1336"/>
      <c r="E293" s="1336"/>
    </row>
    <row r="294" spans="1:7" x14ac:dyDescent="0.25">
      <c r="A294" s="1335"/>
      <c r="B294" s="1332"/>
      <c r="C294" s="1332"/>
      <c r="D294" s="1336"/>
      <c r="E294" s="1336"/>
    </row>
    <row r="295" spans="1:7" x14ac:dyDescent="0.25">
      <c r="A295" s="1335"/>
      <c r="B295" s="1332"/>
      <c r="C295" s="1332"/>
      <c r="D295" s="1336"/>
      <c r="E295" s="1336"/>
    </row>
    <row r="296" spans="1:7" x14ac:dyDescent="0.25">
      <c r="A296" s="1335"/>
      <c r="B296" s="1337"/>
      <c r="C296" s="1332"/>
      <c r="D296" s="1336"/>
      <c r="E296" s="1336"/>
    </row>
    <row r="297" spans="1:7" x14ac:dyDescent="0.25">
      <c r="A297" s="1335"/>
      <c r="B297" s="1277" t="s">
        <v>712</v>
      </c>
      <c r="C297" s="1278" t="s">
        <v>2191</v>
      </c>
      <c r="D297" s="1279"/>
      <c r="E297" s="1279" t="s">
        <v>2110</v>
      </c>
      <c r="F297" s="1306" t="s">
        <v>2192</v>
      </c>
      <c r="G297" s="1280" t="s">
        <v>2193</v>
      </c>
    </row>
    <row r="298" spans="1:7" x14ac:dyDescent="0.25">
      <c r="A298" s="1319"/>
      <c r="B298" s="1314"/>
      <c r="C298" s="1320"/>
      <c r="D298" s="1321"/>
      <c r="E298" s="1321"/>
    </row>
    <row r="299" spans="1:7" x14ac:dyDescent="0.25">
      <c r="A299" s="1307" t="s">
        <v>1063</v>
      </c>
      <c r="B299" s="1308" t="s">
        <v>2890</v>
      </c>
      <c r="C299" s="1309" t="s">
        <v>1557</v>
      </c>
      <c r="D299" s="1309"/>
      <c r="E299" s="1349">
        <v>1</v>
      </c>
      <c r="F299" s="1322"/>
      <c r="G299" s="1284">
        <f>ROUND(E299*F299,2)</f>
        <v>0</v>
      </c>
    </row>
    <row r="300" spans="1:7" x14ac:dyDescent="0.25">
      <c r="A300" s="1319"/>
      <c r="B300" s="1313"/>
      <c r="C300" s="1320"/>
      <c r="D300" s="1321"/>
      <c r="E300" s="1321"/>
    </row>
    <row r="301" spans="1:7" x14ac:dyDescent="0.25">
      <c r="A301" s="1319"/>
      <c r="B301" s="1314" t="s">
        <v>2891</v>
      </c>
      <c r="C301" s="1320"/>
      <c r="D301" s="1321"/>
      <c r="E301" s="1321"/>
    </row>
    <row r="302" spans="1:7" x14ac:dyDescent="0.25">
      <c r="A302" s="1319"/>
      <c r="B302" s="1314"/>
      <c r="C302" s="1320"/>
      <c r="D302" s="1321"/>
      <c r="E302" s="1321"/>
    </row>
    <row r="303" spans="1:7" x14ac:dyDescent="0.25">
      <c r="A303" s="1319"/>
      <c r="B303" s="1314" t="s">
        <v>2892</v>
      </c>
      <c r="C303" s="1317" t="s">
        <v>2825</v>
      </c>
      <c r="D303" s="1339">
        <f>D142</f>
        <v>100</v>
      </c>
      <c r="E303" s="1340"/>
    </row>
    <row r="304" spans="1:7" x14ac:dyDescent="0.25">
      <c r="A304" s="1319"/>
      <c r="B304" s="1314" t="s">
        <v>2893</v>
      </c>
      <c r="C304" s="1317" t="s">
        <v>2825</v>
      </c>
      <c r="D304" s="1339">
        <f>D142</f>
        <v>100</v>
      </c>
      <c r="E304" s="1340"/>
    </row>
    <row r="305" spans="1:5" x14ac:dyDescent="0.25">
      <c r="A305" s="1319"/>
      <c r="B305" s="1314" t="s">
        <v>2894</v>
      </c>
      <c r="C305" s="1317" t="s">
        <v>2825</v>
      </c>
      <c r="D305" s="1339">
        <f>D142</f>
        <v>100</v>
      </c>
      <c r="E305" s="1340"/>
    </row>
    <row r="306" spans="1:5" x14ac:dyDescent="0.25">
      <c r="A306" s="1319"/>
      <c r="B306" s="1314"/>
      <c r="C306" s="1317"/>
      <c r="D306" s="1339"/>
      <c r="E306" s="1339"/>
    </row>
    <row r="307" spans="1:5" x14ac:dyDescent="0.25">
      <c r="A307" s="1335"/>
      <c r="B307" s="1348" t="s">
        <v>2895</v>
      </c>
      <c r="C307" s="1350">
        <f>(C144-C148)*3</f>
        <v>14.190000000000055</v>
      </c>
      <c r="D307" s="1336" t="s">
        <v>69</v>
      </c>
      <c r="E307" s="1336"/>
    </row>
    <row r="308" spans="1:5" x14ac:dyDescent="0.25">
      <c r="A308" s="1335"/>
      <c r="B308" s="1348" t="s">
        <v>2896</v>
      </c>
      <c r="C308" s="1351">
        <v>6</v>
      </c>
      <c r="D308" s="1336" t="s">
        <v>6</v>
      </c>
      <c r="E308" s="1336"/>
    </row>
    <row r="309" spans="1:5" x14ac:dyDescent="0.25">
      <c r="A309" s="1335"/>
      <c r="B309" s="1348" t="s">
        <v>2897</v>
      </c>
      <c r="C309" s="1351">
        <v>3</v>
      </c>
      <c r="D309" s="1336" t="s">
        <v>6</v>
      </c>
      <c r="E309" s="1336"/>
    </row>
    <row r="310" spans="1:5" x14ac:dyDescent="0.25">
      <c r="A310" s="1335"/>
      <c r="B310" s="1348" t="s">
        <v>2898</v>
      </c>
      <c r="C310" s="1351">
        <v>1</v>
      </c>
      <c r="D310" s="1336" t="s">
        <v>6</v>
      </c>
      <c r="E310" s="1336"/>
    </row>
    <row r="311" spans="1:5" x14ac:dyDescent="0.25">
      <c r="A311" s="1312"/>
      <c r="B311" s="1313"/>
      <c r="C311" s="1313"/>
      <c r="D311" s="1313"/>
      <c r="E311" s="1313"/>
    </row>
    <row r="312" spans="1:5" ht="38.25" x14ac:dyDescent="0.25">
      <c r="A312" s="1312"/>
      <c r="B312" s="1313" t="s">
        <v>2899</v>
      </c>
      <c r="C312" s="1313"/>
      <c r="D312" s="1313"/>
      <c r="E312" s="1313"/>
    </row>
    <row r="313" spans="1:5" x14ac:dyDescent="0.25">
      <c r="A313" s="1312"/>
      <c r="B313" s="1313"/>
      <c r="C313" s="1313"/>
      <c r="D313" s="1313"/>
      <c r="E313" s="1313"/>
    </row>
    <row r="314" spans="1:5" ht="38.25" x14ac:dyDescent="0.25">
      <c r="A314" s="1312"/>
      <c r="B314" s="1314" t="s">
        <v>2900</v>
      </c>
      <c r="C314" s="1313"/>
      <c r="D314" s="1313"/>
      <c r="E314" s="1313"/>
    </row>
    <row r="315" spans="1:5" ht="38.25" x14ac:dyDescent="0.25">
      <c r="A315" s="1312"/>
      <c r="B315" s="1314" t="s">
        <v>2901</v>
      </c>
      <c r="C315" s="1313"/>
      <c r="D315" s="1313"/>
      <c r="E315" s="1313"/>
    </row>
    <row r="316" spans="1:5" ht="102" x14ac:dyDescent="0.25">
      <c r="A316" s="1312"/>
      <c r="B316" s="1314" t="s">
        <v>3230</v>
      </c>
      <c r="C316" s="1313"/>
      <c r="D316" s="1313"/>
      <c r="E316" s="1313"/>
    </row>
    <row r="317" spans="1:5" ht="25.5" x14ac:dyDescent="0.25">
      <c r="A317" s="1319"/>
      <c r="B317" s="1314" t="s">
        <v>2902</v>
      </c>
      <c r="C317" s="1320"/>
      <c r="D317" s="1321"/>
      <c r="E317" s="1321"/>
    </row>
    <row r="318" spans="1:5" x14ac:dyDescent="0.25">
      <c r="A318" s="1319"/>
      <c r="B318" s="1314"/>
      <c r="C318" s="1320"/>
      <c r="D318" s="1321"/>
      <c r="E318" s="1321"/>
    </row>
    <row r="319" spans="1:5" x14ac:dyDescent="0.25">
      <c r="A319" s="1312"/>
      <c r="B319" s="1313" t="s">
        <v>1568</v>
      </c>
      <c r="C319" s="1313"/>
      <c r="D319" s="1313"/>
      <c r="E319" s="1313"/>
    </row>
    <row r="320" spans="1:5" x14ac:dyDescent="0.25">
      <c r="A320" s="1312"/>
      <c r="B320" s="1313" t="s">
        <v>2903</v>
      </c>
      <c r="C320" s="1313"/>
      <c r="D320" s="1313"/>
      <c r="E320" s="1313"/>
    </row>
    <row r="321" spans="1:7" x14ac:dyDescent="0.25">
      <c r="A321" s="1312"/>
      <c r="B321" s="1313"/>
      <c r="C321" s="1313"/>
      <c r="D321" s="1313"/>
      <c r="E321" s="1313"/>
    </row>
    <row r="322" spans="1:7" x14ac:dyDescent="0.25">
      <c r="A322" s="1312"/>
      <c r="B322" s="1313"/>
      <c r="C322" s="1313"/>
      <c r="D322" s="1313"/>
      <c r="E322" s="1313"/>
    </row>
    <row r="323" spans="1:7" x14ac:dyDescent="0.25">
      <c r="A323" s="1312"/>
      <c r="B323" s="1313"/>
      <c r="C323" s="1313"/>
      <c r="D323" s="1313"/>
      <c r="E323" s="1313"/>
    </row>
    <row r="324" spans="1:7" x14ac:dyDescent="0.25">
      <c r="A324" s="1312"/>
      <c r="B324" s="1277" t="s">
        <v>712</v>
      </c>
      <c r="C324" s="1278" t="s">
        <v>2191</v>
      </c>
      <c r="D324" s="1279"/>
      <c r="E324" s="1279" t="s">
        <v>2110</v>
      </c>
      <c r="F324" s="1306" t="s">
        <v>2192</v>
      </c>
      <c r="G324" s="1280" t="s">
        <v>2193</v>
      </c>
    </row>
    <row r="325" spans="1:7" x14ac:dyDescent="0.25">
      <c r="A325" s="1335"/>
      <c r="B325" s="1332"/>
      <c r="C325" s="1332"/>
      <c r="D325" s="1336"/>
      <c r="E325" s="1336"/>
    </row>
    <row r="326" spans="1:7" x14ac:dyDescent="0.25">
      <c r="A326" s="1307" t="s">
        <v>1066</v>
      </c>
      <c r="B326" s="1308" t="s">
        <v>1711</v>
      </c>
      <c r="C326" s="1309" t="s">
        <v>1557</v>
      </c>
      <c r="D326" s="1309"/>
      <c r="E326" s="1349">
        <v>1</v>
      </c>
      <c r="F326" s="1322"/>
      <c r="G326" s="1284">
        <f>ROUND(E326*F326,2)</f>
        <v>0</v>
      </c>
    </row>
    <row r="327" spans="1:7" x14ac:dyDescent="0.25">
      <c r="A327" s="1335"/>
      <c r="B327" s="1332"/>
      <c r="C327" s="1332"/>
      <c r="D327" s="1336"/>
      <c r="E327" s="1336"/>
    </row>
    <row r="328" spans="1:7" ht="25.5" x14ac:dyDescent="0.25">
      <c r="A328" s="1335"/>
      <c r="B328" s="1343" t="s">
        <v>2904</v>
      </c>
      <c r="C328" s="1352"/>
      <c r="D328" s="1345"/>
      <c r="E328" s="1345"/>
    </row>
    <row r="329" spans="1:7" x14ac:dyDescent="0.25">
      <c r="A329" s="1335"/>
      <c r="B329" s="1343"/>
      <c r="C329" s="1352"/>
      <c r="D329" s="1345"/>
      <c r="E329" s="1345"/>
    </row>
    <row r="330" spans="1:7" ht="25.5" x14ac:dyDescent="0.25">
      <c r="A330" s="1335"/>
      <c r="B330" s="1343" t="s">
        <v>2905</v>
      </c>
      <c r="C330" s="1352"/>
      <c r="D330" s="1345"/>
      <c r="E330" s="1345"/>
    </row>
    <row r="331" spans="1:7" ht="25.5" x14ac:dyDescent="0.25">
      <c r="A331" s="1335"/>
      <c r="B331" s="1343" t="s">
        <v>2905</v>
      </c>
      <c r="C331" s="1352"/>
      <c r="D331" s="1345"/>
      <c r="E331" s="1345"/>
    </row>
    <row r="332" spans="1:7" ht="15.75" thickBot="1" x14ac:dyDescent="0.3">
      <c r="A332" s="1305"/>
      <c r="B332" s="1267"/>
      <c r="C332" s="1267"/>
      <c r="D332" s="1267"/>
      <c r="E332" s="1267"/>
      <c r="F332" s="1353"/>
      <c r="G332" s="1353"/>
    </row>
    <row r="333" spans="1:7" ht="15.75" thickBot="1" x14ac:dyDescent="0.3">
      <c r="A333" s="1305"/>
      <c r="C333" s="1259"/>
    </row>
    <row r="334" spans="1:7" ht="15.75" thickBot="1" x14ac:dyDescent="0.3">
      <c r="A334" s="1305"/>
      <c r="B334" s="1354" t="s">
        <v>2906</v>
      </c>
      <c r="C334" s="1355"/>
      <c r="D334" s="1355"/>
      <c r="E334" s="1355"/>
      <c r="F334" s="1356"/>
      <c r="G334" s="1357">
        <f>SUM(G132:G327)</f>
        <v>0</v>
      </c>
    </row>
    <row r="336" spans="1:7" ht="18" x14ac:dyDescent="0.25">
      <c r="A336" s="1358" t="s">
        <v>786</v>
      </c>
      <c r="B336" s="1257" t="s">
        <v>2622</v>
      </c>
      <c r="C336" s="1359"/>
      <c r="D336" s="1359"/>
      <c r="E336" s="1359"/>
      <c r="F336" s="1360"/>
      <c r="G336" s="1360"/>
    </row>
    <row r="337" spans="1:7" x14ac:dyDescent="0.25">
      <c r="A337" s="1361"/>
      <c r="B337" s="1359"/>
      <c r="C337" s="1359"/>
      <c r="D337" s="1359"/>
      <c r="E337" s="1359"/>
      <c r="F337" s="1360"/>
      <c r="G337" s="1360"/>
    </row>
    <row r="338" spans="1:7" x14ac:dyDescent="0.25">
      <c r="A338" s="1361"/>
      <c r="B338" s="1362" t="s">
        <v>712</v>
      </c>
      <c r="C338" s="1363" t="s">
        <v>2191</v>
      </c>
      <c r="D338" s="1364"/>
      <c r="E338" s="1364" t="s">
        <v>2110</v>
      </c>
      <c r="F338" s="1365" t="s">
        <v>2192</v>
      </c>
      <c r="G338" s="1365" t="s">
        <v>2193</v>
      </c>
    </row>
    <row r="339" spans="1:7" x14ac:dyDescent="0.25">
      <c r="A339" s="1361"/>
      <c r="B339" s="1359"/>
      <c r="C339" s="1359"/>
      <c r="D339" s="1359"/>
      <c r="E339" s="1359"/>
      <c r="F339" s="1360"/>
      <c r="G339" s="1360"/>
    </row>
    <row r="340" spans="1:7" ht="48.75" x14ac:dyDescent="0.25">
      <c r="A340" s="1361"/>
      <c r="B340" s="1366" t="s">
        <v>2222</v>
      </c>
      <c r="C340" s="1359"/>
      <c r="D340" s="1359"/>
      <c r="E340" s="1359"/>
      <c r="F340" s="1360"/>
      <c r="G340" s="1360"/>
    </row>
    <row r="341" spans="1:7" x14ac:dyDescent="0.25">
      <c r="A341" s="1361"/>
      <c r="B341" s="1367"/>
      <c r="C341" s="1359"/>
      <c r="D341" s="1359"/>
      <c r="E341" s="1359"/>
      <c r="F341" s="1360"/>
      <c r="G341" s="1360"/>
    </row>
    <row r="342" spans="1:7" x14ac:dyDescent="0.25">
      <c r="A342" s="1361"/>
      <c r="B342" s="1366"/>
      <c r="C342" s="1359"/>
      <c r="D342" s="1359"/>
      <c r="E342" s="1359"/>
      <c r="F342" s="1360"/>
      <c r="G342" s="1360"/>
    </row>
    <row r="343" spans="1:7" x14ac:dyDescent="0.25">
      <c r="A343" s="1361" t="s">
        <v>1147</v>
      </c>
      <c r="B343" s="1368" t="s">
        <v>2907</v>
      </c>
      <c r="C343" s="1369"/>
      <c r="D343" s="1359"/>
      <c r="E343" s="1369"/>
      <c r="F343" s="1370"/>
      <c r="G343" s="1370"/>
    </row>
    <row r="344" spans="1:7" x14ac:dyDescent="0.25">
      <c r="A344" s="1361"/>
      <c r="B344" s="1368"/>
      <c r="C344" s="1369"/>
      <c r="D344" s="1359"/>
      <c r="E344" s="1369"/>
      <c r="F344" s="1370"/>
      <c r="G344" s="1370"/>
    </row>
    <row r="345" spans="1:7" ht="26.25" x14ac:dyDescent="0.25">
      <c r="A345" s="1361" t="s">
        <v>782</v>
      </c>
      <c r="B345" s="1371" t="s">
        <v>2908</v>
      </c>
      <c r="C345" s="1369"/>
      <c r="D345" s="1359"/>
      <c r="E345" s="1369"/>
      <c r="F345" s="1370"/>
      <c r="G345" s="1370"/>
    </row>
    <row r="346" spans="1:7" ht="24.75" x14ac:dyDescent="0.25">
      <c r="A346" s="1361"/>
      <c r="B346" s="1372" t="s">
        <v>2909</v>
      </c>
      <c r="C346" s="1369"/>
      <c r="D346" s="1359"/>
      <c r="E346" s="1369"/>
      <c r="F346" s="1370"/>
      <c r="G346" s="1370"/>
    </row>
    <row r="347" spans="1:7" x14ac:dyDescent="0.25">
      <c r="A347" s="1361"/>
      <c r="B347" s="1371" t="s">
        <v>2910</v>
      </c>
      <c r="C347" s="1369" t="s">
        <v>69</v>
      </c>
      <c r="D347" s="1359"/>
      <c r="E347" s="1373">
        <v>35</v>
      </c>
      <c r="F347" s="1374"/>
      <c r="G347" s="1284">
        <f t="shared" ref="G347:G352" si="3">ROUND(E347*F347,2)</f>
        <v>0</v>
      </c>
    </row>
    <row r="348" spans="1:7" x14ac:dyDescent="0.25">
      <c r="A348" s="1361"/>
      <c r="B348" s="1371" t="s">
        <v>2911</v>
      </c>
      <c r="C348" s="1369" t="s">
        <v>69</v>
      </c>
      <c r="D348" s="1359"/>
      <c r="E348" s="1373">
        <v>5</v>
      </c>
      <c r="F348" s="1374"/>
      <c r="G348" s="1284">
        <f t="shared" si="3"/>
        <v>0</v>
      </c>
    </row>
    <row r="349" spans="1:7" x14ac:dyDescent="0.25">
      <c r="A349" s="1361"/>
      <c r="B349" s="1371" t="s">
        <v>2912</v>
      </c>
      <c r="C349" s="1369" t="s">
        <v>69</v>
      </c>
      <c r="D349" s="1359"/>
      <c r="E349" s="1373">
        <v>40</v>
      </c>
      <c r="F349" s="1374"/>
      <c r="G349" s="1284">
        <f t="shared" si="3"/>
        <v>0</v>
      </c>
    </row>
    <row r="350" spans="1:7" x14ac:dyDescent="0.25">
      <c r="A350" s="1361"/>
      <c r="B350" s="1371" t="s">
        <v>2913</v>
      </c>
      <c r="C350" s="1369" t="s">
        <v>69</v>
      </c>
      <c r="D350" s="1359"/>
      <c r="E350" s="1373">
        <v>10</v>
      </c>
      <c r="F350" s="1374"/>
      <c r="G350" s="1284">
        <f t="shared" si="3"/>
        <v>0</v>
      </c>
    </row>
    <row r="351" spans="1:7" x14ac:dyDescent="0.25">
      <c r="A351" s="1361"/>
      <c r="B351" s="1371" t="s">
        <v>2914</v>
      </c>
      <c r="C351" s="1369" t="s">
        <v>69</v>
      </c>
      <c r="D351" s="1359"/>
      <c r="E351" s="1373">
        <v>10</v>
      </c>
      <c r="F351" s="1374"/>
      <c r="G351" s="1284">
        <f t="shared" si="3"/>
        <v>0</v>
      </c>
    </row>
    <row r="352" spans="1:7" x14ac:dyDescent="0.25">
      <c r="A352" s="1361"/>
      <c r="B352" s="1371" t="s">
        <v>2915</v>
      </c>
      <c r="C352" s="1369" t="s">
        <v>69</v>
      </c>
      <c r="D352" s="1359"/>
      <c r="E352" s="1373">
        <v>64</v>
      </c>
      <c r="F352" s="1374"/>
      <c r="G352" s="1284">
        <f t="shared" si="3"/>
        <v>0</v>
      </c>
    </row>
    <row r="353" spans="1:7" x14ac:dyDescent="0.25">
      <c r="A353" s="1361"/>
      <c r="B353" s="1375"/>
      <c r="C353" s="1376"/>
      <c r="D353" s="1359"/>
      <c r="E353" s="1376"/>
      <c r="F353" s="1377"/>
      <c r="G353" s="1370"/>
    </row>
    <row r="354" spans="1:7" ht="39" x14ac:dyDescent="0.25">
      <c r="A354" s="1361" t="s">
        <v>784</v>
      </c>
      <c r="B354" s="1371" t="s">
        <v>2916</v>
      </c>
      <c r="C354" s="1369" t="s">
        <v>6</v>
      </c>
      <c r="D354" s="1359"/>
      <c r="E354" s="1373">
        <v>8</v>
      </c>
      <c r="F354" s="1374"/>
      <c r="G354" s="1284">
        <f>ROUND(E354*F354,2)</f>
        <v>0</v>
      </c>
    </row>
    <row r="355" spans="1:7" x14ac:dyDescent="0.25">
      <c r="A355" s="1361"/>
      <c r="B355" s="1375"/>
      <c r="C355" s="1376"/>
      <c r="D355" s="1359"/>
      <c r="E355" s="1376"/>
      <c r="F355" s="1377"/>
      <c r="G355" s="1370"/>
    </row>
    <row r="356" spans="1:7" x14ac:dyDescent="0.25">
      <c r="A356" s="1361" t="s">
        <v>786</v>
      </c>
      <c r="B356" s="1367" t="s">
        <v>2917</v>
      </c>
      <c r="C356" s="1369" t="s">
        <v>69</v>
      </c>
      <c r="D356" s="1359"/>
      <c r="E356" s="1373">
        <v>30</v>
      </c>
      <c r="F356" s="1374"/>
      <c r="G356" s="1284">
        <f>ROUND(E356*F356,2)</f>
        <v>0</v>
      </c>
    </row>
    <row r="357" spans="1:7" x14ac:dyDescent="0.25">
      <c r="A357" s="1361"/>
      <c r="B357" s="1375"/>
      <c r="C357" s="1376"/>
      <c r="D357" s="1359"/>
      <c r="E357" s="1376"/>
      <c r="F357" s="1377"/>
      <c r="G357" s="1370"/>
    </row>
    <row r="358" spans="1:7" ht="26.25" x14ac:dyDescent="0.25">
      <c r="A358" s="1361" t="s">
        <v>788</v>
      </c>
      <c r="B358" s="1371" t="s">
        <v>2918</v>
      </c>
      <c r="C358" s="1369" t="s">
        <v>69</v>
      </c>
      <c r="D358" s="1359"/>
      <c r="E358" s="1373">
        <v>30</v>
      </c>
      <c r="F358" s="1374"/>
      <c r="G358" s="1284">
        <f>ROUND(E358*F358,2)</f>
        <v>0</v>
      </c>
    </row>
    <row r="359" spans="1:7" x14ac:dyDescent="0.25">
      <c r="A359" s="1361"/>
      <c r="B359" s="1367"/>
      <c r="C359" s="1369"/>
      <c r="D359" s="1359"/>
      <c r="E359" s="1369"/>
      <c r="F359" s="1370"/>
      <c r="G359" s="1370"/>
    </row>
    <row r="360" spans="1:7" x14ac:dyDescent="0.25">
      <c r="A360" s="1361" t="s">
        <v>791</v>
      </c>
      <c r="B360" s="1367" t="s">
        <v>2919</v>
      </c>
      <c r="C360" s="1369"/>
      <c r="D360" s="1359"/>
      <c r="E360" s="1378"/>
      <c r="F360" s="1379"/>
      <c r="G360" s="1379"/>
    </row>
    <row r="361" spans="1:7" x14ac:dyDescent="0.25">
      <c r="A361" s="1380" t="s">
        <v>113</v>
      </c>
      <c r="B361" s="1367" t="s">
        <v>2920</v>
      </c>
      <c r="C361" s="1369" t="s">
        <v>6</v>
      </c>
      <c r="D361" s="1359"/>
      <c r="E361" s="1381">
        <v>1</v>
      </c>
      <c r="F361" s="1382"/>
      <c r="G361" s="1284">
        <f>ROUND(E361*F361,2)</f>
        <v>0</v>
      </c>
    </row>
    <row r="362" spans="1:7" x14ac:dyDescent="0.25">
      <c r="A362" s="1380" t="s">
        <v>113</v>
      </c>
      <c r="B362" s="1367" t="s">
        <v>2921</v>
      </c>
      <c r="C362" s="1369" t="s">
        <v>6</v>
      </c>
      <c r="D362" s="1359"/>
      <c r="E362" s="1373">
        <v>1</v>
      </c>
      <c r="F362" s="1374"/>
      <c r="G362" s="1284">
        <f>ROUND(E362*F362,2)</f>
        <v>0</v>
      </c>
    </row>
    <row r="363" spans="1:7" x14ac:dyDescent="0.25">
      <c r="A363" s="1361"/>
      <c r="B363" s="1367"/>
      <c r="C363" s="1369"/>
      <c r="D363" s="1359"/>
      <c r="E363" s="1369"/>
      <c r="F363" s="1370"/>
      <c r="G363" s="1370"/>
    </row>
    <row r="364" spans="1:7" x14ac:dyDescent="0.25">
      <c r="A364" s="1361" t="s">
        <v>793</v>
      </c>
      <c r="B364" s="1367" t="s">
        <v>2922</v>
      </c>
      <c r="C364" s="1369"/>
      <c r="D364" s="1359"/>
      <c r="E364" s="1369"/>
      <c r="F364" s="1370"/>
      <c r="G364" s="1370"/>
    </row>
    <row r="365" spans="1:7" x14ac:dyDescent="0.25">
      <c r="A365" s="1361"/>
      <c r="B365" s="1367" t="s">
        <v>2923</v>
      </c>
      <c r="C365" s="1369" t="s">
        <v>6</v>
      </c>
      <c r="D365" s="1359"/>
      <c r="E365" s="1373">
        <v>1</v>
      </c>
      <c r="F365" s="1374"/>
      <c r="G365" s="1284">
        <f>ROUND(E365*F365,2)</f>
        <v>0</v>
      </c>
    </row>
    <row r="366" spans="1:7" x14ac:dyDescent="0.25">
      <c r="A366" s="1361"/>
      <c r="B366" s="1367" t="s">
        <v>2924</v>
      </c>
      <c r="C366" s="1369" t="s">
        <v>6</v>
      </c>
      <c r="D366" s="1359"/>
      <c r="E366" s="1373">
        <v>2</v>
      </c>
      <c r="F366" s="1374"/>
      <c r="G366" s="1284">
        <f>ROUND(E366*F366,2)</f>
        <v>0</v>
      </c>
    </row>
    <row r="367" spans="1:7" x14ac:dyDescent="0.25">
      <c r="A367" s="1361"/>
      <c r="B367" s="1367" t="s">
        <v>2925</v>
      </c>
      <c r="C367" s="1369" t="s">
        <v>6</v>
      </c>
      <c r="D367" s="1359"/>
      <c r="E367" s="1373">
        <v>4</v>
      </c>
      <c r="F367" s="1374"/>
      <c r="G367" s="1284">
        <f>ROUND(E367*F367,2)</f>
        <v>0</v>
      </c>
    </row>
    <row r="368" spans="1:7" x14ac:dyDescent="0.25">
      <c r="A368" s="1361"/>
      <c r="B368" s="1367"/>
      <c r="C368" s="1369"/>
      <c r="D368" s="1359"/>
      <c r="E368" s="1369"/>
      <c r="F368" s="1370"/>
      <c r="G368" s="1370"/>
    </row>
    <row r="369" spans="1:7" ht="26.25" x14ac:dyDescent="0.25">
      <c r="A369" s="1361" t="s">
        <v>795</v>
      </c>
      <c r="B369" s="1367" t="s">
        <v>2926</v>
      </c>
      <c r="C369" s="1369" t="s">
        <v>20</v>
      </c>
      <c r="D369" s="1359"/>
      <c r="E369" s="1373">
        <v>12</v>
      </c>
      <c r="F369" s="1374"/>
      <c r="G369" s="1284">
        <f>ROUND(E369*F369,2)</f>
        <v>0</v>
      </c>
    </row>
    <row r="370" spans="1:7" x14ac:dyDescent="0.25">
      <c r="A370" s="1361"/>
      <c r="B370" s="1367"/>
      <c r="C370" s="1369"/>
      <c r="D370" s="1359"/>
      <c r="E370" s="1369"/>
      <c r="F370" s="1370"/>
      <c r="G370" s="1370"/>
    </row>
    <row r="371" spans="1:7" ht="26.25" x14ac:dyDescent="0.25">
      <c r="A371" s="1361" t="s">
        <v>797</v>
      </c>
      <c r="B371" s="1367" t="s">
        <v>2927</v>
      </c>
      <c r="C371" s="1369"/>
      <c r="D371" s="1359"/>
      <c r="E371" s="1369"/>
      <c r="F371" s="1370"/>
      <c r="G371" s="1370"/>
    </row>
    <row r="372" spans="1:7" x14ac:dyDescent="0.25">
      <c r="A372" s="1361"/>
      <c r="B372" s="1367" t="s">
        <v>2928</v>
      </c>
      <c r="C372" s="1369" t="s">
        <v>6</v>
      </c>
      <c r="D372" s="1359"/>
      <c r="E372" s="1373">
        <v>1</v>
      </c>
      <c r="F372" s="1374"/>
      <c r="G372" s="1284">
        <f>ROUND(E372*F372,2)</f>
        <v>0</v>
      </c>
    </row>
    <row r="373" spans="1:7" x14ac:dyDescent="0.25">
      <c r="A373" s="1361"/>
      <c r="B373" s="1367" t="s">
        <v>2929</v>
      </c>
      <c r="C373" s="1369" t="s">
        <v>6</v>
      </c>
      <c r="D373" s="1359"/>
      <c r="E373" s="1373">
        <v>1</v>
      </c>
      <c r="F373" s="1374"/>
      <c r="G373" s="1284">
        <f>ROUND(E373*F373,2)</f>
        <v>0</v>
      </c>
    </row>
    <row r="374" spans="1:7" x14ac:dyDescent="0.25">
      <c r="A374" s="1361"/>
      <c r="B374" s="1367"/>
      <c r="C374" s="1369"/>
      <c r="D374" s="1359"/>
      <c r="E374" s="1369"/>
      <c r="F374" s="1370"/>
      <c r="G374" s="1370"/>
    </row>
    <row r="375" spans="1:7" x14ac:dyDescent="0.25">
      <c r="A375" s="1361" t="s">
        <v>799</v>
      </c>
      <c r="B375" s="1367" t="s">
        <v>2930</v>
      </c>
      <c r="C375" s="1369"/>
      <c r="D375" s="1359"/>
      <c r="E375" s="1369"/>
      <c r="F375" s="1370"/>
      <c r="G375" s="1370"/>
    </row>
    <row r="376" spans="1:7" x14ac:dyDescent="0.25">
      <c r="A376" s="1361"/>
      <c r="B376" s="1367" t="s">
        <v>2931</v>
      </c>
      <c r="C376" s="1369" t="s">
        <v>6</v>
      </c>
      <c r="D376" s="1359"/>
      <c r="E376" s="1373">
        <v>1</v>
      </c>
      <c r="F376" s="1374"/>
      <c r="G376" s="1284">
        <f>ROUND(E376*F376,2)</f>
        <v>0</v>
      </c>
    </row>
    <row r="377" spans="1:7" x14ac:dyDescent="0.25">
      <c r="A377" s="1361"/>
      <c r="B377" s="1367"/>
      <c r="C377" s="1369"/>
      <c r="D377" s="1359"/>
      <c r="E377" s="1369"/>
      <c r="F377" s="1370"/>
      <c r="G377" s="1370"/>
    </row>
    <row r="378" spans="1:7" x14ac:dyDescent="0.25">
      <c r="A378" s="1383" t="s">
        <v>801</v>
      </c>
      <c r="B378" s="1367" t="s">
        <v>2932</v>
      </c>
      <c r="C378" s="1369" t="s">
        <v>6</v>
      </c>
      <c r="D378" s="1359"/>
      <c r="E378" s="1373">
        <v>1</v>
      </c>
      <c r="F378" s="1374"/>
      <c r="G378" s="1284">
        <f>ROUND(E378*F378,2)</f>
        <v>0</v>
      </c>
    </row>
    <row r="379" spans="1:7" x14ac:dyDescent="0.25">
      <c r="A379" s="1361"/>
      <c r="B379" s="1367"/>
      <c r="C379" s="1369"/>
      <c r="D379" s="1359"/>
      <c r="E379" s="1369"/>
      <c r="F379" s="1370"/>
      <c r="G379" s="1370"/>
    </row>
    <row r="380" spans="1:7" ht="26.25" x14ac:dyDescent="0.25">
      <c r="A380" s="1383" t="s">
        <v>803</v>
      </c>
      <c r="B380" s="1384" t="s">
        <v>2933</v>
      </c>
      <c r="C380" s="1369"/>
      <c r="D380" s="1359"/>
      <c r="E380" s="1369"/>
      <c r="F380" s="1370"/>
      <c r="G380" s="1370"/>
    </row>
    <row r="381" spans="1:7" x14ac:dyDescent="0.25">
      <c r="A381" s="1361"/>
      <c r="B381" s="1371" t="s">
        <v>2934</v>
      </c>
      <c r="C381" s="1369" t="s">
        <v>6</v>
      </c>
      <c r="D381" s="1359"/>
      <c r="E381" s="1373">
        <v>1</v>
      </c>
      <c r="F381" s="1374"/>
      <c r="G381" s="1284">
        <f>ROUND(E381*F381,2)</f>
        <v>0</v>
      </c>
    </row>
    <row r="382" spans="1:7" x14ac:dyDescent="0.25">
      <c r="A382" s="1361"/>
      <c r="B382" s="1371" t="s">
        <v>2935</v>
      </c>
      <c r="C382" s="1369" t="s">
        <v>6</v>
      </c>
      <c r="D382" s="1359"/>
      <c r="E382" s="1373">
        <v>1</v>
      </c>
      <c r="F382" s="1374"/>
      <c r="G382" s="1284">
        <f>ROUND(E382*F382,2)</f>
        <v>0</v>
      </c>
    </row>
    <row r="383" spans="1:7" x14ac:dyDescent="0.25">
      <c r="A383" s="1361"/>
      <c r="B383" s="1371" t="s">
        <v>2936</v>
      </c>
      <c r="C383" s="1369" t="s">
        <v>6</v>
      </c>
      <c r="D383" s="1359"/>
      <c r="E383" s="1373">
        <v>1</v>
      </c>
      <c r="F383" s="1374"/>
      <c r="G383" s="1284">
        <f>ROUND(E383*F383,2)</f>
        <v>0</v>
      </c>
    </row>
    <row r="384" spans="1:7" x14ac:dyDescent="0.25">
      <c r="A384" s="1361"/>
      <c r="B384" s="1367"/>
      <c r="C384" s="1369"/>
      <c r="D384" s="1359"/>
      <c r="E384" s="1369"/>
      <c r="F384" s="1370"/>
      <c r="G384" s="1370"/>
    </row>
    <row r="385" spans="1:7" ht="26.25" x14ac:dyDescent="0.25">
      <c r="A385" s="1383" t="s">
        <v>805</v>
      </c>
      <c r="B385" s="1367" t="s">
        <v>2937</v>
      </c>
      <c r="C385" s="1369" t="s">
        <v>1976</v>
      </c>
      <c r="D385" s="1359"/>
      <c r="E385" s="1373">
        <v>1</v>
      </c>
      <c r="F385" s="1374"/>
      <c r="G385" s="1284">
        <f>ROUND(E385*F385,2)</f>
        <v>0</v>
      </c>
    </row>
    <row r="386" spans="1:7" x14ac:dyDescent="0.25">
      <c r="A386" s="1361"/>
      <c r="B386" s="1367"/>
      <c r="C386" s="1369"/>
      <c r="D386" s="1359"/>
      <c r="E386" s="1369"/>
      <c r="F386" s="1370"/>
      <c r="G386" s="1370"/>
    </row>
    <row r="387" spans="1:7" x14ac:dyDescent="0.25">
      <c r="A387" s="1383" t="s">
        <v>807</v>
      </c>
      <c r="B387" s="1385" t="s">
        <v>2938</v>
      </c>
      <c r="C387" s="1369" t="s">
        <v>6</v>
      </c>
      <c r="D387" s="1359"/>
      <c r="E387" s="1386">
        <v>1</v>
      </c>
      <c r="F387" s="1374"/>
      <c r="G387" s="1374">
        <f t="shared" ref="G387" si="4">E387*F387</f>
        <v>0</v>
      </c>
    </row>
    <row r="388" spans="1:7" x14ac:dyDescent="0.25">
      <c r="A388" s="1361"/>
      <c r="B388" s="1367"/>
      <c r="C388" s="1369"/>
      <c r="D388" s="1359"/>
      <c r="E388" s="1369"/>
      <c r="F388" s="1370"/>
      <c r="G388" s="1370"/>
    </row>
    <row r="389" spans="1:7" x14ac:dyDescent="0.25">
      <c r="A389" s="1361"/>
      <c r="B389" s="1387" t="s">
        <v>2939</v>
      </c>
      <c r="C389" s="1378"/>
      <c r="D389" s="1388"/>
      <c r="E389" s="1389"/>
      <c r="F389" s="1390"/>
      <c r="G389" s="1391">
        <f>SUM(G343:G388)</f>
        <v>0</v>
      </c>
    </row>
    <row r="390" spans="1:7" x14ac:dyDescent="0.25">
      <c r="A390" s="1361"/>
      <c r="B390" s="1367"/>
      <c r="C390" s="1369"/>
      <c r="D390" s="1359"/>
      <c r="E390" s="1369"/>
      <c r="F390" s="1370"/>
      <c r="G390" s="1370"/>
    </row>
    <row r="391" spans="1:7" x14ac:dyDescent="0.25">
      <c r="A391" s="1361"/>
      <c r="B391" s="1392"/>
      <c r="C391" s="1369"/>
      <c r="D391" s="1359"/>
      <c r="E391" s="1369"/>
      <c r="F391" s="1370"/>
      <c r="G391" s="1370"/>
    </row>
    <row r="392" spans="1:7" x14ac:dyDescent="0.25">
      <c r="A392" s="1361"/>
      <c r="B392" s="1392"/>
      <c r="C392" s="1369"/>
      <c r="D392" s="1359"/>
      <c r="E392" s="1369"/>
      <c r="F392" s="1370"/>
      <c r="G392" s="1370"/>
    </row>
    <row r="393" spans="1:7" x14ac:dyDescent="0.25">
      <c r="A393" s="1361" t="s">
        <v>1149</v>
      </c>
      <c r="B393" s="1368" t="s">
        <v>2940</v>
      </c>
      <c r="C393" s="1369"/>
      <c r="D393" s="1359"/>
      <c r="E393" s="1369"/>
      <c r="F393" s="1370"/>
      <c r="G393" s="1370"/>
    </row>
    <row r="394" spans="1:7" x14ac:dyDescent="0.25">
      <c r="A394" s="1361"/>
      <c r="B394" s="1392"/>
      <c r="C394" s="1369"/>
      <c r="D394" s="1359"/>
      <c r="E394" s="1369"/>
      <c r="F394" s="1370"/>
      <c r="G394" s="1370"/>
    </row>
    <row r="395" spans="1:7" x14ac:dyDescent="0.25">
      <c r="A395" s="1361"/>
      <c r="B395" s="1366" t="s">
        <v>2941</v>
      </c>
      <c r="C395" s="1393"/>
      <c r="D395" s="1359"/>
      <c r="E395" s="1393"/>
      <c r="F395" s="1370"/>
      <c r="G395" s="1370"/>
    </row>
    <row r="396" spans="1:7" x14ac:dyDescent="0.25">
      <c r="A396" s="1361"/>
      <c r="B396" s="1366" t="s">
        <v>2942</v>
      </c>
      <c r="C396" s="1393"/>
      <c r="D396" s="1359"/>
      <c r="E396" s="1393"/>
      <c r="F396" s="1370"/>
      <c r="G396" s="1370"/>
    </row>
    <row r="397" spans="1:7" x14ac:dyDescent="0.25">
      <c r="A397" s="1361"/>
      <c r="B397" s="1366" t="s">
        <v>2943</v>
      </c>
      <c r="C397" s="1393"/>
      <c r="D397" s="1359"/>
      <c r="E397" s="1393"/>
      <c r="F397" s="1370"/>
      <c r="G397" s="1370"/>
    </row>
    <row r="398" spans="1:7" x14ac:dyDescent="0.25">
      <c r="A398" s="1361"/>
      <c r="B398" s="1366" t="s">
        <v>2944</v>
      </c>
      <c r="C398" s="1393"/>
      <c r="D398" s="1359"/>
      <c r="E398" s="1393"/>
      <c r="F398" s="1370"/>
      <c r="G398" s="1370"/>
    </row>
    <row r="399" spans="1:7" x14ac:dyDescent="0.25">
      <c r="A399" s="1361"/>
      <c r="B399" s="1366" t="s">
        <v>2945</v>
      </c>
      <c r="C399" s="1393"/>
      <c r="D399" s="1359"/>
      <c r="E399" s="1393"/>
      <c r="F399" s="1370"/>
      <c r="G399" s="1370"/>
    </row>
    <row r="400" spans="1:7" x14ac:dyDescent="0.25">
      <c r="A400" s="1361"/>
      <c r="B400" s="1366" t="s">
        <v>2946</v>
      </c>
      <c r="C400" s="1393"/>
      <c r="D400" s="1359"/>
      <c r="E400" s="1393"/>
      <c r="F400" s="1370"/>
      <c r="G400" s="1370"/>
    </row>
    <row r="401" spans="1:7" x14ac:dyDescent="0.25">
      <c r="A401" s="1361"/>
      <c r="B401" s="1366" t="s">
        <v>2947</v>
      </c>
      <c r="C401" s="1393"/>
      <c r="D401" s="1359"/>
      <c r="E401" s="1393"/>
      <c r="F401" s="1370"/>
      <c r="G401" s="1370"/>
    </row>
    <row r="402" spans="1:7" x14ac:dyDescent="0.25">
      <c r="A402" s="1361"/>
      <c r="B402" s="1366" t="s">
        <v>2948</v>
      </c>
      <c r="C402" s="1393"/>
      <c r="D402" s="1359"/>
      <c r="E402" s="1393"/>
      <c r="F402" s="1370"/>
      <c r="G402" s="1370"/>
    </row>
    <row r="403" spans="1:7" ht="24.75" x14ac:dyDescent="0.25">
      <c r="A403" s="1361"/>
      <c r="B403" s="1366" t="s">
        <v>2949</v>
      </c>
      <c r="C403" s="1393"/>
      <c r="D403" s="1359"/>
      <c r="E403" s="1393"/>
      <c r="F403" s="1370"/>
      <c r="G403" s="1370"/>
    </row>
    <row r="404" spans="1:7" x14ac:dyDescent="0.25">
      <c r="A404" s="1361"/>
      <c r="B404" s="1366" t="s">
        <v>2950</v>
      </c>
      <c r="C404" s="1393"/>
      <c r="D404" s="1359"/>
      <c r="E404" s="1393"/>
      <c r="F404" s="1370"/>
      <c r="G404" s="1370"/>
    </row>
    <row r="405" spans="1:7" x14ac:dyDescent="0.25">
      <c r="A405" s="1361"/>
      <c r="B405" s="1392"/>
      <c r="C405" s="1369"/>
      <c r="D405" s="1359"/>
      <c r="E405" s="1369"/>
      <c r="F405" s="1370"/>
      <c r="G405" s="1370"/>
    </row>
    <row r="406" spans="1:7" ht="26.25" x14ac:dyDescent="0.25">
      <c r="A406" s="1361" t="s">
        <v>782</v>
      </c>
      <c r="B406" s="1367" t="s">
        <v>2951</v>
      </c>
      <c r="C406" s="1369" t="s">
        <v>1976</v>
      </c>
      <c r="D406" s="1359"/>
      <c r="E406" s="1385">
        <v>1</v>
      </c>
      <c r="F406" s="1370"/>
      <c r="G406" s="1394" t="s">
        <v>2952</v>
      </c>
    </row>
    <row r="407" spans="1:7" x14ac:dyDescent="0.25">
      <c r="A407" s="1380" t="s">
        <v>113</v>
      </c>
      <c r="B407" s="1367" t="s">
        <v>2953</v>
      </c>
      <c r="C407" s="1369" t="s">
        <v>1976</v>
      </c>
      <c r="D407" s="1359"/>
      <c r="E407" s="1385">
        <v>1</v>
      </c>
      <c r="F407" s="1370"/>
      <c r="G407" s="1370"/>
    </row>
    <row r="408" spans="1:7" x14ac:dyDescent="0.25">
      <c r="A408" s="1380" t="s">
        <v>113</v>
      </c>
      <c r="B408" s="1367" t="s">
        <v>2954</v>
      </c>
      <c r="C408" s="1369" t="s">
        <v>1976</v>
      </c>
      <c r="D408" s="1359"/>
      <c r="E408" s="1385">
        <v>1</v>
      </c>
      <c r="F408" s="1370"/>
      <c r="G408" s="1370"/>
    </row>
    <row r="409" spans="1:7" x14ac:dyDescent="0.25">
      <c r="A409" s="1380" t="s">
        <v>113</v>
      </c>
      <c r="B409" s="1367" t="s">
        <v>2955</v>
      </c>
      <c r="C409" s="1369" t="s">
        <v>6</v>
      </c>
      <c r="D409" s="1359"/>
      <c r="E409" s="1385">
        <v>3</v>
      </c>
      <c r="F409" s="1370"/>
      <c r="G409" s="1370"/>
    </row>
    <row r="410" spans="1:7" x14ac:dyDescent="0.25">
      <c r="A410" s="1380" t="s">
        <v>113</v>
      </c>
      <c r="B410" s="1367" t="s">
        <v>2956</v>
      </c>
      <c r="C410" s="1369" t="s">
        <v>6</v>
      </c>
      <c r="D410" s="1359"/>
      <c r="E410" s="1385">
        <v>1</v>
      </c>
      <c r="F410" s="1370"/>
      <c r="G410" s="1370"/>
    </row>
    <row r="411" spans="1:7" x14ac:dyDescent="0.25">
      <c r="A411" s="1380" t="s">
        <v>113</v>
      </c>
      <c r="B411" s="1367" t="s">
        <v>2957</v>
      </c>
      <c r="C411" s="1369" t="s">
        <v>1976</v>
      </c>
      <c r="D411" s="1359"/>
      <c r="E411" s="1385">
        <v>1</v>
      </c>
      <c r="F411" s="1370"/>
      <c r="G411" s="1370"/>
    </row>
    <row r="412" spans="1:7" x14ac:dyDescent="0.25">
      <c r="A412" s="1380" t="s">
        <v>113</v>
      </c>
      <c r="B412" s="1367" t="s">
        <v>2958</v>
      </c>
      <c r="C412" s="1369" t="s">
        <v>1976</v>
      </c>
      <c r="D412" s="1359"/>
      <c r="E412" s="1385">
        <v>1</v>
      </c>
      <c r="F412" s="1370"/>
      <c r="G412" s="1370"/>
    </row>
    <row r="413" spans="1:7" x14ac:dyDescent="0.25">
      <c r="A413" s="1380" t="s">
        <v>113</v>
      </c>
      <c r="B413" s="1367" t="s">
        <v>2959</v>
      </c>
      <c r="C413" s="1369" t="s">
        <v>6</v>
      </c>
      <c r="D413" s="1359"/>
      <c r="E413" s="1385">
        <v>2</v>
      </c>
      <c r="F413" s="1370"/>
      <c r="G413" s="1370"/>
    </row>
    <row r="414" spans="1:7" x14ac:dyDescent="0.25">
      <c r="A414" s="1380" t="s">
        <v>113</v>
      </c>
      <c r="B414" s="1367" t="s">
        <v>2960</v>
      </c>
      <c r="C414" s="1369" t="s">
        <v>6</v>
      </c>
      <c r="D414" s="1359"/>
      <c r="E414" s="1385">
        <v>12</v>
      </c>
      <c r="F414" s="1370"/>
      <c r="G414" s="1370"/>
    </row>
    <row r="415" spans="1:7" x14ac:dyDescent="0.25">
      <c r="A415" s="1380" t="s">
        <v>113</v>
      </c>
      <c r="B415" s="1367" t="s">
        <v>2961</v>
      </c>
      <c r="C415" s="1369" t="s">
        <v>1976</v>
      </c>
      <c r="D415" s="1359"/>
      <c r="E415" s="1385">
        <v>2</v>
      </c>
      <c r="F415" s="1370"/>
      <c r="G415" s="1370"/>
    </row>
    <row r="416" spans="1:7" x14ac:dyDescent="0.25">
      <c r="A416" s="1380" t="s">
        <v>113</v>
      </c>
      <c r="B416" s="1367" t="s">
        <v>871</v>
      </c>
      <c r="C416" s="1369" t="s">
        <v>1976</v>
      </c>
      <c r="D416" s="1359"/>
      <c r="E416" s="1385">
        <v>2</v>
      </c>
      <c r="F416" s="1370"/>
      <c r="G416" s="1370"/>
    </row>
    <row r="417" spans="1:7" x14ac:dyDescent="0.25">
      <c r="A417" s="1380" t="s">
        <v>113</v>
      </c>
      <c r="B417" s="1367" t="s">
        <v>872</v>
      </c>
      <c r="C417" s="1369" t="s">
        <v>1976</v>
      </c>
      <c r="D417" s="1359"/>
      <c r="E417" s="1385">
        <v>2</v>
      </c>
      <c r="F417" s="1370"/>
      <c r="G417" s="1370"/>
    </row>
    <row r="418" spans="1:7" x14ac:dyDescent="0.25">
      <c r="A418" s="1380" t="s">
        <v>113</v>
      </c>
      <c r="B418" s="1367" t="s">
        <v>2962</v>
      </c>
      <c r="C418" s="1369" t="s">
        <v>1976</v>
      </c>
      <c r="D418" s="1359"/>
      <c r="E418" s="1385">
        <v>2</v>
      </c>
      <c r="F418" s="1370"/>
      <c r="G418" s="1370"/>
    </row>
    <row r="419" spans="1:7" ht="26.25" x14ac:dyDescent="0.25">
      <c r="A419" s="1380" t="s">
        <v>113</v>
      </c>
      <c r="B419" s="1367" t="s">
        <v>2963</v>
      </c>
      <c r="C419" s="1369" t="s">
        <v>1976</v>
      </c>
      <c r="D419" s="1359"/>
      <c r="E419" s="1385">
        <v>2</v>
      </c>
      <c r="F419" s="1370"/>
      <c r="G419" s="1370"/>
    </row>
    <row r="420" spans="1:7" x14ac:dyDescent="0.25">
      <c r="A420" s="1380" t="s">
        <v>113</v>
      </c>
      <c r="B420" s="1367" t="s">
        <v>875</v>
      </c>
      <c r="C420" s="1369" t="s">
        <v>1976</v>
      </c>
      <c r="D420" s="1359"/>
      <c r="E420" s="1385">
        <v>2</v>
      </c>
      <c r="F420" s="1370"/>
      <c r="G420" s="1370"/>
    </row>
    <row r="421" spans="1:7" x14ac:dyDescent="0.25">
      <c r="A421" s="1380" t="s">
        <v>113</v>
      </c>
      <c r="B421" s="1367" t="s">
        <v>2964</v>
      </c>
      <c r="C421" s="1369" t="s">
        <v>1976</v>
      </c>
      <c r="D421" s="1359"/>
      <c r="E421" s="1385">
        <v>1</v>
      </c>
      <c r="F421" s="1370"/>
      <c r="G421" s="1370"/>
    </row>
    <row r="422" spans="1:7" x14ac:dyDescent="0.25">
      <c r="A422" s="1380" t="s">
        <v>113</v>
      </c>
      <c r="B422" s="1367" t="s">
        <v>877</v>
      </c>
      <c r="C422" s="1369" t="s">
        <v>1976</v>
      </c>
      <c r="D422" s="1359"/>
      <c r="E422" s="1385">
        <v>2</v>
      </c>
      <c r="F422" s="1370"/>
      <c r="G422" s="1370"/>
    </row>
    <row r="423" spans="1:7" x14ac:dyDescent="0.25">
      <c r="A423" s="1380" t="s">
        <v>113</v>
      </c>
      <c r="B423" s="1367" t="s">
        <v>878</v>
      </c>
      <c r="C423" s="1369" t="s">
        <v>1976</v>
      </c>
      <c r="D423" s="1359"/>
      <c r="E423" s="1385">
        <v>4</v>
      </c>
      <c r="F423" s="1370"/>
      <c r="G423" s="1370"/>
    </row>
    <row r="424" spans="1:7" x14ac:dyDescent="0.25">
      <c r="A424" s="1380" t="s">
        <v>113</v>
      </c>
      <c r="B424" s="1367" t="s">
        <v>879</v>
      </c>
      <c r="C424" s="1369" t="s">
        <v>1976</v>
      </c>
      <c r="D424" s="1359"/>
      <c r="E424" s="1385">
        <v>16</v>
      </c>
      <c r="F424" s="1370"/>
      <c r="G424" s="1370"/>
    </row>
    <row r="425" spans="1:7" x14ac:dyDescent="0.25">
      <c r="A425" s="1380" t="s">
        <v>113</v>
      </c>
      <c r="B425" s="1367" t="s">
        <v>2965</v>
      </c>
      <c r="C425" s="1369" t="s">
        <v>69</v>
      </c>
      <c r="D425" s="1359"/>
      <c r="E425" s="1385">
        <v>2</v>
      </c>
      <c r="F425" s="1370"/>
      <c r="G425" s="1370"/>
    </row>
    <row r="426" spans="1:7" x14ac:dyDescent="0.25">
      <c r="A426" s="1380" t="s">
        <v>113</v>
      </c>
      <c r="B426" s="1367" t="s">
        <v>2966</v>
      </c>
      <c r="C426" s="1369" t="s">
        <v>1976</v>
      </c>
      <c r="D426" s="1359"/>
      <c r="E426" s="1385">
        <v>1</v>
      </c>
      <c r="F426" s="1370"/>
      <c r="G426" s="1370"/>
    </row>
    <row r="427" spans="1:7" x14ac:dyDescent="0.25">
      <c r="A427" s="1380" t="s">
        <v>113</v>
      </c>
      <c r="B427" s="1367" t="s">
        <v>2967</v>
      </c>
      <c r="C427" s="1369" t="s">
        <v>1976</v>
      </c>
      <c r="D427" s="1359"/>
      <c r="E427" s="1385">
        <v>1</v>
      </c>
      <c r="F427" s="1370"/>
      <c r="G427" s="1370"/>
    </row>
    <row r="428" spans="1:7" ht="39" x14ac:dyDescent="0.25">
      <c r="A428" s="1380" t="s">
        <v>113</v>
      </c>
      <c r="B428" s="1367" t="s">
        <v>2968</v>
      </c>
      <c r="C428" s="1369" t="s">
        <v>1976</v>
      </c>
      <c r="D428" s="1359"/>
      <c r="E428" s="1385">
        <v>1</v>
      </c>
      <c r="F428" s="1370"/>
      <c r="G428" s="1370"/>
    </row>
    <row r="429" spans="1:7" ht="26.25" x14ac:dyDescent="0.25">
      <c r="A429" s="1380" t="s">
        <v>113</v>
      </c>
      <c r="B429" s="1367" t="s">
        <v>2969</v>
      </c>
      <c r="C429" s="1369" t="s">
        <v>1976</v>
      </c>
      <c r="D429" s="1359"/>
      <c r="E429" s="1385">
        <v>1</v>
      </c>
      <c r="F429" s="1370"/>
      <c r="G429" s="1370"/>
    </row>
    <row r="430" spans="1:7" ht="39" x14ac:dyDescent="0.25">
      <c r="A430" s="1380" t="s">
        <v>113</v>
      </c>
      <c r="B430" s="1367" t="s">
        <v>2970</v>
      </c>
      <c r="C430" s="1369" t="s">
        <v>1976</v>
      </c>
      <c r="D430" s="1359"/>
      <c r="E430" s="1385">
        <v>1</v>
      </c>
      <c r="F430" s="1370"/>
      <c r="G430" s="1370"/>
    </row>
    <row r="431" spans="1:7" x14ac:dyDescent="0.25">
      <c r="A431" s="1380" t="s">
        <v>113</v>
      </c>
      <c r="B431" s="1367" t="s">
        <v>884</v>
      </c>
      <c r="C431" s="1369" t="s">
        <v>1976</v>
      </c>
      <c r="D431" s="1359"/>
      <c r="E431" s="1385">
        <v>1</v>
      </c>
      <c r="F431" s="1370"/>
      <c r="G431" s="1370"/>
    </row>
    <row r="432" spans="1:7" ht="26.25" x14ac:dyDescent="0.25">
      <c r="A432" s="1380" t="s">
        <v>113</v>
      </c>
      <c r="B432" s="1367" t="s">
        <v>2971</v>
      </c>
      <c r="C432" s="1369" t="s">
        <v>1976</v>
      </c>
      <c r="D432" s="1359"/>
      <c r="E432" s="1385">
        <v>1</v>
      </c>
      <c r="F432" s="1370"/>
      <c r="G432" s="1370"/>
    </row>
    <row r="433" spans="1:7" ht="26.25" x14ac:dyDescent="0.25">
      <c r="A433" s="1380" t="s">
        <v>113</v>
      </c>
      <c r="B433" s="1367" t="s">
        <v>2972</v>
      </c>
      <c r="C433" s="1369" t="s">
        <v>1976</v>
      </c>
      <c r="D433" s="1359"/>
      <c r="E433" s="1385">
        <v>1</v>
      </c>
      <c r="F433" s="1370"/>
      <c r="G433" s="1370"/>
    </row>
    <row r="434" spans="1:7" ht="51.75" x14ac:dyDescent="0.25">
      <c r="A434" s="1380" t="s">
        <v>113</v>
      </c>
      <c r="B434" s="1367" t="s">
        <v>2973</v>
      </c>
      <c r="C434" s="1369" t="s">
        <v>1976</v>
      </c>
      <c r="D434" s="1359"/>
      <c r="E434" s="1385">
        <v>1</v>
      </c>
      <c r="F434" s="1370"/>
      <c r="G434" s="1370"/>
    </row>
    <row r="435" spans="1:7" x14ac:dyDescent="0.25">
      <c r="A435" s="1380" t="s">
        <v>113</v>
      </c>
      <c r="B435" s="1367" t="s">
        <v>2974</v>
      </c>
      <c r="C435" s="1369"/>
      <c r="D435" s="1359"/>
      <c r="E435" s="1385"/>
      <c r="F435" s="1370"/>
      <c r="G435" s="1370"/>
    </row>
    <row r="436" spans="1:7" x14ac:dyDescent="0.25">
      <c r="A436" s="1361"/>
      <c r="B436" s="1367" t="s">
        <v>2975</v>
      </c>
      <c r="C436" s="1369" t="s">
        <v>6</v>
      </c>
      <c r="D436" s="1359"/>
      <c r="E436" s="1385">
        <v>7</v>
      </c>
      <c r="F436" s="1370"/>
      <c r="G436" s="1370"/>
    </row>
    <row r="437" spans="1:7" x14ac:dyDescent="0.25">
      <c r="A437" s="1361"/>
      <c r="B437" s="1367" t="s">
        <v>2976</v>
      </c>
      <c r="C437" s="1369" t="s">
        <v>6</v>
      </c>
      <c r="D437" s="1359"/>
      <c r="E437" s="1385">
        <v>1</v>
      </c>
      <c r="F437" s="1370"/>
      <c r="G437" s="1370"/>
    </row>
    <row r="438" spans="1:7" x14ac:dyDescent="0.25">
      <c r="A438" s="1361"/>
      <c r="B438" s="1367" t="s">
        <v>2977</v>
      </c>
      <c r="C438" s="1369" t="s">
        <v>6</v>
      </c>
      <c r="D438" s="1359"/>
      <c r="E438" s="1385">
        <v>4</v>
      </c>
      <c r="F438" s="1370"/>
      <c r="G438" s="1370"/>
    </row>
    <row r="439" spans="1:7" x14ac:dyDescent="0.25">
      <c r="A439" s="1361"/>
      <c r="B439" s="1367" t="s">
        <v>2978</v>
      </c>
      <c r="C439" s="1369" t="s">
        <v>6</v>
      </c>
      <c r="D439" s="1359"/>
      <c r="E439" s="1385">
        <v>2</v>
      </c>
      <c r="F439" s="1370"/>
      <c r="G439" s="1370"/>
    </row>
    <row r="440" spans="1:7" x14ac:dyDescent="0.25">
      <c r="A440" s="1361"/>
      <c r="B440" s="1367" t="s">
        <v>2979</v>
      </c>
      <c r="C440" s="1369" t="s">
        <v>6</v>
      </c>
      <c r="D440" s="1359"/>
      <c r="E440" s="1385">
        <v>1</v>
      </c>
      <c r="F440" s="1370"/>
      <c r="G440" s="1370"/>
    </row>
    <row r="441" spans="1:7" x14ac:dyDescent="0.25">
      <c r="A441" s="1361"/>
      <c r="B441" s="1367" t="s">
        <v>2980</v>
      </c>
      <c r="C441" s="1369" t="s">
        <v>6</v>
      </c>
      <c r="D441" s="1359"/>
      <c r="E441" s="1385">
        <v>2</v>
      </c>
      <c r="F441" s="1370"/>
      <c r="G441" s="1370"/>
    </row>
    <row r="442" spans="1:7" x14ac:dyDescent="0.25">
      <c r="A442" s="1361"/>
      <c r="B442" s="1367" t="s">
        <v>2981</v>
      </c>
      <c r="C442" s="1369" t="s">
        <v>6</v>
      </c>
      <c r="D442" s="1359"/>
      <c r="E442" s="1385">
        <v>5</v>
      </c>
      <c r="F442" s="1370"/>
      <c r="G442" s="1370"/>
    </row>
    <row r="443" spans="1:7" ht="26.25" x14ac:dyDescent="0.25">
      <c r="A443" s="1380" t="s">
        <v>113</v>
      </c>
      <c r="B443" s="1367" t="s">
        <v>2982</v>
      </c>
      <c r="C443" s="1369" t="s">
        <v>1976</v>
      </c>
      <c r="D443" s="1359"/>
      <c r="E443" s="1385">
        <v>1</v>
      </c>
      <c r="F443" s="1370"/>
      <c r="G443" s="1370"/>
    </row>
    <row r="444" spans="1:7" ht="26.25" x14ac:dyDescent="0.25">
      <c r="A444" s="1380" t="s">
        <v>113</v>
      </c>
      <c r="B444" s="1367" t="s">
        <v>2983</v>
      </c>
      <c r="C444" s="1369" t="s">
        <v>1976</v>
      </c>
      <c r="D444" s="1359"/>
      <c r="E444" s="1385">
        <v>1</v>
      </c>
      <c r="F444" s="1370"/>
      <c r="G444" s="1370"/>
    </row>
    <row r="445" spans="1:7" x14ac:dyDescent="0.25">
      <c r="A445" s="1380" t="s">
        <v>113</v>
      </c>
      <c r="B445" s="1367" t="s">
        <v>2984</v>
      </c>
      <c r="C445" s="1369" t="s">
        <v>6</v>
      </c>
      <c r="D445" s="1359"/>
      <c r="E445" s="1385">
        <v>1</v>
      </c>
      <c r="F445" s="1370"/>
      <c r="G445" s="1370"/>
    </row>
    <row r="446" spans="1:7" x14ac:dyDescent="0.25">
      <c r="A446" s="1380" t="s">
        <v>113</v>
      </c>
      <c r="B446" s="1367" t="s">
        <v>2985</v>
      </c>
      <c r="C446" s="1369" t="s">
        <v>6</v>
      </c>
      <c r="D446" s="1359"/>
      <c r="E446" s="1385">
        <v>1</v>
      </c>
      <c r="F446" s="1370"/>
      <c r="G446" s="1370"/>
    </row>
    <row r="447" spans="1:7" ht="26.25" x14ac:dyDescent="0.25">
      <c r="A447" s="1380" t="s">
        <v>113</v>
      </c>
      <c r="B447" s="1367" t="s">
        <v>2986</v>
      </c>
      <c r="C447" s="1369" t="s">
        <v>6</v>
      </c>
      <c r="D447" s="1359"/>
      <c r="E447" s="1385">
        <v>1</v>
      </c>
      <c r="F447" s="1370"/>
      <c r="G447" s="1370"/>
    </row>
    <row r="448" spans="1:7" ht="26.25" x14ac:dyDescent="0.25">
      <c r="A448" s="1380" t="s">
        <v>113</v>
      </c>
      <c r="B448" s="1367" t="s">
        <v>904</v>
      </c>
      <c r="C448" s="1369" t="s">
        <v>6</v>
      </c>
      <c r="D448" s="1395"/>
      <c r="E448" s="1385">
        <v>2</v>
      </c>
      <c r="F448" s="1370"/>
      <c r="G448" s="1370"/>
    </row>
    <row r="449" spans="1:7" ht="64.5" x14ac:dyDescent="0.25">
      <c r="A449" s="1380" t="s">
        <v>113</v>
      </c>
      <c r="B449" s="1367" t="s">
        <v>2987</v>
      </c>
      <c r="C449" s="1369" t="s">
        <v>6</v>
      </c>
      <c r="D449" s="1395"/>
      <c r="E449" s="1385">
        <v>2</v>
      </c>
      <c r="F449" s="1370"/>
      <c r="G449" s="1370"/>
    </row>
    <row r="450" spans="1:7" ht="26.25" x14ac:dyDescent="0.25">
      <c r="A450" s="1380" t="s">
        <v>113</v>
      </c>
      <c r="B450" s="1367" t="s">
        <v>2988</v>
      </c>
      <c r="C450" s="1369" t="s">
        <v>1976</v>
      </c>
      <c r="D450" s="1359"/>
      <c r="E450" s="1385">
        <v>5</v>
      </c>
      <c r="F450" s="1370"/>
      <c r="G450" s="1370"/>
    </row>
    <row r="451" spans="1:7" ht="26.25" x14ac:dyDescent="0.25">
      <c r="A451" s="1380" t="s">
        <v>113</v>
      </c>
      <c r="B451" s="1367" t="s">
        <v>2989</v>
      </c>
      <c r="C451" s="1369" t="s">
        <v>1976</v>
      </c>
      <c r="D451" s="1359"/>
      <c r="E451" s="1385">
        <v>8</v>
      </c>
      <c r="F451" s="1370"/>
      <c r="G451" s="1370"/>
    </row>
    <row r="452" spans="1:7" ht="26.25" x14ac:dyDescent="0.25">
      <c r="A452" s="1380" t="s">
        <v>113</v>
      </c>
      <c r="B452" s="1367" t="s">
        <v>2990</v>
      </c>
      <c r="C452" s="1369" t="s">
        <v>6</v>
      </c>
      <c r="D452" s="1395"/>
      <c r="E452" s="1385">
        <v>2</v>
      </c>
      <c r="F452" s="1370"/>
      <c r="G452" s="1370"/>
    </row>
    <row r="453" spans="1:7" ht="26.25" x14ac:dyDescent="0.25">
      <c r="A453" s="1380" t="s">
        <v>113</v>
      </c>
      <c r="B453" s="1367" t="s">
        <v>2991</v>
      </c>
      <c r="C453" s="1369" t="s">
        <v>6</v>
      </c>
      <c r="D453" s="1395"/>
      <c r="E453" s="1385">
        <v>2</v>
      </c>
      <c r="F453" s="1370"/>
      <c r="G453" s="1370"/>
    </row>
    <row r="454" spans="1:7" ht="26.25" x14ac:dyDescent="0.25">
      <c r="A454" s="1380" t="s">
        <v>113</v>
      </c>
      <c r="B454" s="1367" t="s">
        <v>2992</v>
      </c>
      <c r="C454" s="1369" t="s">
        <v>6</v>
      </c>
      <c r="D454" s="1395"/>
      <c r="E454" s="1385">
        <v>2</v>
      </c>
      <c r="F454" s="1370"/>
      <c r="G454" s="1370"/>
    </row>
    <row r="455" spans="1:7" ht="64.5" x14ac:dyDescent="0.25">
      <c r="A455" s="1380" t="s">
        <v>113</v>
      </c>
      <c r="B455" s="1367" t="s">
        <v>2993</v>
      </c>
      <c r="C455" s="1369" t="s">
        <v>6</v>
      </c>
      <c r="D455" s="1395"/>
      <c r="E455" s="1385">
        <v>2</v>
      </c>
      <c r="F455" s="1370"/>
      <c r="G455" s="1370"/>
    </row>
    <row r="456" spans="1:7" ht="51.75" x14ac:dyDescent="0.25">
      <c r="A456" s="1380" t="s">
        <v>113</v>
      </c>
      <c r="B456" s="1367" t="s">
        <v>2994</v>
      </c>
      <c r="C456" s="1369" t="s">
        <v>1976</v>
      </c>
      <c r="D456" s="1395"/>
      <c r="E456" s="1385">
        <v>3</v>
      </c>
      <c r="F456" s="1370"/>
      <c r="G456" s="1370"/>
    </row>
    <row r="457" spans="1:7" ht="51.75" x14ac:dyDescent="0.25">
      <c r="A457" s="1380" t="s">
        <v>113</v>
      </c>
      <c r="B457" s="1367" t="s">
        <v>2995</v>
      </c>
      <c r="C457" s="1369" t="s">
        <v>1976</v>
      </c>
      <c r="D457" s="1395"/>
      <c r="E457" s="1385">
        <v>2</v>
      </c>
      <c r="F457" s="1370"/>
      <c r="G457" s="1370"/>
    </row>
    <row r="458" spans="1:7" ht="51.75" x14ac:dyDescent="0.25">
      <c r="A458" s="1380" t="s">
        <v>113</v>
      </c>
      <c r="B458" s="1367" t="s">
        <v>2996</v>
      </c>
      <c r="C458" s="1369" t="s">
        <v>1976</v>
      </c>
      <c r="D458" s="1395"/>
      <c r="E458" s="1385">
        <v>2</v>
      </c>
      <c r="F458" s="1370"/>
      <c r="G458" s="1370"/>
    </row>
    <row r="459" spans="1:7" x14ac:dyDescent="0.25">
      <c r="A459" s="1380" t="s">
        <v>113</v>
      </c>
      <c r="B459" s="1367" t="s">
        <v>2997</v>
      </c>
      <c r="C459" s="1359"/>
      <c r="D459" s="1359"/>
      <c r="E459" s="1359"/>
      <c r="F459" s="1370"/>
      <c r="G459" s="1370"/>
    </row>
    <row r="460" spans="1:7" x14ac:dyDescent="0.25">
      <c r="A460" s="1361"/>
      <c r="B460" s="1367" t="s">
        <v>2998</v>
      </c>
      <c r="C460" s="1369" t="s">
        <v>6</v>
      </c>
      <c r="D460" s="1395"/>
      <c r="E460" s="1385">
        <v>60</v>
      </c>
      <c r="F460" s="1370"/>
      <c r="G460" s="1370"/>
    </row>
    <row r="461" spans="1:7" x14ac:dyDescent="0.25">
      <c r="A461" s="1361"/>
      <c r="B461" s="1367" t="s">
        <v>2999</v>
      </c>
      <c r="C461" s="1369" t="s">
        <v>6</v>
      </c>
      <c r="D461" s="1395"/>
      <c r="E461" s="1385">
        <v>4</v>
      </c>
      <c r="F461" s="1370"/>
      <c r="G461" s="1370"/>
    </row>
    <row r="462" spans="1:7" x14ac:dyDescent="0.25">
      <c r="A462" s="1361"/>
      <c r="B462" s="1367" t="s">
        <v>3000</v>
      </c>
      <c r="C462" s="1369" t="s">
        <v>1976</v>
      </c>
      <c r="D462" s="1395"/>
      <c r="E462" s="1385">
        <v>5</v>
      </c>
      <c r="F462" s="1370"/>
      <c r="G462" s="1370"/>
    </row>
    <row r="463" spans="1:7" x14ac:dyDescent="0.25">
      <c r="A463" s="1380" t="s">
        <v>113</v>
      </c>
      <c r="B463" s="1367" t="s">
        <v>920</v>
      </c>
      <c r="C463" s="1369" t="s">
        <v>69</v>
      </c>
      <c r="D463" s="1395"/>
      <c r="E463" s="1385">
        <v>2</v>
      </c>
      <c r="F463" s="1370"/>
      <c r="G463" s="1370"/>
    </row>
    <row r="464" spans="1:7" x14ac:dyDescent="0.25">
      <c r="A464" s="1380" t="s">
        <v>113</v>
      </c>
      <c r="B464" s="1367" t="s">
        <v>921</v>
      </c>
      <c r="C464" s="1369" t="s">
        <v>69</v>
      </c>
      <c r="D464" s="1359"/>
      <c r="E464" s="1385">
        <v>0.8</v>
      </c>
      <c r="F464" s="1370"/>
      <c r="G464" s="1370"/>
    </row>
    <row r="465" spans="1:7" x14ac:dyDescent="0.25">
      <c r="A465" s="1380" t="s">
        <v>113</v>
      </c>
      <c r="B465" s="1367" t="s">
        <v>922</v>
      </c>
      <c r="C465" s="1369" t="s">
        <v>69</v>
      </c>
      <c r="D465" s="1359"/>
      <c r="E465" s="1385">
        <v>1</v>
      </c>
      <c r="F465" s="1370"/>
      <c r="G465" s="1370"/>
    </row>
    <row r="466" spans="1:7" ht="24.75" x14ac:dyDescent="0.25">
      <c r="A466" s="1361"/>
      <c r="B466" s="1366" t="s">
        <v>3001</v>
      </c>
      <c r="C466" s="1369"/>
      <c r="D466" s="1395"/>
      <c r="E466" s="1385"/>
      <c r="F466" s="1370"/>
      <c r="G466" s="1370"/>
    </row>
    <row r="467" spans="1:7" x14ac:dyDescent="0.25">
      <c r="A467" s="1380" t="s">
        <v>113</v>
      </c>
      <c r="B467" s="1367" t="s">
        <v>924</v>
      </c>
      <c r="C467" s="1369"/>
      <c r="D467" s="1395"/>
      <c r="E467" s="1385"/>
      <c r="F467" s="1370"/>
      <c r="G467" s="1370"/>
    </row>
    <row r="468" spans="1:7" x14ac:dyDescent="0.25">
      <c r="A468" s="1361"/>
      <c r="B468" s="1367" t="s">
        <v>925</v>
      </c>
      <c r="C468" s="1369" t="s">
        <v>6</v>
      </c>
      <c r="D468" s="1395"/>
      <c r="E468" s="1385">
        <v>1</v>
      </c>
      <c r="F468" s="1370"/>
      <c r="G468" s="1370"/>
    </row>
    <row r="469" spans="1:7" x14ac:dyDescent="0.25">
      <c r="A469" s="1361"/>
      <c r="B469" s="1367" t="s">
        <v>926</v>
      </c>
      <c r="C469" s="1369" t="s">
        <v>6</v>
      </c>
      <c r="D469" s="1395"/>
      <c r="E469" s="1385">
        <v>1</v>
      </c>
      <c r="F469" s="1370"/>
      <c r="G469" s="1370"/>
    </row>
    <row r="470" spans="1:7" x14ac:dyDescent="0.25">
      <c r="A470" s="1361"/>
      <c r="B470" s="1367" t="s">
        <v>927</v>
      </c>
      <c r="C470" s="1369" t="s">
        <v>6</v>
      </c>
      <c r="D470" s="1395"/>
      <c r="E470" s="1385">
        <v>1</v>
      </c>
      <c r="F470" s="1370"/>
      <c r="G470" s="1370"/>
    </row>
    <row r="471" spans="1:7" x14ac:dyDescent="0.25">
      <c r="A471" s="1380" t="s">
        <v>113</v>
      </c>
      <c r="B471" s="1367" t="s">
        <v>3002</v>
      </c>
      <c r="C471" s="1359"/>
      <c r="D471" s="1359"/>
      <c r="E471" s="1359"/>
      <c r="F471" s="1370"/>
      <c r="G471" s="1370"/>
    </row>
    <row r="472" spans="1:7" x14ac:dyDescent="0.25">
      <c r="A472" s="1361"/>
      <c r="B472" s="1367" t="s">
        <v>3003</v>
      </c>
      <c r="C472" s="1369" t="s">
        <v>6</v>
      </c>
      <c r="D472" s="1395"/>
      <c r="E472" s="1385">
        <v>2</v>
      </c>
      <c r="F472" s="1370"/>
      <c r="G472" s="1370"/>
    </row>
    <row r="473" spans="1:7" x14ac:dyDescent="0.25">
      <c r="A473" s="1361"/>
      <c r="B473" s="1367" t="s">
        <v>930</v>
      </c>
      <c r="C473" s="1369"/>
      <c r="D473" s="1395"/>
      <c r="E473" s="1385"/>
      <c r="F473" s="1370"/>
      <c r="G473" s="1370"/>
    </row>
    <row r="474" spans="1:7" x14ac:dyDescent="0.25">
      <c r="A474" s="1380" t="s">
        <v>113</v>
      </c>
      <c r="B474" s="1367" t="s">
        <v>3004</v>
      </c>
      <c r="C474" s="1359"/>
      <c r="D474" s="1359"/>
      <c r="E474" s="1359"/>
      <c r="F474" s="1370"/>
      <c r="G474" s="1370"/>
    </row>
    <row r="475" spans="1:7" x14ac:dyDescent="0.25">
      <c r="A475" s="1361"/>
      <c r="B475" s="1367" t="s">
        <v>932</v>
      </c>
      <c r="C475" s="1369" t="s">
        <v>6</v>
      </c>
      <c r="D475" s="1395"/>
      <c r="E475" s="1385">
        <v>2</v>
      </c>
      <c r="F475" s="1370"/>
      <c r="G475" s="1370"/>
    </row>
    <row r="476" spans="1:7" x14ac:dyDescent="0.25">
      <c r="A476" s="1361"/>
      <c r="B476" s="1367" t="s">
        <v>3005</v>
      </c>
      <c r="C476" s="1369" t="s">
        <v>6</v>
      </c>
      <c r="D476" s="1395"/>
      <c r="E476" s="1385">
        <v>2</v>
      </c>
      <c r="F476" s="1370"/>
      <c r="G476" s="1370"/>
    </row>
    <row r="477" spans="1:7" x14ac:dyDescent="0.25">
      <c r="A477" s="1361"/>
      <c r="B477" s="1367" t="s">
        <v>934</v>
      </c>
      <c r="C477" s="1369" t="s">
        <v>6</v>
      </c>
      <c r="D477" s="1395"/>
      <c r="E477" s="1385">
        <v>2</v>
      </c>
      <c r="F477" s="1370"/>
      <c r="G477" s="1370"/>
    </row>
    <row r="478" spans="1:7" ht="39" x14ac:dyDescent="0.25">
      <c r="A478" s="1380" t="s">
        <v>113</v>
      </c>
      <c r="B478" s="1367" t="s">
        <v>3006</v>
      </c>
      <c r="C478" s="1369" t="s">
        <v>6</v>
      </c>
      <c r="D478" s="1395"/>
      <c r="E478" s="1385">
        <v>1</v>
      </c>
      <c r="F478" s="1370"/>
      <c r="G478" s="1370"/>
    </row>
    <row r="479" spans="1:7" x14ac:dyDescent="0.25">
      <c r="A479" s="1380" t="s">
        <v>113</v>
      </c>
      <c r="B479" s="1367" t="s">
        <v>936</v>
      </c>
      <c r="C479" s="1369" t="s">
        <v>6</v>
      </c>
      <c r="D479" s="1395"/>
      <c r="E479" s="1385">
        <v>1</v>
      </c>
      <c r="F479" s="1370"/>
      <c r="G479" s="1370"/>
    </row>
    <row r="480" spans="1:7" x14ac:dyDescent="0.25">
      <c r="A480" s="1380" t="s">
        <v>113</v>
      </c>
      <c r="B480" s="1367" t="s">
        <v>937</v>
      </c>
      <c r="C480" s="1369" t="s">
        <v>6</v>
      </c>
      <c r="D480" s="1395"/>
      <c r="E480" s="1385">
        <v>3</v>
      </c>
      <c r="F480" s="1370"/>
      <c r="G480" s="1370"/>
    </row>
    <row r="481" spans="1:7" x14ac:dyDescent="0.25">
      <c r="A481" s="1380" t="s">
        <v>113</v>
      </c>
      <c r="B481" s="1367" t="s">
        <v>938</v>
      </c>
      <c r="C481" s="1369" t="s">
        <v>6</v>
      </c>
      <c r="D481" s="1395"/>
      <c r="E481" s="1385">
        <v>3</v>
      </c>
      <c r="F481" s="1370"/>
      <c r="G481" s="1370"/>
    </row>
    <row r="482" spans="1:7" x14ac:dyDescent="0.25">
      <c r="A482" s="1380" t="s">
        <v>113</v>
      </c>
      <c r="B482" s="1367" t="s">
        <v>939</v>
      </c>
      <c r="C482" s="1369" t="s">
        <v>6</v>
      </c>
      <c r="D482" s="1395"/>
      <c r="E482" s="1385">
        <v>3</v>
      </c>
      <c r="F482" s="1370"/>
      <c r="G482" s="1370"/>
    </row>
    <row r="483" spans="1:7" ht="26.25" x14ac:dyDescent="0.25">
      <c r="A483" s="1380" t="s">
        <v>113</v>
      </c>
      <c r="B483" s="1367" t="s">
        <v>3007</v>
      </c>
      <c r="C483" s="1369" t="s">
        <v>1976</v>
      </c>
      <c r="D483" s="1395"/>
      <c r="E483" s="1385">
        <v>2</v>
      </c>
      <c r="F483" s="1370"/>
      <c r="G483" s="1370"/>
    </row>
    <row r="484" spans="1:7" x14ac:dyDescent="0.25">
      <c r="A484" s="1361"/>
      <c r="B484" s="1367"/>
      <c r="C484" s="1369"/>
      <c r="D484" s="1359"/>
      <c r="E484" s="1385"/>
      <c r="F484" s="1370"/>
      <c r="G484" s="1370"/>
    </row>
    <row r="485" spans="1:7" x14ac:dyDescent="0.25">
      <c r="A485" s="1361" t="s">
        <v>784</v>
      </c>
      <c r="B485" s="1368" t="s">
        <v>3008</v>
      </c>
      <c r="C485" s="1369"/>
      <c r="D485" s="1359"/>
      <c r="E485" s="1369"/>
      <c r="F485" s="1370"/>
      <c r="G485" s="1370"/>
    </row>
    <row r="486" spans="1:7" x14ac:dyDescent="0.25">
      <c r="A486" s="1380" t="s">
        <v>113</v>
      </c>
      <c r="B486" s="1367" t="s">
        <v>945</v>
      </c>
      <c r="C486" s="1369" t="s">
        <v>1976</v>
      </c>
      <c r="D486" s="1395"/>
      <c r="E486" s="1385">
        <v>1</v>
      </c>
      <c r="F486" s="1370"/>
      <c r="G486" s="1370"/>
    </row>
    <row r="487" spans="1:7" x14ac:dyDescent="0.25">
      <c r="A487" s="1380" t="s">
        <v>113</v>
      </c>
      <c r="B487" s="1367" t="s">
        <v>3009</v>
      </c>
      <c r="C487" s="1369" t="s">
        <v>1976</v>
      </c>
      <c r="D487" s="1395"/>
      <c r="E487" s="1385">
        <v>1</v>
      </c>
      <c r="F487" s="1370"/>
      <c r="G487" s="1370"/>
    </row>
    <row r="488" spans="1:7" x14ac:dyDescent="0.25">
      <c r="A488" s="1380" t="s">
        <v>113</v>
      </c>
      <c r="B488" s="1367" t="s">
        <v>3010</v>
      </c>
      <c r="C488" s="1369" t="s">
        <v>1976</v>
      </c>
      <c r="D488" s="1395"/>
      <c r="E488" s="1385">
        <v>4</v>
      </c>
      <c r="F488" s="1370"/>
      <c r="G488" s="1370"/>
    </row>
    <row r="489" spans="1:7" x14ac:dyDescent="0.25">
      <c r="A489" s="1380" t="s">
        <v>113</v>
      </c>
      <c r="B489" s="1367" t="s">
        <v>3011</v>
      </c>
      <c r="C489" s="1369" t="s">
        <v>1976</v>
      </c>
      <c r="D489" s="1395"/>
      <c r="E489" s="1385">
        <v>1</v>
      </c>
      <c r="F489" s="1370"/>
      <c r="G489" s="1370"/>
    </row>
    <row r="490" spans="1:7" x14ac:dyDescent="0.25">
      <c r="A490" s="1380" t="s">
        <v>113</v>
      </c>
      <c r="B490" s="1367" t="s">
        <v>949</v>
      </c>
      <c r="C490" s="1369" t="s">
        <v>1976</v>
      </c>
      <c r="D490" s="1395"/>
      <c r="E490" s="1385">
        <v>2</v>
      </c>
      <c r="F490" s="1370"/>
      <c r="G490" s="1370"/>
    </row>
    <row r="491" spans="1:7" x14ac:dyDescent="0.25">
      <c r="A491" s="1380" t="s">
        <v>113</v>
      </c>
      <c r="B491" s="1367" t="s">
        <v>3012</v>
      </c>
      <c r="C491" s="1369" t="s">
        <v>1976</v>
      </c>
      <c r="D491" s="1395"/>
      <c r="E491" s="1385">
        <v>1</v>
      </c>
      <c r="F491" s="1370"/>
      <c r="G491" s="1370"/>
    </row>
    <row r="492" spans="1:7" x14ac:dyDescent="0.25">
      <c r="A492" s="1380" t="s">
        <v>113</v>
      </c>
      <c r="B492" s="1367" t="s">
        <v>3013</v>
      </c>
      <c r="C492" s="1369" t="s">
        <v>1976</v>
      </c>
      <c r="D492" s="1395"/>
      <c r="E492" s="1385">
        <v>1</v>
      </c>
      <c r="F492" s="1370"/>
      <c r="G492" s="1370"/>
    </row>
    <row r="493" spans="1:7" ht="26.25" x14ac:dyDescent="0.25">
      <c r="A493" s="1380" t="s">
        <v>113</v>
      </c>
      <c r="B493" s="1367" t="s">
        <v>3014</v>
      </c>
      <c r="C493" s="1369" t="s">
        <v>1976</v>
      </c>
      <c r="D493" s="1395"/>
      <c r="E493" s="1385">
        <v>1</v>
      </c>
      <c r="F493" s="1370"/>
      <c r="G493" s="1370"/>
    </row>
    <row r="494" spans="1:7" ht="39" x14ac:dyDescent="0.25">
      <c r="A494" s="1380" t="s">
        <v>113</v>
      </c>
      <c r="B494" s="1367" t="s">
        <v>3015</v>
      </c>
      <c r="C494" s="1369" t="s">
        <v>1976</v>
      </c>
      <c r="D494" s="1359"/>
      <c r="E494" s="1385">
        <v>1</v>
      </c>
      <c r="F494" s="1370"/>
      <c r="G494" s="1370"/>
    </row>
    <row r="495" spans="1:7" x14ac:dyDescent="0.25">
      <c r="A495" s="1380" t="s">
        <v>113</v>
      </c>
      <c r="B495" s="1367" t="s">
        <v>3016</v>
      </c>
      <c r="C495" s="1369" t="s">
        <v>6</v>
      </c>
      <c r="D495" s="1395"/>
      <c r="E495" s="1385">
        <v>1</v>
      </c>
      <c r="F495" s="1370"/>
      <c r="G495" s="1370"/>
    </row>
    <row r="496" spans="1:7" ht="26.25" x14ac:dyDescent="0.25">
      <c r="A496" s="1380" t="s">
        <v>113</v>
      </c>
      <c r="B496" s="1367" t="s">
        <v>3017</v>
      </c>
      <c r="C496" s="1369"/>
      <c r="D496" s="1359"/>
      <c r="E496" s="1385"/>
      <c r="F496" s="1370"/>
      <c r="G496" s="1370"/>
    </row>
    <row r="497" spans="1:7" x14ac:dyDescent="0.25">
      <c r="A497" s="1380" t="s">
        <v>113</v>
      </c>
      <c r="B497" s="1367" t="s">
        <v>3018</v>
      </c>
      <c r="C497" s="1369" t="s">
        <v>6</v>
      </c>
      <c r="D497" s="1395"/>
      <c r="E497" s="1385">
        <v>1</v>
      </c>
      <c r="F497" s="1370"/>
      <c r="G497" s="1370"/>
    </row>
    <row r="498" spans="1:7" x14ac:dyDescent="0.25">
      <c r="A498" s="1380" t="s">
        <v>113</v>
      </c>
      <c r="B498" s="1367" t="s">
        <v>3019</v>
      </c>
      <c r="C498" s="1369" t="s">
        <v>6</v>
      </c>
      <c r="D498" s="1395"/>
      <c r="E498" s="1385">
        <v>1</v>
      </c>
      <c r="F498" s="1370"/>
      <c r="G498" s="1370"/>
    </row>
    <row r="499" spans="1:7" ht="26.25" x14ac:dyDescent="0.25">
      <c r="A499" s="1380" t="s">
        <v>113</v>
      </c>
      <c r="B499" s="1367" t="s">
        <v>3020</v>
      </c>
      <c r="C499" s="1369" t="s">
        <v>6</v>
      </c>
      <c r="D499" s="1395"/>
      <c r="E499" s="1385">
        <v>1</v>
      </c>
      <c r="F499" s="1370"/>
      <c r="G499" s="1370"/>
    </row>
    <row r="500" spans="1:7" ht="26.25" x14ac:dyDescent="0.25">
      <c r="A500" s="1380" t="s">
        <v>113</v>
      </c>
      <c r="B500" s="1367" t="s">
        <v>3021</v>
      </c>
      <c r="C500" s="1369" t="s">
        <v>6</v>
      </c>
      <c r="D500" s="1395"/>
      <c r="E500" s="1385">
        <v>1</v>
      </c>
      <c r="F500" s="1370"/>
      <c r="G500" s="1370"/>
    </row>
    <row r="501" spans="1:7" x14ac:dyDescent="0.25">
      <c r="A501" s="1380" t="s">
        <v>113</v>
      </c>
      <c r="B501" s="1367" t="s">
        <v>3022</v>
      </c>
      <c r="C501" s="1369" t="s">
        <v>1976</v>
      </c>
      <c r="D501" s="1359"/>
      <c r="E501" s="1385">
        <v>2</v>
      </c>
      <c r="F501" s="1370"/>
      <c r="G501" s="1370"/>
    </row>
    <row r="502" spans="1:7" x14ac:dyDescent="0.25">
      <c r="A502" s="1380" t="s">
        <v>113</v>
      </c>
      <c r="B502" s="1367" t="s">
        <v>3023</v>
      </c>
      <c r="C502" s="1369" t="s">
        <v>1976</v>
      </c>
      <c r="D502" s="1359"/>
      <c r="E502" s="1385">
        <v>2</v>
      </c>
      <c r="F502" s="1370"/>
      <c r="G502" s="1370"/>
    </row>
    <row r="503" spans="1:7" x14ac:dyDescent="0.25">
      <c r="A503" s="1380" t="s">
        <v>113</v>
      </c>
      <c r="B503" s="1367" t="s">
        <v>3024</v>
      </c>
      <c r="C503" s="1369" t="s">
        <v>1976</v>
      </c>
      <c r="D503" s="1359"/>
      <c r="E503" s="1385">
        <v>166</v>
      </c>
      <c r="F503" s="1370"/>
      <c r="G503" s="1370"/>
    </row>
    <row r="504" spans="1:7" x14ac:dyDescent="0.25">
      <c r="A504" s="1380" t="s">
        <v>113</v>
      </c>
      <c r="B504" s="1367" t="s">
        <v>3025</v>
      </c>
      <c r="C504" s="1369" t="s">
        <v>1976</v>
      </c>
      <c r="D504" s="1359"/>
      <c r="E504" s="1385">
        <v>2</v>
      </c>
      <c r="F504" s="1370"/>
      <c r="G504" s="1370"/>
    </row>
    <row r="505" spans="1:7" x14ac:dyDescent="0.25">
      <c r="A505" s="1380" t="s">
        <v>113</v>
      </c>
      <c r="B505" s="1367" t="s">
        <v>3026</v>
      </c>
      <c r="C505" s="1369" t="s">
        <v>69</v>
      </c>
      <c r="D505" s="1359"/>
      <c r="E505" s="1385">
        <v>9</v>
      </c>
      <c r="F505" s="1370"/>
      <c r="G505" s="1370"/>
    </row>
    <row r="506" spans="1:7" x14ac:dyDescent="0.25">
      <c r="A506" s="1380" t="s">
        <v>113</v>
      </c>
      <c r="B506" s="1367" t="s">
        <v>3027</v>
      </c>
      <c r="C506" s="1369" t="s">
        <v>69</v>
      </c>
      <c r="D506" s="1359"/>
      <c r="E506" s="1385">
        <v>3</v>
      </c>
      <c r="F506" s="1370"/>
      <c r="G506" s="1370"/>
    </row>
    <row r="507" spans="1:7" x14ac:dyDescent="0.25">
      <c r="A507" s="1380" t="s">
        <v>113</v>
      </c>
      <c r="B507" s="1367" t="s">
        <v>3028</v>
      </c>
      <c r="C507" s="1369" t="s">
        <v>1976</v>
      </c>
      <c r="D507" s="1359"/>
      <c r="E507" s="1385">
        <v>1</v>
      </c>
      <c r="F507" s="1370"/>
      <c r="G507" s="1370"/>
    </row>
    <row r="508" spans="1:7" x14ac:dyDescent="0.25">
      <c r="A508" s="1361"/>
      <c r="B508" s="1396"/>
      <c r="C508" s="1378"/>
      <c r="D508" s="1359"/>
      <c r="E508" s="1369"/>
      <c r="F508" s="1370"/>
      <c r="G508" s="1370"/>
    </row>
    <row r="509" spans="1:7" x14ac:dyDescent="0.25">
      <c r="A509" s="1361"/>
      <c r="B509" s="1397" t="s">
        <v>3029</v>
      </c>
      <c r="C509" s="1398" t="s">
        <v>6</v>
      </c>
      <c r="D509" s="1359"/>
      <c r="E509" s="1373">
        <v>1</v>
      </c>
      <c r="F509" s="1374"/>
      <c r="G509" s="1374">
        <f>E509*F509</f>
        <v>0</v>
      </c>
    </row>
    <row r="510" spans="1:7" x14ac:dyDescent="0.25">
      <c r="A510" s="1361"/>
      <c r="B510" s="1399"/>
      <c r="C510" s="1369"/>
      <c r="D510" s="1359"/>
      <c r="E510" s="1369"/>
      <c r="F510" s="1370"/>
      <c r="G510" s="1370"/>
    </row>
    <row r="511" spans="1:7" x14ac:dyDescent="0.25">
      <c r="A511" s="1361"/>
      <c r="B511" s="1387" t="s">
        <v>3030</v>
      </c>
      <c r="C511" s="1378"/>
      <c r="D511" s="1388"/>
      <c r="E511" s="1389"/>
      <c r="F511" s="1390"/>
      <c r="G511" s="1391">
        <f>SUM(G404:G510)</f>
        <v>0</v>
      </c>
    </row>
    <row r="512" spans="1:7" ht="26.25" x14ac:dyDescent="0.25">
      <c r="A512" s="1361"/>
      <c r="B512" s="1371"/>
      <c r="C512" s="1369"/>
      <c r="D512" s="1359"/>
      <c r="E512" s="1369"/>
      <c r="F512" s="1370"/>
      <c r="G512" s="1394" t="s">
        <v>2952</v>
      </c>
    </row>
    <row r="513" spans="1:10" x14ac:dyDescent="0.25">
      <c r="A513" s="1361"/>
      <c r="B513" s="1371"/>
      <c r="C513" s="1369"/>
      <c r="D513" s="1359"/>
      <c r="E513" s="1369"/>
      <c r="F513" s="1370"/>
      <c r="G513" s="1370"/>
    </row>
    <row r="514" spans="1:10" x14ac:dyDescent="0.25">
      <c r="A514" s="1361" t="s">
        <v>1151</v>
      </c>
      <c r="B514" s="1368" t="s">
        <v>3031</v>
      </c>
      <c r="C514" s="1369"/>
      <c r="D514" s="1359"/>
      <c r="E514" s="1369"/>
      <c r="F514" s="1370"/>
      <c r="G514" s="1370"/>
    </row>
    <row r="515" spans="1:10" x14ac:dyDescent="0.25">
      <c r="A515" s="1361"/>
      <c r="B515" s="1392"/>
      <c r="C515" s="1369"/>
      <c r="D515" s="1359"/>
      <c r="E515" s="1369"/>
      <c r="F515" s="1370"/>
      <c r="G515" s="1370"/>
    </row>
    <row r="516" spans="1:10" ht="63.75" x14ac:dyDescent="0.25">
      <c r="A516" s="1361" t="s">
        <v>782</v>
      </c>
      <c r="B516" s="1400" t="s">
        <v>3032</v>
      </c>
      <c r="C516" s="1369" t="s">
        <v>1976</v>
      </c>
      <c r="D516" s="1359"/>
      <c r="E516" s="1373">
        <v>1</v>
      </c>
      <c r="F516" s="1374"/>
      <c r="G516" s="1374">
        <f>E516*F516</f>
        <v>0</v>
      </c>
    </row>
    <row r="517" spans="1:10" x14ac:dyDescent="0.25">
      <c r="A517" s="1361"/>
      <c r="B517" s="1400"/>
      <c r="C517" s="1369"/>
      <c r="D517" s="1359"/>
      <c r="E517" s="1369"/>
      <c r="F517" s="1370"/>
      <c r="G517" s="1370"/>
    </row>
    <row r="518" spans="1:10" ht="51" x14ac:dyDescent="0.25">
      <c r="A518" s="1361" t="s">
        <v>784</v>
      </c>
      <c r="B518" s="1400" t="s">
        <v>3033</v>
      </c>
      <c r="C518" s="1369" t="s">
        <v>1976</v>
      </c>
      <c r="D518" s="1359"/>
      <c r="E518" s="1373">
        <v>1</v>
      </c>
      <c r="F518" s="1374"/>
      <c r="G518" s="1374">
        <f>(E518*F518)</f>
        <v>0</v>
      </c>
      <c r="H518" s="1495" t="s">
        <v>3278</v>
      </c>
      <c r="I518" s="1496"/>
      <c r="J518" s="1496"/>
    </row>
    <row r="519" spans="1:10" x14ac:dyDescent="0.25">
      <c r="A519" s="1361"/>
      <c r="B519" s="1400"/>
      <c r="C519" s="1369"/>
      <c r="D519" s="1359"/>
      <c r="E519" s="1369"/>
      <c r="F519" s="1370"/>
      <c r="G519" s="1370"/>
      <c r="H519" s="1496"/>
      <c r="I519" s="1496"/>
      <c r="J519" s="1496"/>
    </row>
    <row r="520" spans="1:10" x14ac:dyDescent="0.25">
      <c r="A520" s="1361" t="s">
        <v>786</v>
      </c>
      <c r="B520" s="1400" t="s">
        <v>3034</v>
      </c>
      <c r="C520" s="1369" t="s">
        <v>1976</v>
      </c>
      <c r="D520" s="1359"/>
      <c r="E520" s="1373">
        <v>1</v>
      </c>
      <c r="F520" s="1374"/>
      <c r="G520" s="1374">
        <f>(E520*F520)</f>
        <v>0</v>
      </c>
      <c r="H520" s="1495" t="s">
        <v>3278</v>
      </c>
      <c r="I520" s="1496"/>
      <c r="J520" s="1496"/>
    </row>
    <row r="521" spans="1:10" x14ac:dyDescent="0.25">
      <c r="A521" s="1361"/>
      <c r="B521" s="1400"/>
      <c r="C521" s="1369"/>
      <c r="D521" s="1359"/>
      <c r="E521" s="1369"/>
      <c r="F521" s="1370"/>
      <c r="G521" s="1370"/>
      <c r="H521" s="1495"/>
      <c r="I521" s="1496"/>
      <c r="J521" s="1496"/>
    </row>
    <row r="522" spans="1:10" x14ac:dyDescent="0.25">
      <c r="A522" s="1361" t="s">
        <v>788</v>
      </c>
      <c r="B522" s="1400" t="s">
        <v>3035</v>
      </c>
      <c r="C522" s="1369" t="s">
        <v>1976</v>
      </c>
      <c r="D522" s="1359"/>
      <c r="E522" s="1373">
        <v>1</v>
      </c>
      <c r="F522" s="1374"/>
      <c r="G522" s="1374">
        <f>(E522*F522)</f>
        <v>0</v>
      </c>
      <c r="H522" s="1495" t="s">
        <v>3278</v>
      </c>
      <c r="I522" s="1496"/>
      <c r="J522" s="1496"/>
    </row>
    <row r="523" spans="1:10" x14ac:dyDescent="0.25">
      <c r="A523" s="1361"/>
      <c r="B523" s="1400"/>
      <c r="C523" s="1369"/>
      <c r="D523" s="1359"/>
      <c r="E523" s="1369"/>
      <c r="F523" s="1370"/>
      <c r="G523" s="1370"/>
    </row>
    <row r="524" spans="1:10" x14ac:dyDescent="0.25">
      <c r="A524" s="1361"/>
      <c r="B524" s="1387" t="s">
        <v>3036</v>
      </c>
      <c r="C524" s="1378"/>
      <c r="D524" s="1388"/>
      <c r="E524" s="1389"/>
      <c r="F524" s="1390"/>
      <c r="G524" s="1391">
        <f>SUM(G514:G523)</f>
        <v>0</v>
      </c>
    </row>
    <row r="525" spans="1:10" x14ac:dyDescent="0.25">
      <c r="A525" s="1361"/>
      <c r="B525" s="1400"/>
      <c r="C525" s="1369"/>
      <c r="D525" s="1359"/>
      <c r="E525" s="1369"/>
      <c r="F525" s="1370"/>
      <c r="G525" s="1370"/>
    </row>
    <row r="526" spans="1:10" x14ac:dyDescent="0.25">
      <c r="A526" s="1361"/>
      <c r="B526" s="1400"/>
      <c r="C526" s="1369"/>
      <c r="D526" s="1359"/>
      <c r="E526" s="1369"/>
      <c r="F526" s="1370"/>
      <c r="G526" s="1370"/>
    </row>
    <row r="527" spans="1:10" x14ac:dyDescent="0.25">
      <c r="A527" s="1361"/>
      <c r="B527" s="1371"/>
      <c r="C527" s="1369"/>
      <c r="D527" s="1359"/>
      <c r="E527" s="1369"/>
      <c r="F527" s="1370"/>
      <c r="G527" s="1370"/>
    </row>
    <row r="528" spans="1:10" x14ac:dyDescent="0.25">
      <c r="A528" s="1361" t="s">
        <v>3037</v>
      </c>
      <c r="B528" s="1368" t="s">
        <v>3038</v>
      </c>
      <c r="C528" s="1369"/>
      <c r="D528" s="1359"/>
      <c r="E528" s="1369"/>
      <c r="F528" s="1370"/>
      <c r="G528" s="1370"/>
    </row>
    <row r="529" spans="1:7" x14ac:dyDescent="0.25">
      <c r="A529" s="1361"/>
      <c r="B529" s="1371"/>
      <c r="C529" s="1369"/>
      <c r="D529" s="1359"/>
      <c r="E529" s="1369"/>
      <c r="F529" s="1370"/>
      <c r="G529" s="1370"/>
    </row>
    <row r="530" spans="1:7" x14ac:dyDescent="0.25">
      <c r="A530" s="1361" t="s">
        <v>782</v>
      </c>
      <c r="B530" s="1371" t="s">
        <v>3039</v>
      </c>
      <c r="C530" s="1369" t="s">
        <v>69</v>
      </c>
      <c r="D530" s="1359"/>
      <c r="E530" s="1373">
        <v>48</v>
      </c>
      <c r="F530" s="1401"/>
      <c r="G530" s="1374">
        <f>E530*F530</f>
        <v>0</v>
      </c>
    </row>
    <row r="531" spans="1:7" x14ac:dyDescent="0.25">
      <c r="A531" s="1361"/>
      <c r="B531" s="1371"/>
      <c r="C531" s="1369"/>
      <c r="D531" s="1359"/>
      <c r="E531" s="1369"/>
      <c r="F531" s="1370"/>
      <c r="G531" s="1370"/>
    </row>
    <row r="532" spans="1:7" x14ac:dyDescent="0.25">
      <c r="A532" s="1361" t="s">
        <v>784</v>
      </c>
      <c r="B532" s="1371" t="s">
        <v>3040</v>
      </c>
      <c r="C532" s="1369"/>
      <c r="D532" s="1359"/>
      <c r="E532" s="1369"/>
      <c r="F532" s="1370"/>
      <c r="G532" s="1370"/>
    </row>
    <row r="533" spans="1:7" x14ac:dyDescent="0.25">
      <c r="A533" s="1361"/>
      <c r="B533" s="1371" t="s">
        <v>3041</v>
      </c>
      <c r="C533" s="1369" t="s">
        <v>69</v>
      </c>
      <c r="D533" s="1359"/>
      <c r="E533" s="1373">
        <v>15</v>
      </c>
      <c r="F533" s="1401"/>
      <c r="G533" s="1402">
        <f t="shared" ref="G533:G534" si="5">E533*F533</f>
        <v>0</v>
      </c>
    </row>
    <row r="534" spans="1:7" x14ac:dyDescent="0.25">
      <c r="A534" s="1361"/>
      <c r="B534" s="1371" t="s">
        <v>3042</v>
      </c>
      <c r="C534" s="1369" t="s">
        <v>69</v>
      </c>
      <c r="D534" s="1359"/>
      <c r="E534" s="1373">
        <v>15</v>
      </c>
      <c r="F534" s="1401"/>
      <c r="G534" s="1382">
        <f t="shared" si="5"/>
        <v>0</v>
      </c>
    </row>
    <row r="535" spans="1:7" x14ac:dyDescent="0.25">
      <c r="A535" s="1361"/>
      <c r="B535" s="1371"/>
      <c r="C535" s="1369"/>
      <c r="D535" s="1359"/>
      <c r="E535" s="1369"/>
      <c r="F535" s="1370"/>
      <c r="G535" s="1370"/>
    </row>
    <row r="536" spans="1:7" ht="26.25" x14ac:dyDescent="0.25">
      <c r="A536" s="1361" t="s">
        <v>786</v>
      </c>
      <c r="B536" s="1367" t="s">
        <v>3043</v>
      </c>
      <c r="C536" s="1369" t="s">
        <v>6</v>
      </c>
      <c r="D536" s="1359"/>
      <c r="E536" s="1373">
        <v>1</v>
      </c>
      <c r="F536" s="1401"/>
      <c r="G536" s="1284">
        <f>ROUND(E536*F536,2)</f>
        <v>0</v>
      </c>
    </row>
    <row r="537" spans="1:7" x14ac:dyDescent="0.25">
      <c r="A537" s="1361"/>
      <c r="B537" s="1371"/>
      <c r="C537" s="1369"/>
      <c r="D537" s="1359"/>
      <c r="E537" s="1369"/>
      <c r="F537" s="1370"/>
      <c r="G537" s="1370"/>
    </row>
    <row r="538" spans="1:7" ht="26.25" x14ac:dyDescent="0.25">
      <c r="A538" s="1361" t="s">
        <v>788</v>
      </c>
      <c r="B538" s="1367" t="s">
        <v>3044</v>
      </c>
      <c r="C538" s="1369" t="s">
        <v>6</v>
      </c>
      <c r="D538" s="1359"/>
      <c r="E538" s="1373">
        <v>15</v>
      </c>
      <c r="F538" s="1401"/>
      <c r="G538" s="1284">
        <f>ROUND(E538*F538,2)</f>
        <v>0</v>
      </c>
    </row>
    <row r="539" spans="1:7" x14ac:dyDescent="0.25">
      <c r="A539" s="1361"/>
      <c r="B539" s="1367"/>
      <c r="C539" s="1369"/>
      <c r="D539" s="1359"/>
      <c r="E539" s="1369"/>
      <c r="F539" s="1370"/>
      <c r="G539" s="1370"/>
    </row>
    <row r="540" spans="1:7" x14ac:dyDescent="0.25">
      <c r="A540" s="1361" t="s">
        <v>791</v>
      </c>
      <c r="B540" s="1371" t="s">
        <v>3045</v>
      </c>
      <c r="C540" s="1369" t="s">
        <v>6</v>
      </c>
      <c r="D540" s="1359"/>
      <c r="E540" s="1373">
        <v>15</v>
      </c>
      <c r="F540" s="1401"/>
      <c r="G540" s="1284">
        <f>ROUND(E540*F540,2)</f>
        <v>0</v>
      </c>
    </row>
    <row r="541" spans="1:7" x14ac:dyDescent="0.25">
      <c r="A541" s="1361"/>
      <c r="B541" s="1371"/>
      <c r="C541" s="1369"/>
      <c r="D541" s="1359"/>
      <c r="E541" s="1369"/>
      <c r="F541" s="1370"/>
      <c r="G541" s="1370"/>
    </row>
    <row r="542" spans="1:7" x14ac:dyDescent="0.25">
      <c r="A542" s="1361" t="s">
        <v>793</v>
      </c>
      <c r="B542" s="1371" t="s">
        <v>3046</v>
      </c>
      <c r="C542" s="1369" t="s">
        <v>6</v>
      </c>
      <c r="D542" s="1359"/>
      <c r="E542" s="1373">
        <v>14</v>
      </c>
      <c r="F542" s="1401"/>
      <c r="G542" s="1284">
        <f>ROUND(E542*F542,2)</f>
        <v>0</v>
      </c>
    </row>
    <row r="543" spans="1:7" x14ac:dyDescent="0.25">
      <c r="A543" s="1361"/>
      <c r="B543" s="1371"/>
      <c r="C543" s="1369"/>
      <c r="D543" s="1359"/>
      <c r="E543" s="1369"/>
      <c r="F543" s="1370"/>
      <c r="G543" s="1370"/>
    </row>
    <row r="544" spans="1:7" ht="26.25" x14ac:dyDescent="0.25">
      <c r="A544" s="1361" t="s">
        <v>795</v>
      </c>
      <c r="B544" s="1371" t="s">
        <v>3047</v>
      </c>
      <c r="C544" s="1369" t="s">
        <v>6</v>
      </c>
      <c r="D544" s="1359"/>
      <c r="E544" s="1373">
        <v>6</v>
      </c>
      <c r="F544" s="1401"/>
      <c r="G544" s="1284">
        <f>ROUND(E544*F544,2)</f>
        <v>0</v>
      </c>
    </row>
    <row r="545" spans="1:7" x14ac:dyDescent="0.25">
      <c r="A545" s="1361"/>
      <c r="B545" s="1371"/>
      <c r="C545" s="1369"/>
      <c r="D545" s="1359"/>
      <c r="E545" s="1369"/>
      <c r="F545" s="1370"/>
      <c r="G545" s="1370"/>
    </row>
    <row r="546" spans="1:7" ht="26.25" x14ac:dyDescent="0.25">
      <c r="A546" s="1361" t="s">
        <v>797</v>
      </c>
      <c r="B546" s="1371" t="s">
        <v>3048</v>
      </c>
      <c r="C546" s="1369" t="s">
        <v>6</v>
      </c>
      <c r="D546" s="1359"/>
      <c r="E546" s="1373">
        <v>6</v>
      </c>
      <c r="F546" s="1401"/>
      <c r="G546" s="1284">
        <f>ROUND(E546*F546,2)</f>
        <v>0</v>
      </c>
    </row>
    <row r="547" spans="1:7" x14ac:dyDescent="0.25">
      <c r="A547" s="1361"/>
      <c r="B547" s="1371"/>
      <c r="C547" s="1369"/>
      <c r="D547" s="1359"/>
      <c r="E547" s="1369"/>
      <c r="F547" s="1370"/>
      <c r="G547" s="1370"/>
    </row>
    <row r="548" spans="1:7" x14ac:dyDescent="0.25">
      <c r="A548" s="1361" t="s">
        <v>799</v>
      </c>
      <c r="B548" s="1371" t="s">
        <v>3049</v>
      </c>
      <c r="C548" s="1369" t="s">
        <v>6</v>
      </c>
      <c r="D548" s="1359"/>
      <c r="E548" s="1386">
        <v>1</v>
      </c>
      <c r="F548" s="1401"/>
      <c r="G548" s="1284">
        <f>ROUND(E548*F548,2)</f>
        <v>0</v>
      </c>
    </row>
    <row r="549" spans="1:7" x14ac:dyDescent="0.25">
      <c r="A549" s="1361"/>
      <c r="B549" s="1385"/>
      <c r="C549" s="1385"/>
      <c r="D549" s="1359"/>
      <c r="E549" s="1385"/>
      <c r="F549" s="1370"/>
      <c r="G549" s="1370"/>
    </row>
    <row r="550" spans="1:7" x14ac:dyDescent="0.25">
      <c r="A550" s="1361"/>
      <c r="B550" s="1387" t="s">
        <v>3050</v>
      </c>
      <c r="C550" s="1378"/>
      <c r="D550" s="1388"/>
      <c r="E550" s="1389"/>
      <c r="F550" s="1390"/>
      <c r="G550" s="1391">
        <f>SUM(G529:G549)</f>
        <v>0</v>
      </c>
    </row>
    <row r="551" spans="1:7" x14ac:dyDescent="0.25">
      <c r="A551" s="1361"/>
      <c r="B551" s="1359"/>
      <c r="C551" s="1385"/>
      <c r="D551" s="1359"/>
      <c r="E551" s="1359"/>
      <c r="F551" s="1360"/>
      <c r="G551" s="1360"/>
    </row>
    <row r="552" spans="1:7" ht="15.75" thickBot="1" x14ac:dyDescent="0.3">
      <c r="A552" s="1361"/>
      <c r="B552" s="1403"/>
      <c r="C552" s="1404"/>
      <c r="D552" s="1403"/>
      <c r="E552" s="1403"/>
      <c r="F552" s="1405"/>
      <c r="G552" s="1405"/>
    </row>
    <row r="553" spans="1:7" ht="15.75" thickBot="1" x14ac:dyDescent="0.3">
      <c r="A553" s="1361"/>
      <c r="B553" s="1406" t="s">
        <v>2475</v>
      </c>
      <c r="C553" s="1407"/>
      <c r="D553" s="1407"/>
      <c r="E553" s="1406"/>
      <c r="F553" s="1408"/>
      <c r="G553" s="1409">
        <f>(G550+G524+G511+G389)</f>
        <v>0</v>
      </c>
    </row>
    <row r="555" spans="1:7" x14ac:dyDescent="0.25">
      <c r="A555" s="1361"/>
      <c r="B555" s="1359"/>
      <c r="C555" s="1359"/>
      <c r="D555" s="1359"/>
      <c r="E555" s="1359"/>
      <c r="F555" s="1410"/>
      <c r="G555" s="1410"/>
    </row>
    <row r="556" spans="1:7" ht="18" x14ac:dyDescent="0.25">
      <c r="A556" s="1358" t="s">
        <v>788</v>
      </c>
      <c r="B556" s="1257" t="s">
        <v>2772</v>
      </c>
      <c r="C556" s="1359"/>
      <c r="D556" s="1359"/>
      <c r="E556" s="1359"/>
      <c r="F556" s="1410"/>
      <c r="G556" s="1410"/>
    </row>
    <row r="557" spans="1:7" x14ac:dyDescent="0.25">
      <c r="A557" s="1361"/>
      <c r="B557" s="1359"/>
      <c r="C557" s="1359"/>
      <c r="D557" s="1359"/>
      <c r="E557" s="1359"/>
      <c r="F557" s="1410"/>
      <c r="G557" s="1410"/>
    </row>
    <row r="558" spans="1:7" x14ac:dyDescent="0.25">
      <c r="A558" s="1361"/>
      <c r="B558" s="1362" t="s">
        <v>712</v>
      </c>
      <c r="C558" s="1363" t="s">
        <v>2191</v>
      </c>
      <c r="D558" s="1364"/>
      <c r="E558" s="1364" t="s">
        <v>2110</v>
      </c>
      <c r="F558" s="1411" t="s">
        <v>2192</v>
      </c>
      <c r="G558" s="1365" t="s">
        <v>2193</v>
      </c>
    </row>
    <row r="559" spans="1:7" x14ac:dyDescent="0.25">
      <c r="A559" s="1361"/>
      <c r="B559" s="1412"/>
      <c r="C559" s="1413"/>
      <c r="D559" s="1414"/>
      <c r="E559" s="1414"/>
      <c r="F559" s="1415"/>
      <c r="G559" s="1416"/>
    </row>
    <row r="560" spans="1:7" x14ac:dyDescent="0.25">
      <c r="A560" s="1361"/>
      <c r="B560" s="1368" t="s">
        <v>1031</v>
      </c>
      <c r="C560" s="1369"/>
      <c r="D560" s="1359"/>
      <c r="E560" s="1369"/>
      <c r="F560" s="1417"/>
      <c r="G560" s="1417"/>
    </row>
    <row r="561" spans="1:7" x14ac:dyDescent="0.25">
      <c r="A561" s="1361"/>
      <c r="B561" s="1385"/>
      <c r="C561" s="1369"/>
      <c r="D561" s="1359"/>
      <c r="E561" s="1369"/>
      <c r="F561" s="1417"/>
      <c r="G561" s="1417"/>
    </row>
    <row r="562" spans="1:7" ht="26.25" x14ac:dyDescent="0.25">
      <c r="A562" s="1361" t="s">
        <v>782</v>
      </c>
      <c r="B562" s="1418" t="s">
        <v>3051</v>
      </c>
      <c r="C562" s="1369"/>
      <c r="D562" s="1359"/>
      <c r="E562" s="1369"/>
      <c r="F562" s="1417"/>
      <c r="G562" s="1417"/>
    </row>
    <row r="563" spans="1:7" x14ac:dyDescent="0.25">
      <c r="A563" s="1361"/>
      <c r="B563" s="1371" t="s">
        <v>3052</v>
      </c>
      <c r="C563" s="1369"/>
      <c r="D563" s="1359"/>
      <c r="E563" s="1369"/>
      <c r="F563" s="1417"/>
      <c r="G563" s="1417"/>
    </row>
    <row r="564" spans="1:7" x14ac:dyDescent="0.25">
      <c r="A564" s="1361"/>
      <c r="B564" s="1385" t="s">
        <v>3053</v>
      </c>
      <c r="C564" s="1369"/>
      <c r="D564" s="1359"/>
      <c r="E564" s="1369"/>
      <c r="F564" s="1417"/>
      <c r="G564" s="1417"/>
    </row>
    <row r="565" spans="1:7" x14ac:dyDescent="0.25">
      <c r="A565" s="1361"/>
      <c r="B565" s="1385" t="s">
        <v>3054</v>
      </c>
      <c r="C565" s="1369"/>
      <c r="D565" s="1359"/>
      <c r="E565" s="1369"/>
      <c r="F565" s="1417"/>
      <c r="G565" s="1417"/>
    </row>
    <row r="566" spans="1:7" x14ac:dyDescent="0.25">
      <c r="A566" s="1361"/>
      <c r="B566" s="1385" t="s">
        <v>3055</v>
      </c>
      <c r="C566" s="1369"/>
      <c r="D566" s="1359"/>
      <c r="E566" s="1369"/>
      <c r="F566" s="1417"/>
      <c r="G566" s="1417"/>
    </row>
    <row r="567" spans="1:7" x14ac:dyDescent="0.25">
      <c r="A567" s="1361"/>
      <c r="B567" s="1385" t="s">
        <v>3056</v>
      </c>
      <c r="C567" s="1369"/>
      <c r="D567" s="1359"/>
      <c r="E567" s="1369"/>
      <c r="F567" s="1417"/>
      <c r="G567" s="1417"/>
    </row>
    <row r="568" spans="1:7" x14ac:dyDescent="0.25">
      <c r="A568" s="1361"/>
      <c r="B568" s="1385" t="s">
        <v>3057</v>
      </c>
      <c r="C568" s="1369"/>
      <c r="D568" s="1359"/>
      <c r="E568" s="1369"/>
      <c r="F568" s="1417"/>
      <c r="G568" s="1417"/>
    </row>
    <row r="569" spans="1:7" ht="26.25" x14ac:dyDescent="0.25">
      <c r="A569" s="1361"/>
      <c r="B569" s="1418" t="s">
        <v>3058</v>
      </c>
      <c r="C569" s="1369"/>
      <c r="D569" s="1359"/>
      <c r="E569" s="1369"/>
      <c r="F569" s="1417"/>
      <c r="G569" s="1417"/>
    </row>
    <row r="570" spans="1:7" x14ac:dyDescent="0.25">
      <c r="A570" s="1361"/>
      <c r="B570" s="1385" t="s">
        <v>3059</v>
      </c>
      <c r="C570" s="1369"/>
      <c r="D570" s="1359"/>
      <c r="E570" s="1369"/>
      <c r="F570" s="1417"/>
      <c r="G570" s="1417"/>
    </row>
    <row r="571" spans="1:7" x14ac:dyDescent="0.25">
      <c r="A571" s="1361"/>
      <c r="B571" s="1385" t="s">
        <v>710</v>
      </c>
      <c r="C571" s="1369" t="s">
        <v>69</v>
      </c>
      <c r="D571" s="1359"/>
      <c r="E571" s="1373">
        <v>150</v>
      </c>
      <c r="F571" s="1419"/>
      <c r="G571" s="1284">
        <f>ROUND(E571*F571,2)</f>
        <v>0</v>
      </c>
    </row>
    <row r="572" spans="1:7" x14ac:dyDescent="0.25">
      <c r="A572" s="1361"/>
      <c r="B572" s="1420" t="s">
        <v>3060</v>
      </c>
      <c r="C572" s="1369"/>
      <c r="D572" s="1359"/>
      <c r="E572" s="1369"/>
      <c r="F572" s="1417"/>
      <c r="G572" s="1417"/>
    </row>
    <row r="573" spans="1:7" x14ac:dyDescent="0.25">
      <c r="A573" s="1361"/>
      <c r="B573" s="1385"/>
      <c r="C573" s="1369"/>
      <c r="D573" s="1359"/>
      <c r="E573" s="1369"/>
      <c r="F573" s="1417"/>
      <c r="G573" s="1417"/>
    </row>
    <row r="574" spans="1:7" ht="38.25" x14ac:dyDescent="0.25">
      <c r="A574" s="1361" t="s">
        <v>784</v>
      </c>
      <c r="B574" s="1421" t="s">
        <v>3061</v>
      </c>
      <c r="C574" s="1369"/>
      <c r="D574" s="1359"/>
      <c r="E574" s="1369"/>
      <c r="F574" s="1417"/>
      <c r="G574" s="1417"/>
    </row>
    <row r="575" spans="1:7" x14ac:dyDescent="0.25">
      <c r="A575" s="1361"/>
      <c r="B575" s="1421" t="s">
        <v>3062</v>
      </c>
      <c r="C575" s="1369"/>
      <c r="D575" s="1359"/>
      <c r="E575" s="1369"/>
      <c r="F575" s="1417"/>
      <c r="G575" s="1417"/>
    </row>
    <row r="576" spans="1:7" x14ac:dyDescent="0.25">
      <c r="A576" s="1361"/>
      <c r="B576" s="1422" t="s">
        <v>3063</v>
      </c>
      <c r="C576" s="1369"/>
      <c r="D576" s="1359"/>
      <c r="E576" s="1369"/>
      <c r="F576" s="1417"/>
      <c r="G576" s="1417"/>
    </row>
    <row r="577" spans="1:7" x14ac:dyDescent="0.25">
      <c r="A577" s="1361"/>
      <c r="B577" s="1422" t="s">
        <v>3064</v>
      </c>
      <c r="C577" s="1369"/>
      <c r="D577" s="1359"/>
      <c r="E577" s="1369"/>
      <c r="F577" s="1417"/>
      <c r="G577" s="1417"/>
    </row>
    <row r="578" spans="1:7" ht="38.25" x14ac:dyDescent="0.25">
      <c r="A578" s="1361"/>
      <c r="B578" s="1421" t="s">
        <v>3065</v>
      </c>
      <c r="C578" s="1369"/>
      <c r="D578" s="1359"/>
      <c r="E578" s="1369"/>
      <c r="F578" s="1417"/>
      <c r="G578" s="1417"/>
    </row>
    <row r="579" spans="1:7" ht="51.75" x14ac:dyDescent="0.25">
      <c r="A579" s="1361"/>
      <c r="B579" s="1423" t="s">
        <v>3066</v>
      </c>
      <c r="C579" s="1369"/>
      <c r="D579" s="1359"/>
      <c r="E579" s="1369"/>
      <c r="F579" s="1417"/>
      <c r="G579" s="1417"/>
    </row>
    <row r="580" spans="1:7" x14ac:dyDescent="0.25">
      <c r="A580" s="1361"/>
      <c r="B580" s="1422" t="s">
        <v>3067</v>
      </c>
      <c r="C580" s="1369"/>
      <c r="D580" s="1359"/>
      <c r="E580" s="1369"/>
      <c r="F580" s="1417"/>
      <c r="G580" s="1417"/>
    </row>
    <row r="581" spans="1:7" x14ac:dyDescent="0.25">
      <c r="A581" s="1361"/>
      <c r="B581" s="1424" t="s">
        <v>3068</v>
      </c>
      <c r="C581" s="1369"/>
      <c r="D581" s="1359"/>
      <c r="E581" s="1369"/>
      <c r="F581" s="1417"/>
      <c r="G581" s="1417"/>
    </row>
    <row r="582" spans="1:7" x14ac:dyDescent="0.25">
      <c r="A582" s="1361"/>
      <c r="B582" s="1425" t="s">
        <v>710</v>
      </c>
      <c r="C582" s="1398" t="s">
        <v>6</v>
      </c>
      <c r="D582" s="1426"/>
      <c r="E582" s="1373">
        <v>5</v>
      </c>
      <c r="F582" s="1419"/>
      <c r="G582" s="1284">
        <f>ROUND(E582*F582,2)</f>
        <v>0</v>
      </c>
    </row>
    <row r="583" spans="1:7" x14ac:dyDescent="0.25">
      <c r="A583" s="1361"/>
      <c r="B583" s="1421"/>
      <c r="C583" s="1369"/>
      <c r="D583" s="1359"/>
      <c r="E583" s="1369"/>
      <c r="F583" s="1417"/>
      <c r="G583" s="1417"/>
    </row>
    <row r="584" spans="1:7" x14ac:dyDescent="0.25">
      <c r="A584" s="1361"/>
      <c r="B584" s="1421"/>
      <c r="C584" s="1369"/>
      <c r="D584" s="1359"/>
      <c r="E584" s="1369"/>
      <c r="F584" s="1417"/>
      <c r="G584" s="1417"/>
    </row>
    <row r="585" spans="1:7" x14ac:dyDescent="0.25">
      <c r="A585" s="1361"/>
      <c r="B585" s="1421"/>
      <c r="C585" s="1369"/>
      <c r="D585" s="1359"/>
      <c r="E585" s="1369"/>
      <c r="F585" s="1417"/>
      <c r="G585" s="1417"/>
    </row>
    <row r="586" spans="1:7" x14ac:dyDescent="0.25">
      <c r="A586" s="1361"/>
      <c r="B586" s="1421"/>
      <c r="C586" s="1369"/>
      <c r="D586" s="1359"/>
      <c r="E586" s="1369"/>
      <c r="F586" s="1417"/>
      <c r="G586" s="1417"/>
    </row>
    <row r="587" spans="1:7" x14ac:dyDescent="0.25">
      <c r="A587" s="1361"/>
      <c r="B587" s="1427"/>
      <c r="C587" s="1369"/>
      <c r="D587" s="1359"/>
      <c r="E587" s="1369"/>
      <c r="F587" s="1417"/>
      <c r="G587" s="1417"/>
    </row>
    <row r="588" spans="1:7" x14ac:dyDescent="0.25">
      <c r="A588" s="1361"/>
      <c r="B588" s="1385"/>
      <c r="C588" s="1369"/>
      <c r="D588" s="1359"/>
      <c r="E588" s="1369"/>
      <c r="F588" s="1417"/>
      <c r="G588" s="1417"/>
    </row>
    <row r="589" spans="1:7" ht="39" x14ac:dyDescent="0.25">
      <c r="A589" s="1361" t="s">
        <v>786</v>
      </c>
      <c r="B589" s="1371" t="s">
        <v>3069</v>
      </c>
      <c r="C589" s="1369" t="s">
        <v>6</v>
      </c>
      <c r="D589" s="1359"/>
      <c r="E589" s="1373">
        <v>1</v>
      </c>
      <c r="F589" s="1419"/>
      <c r="G589" s="1284">
        <f>ROUND(E589*F589,2)</f>
        <v>0</v>
      </c>
    </row>
    <row r="590" spans="1:7" x14ac:dyDescent="0.25">
      <c r="A590" s="1361"/>
      <c r="B590" s="1385"/>
      <c r="C590" s="1369"/>
      <c r="D590" s="1359"/>
      <c r="E590" s="1369"/>
      <c r="F590" s="1417"/>
      <c r="G590" s="1417"/>
    </row>
    <row r="591" spans="1:7" x14ac:dyDescent="0.25">
      <c r="A591" s="1361" t="s">
        <v>788</v>
      </c>
      <c r="B591" s="1428" t="s">
        <v>3070</v>
      </c>
      <c r="C591" s="1369" t="s">
        <v>6</v>
      </c>
      <c r="D591" s="1359"/>
      <c r="E591" s="1373">
        <v>1</v>
      </c>
      <c r="F591" s="1419"/>
      <c r="G591" s="1284">
        <f>ROUND(E591*F591,2)</f>
        <v>0</v>
      </c>
    </row>
    <row r="592" spans="1:7" x14ac:dyDescent="0.25">
      <c r="A592" s="1361"/>
      <c r="B592" s="1428"/>
      <c r="C592" s="1369"/>
      <c r="D592" s="1359"/>
      <c r="E592" s="1369"/>
      <c r="F592" s="1417"/>
      <c r="G592" s="1417"/>
    </row>
    <row r="593" spans="1:7" x14ac:dyDescent="0.25">
      <c r="A593" s="1361" t="s">
        <v>791</v>
      </c>
      <c r="B593" s="1428" t="s">
        <v>3071</v>
      </c>
      <c r="C593" s="1369" t="s">
        <v>1166</v>
      </c>
      <c r="D593" s="1359"/>
      <c r="E593" s="1373">
        <v>5</v>
      </c>
      <c r="F593" s="1419"/>
      <c r="G593" s="1419">
        <f>ROUND(SUM(G571:G591)*0.05,2)</f>
        <v>0</v>
      </c>
    </row>
    <row r="594" spans="1:7" x14ac:dyDescent="0.25">
      <c r="A594" s="1361"/>
      <c r="B594" s="1429"/>
      <c r="C594" s="1369"/>
      <c r="D594" s="1359"/>
      <c r="E594" s="1369"/>
      <c r="F594" s="1417"/>
      <c r="G594" s="1417"/>
    </row>
    <row r="595" spans="1:7" x14ac:dyDescent="0.25">
      <c r="A595" s="1361" t="s">
        <v>793</v>
      </c>
      <c r="B595" s="1428" t="s">
        <v>3072</v>
      </c>
      <c r="C595" s="1369" t="s">
        <v>1166</v>
      </c>
      <c r="D595" s="1359"/>
      <c r="E595" s="1373">
        <v>5</v>
      </c>
      <c r="F595" s="1419"/>
      <c r="G595" s="1419">
        <f>ROUND((SUM(G559:G594))*0.05,2)</f>
        <v>0</v>
      </c>
    </row>
    <row r="596" spans="1:7" x14ac:dyDescent="0.25">
      <c r="A596" s="1361"/>
      <c r="B596" s="1372"/>
      <c r="C596" s="1369"/>
      <c r="D596" s="1359"/>
      <c r="E596" s="1369"/>
      <c r="F596" s="1417"/>
      <c r="G596" s="1417"/>
    </row>
    <row r="597" spans="1:7" x14ac:dyDescent="0.25">
      <c r="A597" s="1361"/>
      <c r="B597" s="1387" t="s">
        <v>3073</v>
      </c>
      <c r="C597" s="1430"/>
      <c r="D597" s="1388"/>
      <c r="E597" s="1431"/>
      <c r="F597" s="1432"/>
      <c r="G597" s="1433">
        <f>SUM(G561:G595)</f>
        <v>0</v>
      </c>
    </row>
    <row r="598" spans="1:7" x14ac:dyDescent="0.25">
      <c r="A598" s="1361"/>
      <c r="B598" s="1434"/>
      <c r="C598" s="1435"/>
      <c r="D598" s="1359"/>
      <c r="E598" s="1435"/>
      <c r="F598" s="1436"/>
      <c r="G598" s="1436"/>
    </row>
    <row r="599" spans="1:7" x14ac:dyDescent="0.25">
      <c r="A599" s="1361"/>
      <c r="B599" s="1434"/>
      <c r="C599" s="1435"/>
      <c r="D599" s="1359"/>
      <c r="E599" s="1435"/>
      <c r="F599" s="1436"/>
      <c r="G599" s="1436"/>
    </row>
    <row r="600" spans="1:7" x14ac:dyDescent="0.25">
      <c r="A600" s="1361"/>
      <c r="B600" s="1434"/>
      <c r="C600" s="1435"/>
      <c r="D600" s="1359"/>
      <c r="E600" s="1435"/>
      <c r="F600" s="1436"/>
      <c r="G600" s="1436"/>
    </row>
    <row r="601" spans="1:7" x14ac:dyDescent="0.25">
      <c r="A601" s="1361"/>
      <c r="B601" s="1362" t="s">
        <v>712</v>
      </c>
      <c r="C601" s="1363" t="s">
        <v>2191</v>
      </c>
      <c r="D601" s="1364"/>
      <c r="E601" s="1364" t="s">
        <v>2110</v>
      </c>
      <c r="F601" s="1411" t="s">
        <v>2192</v>
      </c>
      <c r="G601" s="1365" t="s">
        <v>2193</v>
      </c>
    </row>
    <row r="602" spans="1:7" x14ac:dyDescent="0.25">
      <c r="A602" s="1361"/>
      <c r="B602" s="1434"/>
      <c r="C602" s="1435"/>
      <c r="D602" s="1359"/>
      <c r="E602" s="1435"/>
      <c r="F602" s="1436"/>
      <c r="G602" s="1436"/>
    </row>
    <row r="603" spans="1:7" x14ac:dyDescent="0.25">
      <c r="A603" s="1361"/>
      <c r="B603" s="1368" t="s">
        <v>3074</v>
      </c>
      <c r="C603" s="1369"/>
      <c r="D603" s="1359"/>
      <c r="E603" s="1369"/>
      <c r="F603" s="1417"/>
      <c r="G603" s="1417"/>
    </row>
    <row r="604" spans="1:7" x14ac:dyDescent="0.25">
      <c r="A604" s="1361"/>
      <c r="B604" s="1385"/>
      <c r="C604" s="1369"/>
      <c r="D604" s="1359"/>
      <c r="E604" s="1369"/>
      <c r="F604" s="1417"/>
      <c r="G604" s="1417"/>
    </row>
    <row r="605" spans="1:7" x14ac:dyDescent="0.25">
      <c r="A605" s="1361" t="s">
        <v>782</v>
      </c>
      <c r="B605" s="1371" t="s">
        <v>3075</v>
      </c>
      <c r="C605" s="1369"/>
      <c r="D605" s="1359"/>
      <c r="E605" s="1369"/>
      <c r="F605" s="1417"/>
      <c r="G605" s="1417"/>
    </row>
    <row r="606" spans="1:7" x14ac:dyDescent="0.25">
      <c r="A606" s="1361"/>
      <c r="B606" s="1385" t="s">
        <v>3076</v>
      </c>
      <c r="C606" s="1369" t="s">
        <v>69</v>
      </c>
      <c r="D606" s="1359"/>
      <c r="E606" s="1373">
        <v>165</v>
      </c>
      <c r="F606" s="1419"/>
      <c r="G606" s="1284">
        <f>ROUND(E606*F606,2)</f>
        <v>0</v>
      </c>
    </row>
    <row r="607" spans="1:7" x14ac:dyDescent="0.25">
      <c r="A607" s="1361"/>
      <c r="B607" s="1385"/>
      <c r="C607" s="1369"/>
      <c r="D607" s="1359"/>
      <c r="E607" s="1369"/>
      <c r="F607" s="1417"/>
      <c r="G607" s="1417"/>
    </row>
    <row r="608" spans="1:7" ht="26.25" x14ac:dyDescent="0.25">
      <c r="A608" s="1361" t="s">
        <v>784</v>
      </c>
      <c r="B608" s="1371" t="s">
        <v>3077</v>
      </c>
      <c r="C608" s="1369" t="s">
        <v>6</v>
      </c>
      <c r="D608" s="1359"/>
      <c r="E608" s="1373">
        <v>2</v>
      </c>
      <c r="F608" s="1419"/>
      <c r="G608" s="1284">
        <f>ROUND(E608*F608,2)</f>
        <v>0</v>
      </c>
    </row>
    <row r="609" spans="1:7" x14ac:dyDescent="0.25">
      <c r="A609" s="1361"/>
      <c r="B609" s="1385"/>
      <c r="C609" s="1369"/>
      <c r="D609" s="1359"/>
      <c r="E609" s="1369"/>
      <c r="F609" s="1417"/>
      <c r="G609" s="1417"/>
    </row>
    <row r="610" spans="1:7" x14ac:dyDescent="0.25">
      <c r="A610" s="1361" t="s">
        <v>786</v>
      </c>
      <c r="B610" s="1371" t="s">
        <v>3078</v>
      </c>
      <c r="C610" s="1369" t="s">
        <v>69</v>
      </c>
      <c r="D610" s="1359"/>
      <c r="E610" s="1373">
        <v>180</v>
      </c>
      <c r="F610" s="1419"/>
      <c r="G610" s="1284">
        <f>ROUND(E610*F610,2)</f>
        <v>0</v>
      </c>
    </row>
    <row r="611" spans="1:7" x14ac:dyDescent="0.25">
      <c r="A611" s="1361"/>
      <c r="B611" s="1385"/>
      <c r="C611" s="1369"/>
      <c r="D611" s="1359"/>
      <c r="E611" s="1369"/>
      <c r="F611" s="1417"/>
      <c r="G611" s="1417"/>
    </row>
    <row r="612" spans="1:7" ht="26.25" x14ac:dyDescent="0.25">
      <c r="A612" s="1361" t="s">
        <v>788</v>
      </c>
      <c r="B612" s="1371" t="s">
        <v>3079</v>
      </c>
      <c r="C612" s="1369" t="s">
        <v>6</v>
      </c>
      <c r="D612" s="1359"/>
      <c r="E612" s="1373">
        <v>15</v>
      </c>
      <c r="F612" s="1419"/>
      <c r="G612" s="1284">
        <f>ROUND(E612*F612,2)</f>
        <v>0</v>
      </c>
    </row>
    <row r="613" spans="1:7" x14ac:dyDescent="0.25">
      <c r="A613" s="1361"/>
      <c r="B613" s="1385"/>
      <c r="C613" s="1369"/>
      <c r="D613" s="1359"/>
      <c r="E613" s="1369"/>
      <c r="F613" s="1417"/>
      <c r="G613" s="1417"/>
    </row>
    <row r="614" spans="1:7" x14ac:dyDescent="0.25">
      <c r="A614" s="1361" t="s">
        <v>791</v>
      </c>
      <c r="B614" s="1371" t="s">
        <v>3080</v>
      </c>
      <c r="C614" s="1369" t="s">
        <v>69</v>
      </c>
      <c r="D614" s="1359"/>
      <c r="E614" s="1373">
        <v>10</v>
      </c>
      <c r="F614" s="1419"/>
      <c r="G614" s="1284">
        <f>ROUND(E614*F614,2)</f>
        <v>0</v>
      </c>
    </row>
    <row r="615" spans="1:7" x14ac:dyDescent="0.25">
      <c r="A615" s="1361"/>
      <c r="B615" s="1385"/>
      <c r="C615" s="1369"/>
      <c r="D615" s="1359"/>
      <c r="E615" s="1369"/>
      <c r="F615" s="1417"/>
      <c r="G615" s="1417"/>
    </row>
    <row r="616" spans="1:7" ht="26.25" x14ac:dyDescent="0.25">
      <c r="A616" s="1361" t="s">
        <v>793</v>
      </c>
      <c r="B616" s="1371" t="s">
        <v>3081</v>
      </c>
      <c r="C616" s="1369"/>
      <c r="D616" s="1359"/>
      <c r="E616" s="1369"/>
      <c r="F616" s="1417"/>
      <c r="G616" s="1417"/>
    </row>
    <row r="617" spans="1:7" x14ac:dyDescent="0.25">
      <c r="A617" s="1361"/>
      <c r="B617" s="1427"/>
      <c r="C617" s="1369"/>
      <c r="D617" s="1359"/>
      <c r="E617" s="1369"/>
      <c r="F617" s="1417"/>
      <c r="G617" s="1417"/>
    </row>
    <row r="618" spans="1:7" x14ac:dyDescent="0.25">
      <c r="A618" s="1361"/>
      <c r="B618" s="1385" t="s">
        <v>3082</v>
      </c>
      <c r="C618" s="1369" t="s">
        <v>6</v>
      </c>
      <c r="D618" s="1359"/>
      <c r="E618" s="1369">
        <v>3</v>
      </c>
      <c r="F618" s="1417"/>
      <c r="G618" s="1417"/>
    </row>
    <row r="619" spans="1:7" x14ac:dyDescent="0.25">
      <c r="A619" s="1361"/>
      <c r="B619" s="1437" t="s">
        <v>3059</v>
      </c>
      <c r="C619" s="1438" t="s">
        <v>1976</v>
      </c>
      <c r="D619" s="1388"/>
      <c r="E619" s="1438">
        <v>1</v>
      </c>
      <c r="F619" s="1439"/>
      <c r="G619" s="1439"/>
    </row>
    <row r="620" spans="1:7" x14ac:dyDescent="0.25">
      <c r="A620" s="1361"/>
      <c r="B620" s="1440" t="s">
        <v>710</v>
      </c>
      <c r="C620" s="1393" t="s">
        <v>6</v>
      </c>
      <c r="D620" s="1359"/>
      <c r="E620" s="1441">
        <v>1</v>
      </c>
      <c r="F620" s="1419"/>
      <c r="G620" s="1284">
        <f>ROUND(E620*F620,2)</f>
        <v>0</v>
      </c>
    </row>
    <row r="621" spans="1:7" x14ac:dyDescent="0.25">
      <c r="A621" s="1361"/>
      <c r="B621" s="1385"/>
      <c r="C621" s="1369"/>
      <c r="D621" s="1359"/>
      <c r="E621" s="1369"/>
      <c r="F621" s="1417"/>
      <c r="G621" s="1417"/>
    </row>
    <row r="622" spans="1:7" ht="77.25" x14ac:dyDescent="0.25">
      <c r="A622" s="1361" t="s">
        <v>795</v>
      </c>
      <c r="B622" s="1371" t="s">
        <v>3083</v>
      </c>
      <c r="C622" s="1369"/>
      <c r="D622" s="1359"/>
      <c r="E622" s="1369"/>
      <c r="F622" s="1417"/>
      <c r="G622" s="1417"/>
    </row>
    <row r="623" spans="1:7" x14ac:dyDescent="0.25">
      <c r="A623" s="1361"/>
      <c r="B623" s="1371" t="s">
        <v>3084</v>
      </c>
      <c r="C623" s="1369" t="s">
        <v>1976</v>
      </c>
      <c r="D623" s="1359"/>
      <c r="E623" s="1369">
        <v>1</v>
      </c>
      <c r="F623" s="1417"/>
      <c r="G623" s="1417"/>
    </row>
    <row r="624" spans="1:7" ht="26.25" x14ac:dyDescent="0.25">
      <c r="A624" s="1361"/>
      <c r="B624" s="1367" t="s">
        <v>3085</v>
      </c>
      <c r="C624" s="1393" t="s">
        <v>6</v>
      </c>
      <c r="D624" s="1359"/>
      <c r="E624" s="1440">
        <v>1</v>
      </c>
      <c r="F624" s="1417"/>
      <c r="G624" s="1417"/>
    </row>
    <row r="625" spans="1:7" x14ac:dyDescent="0.25">
      <c r="A625" s="1361"/>
      <c r="B625" s="1367" t="s">
        <v>3086</v>
      </c>
      <c r="C625" s="1393" t="s">
        <v>6</v>
      </c>
      <c r="D625" s="1359"/>
      <c r="E625" s="1440">
        <v>1</v>
      </c>
      <c r="F625" s="1417"/>
      <c r="G625" s="1417"/>
    </row>
    <row r="626" spans="1:7" x14ac:dyDescent="0.25">
      <c r="A626" s="1361"/>
      <c r="B626" s="1371" t="s">
        <v>3087</v>
      </c>
      <c r="C626" s="1393" t="s">
        <v>6</v>
      </c>
      <c r="D626" s="1359"/>
      <c r="E626" s="1440">
        <v>2</v>
      </c>
      <c r="F626" s="1417"/>
      <c r="G626" s="1417"/>
    </row>
    <row r="627" spans="1:7" x14ac:dyDescent="0.25">
      <c r="A627" s="1361"/>
      <c r="B627" s="1367" t="s">
        <v>3088</v>
      </c>
      <c r="C627" s="1393" t="s">
        <v>6</v>
      </c>
      <c r="D627" s="1359"/>
      <c r="E627" s="1440">
        <v>2</v>
      </c>
      <c r="F627" s="1417"/>
      <c r="G627" s="1417"/>
    </row>
    <row r="628" spans="1:7" x14ac:dyDescent="0.25">
      <c r="A628" s="1361"/>
      <c r="B628" s="1367" t="s">
        <v>3089</v>
      </c>
      <c r="C628" s="1393" t="s">
        <v>6</v>
      </c>
      <c r="D628" s="1359"/>
      <c r="E628" s="1393">
        <v>3</v>
      </c>
      <c r="F628" s="1417"/>
      <c r="G628" s="1417"/>
    </row>
    <row r="629" spans="1:7" x14ac:dyDescent="0.25">
      <c r="A629" s="1361"/>
      <c r="B629" s="1367" t="s">
        <v>3090</v>
      </c>
      <c r="C629" s="1393" t="s">
        <v>1976</v>
      </c>
      <c r="D629" s="1359"/>
      <c r="E629" s="1393">
        <v>1</v>
      </c>
      <c r="F629" s="1417"/>
      <c r="G629" s="1417"/>
    </row>
    <row r="630" spans="1:7" x14ac:dyDescent="0.25">
      <c r="A630" s="1361"/>
      <c r="B630" s="1437" t="s">
        <v>3059</v>
      </c>
      <c r="C630" s="1438" t="s">
        <v>1976</v>
      </c>
      <c r="D630" s="1388"/>
      <c r="E630" s="1438">
        <v>1</v>
      </c>
      <c r="F630" s="1439"/>
      <c r="G630" s="1439"/>
    </row>
    <row r="631" spans="1:7" x14ac:dyDescent="0.25">
      <c r="A631" s="1361"/>
      <c r="B631" s="1440" t="s">
        <v>710</v>
      </c>
      <c r="C631" s="1393" t="s">
        <v>6</v>
      </c>
      <c r="D631" s="1359"/>
      <c r="E631" s="1441">
        <v>1</v>
      </c>
      <c r="F631" s="1419"/>
      <c r="G631" s="1284">
        <f>ROUND(E631*F631,2)</f>
        <v>0</v>
      </c>
    </row>
    <row r="632" spans="1:7" x14ac:dyDescent="0.25">
      <c r="A632" s="1361"/>
      <c r="B632" s="1440"/>
      <c r="C632" s="1393"/>
      <c r="D632" s="1359"/>
      <c r="E632" s="1440"/>
      <c r="F632" s="1417"/>
      <c r="G632" s="1417"/>
    </row>
    <row r="633" spans="1:7" x14ac:dyDescent="0.25">
      <c r="A633" s="1361" t="s">
        <v>797</v>
      </c>
      <c r="B633" s="1371" t="s">
        <v>3091</v>
      </c>
      <c r="C633" s="1369" t="s">
        <v>1166</v>
      </c>
      <c r="D633" s="1359"/>
      <c r="E633" s="1373">
        <v>5</v>
      </c>
      <c r="F633" s="1419"/>
      <c r="G633" s="1419">
        <f>ROUND(G631*0.05,2)</f>
        <v>0</v>
      </c>
    </row>
    <row r="634" spans="1:7" x14ac:dyDescent="0.25">
      <c r="A634" s="1361"/>
      <c r="B634" s="1371"/>
      <c r="C634" s="1369"/>
      <c r="D634" s="1359"/>
      <c r="E634" s="1369"/>
      <c r="F634" s="1417"/>
      <c r="G634" s="1417"/>
    </row>
    <row r="635" spans="1:7" x14ac:dyDescent="0.25">
      <c r="A635" s="1361" t="s">
        <v>799</v>
      </c>
      <c r="B635" s="1371" t="s">
        <v>3092</v>
      </c>
      <c r="C635" s="1369" t="s">
        <v>1976</v>
      </c>
      <c r="D635" s="1359"/>
      <c r="E635" s="1373">
        <v>1</v>
      </c>
      <c r="F635" s="1419"/>
      <c r="G635" s="1284">
        <f>ROUND(E635*F635,2)</f>
        <v>0</v>
      </c>
    </row>
    <row r="636" spans="1:7" x14ac:dyDescent="0.25">
      <c r="A636" s="1361"/>
      <c r="B636" s="1371"/>
      <c r="C636" s="1369"/>
      <c r="D636" s="1359"/>
      <c r="E636" s="1369"/>
      <c r="F636" s="1417"/>
      <c r="G636" s="1417"/>
    </row>
    <row r="637" spans="1:7" x14ac:dyDescent="0.25">
      <c r="A637" s="1361" t="s">
        <v>801</v>
      </c>
      <c r="B637" s="1371" t="s">
        <v>3093</v>
      </c>
      <c r="C637" s="1369" t="s">
        <v>6</v>
      </c>
      <c r="D637" s="1359"/>
      <c r="E637" s="1373">
        <v>1</v>
      </c>
      <c r="F637" s="1419"/>
      <c r="G637" s="1284">
        <f>ROUND(E637*F637,2)</f>
        <v>0</v>
      </c>
    </row>
    <row r="638" spans="1:7" x14ac:dyDescent="0.25">
      <c r="A638" s="1361"/>
      <c r="B638" s="1371"/>
      <c r="C638" s="1369"/>
      <c r="D638" s="1359"/>
      <c r="E638" s="1369"/>
      <c r="F638" s="1417"/>
      <c r="G638" s="1417"/>
    </row>
    <row r="639" spans="1:7" x14ac:dyDescent="0.25">
      <c r="A639" s="1361"/>
      <c r="B639" s="1387" t="s">
        <v>3094</v>
      </c>
      <c r="C639" s="1430"/>
      <c r="D639" s="1388"/>
      <c r="E639" s="1431"/>
      <c r="F639" s="1432"/>
      <c r="G639" s="1433">
        <f>SUM(G605:G637)</f>
        <v>0</v>
      </c>
    </row>
    <row r="640" spans="1:7" x14ac:dyDescent="0.25">
      <c r="A640" s="1361"/>
      <c r="B640" s="1359"/>
      <c r="C640" s="1359"/>
      <c r="D640" s="1359"/>
      <c r="E640" s="1359"/>
      <c r="F640" s="1410"/>
      <c r="G640" s="1410"/>
    </row>
    <row r="641" spans="1:7" ht="15.75" thickBot="1" x14ac:dyDescent="0.3">
      <c r="A641" s="1361"/>
      <c r="B641" s="1359"/>
      <c r="C641" s="1359"/>
      <c r="D641" s="1359"/>
      <c r="E641" s="1359"/>
      <c r="F641" s="1410"/>
      <c r="G641" s="1410"/>
    </row>
    <row r="642" spans="1:7" ht="15.75" thickBot="1" x14ac:dyDescent="0.3">
      <c r="A642" s="1361"/>
      <c r="B642" s="1406" t="s">
        <v>3095</v>
      </c>
      <c r="C642" s="1407"/>
      <c r="D642" s="1407"/>
      <c r="E642" s="1406"/>
      <c r="F642" s="1442"/>
      <c r="G642" s="1443">
        <f>(G639+G597)</f>
        <v>0</v>
      </c>
    </row>
  </sheetData>
  <pageMargins left="0.7" right="0.7" top="0.75" bottom="0.75" header="0.3" footer="0.3"/>
  <pageSetup paperSize="9" scale="52" fitToHeight="0"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N215"/>
  <sheetViews>
    <sheetView topLeftCell="C1" zoomScale="85" zoomScaleNormal="85" workbookViewId="0">
      <selection activeCell="N19" sqref="N19"/>
    </sheetView>
  </sheetViews>
  <sheetFormatPr defaultRowHeight="15" x14ac:dyDescent="0.25"/>
  <cols>
    <col min="1" max="1" width="13.140625" style="209" hidden="1" customWidth="1"/>
    <col min="2" max="2" width="12.7109375" style="209" hidden="1" customWidth="1"/>
    <col min="3" max="3" width="10.85546875" style="11" customWidth="1"/>
    <col min="4" max="4" width="19.28515625" style="12" customWidth="1"/>
    <col min="5" max="5" width="21.42578125" style="5" customWidth="1"/>
    <col min="6" max="6" width="22.42578125" style="5" customWidth="1"/>
    <col min="7" max="7" width="60.85546875" style="5" customWidth="1"/>
    <col min="9" max="9" width="9.140625" style="42"/>
    <col min="10" max="10" width="14.28515625" style="42" customWidth="1"/>
    <col min="11" max="11" width="12.85546875" style="42" customWidth="1"/>
  </cols>
  <sheetData>
    <row r="1" spans="1:14" ht="18.75" x14ac:dyDescent="0.25">
      <c r="F1" s="71" t="s">
        <v>111</v>
      </c>
      <c r="M1" s="39"/>
      <c r="N1" s="39"/>
    </row>
    <row r="2" spans="1:14" ht="26.25" x14ac:dyDescent="0.25">
      <c r="F2" s="186">
        <v>38</v>
      </c>
      <c r="G2" s="13" t="s">
        <v>437</v>
      </c>
      <c r="H2" s="14"/>
      <c r="I2" s="40"/>
      <c r="J2" s="40"/>
      <c r="K2" s="52"/>
      <c r="M2" s="39"/>
      <c r="N2" s="39"/>
    </row>
    <row r="3" spans="1:14" x14ac:dyDescent="0.25">
      <c r="M3" s="39"/>
      <c r="N3" s="39"/>
    </row>
    <row r="4" spans="1:14" ht="26.25" x14ac:dyDescent="0.25">
      <c r="G4" s="16" t="s">
        <v>93</v>
      </c>
      <c r="J4" s="41"/>
      <c r="K4" s="41"/>
      <c r="M4" s="39"/>
      <c r="N4" s="39"/>
    </row>
    <row r="5" spans="1:14" x14ac:dyDescent="0.25">
      <c r="E5" s="17"/>
      <c r="F5" s="17"/>
      <c r="M5" s="39"/>
      <c r="N5" s="39"/>
    </row>
    <row r="6" spans="1:14" ht="18.75" x14ac:dyDescent="0.3">
      <c r="E6" s="18"/>
      <c r="F6" s="1507" t="s">
        <v>108</v>
      </c>
      <c r="G6" s="19" t="s">
        <v>94</v>
      </c>
      <c r="H6" s="20"/>
      <c r="I6" s="44"/>
      <c r="J6" s="44"/>
      <c r="K6" s="43" t="s">
        <v>91</v>
      </c>
      <c r="M6" s="39"/>
      <c r="N6" s="39"/>
    </row>
    <row r="7" spans="1:14" ht="18.75" x14ac:dyDescent="0.3">
      <c r="C7" s="64"/>
      <c r="E7" s="18"/>
      <c r="F7" s="1508"/>
      <c r="G7" s="21" t="s">
        <v>96</v>
      </c>
      <c r="H7" s="25"/>
      <c r="I7" s="46"/>
      <c r="J7" s="46"/>
      <c r="K7" s="23">
        <f>SUM(K16:K22)</f>
        <v>0</v>
      </c>
      <c r="M7" s="39"/>
      <c r="N7" s="39"/>
    </row>
    <row r="8" spans="1:14" ht="18.75" x14ac:dyDescent="0.3">
      <c r="B8" s="211"/>
      <c r="C8" s="56"/>
      <c r="E8" s="18"/>
      <c r="F8" s="183">
        <v>41</v>
      </c>
      <c r="G8" s="21" t="s">
        <v>433</v>
      </c>
      <c r="H8" s="25"/>
      <c r="I8" s="46"/>
      <c r="J8" s="46"/>
      <c r="K8" s="26">
        <f>SUMIF($B$27:$B$996,F8,$K$27:$K$996)</f>
        <v>0</v>
      </c>
      <c r="M8" s="39"/>
      <c r="N8" s="39"/>
    </row>
    <row r="9" spans="1:14" ht="18.75" x14ac:dyDescent="0.3">
      <c r="B9" s="211"/>
      <c r="C9" s="56"/>
      <c r="E9" s="18"/>
      <c r="F9" s="183">
        <v>43</v>
      </c>
      <c r="G9" s="28" t="s">
        <v>435</v>
      </c>
      <c r="H9" s="25"/>
      <c r="I9" s="46"/>
      <c r="J9" s="46"/>
      <c r="K9" s="26">
        <f>SUMIF($B$27:$B$996,F9,$K$27:$K$996)</f>
        <v>0</v>
      </c>
      <c r="M9" s="39"/>
      <c r="N9" s="39"/>
    </row>
    <row r="10" spans="1:14" ht="18.75" x14ac:dyDescent="0.3">
      <c r="B10" s="211"/>
      <c r="C10" s="56"/>
      <c r="E10" s="18"/>
      <c r="F10" s="183">
        <v>44</v>
      </c>
      <c r="G10" s="21" t="s">
        <v>436</v>
      </c>
      <c r="H10" s="25"/>
      <c r="I10" s="46"/>
      <c r="J10" s="46"/>
      <c r="K10" s="26">
        <f>SUMIF($B$27:$B$996,F10,$K$27:$K$996)</f>
        <v>0</v>
      </c>
      <c r="M10" s="39"/>
      <c r="N10" s="39"/>
    </row>
    <row r="11" spans="1:14" ht="18.75" x14ac:dyDescent="0.3">
      <c r="B11" s="211"/>
      <c r="C11" s="56"/>
      <c r="E11" s="18"/>
      <c r="F11" s="183">
        <v>42</v>
      </c>
      <c r="G11" s="21" t="s">
        <v>434</v>
      </c>
      <c r="H11" s="25"/>
      <c r="I11" s="46"/>
      <c r="J11" s="46"/>
      <c r="K11" s="26">
        <f>SUMIF($B$27:$B$996,F11,$K$27:$K$996)</f>
        <v>0</v>
      </c>
      <c r="M11" s="39"/>
      <c r="N11" s="39"/>
    </row>
    <row r="12" spans="1:14" ht="18.75" x14ac:dyDescent="0.3">
      <c r="B12" s="212"/>
      <c r="C12" s="27"/>
      <c r="F12" s="183" t="s">
        <v>602</v>
      </c>
      <c r="G12" s="21" t="s">
        <v>97</v>
      </c>
      <c r="H12" s="25"/>
      <c r="I12" s="46"/>
      <c r="J12" s="46"/>
      <c r="K12" s="26">
        <f>(SUM(K8:K11)*0.002)</f>
        <v>0</v>
      </c>
    </row>
    <row r="13" spans="1:14" ht="18.75" x14ac:dyDescent="0.3">
      <c r="F13" s="72"/>
      <c r="G13" s="29"/>
      <c r="H13" s="20"/>
      <c r="I13" s="30" t="s">
        <v>92</v>
      </c>
      <c r="J13" s="30"/>
      <c r="K13" s="30">
        <f>SUM(K7:K12)</f>
        <v>0</v>
      </c>
    </row>
    <row r="14" spans="1:14" ht="26.25" x14ac:dyDescent="0.25">
      <c r="A14" s="213" t="s">
        <v>113</v>
      </c>
      <c r="B14" s="214"/>
      <c r="D14" s="31" t="s">
        <v>96</v>
      </c>
    </row>
    <row r="15" spans="1:14" ht="30" x14ac:dyDescent="0.25">
      <c r="A15" s="209">
        <v>1101</v>
      </c>
      <c r="B15" s="215"/>
      <c r="C15" s="206" t="s">
        <v>110</v>
      </c>
      <c r="D15" s="1509" t="s">
        <v>98</v>
      </c>
      <c r="E15" s="1510"/>
      <c r="F15" s="1" t="s">
        <v>99</v>
      </c>
      <c r="G15" s="1" t="s">
        <v>3</v>
      </c>
      <c r="H15" s="2" t="s">
        <v>4</v>
      </c>
      <c r="I15" s="47" t="s">
        <v>100</v>
      </c>
      <c r="J15" s="48" t="s">
        <v>101</v>
      </c>
      <c r="K15" s="202" t="s">
        <v>283</v>
      </c>
    </row>
    <row r="16" spans="1:14" ht="135" x14ac:dyDescent="0.25">
      <c r="A16" s="209">
        <v>1102</v>
      </c>
      <c r="B16" s="215"/>
      <c r="C16" s="184" t="s">
        <v>524</v>
      </c>
      <c r="D16" s="1511" t="s">
        <v>5</v>
      </c>
      <c r="E16" s="1512"/>
      <c r="F16" s="1517" t="s">
        <v>102</v>
      </c>
      <c r="G16" s="1547" t="s">
        <v>3285</v>
      </c>
      <c r="H16" s="169" t="s">
        <v>14</v>
      </c>
      <c r="I16" s="203">
        <v>1</v>
      </c>
      <c r="J16" s="204"/>
      <c r="K16" s="203">
        <f t="shared" ref="K16:K22" si="0">ROUND(J16*I16,2)</f>
        <v>0</v>
      </c>
    </row>
    <row r="17" spans="1:11" ht="30" x14ac:dyDescent="0.25">
      <c r="A17" s="209">
        <v>1103</v>
      </c>
      <c r="B17" s="215"/>
      <c r="C17" s="184" t="s">
        <v>525</v>
      </c>
      <c r="D17" s="1513"/>
      <c r="E17" s="1514"/>
      <c r="F17" s="1517"/>
      <c r="G17" s="1547" t="s">
        <v>103</v>
      </c>
      <c r="H17" s="169" t="s">
        <v>14</v>
      </c>
      <c r="I17" s="203">
        <v>1</v>
      </c>
      <c r="J17" s="204"/>
      <c r="K17" s="203">
        <f t="shared" si="0"/>
        <v>0</v>
      </c>
    </row>
    <row r="18" spans="1:11" ht="90" x14ac:dyDescent="0.25">
      <c r="A18" s="209">
        <v>1104</v>
      </c>
      <c r="B18" s="215"/>
      <c r="C18" s="184" t="s">
        <v>526</v>
      </c>
      <c r="D18" s="1513"/>
      <c r="E18" s="1514"/>
      <c r="F18" s="1517"/>
      <c r="G18" s="1547" t="s">
        <v>3286</v>
      </c>
      <c r="H18" s="169" t="s">
        <v>14</v>
      </c>
      <c r="I18" s="203">
        <v>1</v>
      </c>
      <c r="J18" s="204"/>
      <c r="K18" s="203">
        <f t="shared" si="0"/>
        <v>0</v>
      </c>
    </row>
    <row r="19" spans="1:11" ht="60" x14ac:dyDescent="0.25">
      <c r="A19" s="209">
        <v>1105</v>
      </c>
      <c r="B19" s="215"/>
      <c r="C19" s="184" t="s">
        <v>527</v>
      </c>
      <c r="D19" s="1513"/>
      <c r="E19" s="1514"/>
      <c r="F19" s="1517"/>
      <c r="G19" s="1547" t="s">
        <v>3287</v>
      </c>
      <c r="H19" s="169" t="s">
        <v>14</v>
      </c>
      <c r="I19" s="203">
        <v>1</v>
      </c>
      <c r="J19" s="204"/>
      <c r="K19" s="203">
        <f t="shared" si="0"/>
        <v>0</v>
      </c>
    </row>
    <row r="20" spans="1:11" ht="45" x14ac:dyDescent="0.25">
      <c r="A20" s="209">
        <v>1106</v>
      </c>
      <c r="B20" s="215"/>
      <c r="C20" s="184" t="s">
        <v>528</v>
      </c>
      <c r="D20" s="1513"/>
      <c r="E20" s="1514"/>
      <c r="F20" s="1517"/>
      <c r="G20" s="1547" t="s">
        <v>3288</v>
      </c>
      <c r="H20" s="169" t="s">
        <v>14</v>
      </c>
      <c r="I20" s="203">
        <v>1</v>
      </c>
      <c r="J20" s="204"/>
      <c r="K20" s="203">
        <f t="shared" si="0"/>
        <v>0</v>
      </c>
    </row>
    <row r="21" spans="1:11" ht="105" x14ac:dyDescent="0.25">
      <c r="A21" s="216">
        <v>201</v>
      </c>
      <c r="B21" s="217" t="s">
        <v>112</v>
      </c>
      <c r="C21" s="184" t="s">
        <v>529</v>
      </c>
      <c r="D21" s="1513"/>
      <c r="E21" s="1514"/>
      <c r="F21" s="1517"/>
      <c r="G21" s="207" t="s">
        <v>104</v>
      </c>
      <c r="H21" s="208" t="s">
        <v>10</v>
      </c>
      <c r="I21" s="255">
        <f>SUMIF(A27:A996,1201,I27:I996)</f>
        <v>331.47999999999996</v>
      </c>
      <c r="J21" s="204"/>
      <c r="K21" s="203">
        <f t="shared" si="0"/>
        <v>0</v>
      </c>
    </row>
    <row r="22" spans="1:11" ht="30" x14ac:dyDescent="0.25">
      <c r="B22" s="218"/>
      <c r="C22" s="184" t="s">
        <v>530</v>
      </c>
      <c r="D22" s="1515"/>
      <c r="E22" s="1516"/>
      <c r="F22" s="207" t="s">
        <v>120</v>
      </c>
      <c r="G22" s="207" t="s">
        <v>121</v>
      </c>
      <c r="H22" s="169" t="s">
        <v>6</v>
      </c>
      <c r="I22" s="203">
        <v>1</v>
      </c>
      <c r="J22" s="203">
        <f>CENIK!F2</f>
        <v>0</v>
      </c>
      <c r="K22" s="203">
        <f t="shared" si="0"/>
        <v>0</v>
      </c>
    </row>
    <row r="23" spans="1:11" x14ac:dyDescent="0.25">
      <c r="B23" s="218"/>
      <c r="C23" s="32"/>
      <c r="D23" s="33"/>
      <c r="E23" s="33"/>
      <c r="F23" s="33"/>
      <c r="G23" s="33"/>
      <c r="H23" s="34"/>
      <c r="I23" s="51"/>
      <c r="J23" s="51"/>
      <c r="K23" s="51"/>
    </row>
    <row r="24" spans="1:11" x14ac:dyDescent="0.25">
      <c r="A24" s="209" t="s">
        <v>113</v>
      </c>
      <c r="B24" s="219"/>
      <c r="C24" s="32"/>
      <c r="D24" s="33"/>
      <c r="E24" s="33"/>
      <c r="F24" s="33"/>
      <c r="G24" s="33"/>
      <c r="H24" s="34"/>
      <c r="I24" s="51"/>
      <c r="J24" s="51"/>
      <c r="K24" s="51"/>
    </row>
    <row r="25" spans="1:11" ht="26.25" x14ac:dyDescent="0.25">
      <c r="C25" s="35"/>
      <c r="D25" s="31" t="s">
        <v>105</v>
      </c>
      <c r="E25" s="36"/>
      <c r="F25" s="36"/>
      <c r="G25" s="33"/>
      <c r="H25" s="34"/>
      <c r="I25" s="51"/>
      <c r="J25" s="51"/>
      <c r="K25" s="51"/>
    </row>
    <row r="26" spans="1:11" ht="30" x14ac:dyDescent="0.25">
      <c r="A26" s="220" t="s">
        <v>0</v>
      </c>
      <c r="B26" s="215" t="s">
        <v>95</v>
      </c>
      <c r="C26" s="70" t="s">
        <v>109</v>
      </c>
      <c r="D26" s="1" t="s">
        <v>106</v>
      </c>
      <c r="E26" s="1" t="s">
        <v>98</v>
      </c>
      <c r="F26" s="1" t="s">
        <v>99</v>
      </c>
      <c r="G26" s="1" t="s">
        <v>3</v>
      </c>
      <c r="H26" s="2" t="s">
        <v>4</v>
      </c>
      <c r="I26" s="47" t="s">
        <v>100</v>
      </c>
      <c r="J26" s="48" t="s">
        <v>101</v>
      </c>
      <c r="K26" s="53" t="s">
        <v>283</v>
      </c>
    </row>
    <row r="27" spans="1:11" ht="60" x14ac:dyDescent="0.25">
      <c r="A27" s="187">
        <v>1201</v>
      </c>
      <c r="B27" s="187">
        <v>41</v>
      </c>
      <c r="C27" s="184" t="str">
        <f>CONCATENATE(B27,$A$24,A27)</f>
        <v>41-1201</v>
      </c>
      <c r="D27" s="244" t="s">
        <v>433</v>
      </c>
      <c r="E27" s="244" t="s">
        <v>7</v>
      </c>
      <c r="F27" s="244" t="s">
        <v>8</v>
      </c>
      <c r="G27" s="244" t="s">
        <v>9</v>
      </c>
      <c r="H27" s="187" t="s">
        <v>10</v>
      </c>
      <c r="I27" s="188">
        <v>62</v>
      </c>
      <c r="J27" s="188">
        <f>VLOOKUP(A27,CENIK!$A$2:$F$201,6,FALSE)</f>
        <v>0</v>
      </c>
      <c r="K27" s="188">
        <f>ROUND(I27*J27,2)</f>
        <v>0</v>
      </c>
    </row>
    <row r="28" spans="1:11" ht="45" x14ac:dyDescent="0.25">
      <c r="A28" s="187">
        <v>1202</v>
      </c>
      <c r="B28" s="187">
        <v>41</v>
      </c>
      <c r="C28" s="184" t="str">
        <f t="shared" ref="C28:C91" si="1">CONCATENATE(B28,$A$24,A28)</f>
        <v>41-1202</v>
      </c>
      <c r="D28" s="244" t="s">
        <v>433</v>
      </c>
      <c r="E28" s="244" t="s">
        <v>7</v>
      </c>
      <c r="F28" s="244" t="s">
        <v>8</v>
      </c>
      <c r="G28" s="244" t="s">
        <v>11</v>
      </c>
      <c r="H28" s="187" t="s">
        <v>12</v>
      </c>
      <c r="I28" s="188">
        <v>3</v>
      </c>
      <c r="J28" s="188">
        <f>VLOOKUP(A28,CENIK!$A$2:$F$201,6,FALSE)</f>
        <v>0</v>
      </c>
      <c r="K28" s="188">
        <f t="shared" ref="K28:K91" si="2">ROUND(I28*J28,2)</f>
        <v>0</v>
      </c>
    </row>
    <row r="29" spans="1:11" ht="60" x14ac:dyDescent="0.25">
      <c r="A29" s="187">
        <v>1203</v>
      </c>
      <c r="B29" s="187">
        <v>41</v>
      </c>
      <c r="C29" s="184" t="str">
        <f t="shared" si="1"/>
        <v>41-1203</v>
      </c>
      <c r="D29" s="244" t="s">
        <v>433</v>
      </c>
      <c r="E29" s="244" t="s">
        <v>7</v>
      </c>
      <c r="F29" s="244" t="s">
        <v>8</v>
      </c>
      <c r="G29" s="244" t="s">
        <v>236</v>
      </c>
      <c r="H29" s="187" t="s">
        <v>10</v>
      </c>
      <c r="I29" s="188">
        <v>62</v>
      </c>
      <c r="J29" s="188">
        <f>VLOOKUP(A29,CENIK!$A$2:$F$201,6,FALSE)</f>
        <v>0</v>
      </c>
      <c r="K29" s="188">
        <f t="shared" si="2"/>
        <v>0</v>
      </c>
    </row>
    <row r="30" spans="1:11" ht="45" x14ac:dyDescent="0.25">
      <c r="A30" s="187">
        <v>1204</v>
      </c>
      <c r="B30" s="187">
        <v>41</v>
      </c>
      <c r="C30" s="184" t="str">
        <f t="shared" si="1"/>
        <v>41-1204</v>
      </c>
      <c r="D30" s="244" t="s">
        <v>433</v>
      </c>
      <c r="E30" s="244" t="s">
        <v>7</v>
      </c>
      <c r="F30" s="244" t="s">
        <v>8</v>
      </c>
      <c r="G30" s="244" t="s">
        <v>13</v>
      </c>
      <c r="H30" s="187" t="s">
        <v>10</v>
      </c>
      <c r="I30" s="188">
        <v>62</v>
      </c>
      <c r="J30" s="188">
        <f>VLOOKUP(A30,CENIK!$A$2:$F$201,6,FALSE)</f>
        <v>0</v>
      </c>
      <c r="K30" s="188">
        <f t="shared" si="2"/>
        <v>0</v>
      </c>
    </row>
    <row r="31" spans="1:11" ht="60" x14ac:dyDescent="0.25">
      <c r="A31" s="187">
        <v>1205</v>
      </c>
      <c r="B31" s="187">
        <v>41</v>
      </c>
      <c r="C31" s="184" t="str">
        <f t="shared" si="1"/>
        <v>41-1205</v>
      </c>
      <c r="D31" s="244" t="s">
        <v>433</v>
      </c>
      <c r="E31" s="244" t="s">
        <v>7</v>
      </c>
      <c r="F31" s="244" t="s">
        <v>8</v>
      </c>
      <c r="G31" s="244" t="s">
        <v>237</v>
      </c>
      <c r="H31" s="187" t="s">
        <v>14</v>
      </c>
      <c r="I31" s="188">
        <v>1</v>
      </c>
      <c r="J31" s="188">
        <f>VLOOKUP(A31,CENIK!$A$2:$F$201,6,FALSE)</f>
        <v>0</v>
      </c>
      <c r="K31" s="188">
        <f t="shared" si="2"/>
        <v>0</v>
      </c>
    </row>
    <row r="32" spans="1:11" ht="60" x14ac:dyDescent="0.25">
      <c r="A32" s="187">
        <v>1206</v>
      </c>
      <c r="B32" s="187">
        <v>41</v>
      </c>
      <c r="C32" s="184" t="str">
        <f t="shared" si="1"/>
        <v>41-1206</v>
      </c>
      <c r="D32" s="244" t="s">
        <v>433</v>
      </c>
      <c r="E32" s="244" t="s">
        <v>7</v>
      </c>
      <c r="F32" s="244" t="s">
        <v>8</v>
      </c>
      <c r="G32" s="244" t="s">
        <v>238</v>
      </c>
      <c r="H32" s="187" t="s">
        <v>14</v>
      </c>
      <c r="I32" s="188">
        <v>1</v>
      </c>
      <c r="J32" s="188">
        <f>VLOOKUP(A32,CENIK!$A$2:$F$201,6,FALSE)</f>
        <v>0</v>
      </c>
      <c r="K32" s="188">
        <f t="shared" si="2"/>
        <v>0</v>
      </c>
    </row>
    <row r="33" spans="1:11" ht="75" x14ac:dyDescent="0.25">
      <c r="A33" s="187">
        <v>1208</v>
      </c>
      <c r="B33" s="187">
        <v>41</v>
      </c>
      <c r="C33" s="184" t="str">
        <f t="shared" si="1"/>
        <v>41-1208</v>
      </c>
      <c r="D33" s="244" t="s">
        <v>433</v>
      </c>
      <c r="E33" s="244" t="s">
        <v>7</v>
      </c>
      <c r="F33" s="244" t="s">
        <v>8</v>
      </c>
      <c r="G33" s="244" t="s">
        <v>240</v>
      </c>
      <c r="H33" s="187" t="s">
        <v>14</v>
      </c>
      <c r="I33" s="188">
        <v>1</v>
      </c>
      <c r="J33" s="188">
        <f>VLOOKUP(A33,CENIK!$A$2:$F$201,6,FALSE)</f>
        <v>0</v>
      </c>
      <c r="K33" s="188">
        <f t="shared" si="2"/>
        <v>0</v>
      </c>
    </row>
    <row r="34" spans="1:11" ht="75" x14ac:dyDescent="0.25">
      <c r="A34" s="187">
        <v>1210</v>
      </c>
      <c r="B34" s="187">
        <v>41</v>
      </c>
      <c r="C34" s="184" t="str">
        <f t="shared" si="1"/>
        <v>41-1210</v>
      </c>
      <c r="D34" s="244" t="s">
        <v>433</v>
      </c>
      <c r="E34" s="244" t="s">
        <v>7</v>
      </c>
      <c r="F34" s="244" t="s">
        <v>8</v>
      </c>
      <c r="G34" s="244" t="s">
        <v>241</v>
      </c>
      <c r="H34" s="187" t="s">
        <v>14</v>
      </c>
      <c r="I34" s="188">
        <v>1</v>
      </c>
      <c r="J34" s="188">
        <f>VLOOKUP(A34,CENIK!$A$2:$F$201,6,FALSE)</f>
        <v>0</v>
      </c>
      <c r="K34" s="188">
        <f t="shared" si="2"/>
        <v>0</v>
      </c>
    </row>
    <row r="35" spans="1:11" ht="45" x14ac:dyDescent="0.25">
      <c r="A35" s="187">
        <v>1301</v>
      </c>
      <c r="B35" s="187">
        <v>41</v>
      </c>
      <c r="C35" s="184" t="str">
        <f t="shared" si="1"/>
        <v>41-1301</v>
      </c>
      <c r="D35" s="244" t="s">
        <v>433</v>
      </c>
      <c r="E35" s="244" t="s">
        <v>7</v>
      </c>
      <c r="F35" s="244" t="s">
        <v>15</v>
      </c>
      <c r="G35" s="244" t="s">
        <v>16</v>
      </c>
      <c r="H35" s="187" t="s">
        <v>10</v>
      </c>
      <c r="I35" s="188">
        <v>62</v>
      </c>
      <c r="J35" s="188">
        <f>VLOOKUP(A35,CENIK!$A$2:$F$201,6,FALSE)</f>
        <v>0</v>
      </c>
      <c r="K35" s="188">
        <f t="shared" si="2"/>
        <v>0</v>
      </c>
    </row>
    <row r="36" spans="1:11" ht="150" x14ac:dyDescent="0.25">
      <c r="A36" s="187">
        <v>1302</v>
      </c>
      <c r="B36" s="187">
        <v>41</v>
      </c>
      <c r="C36" s="184" t="str">
        <f t="shared" si="1"/>
        <v>41-1302</v>
      </c>
      <c r="D36" s="244" t="s">
        <v>433</v>
      </c>
      <c r="E36" s="244" t="s">
        <v>7</v>
      </c>
      <c r="F36" s="244" t="s">
        <v>15</v>
      </c>
      <c r="G36" s="244" t="s">
        <v>3254</v>
      </c>
      <c r="H36" s="187" t="s">
        <v>10</v>
      </c>
      <c r="I36" s="188">
        <v>62</v>
      </c>
      <c r="J36" s="188">
        <f>VLOOKUP(A36,CENIK!$A$2:$F$201,6,FALSE)</f>
        <v>0</v>
      </c>
      <c r="K36" s="188">
        <f t="shared" si="2"/>
        <v>0</v>
      </c>
    </row>
    <row r="37" spans="1:11" ht="60" x14ac:dyDescent="0.25">
      <c r="A37" s="187">
        <v>1307</v>
      </c>
      <c r="B37" s="187">
        <v>41</v>
      </c>
      <c r="C37" s="184" t="str">
        <f t="shared" si="1"/>
        <v>41-1307</v>
      </c>
      <c r="D37" s="244" t="s">
        <v>433</v>
      </c>
      <c r="E37" s="244" t="s">
        <v>7</v>
      </c>
      <c r="F37" s="244" t="s">
        <v>15</v>
      </c>
      <c r="G37" s="244" t="s">
        <v>18</v>
      </c>
      <c r="H37" s="187" t="s">
        <v>6</v>
      </c>
      <c r="I37" s="188">
        <v>2</v>
      </c>
      <c r="J37" s="188">
        <f>VLOOKUP(A37,CENIK!$A$2:$F$201,6,FALSE)</f>
        <v>0</v>
      </c>
      <c r="K37" s="188">
        <f t="shared" si="2"/>
        <v>0</v>
      </c>
    </row>
    <row r="38" spans="1:11" ht="60" x14ac:dyDescent="0.25">
      <c r="A38" s="187">
        <v>1310</v>
      </c>
      <c r="B38" s="187">
        <v>41</v>
      </c>
      <c r="C38" s="184" t="str">
        <f t="shared" si="1"/>
        <v>41-1310</v>
      </c>
      <c r="D38" s="244" t="s">
        <v>433</v>
      </c>
      <c r="E38" s="244" t="s">
        <v>7</v>
      </c>
      <c r="F38" s="244" t="s">
        <v>15</v>
      </c>
      <c r="G38" s="244" t="s">
        <v>21</v>
      </c>
      <c r="H38" s="187" t="s">
        <v>22</v>
      </c>
      <c r="I38" s="188">
        <v>31.62</v>
      </c>
      <c r="J38" s="188">
        <f>VLOOKUP(A38,CENIK!$A$2:$F$201,6,FALSE)</f>
        <v>0</v>
      </c>
      <c r="K38" s="188">
        <f t="shared" si="2"/>
        <v>0</v>
      </c>
    </row>
    <row r="39" spans="1:11" ht="30" x14ac:dyDescent="0.25">
      <c r="A39" s="187">
        <v>1401</v>
      </c>
      <c r="B39" s="187">
        <v>41</v>
      </c>
      <c r="C39" s="184" t="str">
        <f t="shared" si="1"/>
        <v>41-1401</v>
      </c>
      <c r="D39" s="244" t="s">
        <v>433</v>
      </c>
      <c r="E39" s="244" t="s">
        <v>7</v>
      </c>
      <c r="F39" s="244" t="s">
        <v>25</v>
      </c>
      <c r="G39" s="244" t="s">
        <v>247</v>
      </c>
      <c r="H39" s="187" t="s">
        <v>20</v>
      </c>
      <c r="I39" s="188">
        <v>2</v>
      </c>
      <c r="J39" s="188">
        <f>VLOOKUP(A39,CENIK!$A$2:$F$201,6,FALSE)</f>
        <v>0</v>
      </c>
      <c r="K39" s="188">
        <f t="shared" si="2"/>
        <v>0</v>
      </c>
    </row>
    <row r="40" spans="1:11" ht="30" x14ac:dyDescent="0.25">
      <c r="A40" s="187">
        <v>1402</v>
      </c>
      <c r="B40" s="187">
        <v>41</v>
      </c>
      <c r="C40" s="184" t="str">
        <f t="shared" si="1"/>
        <v>41-1402</v>
      </c>
      <c r="D40" s="244" t="s">
        <v>433</v>
      </c>
      <c r="E40" s="244" t="s">
        <v>7</v>
      </c>
      <c r="F40" s="244" t="s">
        <v>25</v>
      </c>
      <c r="G40" s="244" t="s">
        <v>248</v>
      </c>
      <c r="H40" s="187" t="s">
        <v>20</v>
      </c>
      <c r="I40" s="188">
        <v>5</v>
      </c>
      <c r="J40" s="188">
        <f>VLOOKUP(A40,CENIK!$A$2:$F$201,6,FALSE)</f>
        <v>0</v>
      </c>
      <c r="K40" s="188">
        <f t="shared" si="2"/>
        <v>0</v>
      </c>
    </row>
    <row r="41" spans="1:11" ht="30" x14ac:dyDescent="0.25">
      <c r="A41" s="187">
        <v>1403</v>
      </c>
      <c r="B41" s="187">
        <v>41</v>
      </c>
      <c r="C41" s="184" t="str">
        <f t="shared" si="1"/>
        <v>41-1403</v>
      </c>
      <c r="D41" s="244" t="s">
        <v>433</v>
      </c>
      <c r="E41" s="244" t="s">
        <v>7</v>
      </c>
      <c r="F41" s="244" t="s">
        <v>25</v>
      </c>
      <c r="G41" s="244" t="s">
        <v>249</v>
      </c>
      <c r="H41" s="187" t="s">
        <v>20</v>
      </c>
      <c r="I41" s="188">
        <v>1</v>
      </c>
      <c r="J41" s="188">
        <f>VLOOKUP(A41,CENIK!$A$2:$F$201,6,FALSE)</f>
        <v>0</v>
      </c>
      <c r="K41" s="188">
        <f t="shared" si="2"/>
        <v>0</v>
      </c>
    </row>
    <row r="42" spans="1:11" ht="30" x14ac:dyDescent="0.25">
      <c r="A42" s="187">
        <v>24405</v>
      </c>
      <c r="B42" s="187">
        <v>41</v>
      </c>
      <c r="C42" s="184" t="str">
        <f t="shared" si="1"/>
        <v>41-24405</v>
      </c>
      <c r="D42" s="244" t="s">
        <v>433</v>
      </c>
      <c r="E42" s="244" t="s">
        <v>26</v>
      </c>
      <c r="F42" s="244" t="s">
        <v>36</v>
      </c>
      <c r="G42" s="244" t="s">
        <v>252</v>
      </c>
      <c r="H42" s="187" t="s">
        <v>22</v>
      </c>
      <c r="I42" s="188">
        <v>42.16</v>
      </c>
      <c r="J42" s="188">
        <f>VLOOKUP(A42,CENIK!$A$2:$F$201,6,FALSE)</f>
        <v>0</v>
      </c>
      <c r="K42" s="188">
        <f t="shared" si="2"/>
        <v>0</v>
      </c>
    </row>
    <row r="43" spans="1:11" ht="45" x14ac:dyDescent="0.25">
      <c r="A43" s="187">
        <v>31302</v>
      </c>
      <c r="B43" s="187">
        <v>41</v>
      </c>
      <c r="C43" s="184" t="str">
        <f t="shared" si="1"/>
        <v>41-31302</v>
      </c>
      <c r="D43" s="244" t="s">
        <v>433</v>
      </c>
      <c r="E43" s="244" t="s">
        <v>26</v>
      </c>
      <c r="F43" s="244" t="s">
        <v>36</v>
      </c>
      <c r="G43" s="244" t="s">
        <v>639</v>
      </c>
      <c r="H43" s="187" t="s">
        <v>22</v>
      </c>
      <c r="I43" s="188">
        <v>26.35</v>
      </c>
      <c r="J43" s="188">
        <f>VLOOKUP(A43,CENIK!$A$2:$F$201,6,FALSE)</f>
        <v>0</v>
      </c>
      <c r="K43" s="188">
        <f t="shared" si="2"/>
        <v>0</v>
      </c>
    </row>
    <row r="44" spans="1:11" ht="45" x14ac:dyDescent="0.25">
      <c r="A44" s="187">
        <v>3103</v>
      </c>
      <c r="B44" s="187">
        <v>41</v>
      </c>
      <c r="C44" s="184" t="str">
        <f t="shared" si="1"/>
        <v>41-3103</v>
      </c>
      <c r="D44" s="244" t="s">
        <v>433</v>
      </c>
      <c r="E44" s="244" t="s">
        <v>46</v>
      </c>
      <c r="F44" s="244" t="s">
        <v>584</v>
      </c>
      <c r="G44" s="244" t="s">
        <v>585</v>
      </c>
      <c r="H44" s="187" t="s">
        <v>10</v>
      </c>
      <c r="I44" s="188">
        <v>5</v>
      </c>
      <c r="J44" s="188">
        <f>VLOOKUP(A44,CENIK!$A$2:$F$201,6,FALSE)</f>
        <v>0</v>
      </c>
      <c r="K44" s="188">
        <f t="shared" si="2"/>
        <v>0</v>
      </c>
    </row>
    <row r="45" spans="1:11" ht="60" x14ac:dyDescent="0.25">
      <c r="A45" s="187">
        <v>4101</v>
      </c>
      <c r="B45" s="187">
        <v>41</v>
      </c>
      <c r="C45" s="184" t="str">
        <f t="shared" si="1"/>
        <v>41-4101</v>
      </c>
      <c r="D45" s="244" t="s">
        <v>433</v>
      </c>
      <c r="E45" s="244" t="s">
        <v>49</v>
      </c>
      <c r="F45" s="244" t="s">
        <v>50</v>
      </c>
      <c r="G45" s="244" t="s">
        <v>641</v>
      </c>
      <c r="H45" s="187" t="s">
        <v>29</v>
      </c>
      <c r="I45" s="188">
        <v>232</v>
      </c>
      <c r="J45" s="188">
        <f>VLOOKUP(A45,CENIK!$A$2:$F$201,6,FALSE)</f>
        <v>0</v>
      </c>
      <c r="K45" s="188">
        <f t="shared" si="2"/>
        <v>0</v>
      </c>
    </row>
    <row r="46" spans="1:11" ht="45" x14ac:dyDescent="0.25">
      <c r="A46" s="187">
        <v>4106</v>
      </c>
      <c r="B46" s="187">
        <v>41</v>
      </c>
      <c r="C46" s="184" t="str">
        <f t="shared" si="1"/>
        <v>41-4106</v>
      </c>
      <c r="D46" s="244" t="s">
        <v>433</v>
      </c>
      <c r="E46" s="244" t="s">
        <v>49</v>
      </c>
      <c r="F46" s="244" t="s">
        <v>50</v>
      </c>
      <c r="G46" s="244" t="s">
        <v>642</v>
      </c>
      <c r="H46" s="187" t="s">
        <v>22</v>
      </c>
      <c r="I46" s="188">
        <v>185.72</v>
      </c>
      <c r="J46" s="188">
        <f>VLOOKUP(A46,CENIK!$A$2:$F$201,6,FALSE)</f>
        <v>0</v>
      </c>
      <c r="K46" s="188">
        <f t="shared" si="2"/>
        <v>0</v>
      </c>
    </row>
    <row r="47" spans="1:11" ht="45" x14ac:dyDescent="0.25">
      <c r="A47" s="187">
        <v>4121</v>
      </c>
      <c r="B47" s="187">
        <v>41</v>
      </c>
      <c r="C47" s="184" t="str">
        <f t="shared" si="1"/>
        <v>41-4121</v>
      </c>
      <c r="D47" s="244" t="s">
        <v>433</v>
      </c>
      <c r="E47" s="244" t="s">
        <v>49</v>
      </c>
      <c r="F47" s="244" t="s">
        <v>50</v>
      </c>
      <c r="G47" s="244" t="s">
        <v>260</v>
      </c>
      <c r="H47" s="187" t="s">
        <v>22</v>
      </c>
      <c r="I47" s="188">
        <v>3.7143999999999999</v>
      </c>
      <c r="J47" s="188">
        <f>VLOOKUP(A47,CENIK!$A$2:$F$201,6,FALSE)</f>
        <v>0</v>
      </c>
      <c r="K47" s="188">
        <f t="shared" si="2"/>
        <v>0</v>
      </c>
    </row>
    <row r="48" spans="1:11" ht="30" x14ac:dyDescent="0.25">
      <c r="A48" s="187">
        <v>4202</v>
      </c>
      <c r="B48" s="187">
        <v>41</v>
      </c>
      <c r="C48" s="184" t="str">
        <f t="shared" si="1"/>
        <v>41-4202</v>
      </c>
      <c r="D48" s="244" t="s">
        <v>433</v>
      </c>
      <c r="E48" s="244" t="s">
        <v>49</v>
      </c>
      <c r="F48" s="244" t="s">
        <v>56</v>
      </c>
      <c r="G48" s="244" t="s">
        <v>58</v>
      </c>
      <c r="H48" s="187" t="s">
        <v>29</v>
      </c>
      <c r="I48" s="188">
        <v>93</v>
      </c>
      <c r="J48" s="188">
        <f>VLOOKUP(A48,CENIK!$A$2:$F$201,6,FALSE)</f>
        <v>0</v>
      </c>
      <c r="K48" s="188">
        <f t="shared" si="2"/>
        <v>0</v>
      </c>
    </row>
    <row r="49" spans="1:11" ht="75" x14ac:dyDescent="0.25">
      <c r="A49" s="187">
        <v>4203</v>
      </c>
      <c r="B49" s="187">
        <v>41</v>
      </c>
      <c r="C49" s="184" t="str">
        <f t="shared" si="1"/>
        <v>41-4203</v>
      </c>
      <c r="D49" s="244" t="s">
        <v>433</v>
      </c>
      <c r="E49" s="244" t="s">
        <v>49</v>
      </c>
      <c r="F49" s="244" t="s">
        <v>56</v>
      </c>
      <c r="G49" s="244" t="s">
        <v>59</v>
      </c>
      <c r="H49" s="187" t="s">
        <v>22</v>
      </c>
      <c r="I49" s="188">
        <v>16.82</v>
      </c>
      <c r="J49" s="188">
        <f>VLOOKUP(A49,CENIK!$A$2:$F$201,6,FALSE)</f>
        <v>0</v>
      </c>
      <c r="K49" s="188">
        <f t="shared" si="2"/>
        <v>0</v>
      </c>
    </row>
    <row r="50" spans="1:11" ht="60" x14ac:dyDescent="0.25">
      <c r="A50" s="187">
        <v>4204</v>
      </c>
      <c r="B50" s="187">
        <v>41</v>
      </c>
      <c r="C50" s="184" t="str">
        <f t="shared" si="1"/>
        <v>41-4204</v>
      </c>
      <c r="D50" s="244" t="s">
        <v>433</v>
      </c>
      <c r="E50" s="244" t="s">
        <v>49</v>
      </c>
      <c r="F50" s="244" t="s">
        <v>56</v>
      </c>
      <c r="G50" s="244" t="s">
        <v>60</v>
      </c>
      <c r="H50" s="187" t="s">
        <v>22</v>
      </c>
      <c r="I50" s="188">
        <v>49.73</v>
      </c>
      <c r="J50" s="188">
        <f>VLOOKUP(A50,CENIK!$A$2:$F$201,6,FALSE)</f>
        <v>0</v>
      </c>
      <c r="K50" s="188">
        <f t="shared" si="2"/>
        <v>0</v>
      </c>
    </row>
    <row r="51" spans="1:11" ht="60" x14ac:dyDescent="0.25">
      <c r="A51" s="187">
        <v>4205</v>
      </c>
      <c r="B51" s="187">
        <v>41</v>
      </c>
      <c r="C51" s="184" t="str">
        <f t="shared" si="1"/>
        <v>41-4205</v>
      </c>
      <c r="D51" s="244" t="s">
        <v>433</v>
      </c>
      <c r="E51" s="244" t="s">
        <v>49</v>
      </c>
      <c r="F51" s="244" t="s">
        <v>56</v>
      </c>
      <c r="G51" s="244" t="s">
        <v>61</v>
      </c>
      <c r="H51" s="187" t="s">
        <v>29</v>
      </c>
      <c r="I51" s="188">
        <v>124</v>
      </c>
      <c r="J51" s="188">
        <f>VLOOKUP(A51,CENIK!$A$2:$F$201,6,FALSE)</f>
        <v>0</v>
      </c>
      <c r="K51" s="188">
        <f t="shared" si="2"/>
        <v>0</v>
      </c>
    </row>
    <row r="52" spans="1:11" ht="60" x14ac:dyDescent="0.25">
      <c r="A52" s="187">
        <v>4207</v>
      </c>
      <c r="B52" s="187">
        <v>41</v>
      </c>
      <c r="C52" s="184" t="str">
        <f t="shared" si="1"/>
        <v>41-4207</v>
      </c>
      <c r="D52" s="244" t="s">
        <v>433</v>
      </c>
      <c r="E52" s="244" t="s">
        <v>49</v>
      </c>
      <c r="F52" s="244" t="s">
        <v>56</v>
      </c>
      <c r="G52" s="244" t="s">
        <v>262</v>
      </c>
      <c r="H52" s="187" t="s">
        <v>22</v>
      </c>
      <c r="I52" s="188">
        <v>50.66</v>
      </c>
      <c r="J52" s="188">
        <f>VLOOKUP(A52,CENIK!$A$2:$F$201,6,FALSE)</f>
        <v>0</v>
      </c>
      <c r="K52" s="188">
        <f t="shared" si="2"/>
        <v>0</v>
      </c>
    </row>
    <row r="53" spans="1:11" ht="75" x14ac:dyDescent="0.25">
      <c r="A53" s="187">
        <v>5108</v>
      </c>
      <c r="B53" s="187">
        <v>41</v>
      </c>
      <c r="C53" s="184" t="str">
        <f t="shared" si="1"/>
        <v>41-5108</v>
      </c>
      <c r="D53" s="244" t="s">
        <v>433</v>
      </c>
      <c r="E53" s="244" t="s">
        <v>63</v>
      </c>
      <c r="F53" s="244" t="s">
        <v>64</v>
      </c>
      <c r="G53" s="244" t="s">
        <v>68</v>
      </c>
      <c r="H53" s="187" t="s">
        <v>69</v>
      </c>
      <c r="I53" s="188">
        <v>20</v>
      </c>
      <c r="J53" s="188">
        <f>VLOOKUP(A53,CENIK!$A$2:$F$201,6,FALSE)</f>
        <v>0</v>
      </c>
      <c r="K53" s="188">
        <f t="shared" si="2"/>
        <v>0</v>
      </c>
    </row>
    <row r="54" spans="1:11" ht="75" x14ac:dyDescent="0.25">
      <c r="A54" s="187">
        <v>5109</v>
      </c>
      <c r="B54" s="187">
        <v>41</v>
      </c>
      <c r="C54" s="184" t="str">
        <f t="shared" si="1"/>
        <v>41-5109</v>
      </c>
      <c r="D54" s="244" t="s">
        <v>433</v>
      </c>
      <c r="E54" s="244" t="s">
        <v>63</v>
      </c>
      <c r="F54" s="244" t="s">
        <v>64</v>
      </c>
      <c r="G54" s="244" t="s">
        <v>70</v>
      </c>
      <c r="H54" s="187" t="s">
        <v>10</v>
      </c>
      <c r="I54" s="188">
        <v>62</v>
      </c>
      <c r="J54" s="188">
        <f>VLOOKUP(A54,CENIK!$A$2:$F$201,6,FALSE)</f>
        <v>0</v>
      </c>
      <c r="K54" s="188">
        <f t="shared" si="2"/>
        <v>0</v>
      </c>
    </row>
    <row r="55" spans="1:11" ht="165" x14ac:dyDescent="0.25">
      <c r="A55" s="187">
        <v>6101</v>
      </c>
      <c r="B55" s="187">
        <v>41</v>
      </c>
      <c r="C55" s="184" t="str">
        <f t="shared" si="1"/>
        <v>41-6101</v>
      </c>
      <c r="D55" s="244" t="s">
        <v>433</v>
      </c>
      <c r="E55" s="244" t="s">
        <v>74</v>
      </c>
      <c r="F55" s="244" t="s">
        <v>75</v>
      </c>
      <c r="G55" s="244" t="s">
        <v>76</v>
      </c>
      <c r="H55" s="187" t="s">
        <v>10</v>
      </c>
      <c r="I55" s="188">
        <v>62</v>
      </c>
      <c r="J55" s="188">
        <f>VLOOKUP(A55,CENIK!$A$2:$F$201,6,FALSE)</f>
        <v>0</v>
      </c>
      <c r="K55" s="188">
        <f t="shared" si="2"/>
        <v>0</v>
      </c>
    </row>
    <row r="56" spans="1:11" ht="120" x14ac:dyDescent="0.25">
      <c r="A56" s="187">
        <v>6202</v>
      </c>
      <c r="B56" s="187">
        <v>41</v>
      </c>
      <c r="C56" s="184" t="str">
        <f t="shared" si="1"/>
        <v>41-6202</v>
      </c>
      <c r="D56" s="244" t="s">
        <v>433</v>
      </c>
      <c r="E56" s="244" t="s">
        <v>74</v>
      </c>
      <c r="F56" s="244" t="s">
        <v>77</v>
      </c>
      <c r="G56" s="244" t="s">
        <v>263</v>
      </c>
      <c r="H56" s="187" t="s">
        <v>6</v>
      </c>
      <c r="I56" s="188">
        <v>1</v>
      </c>
      <c r="J56" s="188">
        <f>VLOOKUP(A56,CENIK!$A$2:$F$201,6,FALSE)</f>
        <v>0</v>
      </c>
      <c r="K56" s="188">
        <f t="shared" si="2"/>
        <v>0</v>
      </c>
    </row>
    <row r="57" spans="1:11" ht="120" x14ac:dyDescent="0.25">
      <c r="A57" s="187">
        <v>6204</v>
      </c>
      <c r="B57" s="187">
        <v>41</v>
      </c>
      <c r="C57" s="184" t="str">
        <f t="shared" si="1"/>
        <v>41-6204</v>
      </c>
      <c r="D57" s="244" t="s">
        <v>433</v>
      </c>
      <c r="E57" s="244" t="s">
        <v>74</v>
      </c>
      <c r="F57" s="244" t="s">
        <v>77</v>
      </c>
      <c r="G57" s="244" t="s">
        <v>265</v>
      </c>
      <c r="H57" s="187" t="s">
        <v>6</v>
      </c>
      <c r="I57" s="188">
        <v>1</v>
      </c>
      <c r="J57" s="188">
        <f>VLOOKUP(A57,CENIK!$A$2:$F$201,6,FALSE)</f>
        <v>0</v>
      </c>
      <c r="K57" s="188">
        <f t="shared" si="2"/>
        <v>0</v>
      </c>
    </row>
    <row r="58" spans="1:11" ht="120" x14ac:dyDescent="0.25">
      <c r="A58" s="187">
        <v>6253</v>
      </c>
      <c r="B58" s="187">
        <v>41</v>
      </c>
      <c r="C58" s="184" t="str">
        <f t="shared" si="1"/>
        <v>41-6253</v>
      </c>
      <c r="D58" s="244" t="s">
        <v>433</v>
      </c>
      <c r="E58" s="244" t="s">
        <v>74</v>
      </c>
      <c r="F58" s="244" t="s">
        <v>77</v>
      </c>
      <c r="G58" s="244" t="s">
        <v>269</v>
      </c>
      <c r="H58" s="187" t="s">
        <v>6</v>
      </c>
      <c r="I58" s="188">
        <v>2</v>
      </c>
      <c r="J58" s="188">
        <f>VLOOKUP(A58,CENIK!$A$2:$F$201,6,FALSE)</f>
        <v>0</v>
      </c>
      <c r="K58" s="188">
        <f t="shared" si="2"/>
        <v>0</v>
      </c>
    </row>
    <row r="59" spans="1:11" ht="45" x14ac:dyDescent="0.25">
      <c r="A59" s="187">
        <v>6257</v>
      </c>
      <c r="B59" s="187">
        <v>41</v>
      </c>
      <c r="C59" s="184" t="str">
        <f t="shared" si="1"/>
        <v>41-6257</v>
      </c>
      <c r="D59" s="244" t="s">
        <v>433</v>
      </c>
      <c r="E59" s="244" t="s">
        <v>74</v>
      </c>
      <c r="F59" s="244" t="s">
        <v>77</v>
      </c>
      <c r="G59" s="244" t="s">
        <v>79</v>
      </c>
      <c r="H59" s="187" t="s">
        <v>6</v>
      </c>
      <c r="I59" s="188">
        <v>1</v>
      </c>
      <c r="J59" s="188">
        <f>VLOOKUP(A59,CENIK!$A$2:$F$201,6,FALSE)</f>
        <v>0</v>
      </c>
      <c r="K59" s="188">
        <f t="shared" si="2"/>
        <v>0</v>
      </c>
    </row>
    <row r="60" spans="1:11" ht="345" x14ac:dyDescent="0.25">
      <c r="A60" s="187">
        <v>6301</v>
      </c>
      <c r="B60" s="187">
        <v>41</v>
      </c>
      <c r="C60" s="184" t="str">
        <f t="shared" si="1"/>
        <v>41-6301</v>
      </c>
      <c r="D60" s="244" t="s">
        <v>433</v>
      </c>
      <c r="E60" s="244" t="s">
        <v>74</v>
      </c>
      <c r="F60" s="244" t="s">
        <v>81</v>
      </c>
      <c r="G60" s="244" t="s">
        <v>270</v>
      </c>
      <c r="H60" s="187" t="s">
        <v>6</v>
      </c>
      <c r="I60" s="188">
        <v>3</v>
      </c>
      <c r="J60" s="188">
        <f>VLOOKUP(A60,CENIK!$A$2:$F$201,6,FALSE)</f>
        <v>0</v>
      </c>
      <c r="K60" s="188">
        <f t="shared" si="2"/>
        <v>0</v>
      </c>
    </row>
    <row r="61" spans="1:11" ht="120" x14ac:dyDescent="0.25">
      <c r="A61" s="187">
        <v>6305</v>
      </c>
      <c r="B61" s="187">
        <v>41</v>
      </c>
      <c r="C61" s="184" t="str">
        <f t="shared" si="1"/>
        <v>41-6305</v>
      </c>
      <c r="D61" s="244" t="s">
        <v>433</v>
      </c>
      <c r="E61" s="244" t="s">
        <v>74</v>
      </c>
      <c r="F61" s="244" t="s">
        <v>81</v>
      </c>
      <c r="G61" s="244" t="s">
        <v>84</v>
      </c>
      <c r="H61" s="187" t="s">
        <v>6</v>
      </c>
      <c r="I61" s="188">
        <v>3</v>
      </c>
      <c r="J61" s="188">
        <f>VLOOKUP(A61,CENIK!$A$2:$F$201,6,FALSE)</f>
        <v>0</v>
      </c>
      <c r="K61" s="188">
        <f t="shared" si="2"/>
        <v>0</v>
      </c>
    </row>
    <row r="62" spans="1:11" ht="30" x14ac:dyDescent="0.25">
      <c r="A62" s="187">
        <v>6401</v>
      </c>
      <c r="B62" s="187">
        <v>41</v>
      </c>
      <c r="C62" s="184" t="str">
        <f t="shared" si="1"/>
        <v>41-6401</v>
      </c>
      <c r="D62" s="244" t="s">
        <v>433</v>
      </c>
      <c r="E62" s="244" t="s">
        <v>74</v>
      </c>
      <c r="F62" s="244" t="s">
        <v>85</v>
      </c>
      <c r="G62" s="244" t="s">
        <v>86</v>
      </c>
      <c r="H62" s="187" t="s">
        <v>10</v>
      </c>
      <c r="I62" s="188">
        <v>62</v>
      </c>
      <c r="J62" s="188">
        <f>VLOOKUP(A62,CENIK!$A$2:$F$201,6,FALSE)</f>
        <v>0</v>
      </c>
      <c r="K62" s="188">
        <f t="shared" si="2"/>
        <v>0</v>
      </c>
    </row>
    <row r="63" spans="1:11" ht="30" x14ac:dyDescent="0.25">
      <c r="A63" s="187">
        <v>6402</v>
      </c>
      <c r="B63" s="187">
        <v>41</v>
      </c>
      <c r="C63" s="184" t="str">
        <f t="shared" si="1"/>
        <v>41-6402</v>
      </c>
      <c r="D63" s="244" t="s">
        <v>433</v>
      </c>
      <c r="E63" s="244" t="s">
        <v>74</v>
      </c>
      <c r="F63" s="244" t="s">
        <v>85</v>
      </c>
      <c r="G63" s="244" t="s">
        <v>122</v>
      </c>
      <c r="H63" s="187" t="s">
        <v>10</v>
      </c>
      <c r="I63" s="188">
        <v>62</v>
      </c>
      <c r="J63" s="188">
        <f>VLOOKUP(A63,CENIK!$A$2:$F$201,6,FALSE)</f>
        <v>0</v>
      </c>
      <c r="K63" s="188">
        <f t="shared" si="2"/>
        <v>0</v>
      </c>
    </row>
    <row r="64" spans="1:11" ht="60" x14ac:dyDescent="0.25">
      <c r="A64" s="187">
        <v>6405</v>
      </c>
      <c r="B64" s="187">
        <v>41</v>
      </c>
      <c r="C64" s="184" t="str">
        <f t="shared" si="1"/>
        <v>41-6405</v>
      </c>
      <c r="D64" s="244" t="s">
        <v>433</v>
      </c>
      <c r="E64" s="244" t="s">
        <v>74</v>
      </c>
      <c r="F64" s="244" t="s">
        <v>85</v>
      </c>
      <c r="G64" s="244" t="s">
        <v>87</v>
      </c>
      <c r="H64" s="187" t="s">
        <v>10</v>
      </c>
      <c r="I64" s="188">
        <v>62</v>
      </c>
      <c r="J64" s="188">
        <f>VLOOKUP(A64,CENIK!$A$2:$F$201,6,FALSE)</f>
        <v>0</v>
      </c>
      <c r="K64" s="188">
        <f t="shared" si="2"/>
        <v>0</v>
      </c>
    </row>
    <row r="65" spans="1:11" ht="30" x14ac:dyDescent="0.25">
      <c r="A65" s="187">
        <v>6501</v>
      </c>
      <c r="B65" s="187">
        <v>41</v>
      </c>
      <c r="C65" s="184" t="str">
        <f t="shared" si="1"/>
        <v>41-6501</v>
      </c>
      <c r="D65" s="244" t="s">
        <v>433</v>
      </c>
      <c r="E65" s="244" t="s">
        <v>74</v>
      </c>
      <c r="F65" s="244" t="s">
        <v>88</v>
      </c>
      <c r="G65" s="244" t="s">
        <v>271</v>
      </c>
      <c r="H65" s="187" t="s">
        <v>6</v>
      </c>
      <c r="I65" s="188">
        <v>3</v>
      </c>
      <c r="J65" s="188">
        <f>VLOOKUP(A65,CENIK!$A$2:$F$201,6,FALSE)</f>
        <v>0</v>
      </c>
      <c r="K65" s="188">
        <f t="shared" si="2"/>
        <v>0</v>
      </c>
    </row>
    <row r="66" spans="1:11" ht="45" x14ac:dyDescent="0.25">
      <c r="A66" s="187">
        <v>6503</v>
      </c>
      <c r="B66" s="187">
        <v>41</v>
      </c>
      <c r="C66" s="184" t="str">
        <f t="shared" si="1"/>
        <v>41-6503</v>
      </c>
      <c r="D66" s="244" t="s">
        <v>433</v>
      </c>
      <c r="E66" s="244" t="s">
        <v>74</v>
      </c>
      <c r="F66" s="244" t="s">
        <v>88</v>
      </c>
      <c r="G66" s="244" t="s">
        <v>273</v>
      </c>
      <c r="H66" s="187" t="s">
        <v>6</v>
      </c>
      <c r="I66" s="188">
        <v>4</v>
      </c>
      <c r="J66" s="188">
        <f>VLOOKUP(A66,CENIK!$A$2:$F$201,6,FALSE)</f>
        <v>0</v>
      </c>
      <c r="K66" s="188">
        <f t="shared" si="2"/>
        <v>0</v>
      </c>
    </row>
    <row r="67" spans="1:11" ht="75" x14ac:dyDescent="0.25">
      <c r="A67" s="187">
        <v>6513</v>
      </c>
      <c r="B67" s="187">
        <v>41</v>
      </c>
      <c r="C67" s="184" t="str">
        <f t="shared" si="1"/>
        <v>41-6513</v>
      </c>
      <c r="D67" s="244" t="s">
        <v>433</v>
      </c>
      <c r="E67" s="244" t="s">
        <v>74</v>
      </c>
      <c r="F67" s="244" t="s">
        <v>88</v>
      </c>
      <c r="G67" s="244" t="s">
        <v>279</v>
      </c>
      <c r="H67" s="187" t="s">
        <v>10</v>
      </c>
      <c r="I67" s="188">
        <v>62</v>
      </c>
      <c r="J67" s="188">
        <f>VLOOKUP(A67,CENIK!$A$2:$F$201,6,FALSE)</f>
        <v>0</v>
      </c>
      <c r="K67" s="188">
        <f t="shared" si="2"/>
        <v>0</v>
      </c>
    </row>
    <row r="68" spans="1:11" ht="75" x14ac:dyDescent="0.25">
      <c r="A68" s="187">
        <v>6514</v>
      </c>
      <c r="B68" s="187">
        <v>41</v>
      </c>
      <c r="C68" s="184" t="str">
        <f t="shared" si="1"/>
        <v>41-6514</v>
      </c>
      <c r="D68" s="244" t="s">
        <v>433</v>
      </c>
      <c r="E68" s="244" t="s">
        <v>74</v>
      </c>
      <c r="F68" s="244" t="s">
        <v>88</v>
      </c>
      <c r="G68" s="244" t="s">
        <v>280</v>
      </c>
      <c r="H68" s="187" t="s">
        <v>10</v>
      </c>
      <c r="I68" s="188">
        <v>62</v>
      </c>
      <c r="J68" s="188">
        <f>VLOOKUP(A68,CENIK!$A$2:$F$201,6,FALSE)</f>
        <v>0</v>
      </c>
      <c r="K68" s="188">
        <f t="shared" si="2"/>
        <v>0</v>
      </c>
    </row>
    <row r="69" spans="1:11" ht="60" x14ac:dyDescent="0.25">
      <c r="A69" s="187">
        <v>1201</v>
      </c>
      <c r="B69" s="187">
        <v>44</v>
      </c>
      <c r="C69" s="184" t="str">
        <f t="shared" si="1"/>
        <v>44-1201</v>
      </c>
      <c r="D69" s="244" t="s">
        <v>436</v>
      </c>
      <c r="E69" s="244" t="s">
        <v>7</v>
      </c>
      <c r="F69" s="244" t="s">
        <v>8</v>
      </c>
      <c r="G69" s="244" t="s">
        <v>9</v>
      </c>
      <c r="H69" s="187" t="s">
        <v>10</v>
      </c>
      <c r="I69" s="188">
        <v>57.11</v>
      </c>
      <c r="J69" s="188">
        <f>VLOOKUP(A69,CENIK!$A$2:$F$201,6,FALSE)</f>
        <v>0</v>
      </c>
      <c r="K69" s="188">
        <f t="shared" si="2"/>
        <v>0</v>
      </c>
    </row>
    <row r="70" spans="1:11" ht="45" x14ac:dyDescent="0.25">
      <c r="A70" s="187">
        <v>1202</v>
      </c>
      <c r="B70" s="187">
        <v>44</v>
      </c>
      <c r="C70" s="184" t="str">
        <f t="shared" si="1"/>
        <v>44-1202</v>
      </c>
      <c r="D70" s="244" t="s">
        <v>436</v>
      </c>
      <c r="E70" s="244" t="s">
        <v>7</v>
      </c>
      <c r="F70" s="244" t="s">
        <v>8</v>
      </c>
      <c r="G70" s="244" t="s">
        <v>11</v>
      </c>
      <c r="H70" s="187" t="s">
        <v>12</v>
      </c>
      <c r="I70" s="188">
        <v>3</v>
      </c>
      <c r="J70" s="188">
        <f>VLOOKUP(A70,CENIK!$A$2:$F$201,6,FALSE)</f>
        <v>0</v>
      </c>
      <c r="K70" s="188">
        <f t="shared" si="2"/>
        <v>0</v>
      </c>
    </row>
    <row r="71" spans="1:11" ht="60" x14ac:dyDescent="0.25">
      <c r="A71" s="187">
        <v>1203</v>
      </c>
      <c r="B71" s="187">
        <v>44</v>
      </c>
      <c r="C71" s="184" t="str">
        <f t="shared" si="1"/>
        <v>44-1203</v>
      </c>
      <c r="D71" s="244" t="s">
        <v>436</v>
      </c>
      <c r="E71" s="244" t="s">
        <v>7</v>
      </c>
      <c r="F71" s="244" t="s">
        <v>8</v>
      </c>
      <c r="G71" s="244" t="s">
        <v>236</v>
      </c>
      <c r="H71" s="187" t="s">
        <v>10</v>
      </c>
      <c r="I71" s="188">
        <v>57.11</v>
      </c>
      <c r="J71" s="188">
        <f>VLOOKUP(A71,CENIK!$A$2:$F$201,6,FALSE)</f>
        <v>0</v>
      </c>
      <c r="K71" s="188">
        <f t="shared" si="2"/>
        <v>0</v>
      </c>
    </row>
    <row r="72" spans="1:11" ht="45" x14ac:dyDescent="0.25">
      <c r="A72" s="187">
        <v>1204</v>
      </c>
      <c r="B72" s="187">
        <v>44</v>
      </c>
      <c r="C72" s="184" t="str">
        <f t="shared" si="1"/>
        <v>44-1204</v>
      </c>
      <c r="D72" s="244" t="s">
        <v>436</v>
      </c>
      <c r="E72" s="244" t="s">
        <v>7</v>
      </c>
      <c r="F72" s="244" t="s">
        <v>8</v>
      </c>
      <c r="G72" s="244" t="s">
        <v>13</v>
      </c>
      <c r="H72" s="187" t="s">
        <v>10</v>
      </c>
      <c r="I72" s="188">
        <v>57.11</v>
      </c>
      <c r="J72" s="188">
        <f>VLOOKUP(A72,CENIK!$A$2:$F$201,6,FALSE)</f>
        <v>0</v>
      </c>
      <c r="K72" s="188">
        <f t="shared" si="2"/>
        <v>0</v>
      </c>
    </row>
    <row r="73" spans="1:11" ht="60" x14ac:dyDescent="0.25">
      <c r="A73" s="187">
        <v>1205</v>
      </c>
      <c r="B73" s="187">
        <v>44</v>
      </c>
      <c r="C73" s="184" t="str">
        <f t="shared" si="1"/>
        <v>44-1205</v>
      </c>
      <c r="D73" s="244" t="s">
        <v>436</v>
      </c>
      <c r="E73" s="244" t="s">
        <v>7</v>
      </c>
      <c r="F73" s="244" t="s">
        <v>8</v>
      </c>
      <c r="G73" s="244" t="s">
        <v>237</v>
      </c>
      <c r="H73" s="187" t="s">
        <v>14</v>
      </c>
      <c r="I73" s="188">
        <v>1</v>
      </c>
      <c r="J73" s="188">
        <f>VLOOKUP(A73,CENIK!$A$2:$F$201,6,FALSE)</f>
        <v>0</v>
      </c>
      <c r="K73" s="188">
        <f t="shared" si="2"/>
        <v>0</v>
      </c>
    </row>
    <row r="74" spans="1:11" ht="60" x14ac:dyDescent="0.25">
      <c r="A74" s="187">
        <v>1206</v>
      </c>
      <c r="B74" s="187">
        <v>44</v>
      </c>
      <c r="C74" s="184" t="str">
        <f t="shared" si="1"/>
        <v>44-1206</v>
      </c>
      <c r="D74" s="244" t="s">
        <v>436</v>
      </c>
      <c r="E74" s="244" t="s">
        <v>7</v>
      </c>
      <c r="F74" s="244" t="s">
        <v>8</v>
      </c>
      <c r="G74" s="244" t="s">
        <v>238</v>
      </c>
      <c r="H74" s="187" t="s">
        <v>14</v>
      </c>
      <c r="I74" s="188">
        <v>1</v>
      </c>
      <c r="J74" s="188">
        <f>VLOOKUP(A74,CENIK!$A$2:$F$201,6,FALSE)</f>
        <v>0</v>
      </c>
      <c r="K74" s="188">
        <f t="shared" si="2"/>
        <v>0</v>
      </c>
    </row>
    <row r="75" spans="1:11" ht="45" x14ac:dyDescent="0.25">
      <c r="A75" s="187">
        <v>1301</v>
      </c>
      <c r="B75" s="187">
        <v>44</v>
      </c>
      <c r="C75" s="184" t="str">
        <f t="shared" si="1"/>
        <v>44-1301</v>
      </c>
      <c r="D75" s="244" t="s">
        <v>436</v>
      </c>
      <c r="E75" s="244" t="s">
        <v>7</v>
      </c>
      <c r="F75" s="244" t="s">
        <v>15</v>
      </c>
      <c r="G75" s="244" t="s">
        <v>16</v>
      </c>
      <c r="H75" s="187" t="s">
        <v>10</v>
      </c>
      <c r="I75" s="188">
        <v>57.11</v>
      </c>
      <c r="J75" s="188">
        <f>VLOOKUP(A75,CENIK!$A$2:$F$201,6,FALSE)</f>
        <v>0</v>
      </c>
      <c r="K75" s="188">
        <f t="shared" si="2"/>
        <v>0</v>
      </c>
    </row>
    <row r="76" spans="1:11" ht="150" x14ac:dyDescent="0.25">
      <c r="A76" s="187">
        <v>1302</v>
      </c>
      <c r="B76" s="187">
        <v>44</v>
      </c>
      <c r="C76" s="184" t="str">
        <f t="shared" si="1"/>
        <v>44-1302</v>
      </c>
      <c r="D76" s="244" t="s">
        <v>436</v>
      </c>
      <c r="E76" s="244" t="s">
        <v>7</v>
      </c>
      <c r="F76" s="244" t="s">
        <v>15</v>
      </c>
      <c r="G76" s="244" t="s">
        <v>3254</v>
      </c>
      <c r="H76" s="187" t="s">
        <v>10</v>
      </c>
      <c r="I76" s="188">
        <v>57.11</v>
      </c>
      <c r="J76" s="188">
        <f>VLOOKUP(A76,CENIK!$A$2:$F$201,6,FALSE)</f>
        <v>0</v>
      </c>
      <c r="K76" s="188">
        <f t="shared" si="2"/>
        <v>0</v>
      </c>
    </row>
    <row r="77" spans="1:11" ht="60" x14ac:dyDescent="0.25">
      <c r="A77" s="187">
        <v>1307</v>
      </c>
      <c r="B77" s="187">
        <v>44</v>
      </c>
      <c r="C77" s="184" t="str">
        <f t="shared" si="1"/>
        <v>44-1307</v>
      </c>
      <c r="D77" s="244" t="s">
        <v>436</v>
      </c>
      <c r="E77" s="244" t="s">
        <v>7</v>
      </c>
      <c r="F77" s="244" t="s">
        <v>15</v>
      </c>
      <c r="G77" s="244" t="s">
        <v>18</v>
      </c>
      <c r="H77" s="187" t="s">
        <v>6</v>
      </c>
      <c r="I77" s="188">
        <v>2</v>
      </c>
      <c r="J77" s="188">
        <f>VLOOKUP(A77,CENIK!$A$2:$F$201,6,FALSE)</f>
        <v>0</v>
      </c>
      <c r="K77" s="188">
        <f t="shared" si="2"/>
        <v>0</v>
      </c>
    </row>
    <row r="78" spans="1:11" ht="60" x14ac:dyDescent="0.25">
      <c r="A78" s="187">
        <v>1310</v>
      </c>
      <c r="B78" s="187">
        <v>44</v>
      </c>
      <c r="C78" s="184" t="str">
        <f t="shared" si="1"/>
        <v>44-1310</v>
      </c>
      <c r="D78" s="244" t="s">
        <v>436</v>
      </c>
      <c r="E78" s="244" t="s">
        <v>7</v>
      </c>
      <c r="F78" s="244" t="s">
        <v>15</v>
      </c>
      <c r="G78" s="244" t="s">
        <v>21</v>
      </c>
      <c r="H78" s="187" t="s">
        <v>22</v>
      </c>
      <c r="I78" s="188">
        <v>29.126100000000001</v>
      </c>
      <c r="J78" s="188">
        <f>VLOOKUP(A78,CENIK!$A$2:$F$201,6,FALSE)</f>
        <v>0</v>
      </c>
      <c r="K78" s="188">
        <f t="shared" si="2"/>
        <v>0</v>
      </c>
    </row>
    <row r="79" spans="1:11" ht="30" x14ac:dyDescent="0.25">
      <c r="A79" s="187">
        <v>1401</v>
      </c>
      <c r="B79" s="187">
        <v>44</v>
      </c>
      <c r="C79" s="184" t="str">
        <f t="shared" si="1"/>
        <v>44-1401</v>
      </c>
      <c r="D79" s="244" t="s">
        <v>436</v>
      </c>
      <c r="E79" s="244" t="s">
        <v>7</v>
      </c>
      <c r="F79" s="244" t="s">
        <v>25</v>
      </c>
      <c r="G79" s="244" t="s">
        <v>247</v>
      </c>
      <c r="H79" s="187" t="s">
        <v>20</v>
      </c>
      <c r="I79" s="188">
        <v>2</v>
      </c>
      <c r="J79" s="188">
        <f>VLOOKUP(A79,CENIK!$A$2:$F$201,6,FALSE)</f>
        <v>0</v>
      </c>
      <c r="K79" s="188">
        <f t="shared" si="2"/>
        <v>0</v>
      </c>
    </row>
    <row r="80" spans="1:11" ht="30" x14ac:dyDescent="0.25">
      <c r="A80" s="187">
        <v>1402</v>
      </c>
      <c r="B80" s="187">
        <v>44</v>
      </c>
      <c r="C80" s="184" t="str">
        <f t="shared" si="1"/>
        <v>44-1402</v>
      </c>
      <c r="D80" s="244" t="s">
        <v>436</v>
      </c>
      <c r="E80" s="244" t="s">
        <v>7</v>
      </c>
      <c r="F80" s="244" t="s">
        <v>25</v>
      </c>
      <c r="G80" s="244" t="s">
        <v>248</v>
      </c>
      <c r="H80" s="187" t="s">
        <v>20</v>
      </c>
      <c r="I80" s="188">
        <v>3</v>
      </c>
      <c r="J80" s="188">
        <f>VLOOKUP(A80,CENIK!$A$2:$F$201,6,FALSE)</f>
        <v>0</v>
      </c>
      <c r="K80" s="188">
        <f t="shared" si="2"/>
        <v>0</v>
      </c>
    </row>
    <row r="81" spans="1:11" ht="30" x14ac:dyDescent="0.25">
      <c r="A81" s="187">
        <v>1403</v>
      </c>
      <c r="B81" s="187">
        <v>44</v>
      </c>
      <c r="C81" s="184" t="str">
        <f t="shared" si="1"/>
        <v>44-1403</v>
      </c>
      <c r="D81" s="244" t="s">
        <v>436</v>
      </c>
      <c r="E81" s="244" t="s">
        <v>7</v>
      </c>
      <c r="F81" s="244" t="s">
        <v>25</v>
      </c>
      <c r="G81" s="244" t="s">
        <v>249</v>
      </c>
      <c r="H81" s="187" t="s">
        <v>20</v>
      </c>
      <c r="I81" s="188">
        <v>1</v>
      </c>
      <c r="J81" s="188">
        <f>VLOOKUP(A81,CENIK!$A$2:$F$201,6,FALSE)</f>
        <v>0</v>
      </c>
      <c r="K81" s="188">
        <f t="shared" si="2"/>
        <v>0</v>
      </c>
    </row>
    <row r="82" spans="1:11" ht="45" x14ac:dyDescent="0.25">
      <c r="A82" s="187">
        <v>12308</v>
      </c>
      <c r="B82" s="187">
        <v>44</v>
      </c>
      <c r="C82" s="184" t="str">
        <f t="shared" si="1"/>
        <v>44-12308</v>
      </c>
      <c r="D82" s="244" t="s">
        <v>436</v>
      </c>
      <c r="E82" s="244" t="s">
        <v>26</v>
      </c>
      <c r="F82" s="244" t="s">
        <v>27</v>
      </c>
      <c r="G82" s="244" t="s">
        <v>28</v>
      </c>
      <c r="H82" s="187" t="s">
        <v>29</v>
      </c>
      <c r="I82" s="188">
        <v>38</v>
      </c>
      <c r="J82" s="188">
        <f>VLOOKUP(A82,CENIK!$A$2:$F$201,6,FALSE)</f>
        <v>0</v>
      </c>
      <c r="K82" s="188">
        <f t="shared" si="2"/>
        <v>0</v>
      </c>
    </row>
    <row r="83" spans="1:11" ht="30" x14ac:dyDescent="0.25">
      <c r="A83" s="187">
        <v>2208</v>
      </c>
      <c r="B83" s="187">
        <v>44</v>
      </c>
      <c r="C83" s="184" t="str">
        <f t="shared" si="1"/>
        <v>44-2208</v>
      </c>
      <c r="D83" s="244" t="s">
        <v>436</v>
      </c>
      <c r="E83" s="244" t="s">
        <v>26</v>
      </c>
      <c r="F83" s="244" t="s">
        <v>36</v>
      </c>
      <c r="G83" s="244" t="s">
        <v>37</v>
      </c>
      <c r="H83" s="187" t="s">
        <v>29</v>
      </c>
      <c r="I83" s="188">
        <v>38</v>
      </c>
      <c r="J83" s="188">
        <f>VLOOKUP(A83,CENIK!$A$2:$F$201,6,FALSE)</f>
        <v>0</v>
      </c>
      <c r="K83" s="188">
        <f t="shared" si="2"/>
        <v>0</v>
      </c>
    </row>
    <row r="84" spans="1:11" ht="30" x14ac:dyDescent="0.25">
      <c r="A84" s="187">
        <v>24405</v>
      </c>
      <c r="B84" s="187">
        <v>44</v>
      </c>
      <c r="C84" s="184" t="str">
        <f t="shared" si="1"/>
        <v>44-24405</v>
      </c>
      <c r="D84" s="244" t="s">
        <v>436</v>
      </c>
      <c r="E84" s="244" t="s">
        <v>26</v>
      </c>
      <c r="F84" s="244" t="s">
        <v>36</v>
      </c>
      <c r="G84" s="244" t="s">
        <v>252</v>
      </c>
      <c r="H84" s="187" t="s">
        <v>22</v>
      </c>
      <c r="I84" s="188">
        <v>38.834800000000001</v>
      </c>
      <c r="J84" s="188">
        <f>VLOOKUP(A84,CENIK!$A$2:$F$201,6,FALSE)</f>
        <v>0</v>
      </c>
      <c r="K84" s="188">
        <f t="shared" si="2"/>
        <v>0</v>
      </c>
    </row>
    <row r="85" spans="1:11" ht="45" x14ac:dyDescent="0.25">
      <c r="A85" s="187">
        <v>31302</v>
      </c>
      <c r="B85" s="187">
        <v>44</v>
      </c>
      <c r="C85" s="184" t="str">
        <f t="shared" si="1"/>
        <v>44-31302</v>
      </c>
      <c r="D85" s="244" t="s">
        <v>436</v>
      </c>
      <c r="E85" s="244" t="s">
        <v>26</v>
      </c>
      <c r="F85" s="244" t="s">
        <v>36</v>
      </c>
      <c r="G85" s="244" t="s">
        <v>639</v>
      </c>
      <c r="H85" s="187" t="s">
        <v>22</v>
      </c>
      <c r="I85" s="188">
        <v>24.271750000000001</v>
      </c>
      <c r="J85" s="188">
        <f>VLOOKUP(A85,CENIK!$A$2:$F$201,6,FALSE)</f>
        <v>0</v>
      </c>
      <c r="K85" s="188">
        <f t="shared" si="2"/>
        <v>0</v>
      </c>
    </row>
    <row r="86" spans="1:11" ht="75" x14ac:dyDescent="0.25">
      <c r="A86" s="187">
        <v>31602</v>
      </c>
      <c r="B86" s="187">
        <v>44</v>
      </c>
      <c r="C86" s="184" t="str">
        <f t="shared" si="1"/>
        <v>44-31602</v>
      </c>
      <c r="D86" s="244" t="s">
        <v>436</v>
      </c>
      <c r="E86" s="244" t="s">
        <v>26</v>
      </c>
      <c r="F86" s="244" t="s">
        <v>36</v>
      </c>
      <c r="G86" s="244" t="s">
        <v>640</v>
      </c>
      <c r="H86" s="187" t="s">
        <v>29</v>
      </c>
      <c r="I86" s="188">
        <v>38</v>
      </c>
      <c r="J86" s="188">
        <f>VLOOKUP(A86,CENIK!$A$2:$F$201,6,FALSE)</f>
        <v>0</v>
      </c>
      <c r="K86" s="188">
        <f t="shared" si="2"/>
        <v>0</v>
      </c>
    </row>
    <row r="87" spans="1:11" ht="45" x14ac:dyDescent="0.25">
      <c r="A87" s="187">
        <v>32311</v>
      </c>
      <c r="B87" s="187">
        <v>44</v>
      </c>
      <c r="C87" s="184" t="str">
        <f t="shared" si="1"/>
        <v>44-32311</v>
      </c>
      <c r="D87" s="244" t="s">
        <v>436</v>
      </c>
      <c r="E87" s="244" t="s">
        <v>26</v>
      </c>
      <c r="F87" s="244" t="s">
        <v>36</v>
      </c>
      <c r="G87" s="244" t="s">
        <v>255</v>
      </c>
      <c r="H87" s="187" t="s">
        <v>29</v>
      </c>
      <c r="I87" s="188">
        <v>38</v>
      </c>
      <c r="J87" s="188">
        <f>VLOOKUP(A87,CENIK!$A$2:$F$201,6,FALSE)</f>
        <v>0</v>
      </c>
      <c r="K87" s="188">
        <f t="shared" si="2"/>
        <v>0</v>
      </c>
    </row>
    <row r="88" spans="1:11" ht="30" x14ac:dyDescent="0.25">
      <c r="A88" s="187">
        <v>34901</v>
      </c>
      <c r="B88" s="187">
        <v>44</v>
      </c>
      <c r="C88" s="184" t="str">
        <f t="shared" si="1"/>
        <v>44-34901</v>
      </c>
      <c r="D88" s="244" t="s">
        <v>436</v>
      </c>
      <c r="E88" s="244" t="s">
        <v>26</v>
      </c>
      <c r="F88" s="244" t="s">
        <v>36</v>
      </c>
      <c r="G88" s="244" t="s">
        <v>43</v>
      </c>
      <c r="H88" s="187" t="s">
        <v>29</v>
      </c>
      <c r="I88" s="188">
        <v>38</v>
      </c>
      <c r="J88" s="188">
        <f>VLOOKUP(A88,CENIK!$A$2:$F$201,6,FALSE)</f>
        <v>0</v>
      </c>
      <c r="K88" s="188">
        <f t="shared" si="2"/>
        <v>0</v>
      </c>
    </row>
    <row r="89" spans="1:11" ht="60" x14ac:dyDescent="0.25">
      <c r="A89" s="187">
        <v>4101</v>
      </c>
      <c r="B89" s="187">
        <v>44</v>
      </c>
      <c r="C89" s="184" t="str">
        <f t="shared" si="1"/>
        <v>44-4101</v>
      </c>
      <c r="D89" s="244" t="s">
        <v>436</v>
      </c>
      <c r="E89" s="244" t="s">
        <v>49</v>
      </c>
      <c r="F89" s="244" t="s">
        <v>50</v>
      </c>
      <c r="G89" s="244" t="s">
        <v>641</v>
      </c>
      <c r="H89" s="187" t="s">
        <v>29</v>
      </c>
      <c r="I89" s="188">
        <v>284</v>
      </c>
      <c r="J89" s="188">
        <f>VLOOKUP(A89,CENIK!$A$2:$F$201,6,FALSE)</f>
        <v>0</v>
      </c>
      <c r="K89" s="188">
        <f t="shared" si="2"/>
        <v>0</v>
      </c>
    </row>
    <row r="90" spans="1:11" ht="45" x14ac:dyDescent="0.25">
      <c r="A90" s="187">
        <v>4106</v>
      </c>
      <c r="B90" s="187">
        <v>44</v>
      </c>
      <c r="C90" s="184" t="str">
        <f t="shared" si="1"/>
        <v>44-4106</v>
      </c>
      <c r="D90" s="244" t="s">
        <v>436</v>
      </c>
      <c r="E90" s="244" t="s">
        <v>49</v>
      </c>
      <c r="F90" s="244" t="s">
        <v>50</v>
      </c>
      <c r="G90" s="244" t="s">
        <v>642</v>
      </c>
      <c r="H90" s="187" t="s">
        <v>22</v>
      </c>
      <c r="I90" s="188">
        <v>224.43</v>
      </c>
      <c r="J90" s="188">
        <f>VLOOKUP(A90,CENIK!$A$2:$F$201,6,FALSE)</f>
        <v>0</v>
      </c>
      <c r="K90" s="188">
        <f t="shared" si="2"/>
        <v>0</v>
      </c>
    </row>
    <row r="91" spans="1:11" ht="45" x14ac:dyDescent="0.25">
      <c r="A91" s="187">
        <v>4121</v>
      </c>
      <c r="B91" s="187">
        <v>44</v>
      </c>
      <c r="C91" s="184" t="str">
        <f t="shared" si="1"/>
        <v>44-4121</v>
      </c>
      <c r="D91" s="244" t="s">
        <v>436</v>
      </c>
      <c r="E91" s="244" t="s">
        <v>49</v>
      </c>
      <c r="F91" s="244" t="s">
        <v>50</v>
      </c>
      <c r="G91" s="244" t="s">
        <v>260</v>
      </c>
      <c r="H91" s="187" t="s">
        <v>22</v>
      </c>
      <c r="I91" s="188">
        <v>4.4885999999999999</v>
      </c>
      <c r="J91" s="188">
        <f>VLOOKUP(A91,CENIK!$A$2:$F$201,6,FALSE)</f>
        <v>0</v>
      </c>
      <c r="K91" s="188">
        <f t="shared" si="2"/>
        <v>0</v>
      </c>
    </row>
    <row r="92" spans="1:11" ht="30" x14ac:dyDescent="0.25">
      <c r="A92" s="187">
        <v>4202</v>
      </c>
      <c r="B92" s="187">
        <v>44</v>
      </c>
      <c r="C92" s="184" t="str">
        <f t="shared" ref="C92:C155" si="3">CONCATENATE(B92,$A$24,A92)</f>
        <v>44-4202</v>
      </c>
      <c r="D92" s="244" t="s">
        <v>436</v>
      </c>
      <c r="E92" s="244" t="s">
        <v>49</v>
      </c>
      <c r="F92" s="244" t="s">
        <v>56</v>
      </c>
      <c r="G92" s="244" t="s">
        <v>58</v>
      </c>
      <c r="H92" s="187" t="s">
        <v>29</v>
      </c>
      <c r="I92" s="188">
        <v>85.665000000000006</v>
      </c>
      <c r="J92" s="188">
        <f>VLOOKUP(A92,CENIK!$A$2:$F$201,6,FALSE)</f>
        <v>0</v>
      </c>
      <c r="K92" s="188">
        <f t="shared" ref="K92:K155" si="4">ROUND(I92*J92,2)</f>
        <v>0</v>
      </c>
    </row>
    <row r="93" spans="1:11" ht="75" x14ac:dyDescent="0.25">
      <c r="A93" s="187">
        <v>4203</v>
      </c>
      <c r="B93" s="187">
        <v>44</v>
      </c>
      <c r="C93" s="184" t="str">
        <f t="shared" si="3"/>
        <v>44-4203</v>
      </c>
      <c r="D93" s="244" t="s">
        <v>436</v>
      </c>
      <c r="E93" s="244" t="s">
        <v>49</v>
      </c>
      <c r="F93" s="244" t="s">
        <v>56</v>
      </c>
      <c r="G93" s="244" t="s">
        <v>59</v>
      </c>
      <c r="H93" s="187" t="s">
        <v>22</v>
      </c>
      <c r="I93" s="188">
        <v>15.5</v>
      </c>
      <c r="J93" s="188">
        <f>VLOOKUP(A93,CENIK!$A$2:$F$201,6,FALSE)</f>
        <v>0</v>
      </c>
      <c r="K93" s="188">
        <f t="shared" si="4"/>
        <v>0</v>
      </c>
    </row>
    <row r="94" spans="1:11" ht="60" x14ac:dyDescent="0.25">
      <c r="A94" s="187">
        <v>4204</v>
      </c>
      <c r="B94" s="187">
        <v>44</v>
      </c>
      <c r="C94" s="184" t="str">
        <f t="shared" si="3"/>
        <v>44-4204</v>
      </c>
      <c r="D94" s="244" t="s">
        <v>436</v>
      </c>
      <c r="E94" s="244" t="s">
        <v>49</v>
      </c>
      <c r="F94" s="244" t="s">
        <v>56</v>
      </c>
      <c r="G94" s="244" t="s">
        <v>60</v>
      </c>
      <c r="H94" s="187" t="s">
        <v>22</v>
      </c>
      <c r="I94" s="188">
        <v>45.81</v>
      </c>
      <c r="J94" s="188">
        <f>VLOOKUP(A94,CENIK!$A$2:$F$201,6,FALSE)</f>
        <v>0</v>
      </c>
      <c r="K94" s="188">
        <f t="shared" si="4"/>
        <v>0</v>
      </c>
    </row>
    <row r="95" spans="1:11" ht="60" x14ac:dyDescent="0.25">
      <c r="A95" s="187">
        <v>4205</v>
      </c>
      <c r="B95" s="187">
        <v>44</v>
      </c>
      <c r="C95" s="184" t="str">
        <f t="shared" si="3"/>
        <v>44-4205</v>
      </c>
      <c r="D95" s="244" t="s">
        <v>436</v>
      </c>
      <c r="E95" s="244" t="s">
        <v>49</v>
      </c>
      <c r="F95" s="244" t="s">
        <v>56</v>
      </c>
      <c r="G95" s="244" t="s">
        <v>61</v>
      </c>
      <c r="H95" s="187" t="s">
        <v>29</v>
      </c>
      <c r="I95" s="188">
        <v>114.22</v>
      </c>
      <c r="J95" s="188">
        <f>VLOOKUP(A95,CENIK!$A$2:$F$201,6,FALSE)</f>
        <v>0</v>
      </c>
      <c r="K95" s="188">
        <f t="shared" si="4"/>
        <v>0</v>
      </c>
    </row>
    <row r="96" spans="1:11" ht="60" x14ac:dyDescent="0.25">
      <c r="A96" s="187">
        <v>4207</v>
      </c>
      <c r="B96" s="187">
        <v>44</v>
      </c>
      <c r="C96" s="184" t="str">
        <f t="shared" si="3"/>
        <v>44-4207</v>
      </c>
      <c r="D96" s="244" t="s">
        <v>436</v>
      </c>
      <c r="E96" s="244" t="s">
        <v>49</v>
      </c>
      <c r="F96" s="244" t="s">
        <v>56</v>
      </c>
      <c r="G96" s="244" t="s">
        <v>262</v>
      </c>
      <c r="H96" s="187" t="s">
        <v>22</v>
      </c>
      <c r="I96" s="188">
        <v>100.01345000000001</v>
      </c>
      <c r="J96" s="188">
        <f>VLOOKUP(A96,CENIK!$A$2:$F$201,6,FALSE)</f>
        <v>0</v>
      </c>
      <c r="K96" s="188">
        <f t="shared" si="4"/>
        <v>0</v>
      </c>
    </row>
    <row r="97" spans="1:11" ht="75" x14ac:dyDescent="0.25">
      <c r="A97" s="187">
        <v>5108</v>
      </c>
      <c r="B97" s="187">
        <v>44</v>
      </c>
      <c r="C97" s="184" t="str">
        <f t="shared" si="3"/>
        <v>44-5108</v>
      </c>
      <c r="D97" s="244" t="s">
        <v>436</v>
      </c>
      <c r="E97" s="244" t="s">
        <v>63</v>
      </c>
      <c r="F97" s="244" t="s">
        <v>64</v>
      </c>
      <c r="G97" s="244" t="s">
        <v>68</v>
      </c>
      <c r="H97" s="187" t="s">
        <v>69</v>
      </c>
      <c r="I97" s="188">
        <v>20</v>
      </c>
      <c r="J97" s="188">
        <f>VLOOKUP(A97,CENIK!$A$2:$F$201,6,FALSE)</f>
        <v>0</v>
      </c>
      <c r="K97" s="188">
        <f t="shared" si="4"/>
        <v>0</v>
      </c>
    </row>
    <row r="98" spans="1:11" ht="75" x14ac:dyDescent="0.25">
      <c r="A98" s="187">
        <v>5109</v>
      </c>
      <c r="B98" s="187">
        <v>44</v>
      </c>
      <c r="C98" s="184" t="str">
        <f t="shared" si="3"/>
        <v>44-5109</v>
      </c>
      <c r="D98" s="244" t="s">
        <v>436</v>
      </c>
      <c r="E98" s="244" t="s">
        <v>63</v>
      </c>
      <c r="F98" s="244" t="s">
        <v>64</v>
      </c>
      <c r="G98" s="244" t="s">
        <v>70</v>
      </c>
      <c r="H98" s="187" t="s">
        <v>10</v>
      </c>
      <c r="I98" s="188">
        <v>57.11</v>
      </c>
      <c r="J98" s="188">
        <f>VLOOKUP(A98,CENIK!$A$2:$F$201,6,FALSE)</f>
        <v>0</v>
      </c>
      <c r="K98" s="188">
        <f t="shared" si="4"/>
        <v>0</v>
      </c>
    </row>
    <row r="99" spans="1:11" ht="165" x14ac:dyDescent="0.25">
      <c r="A99" s="187">
        <v>6101</v>
      </c>
      <c r="B99" s="187">
        <v>44</v>
      </c>
      <c r="C99" s="184" t="str">
        <f t="shared" si="3"/>
        <v>44-6101</v>
      </c>
      <c r="D99" s="244" t="s">
        <v>436</v>
      </c>
      <c r="E99" s="244" t="s">
        <v>74</v>
      </c>
      <c r="F99" s="244" t="s">
        <v>75</v>
      </c>
      <c r="G99" s="244" t="s">
        <v>76</v>
      </c>
      <c r="H99" s="187" t="s">
        <v>10</v>
      </c>
      <c r="I99" s="188">
        <v>57.11</v>
      </c>
      <c r="J99" s="188">
        <f>VLOOKUP(A99,CENIK!$A$2:$F$201,6,FALSE)</f>
        <v>0</v>
      </c>
      <c r="K99" s="188">
        <f t="shared" si="4"/>
        <v>0</v>
      </c>
    </row>
    <row r="100" spans="1:11" ht="120" x14ac:dyDescent="0.25">
      <c r="A100" s="187">
        <v>6202</v>
      </c>
      <c r="B100" s="187">
        <v>44</v>
      </c>
      <c r="C100" s="184" t="str">
        <f t="shared" si="3"/>
        <v>44-6202</v>
      </c>
      <c r="D100" s="244" t="s">
        <v>436</v>
      </c>
      <c r="E100" s="244" t="s">
        <v>74</v>
      </c>
      <c r="F100" s="244" t="s">
        <v>77</v>
      </c>
      <c r="G100" s="244" t="s">
        <v>263</v>
      </c>
      <c r="H100" s="187" t="s">
        <v>6</v>
      </c>
      <c r="I100" s="188">
        <v>1</v>
      </c>
      <c r="J100" s="188">
        <f>VLOOKUP(A100,CENIK!$A$2:$F$201,6,FALSE)</f>
        <v>0</v>
      </c>
      <c r="K100" s="188">
        <f t="shared" si="4"/>
        <v>0</v>
      </c>
    </row>
    <row r="101" spans="1:11" ht="120" x14ac:dyDescent="0.25">
      <c r="A101" s="187">
        <v>6204</v>
      </c>
      <c r="B101" s="187">
        <v>44</v>
      </c>
      <c r="C101" s="184" t="str">
        <f t="shared" si="3"/>
        <v>44-6204</v>
      </c>
      <c r="D101" s="244" t="s">
        <v>436</v>
      </c>
      <c r="E101" s="244" t="s">
        <v>74</v>
      </c>
      <c r="F101" s="244" t="s">
        <v>77</v>
      </c>
      <c r="G101" s="244" t="s">
        <v>265</v>
      </c>
      <c r="H101" s="187" t="s">
        <v>6</v>
      </c>
      <c r="I101" s="188">
        <v>1</v>
      </c>
      <c r="J101" s="188">
        <f>VLOOKUP(A101,CENIK!$A$2:$F$201,6,FALSE)</f>
        <v>0</v>
      </c>
      <c r="K101" s="188">
        <f t="shared" si="4"/>
        <v>0</v>
      </c>
    </row>
    <row r="102" spans="1:11" ht="120" x14ac:dyDescent="0.25">
      <c r="A102" s="187">
        <v>6253</v>
      </c>
      <c r="B102" s="187">
        <v>44</v>
      </c>
      <c r="C102" s="184" t="str">
        <f t="shared" si="3"/>
        <v>44-6253</v>
      </c>
      <c r="D102" s="244" t="s">
        <v>436</v>
      </c>
      <c r="E102" s="244" t="s">
        <v>74</v>
      </c>
      <c r="F102" s="244" t="s">
        <v>77</v>
      </c>
      <c r="G102" s="244" t="s">
        <v>269</v>
      </c>
      <c r="H102" s="187" t="s">
        <v>6</v>
      </c>
      <c r="I102" s="188">
        <v>2</v>
      </c>
      <c r="J102" s="188">
        <f>VLOOKUP(A102,CENIK!$A$2:$F$201,6,FALSE)</f>
        <v>0</v>
      </c>
      <c r="K102" s="188">
        <f t="shared" si="4"/>
        <v>0</v>
      </c>
    </row>
    <row r="103" spans="1:11" ht="45" x14ac:dyDescent="0.25">
      <c r="A103" s="187">
        <v>6257</v>
      </c>
      <c r="B103" s="187">
        <v>44</v>
      </c>
      <c r="C103" s="184" t="str">
        <f t="shared" si="3"/>
        <v>44-6257</v>
      </c>
      <c r="D103" s="244" t="s">
        <v>436</v>
      </c>
      <c r="E103" s="244" t="s">
        <v>74</v>
      </c>
      <c r="F103" s="244" t="s">
        <v>77</v>
      </c>
      <c r="G103" s="244" t="s">
        <v>79</v>
      </c>
      <c r="H103" s="187" t="s">
        <v>6</v>
      </c>
      <c r="I103" s="188">
        <v>1</v>
      </c>
      <c r="J103" s="188">
        <f>VLOOKUP(A103,CENIK!$A$2:$F$201,6,FALSE)</f>
        <v>0</v>
      </c>
      <c r="K103" s="188">
        <f t="shared" si="4"/>
        <v>0</v>
      </c>
    </row>
    <row r="104" spans="1:11" ht="345" x14ac:dyDescent="0.25">
      <c r="A104" s="187">
        <v>6301</v>
      </c>
      <c r="B104" s="187">
        <v>44</v>
      </c>
      <c r="C104" s="184" t="str">
        <f t="shared" si="3"/>
        <v>44-6301</v>
      </c>
      <c r="D104" s="244" t="s">
        <v>436</v>
      </c>
      <c r="E104" s="244" t="s">
        <v>74</v>
      </c>
      <c r="F104" s="244" t="s">
        <v>81</v>
      </c>
      <c r="G104" s="244" t="s">
        <v>270</v>
      </c>
      <c r="H104" s="187" t="s">
        <v>6</v>
      </c>
      <c r="I104" s="188">
        <v>5</v>
      </c>
      <c r="J104" s="188">
        <f>VLOOKUP(A104,CENIK!$A$2:$F$201,6,FALSE)</f>
        <v>0</v>
      </c>
      <c r="K104" s="188">
        <f t="shared" si="4"/>
        <v>0</v>
      </c>
    </row>
    <row r="105" spans="1:11" ht="120" x14ac:dyDescent="0.25">
      <c r="A105" s="187">
        <v>6305</v>
      </c>
      <c r="B105" s="187">
        <v>44</v>
      </c>
      <c r="C105" s="184" t="str">
        <f t="shared" si="3"/>
        <v>44-6305</v>
      </c>
      <c r="D105" s="244" t="s">
        <v>436</v>
      </c>
      <c r="E105" s="244" t="s">
        <v>74</v>
      </c>
      <c r="F105" s="244" t="s">
        <v>81</v>
      </c>
      <c r="G105" s="244" t="s">
        <v>84</v>
      </c>
      <c r="H105" s="187" t="s">
        <v>6</v>
      </c>
      <c r="I105" s="188">
        <v>5</v>
      </c>
      <c r="J105" s="188">
        <f>VLOOKUP(A105,CENIK!$A$2:$F$201,6,FALSE)</f>
        <v>0</v>
      </c>
      <c r="K105" s="188">
        <f t="shared" si="4"/>
        <v>0</v>
      </c>
    </row>
    <row r="106" spans="1:11" ht="30" x14ac:dyDescent="0.25">
      <c r="A106" s="187">
        <v>6401</v>
      </c>
      <c r="B106" s="187">
        <v>44</v>
      </c>
      <c r="C106" s="184" t="str">
        <f t="shared" si="3"/>
        <v>44-6401</v>
      </c>
      <c r="D106" s="244" t="s">
        <v>436</v>
      </c>
      <c r="E106" s="244" t="s">
        <v>74</v>
      </c>
      <c r="F106" s="244" t="s">
        <v>85</v>
      </c>
      <c r="G106" s="244" t="s">
        <v>86</v>
      </c>
      <c r="H106" s="187" t="s">
        <v>10</v>
      </c>
      <c r="I106" s="188">
        <v>57.11</v>
      </c>
      <c r="J106" s="188">
        <f>VLOOKUP(A106,CENIK!$A$2:$F$201,6,FALSE)</f>
        <v>0</v>
      </c>
      <c r="K106" s="188">
        <f t="shared" si="4"/>
        <v>0</v>
      </c>
    </row>
    <row r="107" spans="1:11" ht="30" x14ac:dyDescent="0.25">
      <c r="A107" s="187">
        <v>6402</v>
      </c>
      <c r="B107" s="187">
        <v>44</v>
      </c>
      <c r="C107" s="184" t="str">
        <f t="shared" si="3"/>
        <v>44-6402</v>
      </c>
      <c r="D107" s="244" t="s">
        <v>436</v>
      </c>
      <c r="E107" s="244" t="s">
        <v>74</v>
      </c>
      <c r="F107" s="244" t="s">
        <v>85</v>
      </c>
      <c r="G107" s="244" t="s">
        <v>122</v>
      </c>
      <c r="H107" s="187" t="s">
        <v>10</v>
      </c>
      <c r="I107" s="188">
        <v>57.11</v>
      </c>
      <c r="J107" s="188">
        <f>VLOOKUP(A107,CENIK!$A$2:$F$201,6,FALSE)</f>
        <v>0</v>
      </c>
      <c r="K107" s="188">
        <f t="shared" si="4"/>
        <v>0</v>
      </c>
    </row>
    <row r="108" spans="1:11" ht="60" x14ac:dyDescent="0.25">
      <c r="A108" s="187">
        <v>6405</v>
      </c>
      <c r="B108" s="187">
        <v>44</v>
      </c>
      <c r="C108" s="184" t="str">
        <f t="shared" si="3"/>
        <v>44-6405</v>
      </c>
      <c r="D108" s="244" t="s">
        <v>436</v>
      </c>
      <c r="E108" s="244" t="s">
        <v>74</v>
      </c>
      <c r="F108" s="244" t="s">
        <v>85</v>
      </c>
      <c r="G108" s="244" t="s">
        <v>87</v>
      </c>
      <c r="H108" s="187" t="s">
        <v>10</v>
      </c>
      <c r="I108" s="188">
        <v>57.11</v>
      </c>
      <c r="J108" s="188">
        <f>VLOOKUP(A108,CENIK!$A$2:$F$201,6,FALSE)</f>
        <v>0</v>
      </c>
      <c r="K108" s="188">
        <f t="shared" si="4"/>
        <v>0</v>
      </c>
    </row>
    <row r="109" spans="1:11" ht="30" x14ac:dyDescent="0.25">
      <c r="A109" s="187">
        <v>6501</v>
      </c>
      <c r="B109" s="187">
        <v>44</v>
      </c>
      <c r="C109" s="184" t="str">
        <f t="shared" si="3"/>
        <v>44-6501</v>
      </c>
      <c r="D109" s="244" t="s">
        <v>436</v>
      </c>
      <c r="E109" s="244" t="s">
        <v>74</v>
      </c>
      <c r="F109" s="244" t="s">
        <v>88</v>
      </c>
      <c r="G109" s="244" t="s">
        <v>271</v>
      </c>
      <c r="H109" s="187" t="s">
        <v>6</v>
      </c>
      <c r="I109" s="188">
        <v>2</v>
      </c>
      <c r="J109" s="188">
        <f>VLOOKUP(A109,CENIK!$A$2:$F$201,6,FALSE)</f>
        <v>0</v>
      </c>
      <c r="K109" s="188">
        <f t="shared" si="4"/>
        <v>0</v>
      </c>
    </row>
    <row r="110" spans="1:11" ht="75" x14ac:dyDescent="0.25">
      <c r="A110" s="187">
        <v>6513</v>
      </c>
      <c r="B110" s="187">
        <v>44</v>
      </c>
      <c r="C110" s="184" t="str">
        <f t="shared" si="3"/>
        <v>44-6513</v>
      </c>
      <c r="D110" s="244" t="s">
        <v>436</v>
      </c>
      <c r="E110" s="244" t="s">
        <v>74</v>
      </c>
      <c r="F110" s="244" t="s">
        <v>88</v>
      </c>
      <c r="G110" s="244" t="s">
        <v>279</v>
      </c>
      <c r="H110" s="187" t="s">
        <v>10</v>
      </c>
      <c r="I110" s="188">
        <v>57.11</v>
      </c>
      <c r="J110" s="188">
        <f>VLOOKUP(A110,CENIK!$A$2:$F$201,6,FALSE)</f>
        <v>0</v>
      </c>
      <c r="K110" s="188">
        <f t="shared" si="4"/>
        <v>0</v>
      </c>
    </row>
    <row r="111" spans="1:11" ht="60" x14ac:dyDescent="0.25">
      <c r="A111" s="187">
        <v>1201</v>
      </c>
      <c r="B111" s="187">
        <v>42</v>
      </c>
      <c r="C111" s="184" t="str">
        <f t="shared" si="3"/>
        <v>42-1201</v>
      </c>
      <c r="D111" s="244" t="s">
        <v>434</v>
      </c>
      <c r="E111" s="244" t="s">
        <v>7</v>
      </c>
      <c r="F111" s="244" t="s">
        <v>8</v>
      </c>
      <c r="G111" s="244" t="s">
        <v>9</v>
      </c>
      <c r="H111" s="187" t="s">
        <v>10</v>
      </c>
      <c r="I111" s="188">
        <v>135.47999999999999</v>
      </c>
      <c r="J111" s="188">
        <f>VLOOKUP(A111,CENIK!$A$2:$F$201,6,FALSE)</f>
        <v>0</v>
      </c>
      <c r="K111" s="188">
        <f t="shared" si="4"/>
        <v>0</v>
      </c>
    </row>
    <row r="112" spans="1:11" ht="45" x14ac:dyDescent="0.25">
      <c r="A112" s="187">
        <v>1202</v>
      </c>
      <c r="B112" s="187">
        <v>42</v>
      </c>
      <c r="C112" s="184" t="str">
        <f t="shared" si="3"/>
        <v>42-1202</v>
      </c>
      <c r="D112" s="244" t="s">
        <v>434</v>
      </c>
      <c r="E112" s="244" t="s">
        <v>7</v>
      </c>
      <c r="F112" s="244" t="s">
        <v>8</v>
      </c>
      <c r="G112" s="244" t="s">
        <v>11</v>
      </c>
      <c r="H112" s="187" t="s">
        <v>12</v>
      </c>
      <c r="I112" s="188">
        <v>8</v>
      </c>
      <c r="J112" s="188">
        <f>VLOOKUP(A112,CENIK!$A$2:$F$201,6,FALSE)</f>
        <v>0</v>
      </c>
      <c r="K112" s="188">
        <f t="shared" si="4"/>
        <v>0</v>
      </c>
    </row>
    <row r="113" spans="1:11" ht="60" x14ac:dyDescent="0.25">
      <c r="A113" s="187">
        <v>1203</v>
      </c>
      <c r="B113" s="187">
        <v>42</v>
      </c>
      <c r="C113" s="184" t="str">
        <f t="shared" si="3"/>
        <v>42-1203</v>
      </c>
      <c r="D113" s="244" t="s">
        <v>434</v>
      </c>
      <c r="E113" s="244" t="s">
        <v>7</v>
      </c>
      <c r="F113" s="244" t="s">
        <v>8</v>
      </c>
      <c r="G113" s="244" t="s">
        <v>236</v>
      </c>
      <c r="H113" s="187" t="s">
        <v>10</v>
      </c>
      <c r="I113" s="188">
        <v>135.47999999999999</v>
      </c>
      <c r="J113" s="188">
        <f>VLOOKUP(A113,CENIK!$A$2:$F$201,6,FALSE)</f>
        <v>0</v>
      </c>
      <c r="K113" s="188">
        <f t="shared" si="4"/>
        <v>0</v>
      </c>
    </row>
    <row r="114" spans="1:11" ht="45" x14ac:dyDescent="0.25">
      <c r="A114" s="187">
        <v>1204</v>
      </c>
      <c r="B114" s="187">
        <v>42</v>
      </c>
      <c r="C114" s="184" t="str">
        <f t="shared" si="3"/>
        <v>42-1204</v>
      </c>
      <c r="D114" s="244" t="s">
        <v>434</v>
      </c>
      <c r="E114" s="244" t="s">
        <v>7</v>
      </c>
      <c r="F114" s="244" t="s">
        <v>8</v>
      </c>
      <c r="G114" s="244" t="s">
        <v>13</v>
      </c>
      <c r="H114" s="187" t="s">
        <v>10</v>
      </c>
      <c r="I114" s="188">
        <v>135.47999999999999</v>
      </c>
      <c r="J114" s="188">
        <f>VLOOKUP(A114,CENIK!$A$2:$F$201,6,FALSE)</f>
        <v>0</v>
      </c>
      <c r="K114" s="188">
        <f t="shared" si="4"/>
        <v>0</v>
      </c>
    </row>
    <row r="115" spans="1:11" ht="60" x14ac:dyDescent="0.25">
      <c r="A115" s="187">
        <v>1205</v>
      </c>
      <c r="B115" s="187">
        <v>42</v>
      </c>
      <c r="C115" s="184" t="str">
        <f t="shared" si="3"/>
        <v>42-1205</v>
      </c>
      <c r="D115" s="244" t="s">
        <v>434</v>
      </c>
      <c r="E115" s="244" t="s">
        <v>7</v>
      </c>
      <c r="F115" s="244" t="s">
        <v>8</v>
      </c>
      <c r="G115" s="244" t="s">
        <v>237</v>
      </c>
      <c r="H115" s="187" t="s">
        <v>14</v>
      </c>
      <c r="I115" s="188">
        <v>1</v>
      </c>
      <c r="J115" s="188">
        <f>VLOOKUP(A115,CENIK!$A$2:$F$201,6,FALSE)</f>
        <v>0</v>
      </c>
      <c r="K115" s="188">
        <f t="shared" si="4"/>
        <v>0</v>
      </c>
    </row>
    <row r="116" spans="1:11" ht="60" x14ac:dyDescent="0.25">
      <c r="A116" s="187">
        <v>1206</v>
      </c>
      <c r="B116" s="187">
        <v>42</v>
      </c>
      <c r="C116" s="184" t="str">
        <f t="shared" si="3"/>
        <v>42-1206</v>
      </c>
      <c r="D116" s="244" t="s">
        <v>434</v>
      </c>
      <c r="E116" s="244" t="s">
        <v>7</v>
      </c>
      <c r="F116" s="244" t="s">
        <v>8</v>
      </c>
      <c r="G116" s="244" t="s">
        <v>238</v>
      </c>
      <c r="H116" s="187" t="s">
        <v>14</v>
      </c>
      <c r="I116" s="188">
        <v>1</v>
      </c>
      <c r="J116" s="188">
        <f>VLOOKUP(A116,CENIK!$A$2:$F$201,6,FALSE)</f>
        <v>0</v>
      </c>
      <c r="K116" s="188">
        <f t="shared" si="4"/>
        <v>0</v>
      </c>
    </row>
    <row r="117" spans="1:11" ht="75" x14ac:dyDescent="0.25">
      <c r="A117" s="187">
        <v>1207</v>
      </c>
      <c r="B117" s="187">
        <v>42</v>
      </c>
      <c r="C117" s="184" t="str">
        <f t="shared" si="3"/>
        <v>42-1207</v>
      </c>
      <c r="D117" s="244" t="s">
        <v>434</v>
      </c>
      <c r="E117" s="244" t="s">
        <v>7</v>
      </c>
      <c r="F117" s="244" t="s">
        <v>8</v>
      </c>
      <c r="G117" s="244" t="s">
        <v>239</v>
      </c>
      <c r="H117" s="187" t="s">
        <v>14</v>
      </c>
      <c r="I117" s="188">
        <v>1</v>
      </c>
      <c r="J117" s="188">
        <f>VLOOKUP(A117,CENIK!$A$2:$F$201,6,FALSE)</f>
        <v>0</v>
      </c>
      <c r="K117" s="188">
        <f t="shared" si="4"/>
        <v>0</v>
      </c>
    </row>
    <row r="118" spans="1:11" ht="75" x14ac:dyDescent="0.25">
      <c r="A118" s="187">
        <v>1208</v>
      </c>
      <c r="B118" s="187">
        <v>42</v>
      </c>
      <c r="C118" s="184" t="str">
        <f t="shared" si="3"/>
        <v>42-1208</v>
      </c>
      <c r="D118" s="244" t="s">
        <v>434</v>
      </c>
      <c r="E118" s="244" t="s">
        <v>7</v>
      </c>
      <c r="F118" s="244" t="s">
        <v>8</v>
      </c>
      <c r="G118" s="244" t="s">
        <v>240</v>
      </c>
      <c r="H118" s="187" t="s">
        <v>14</v>
      </c>
      <c r="I118" s="188">
        <v>1</v>
      </c>
      <c r="J118" s="188">
        <f>VLOOKUP(A118,CENIK!$A$2:$F$201,6,FALSE)</f>
        <v>0</v>
      </c>
      <c r="K118" s="188">
        <f t="shared" si="4"/>
        <v>0</v>
      </c>
    </row>
    <row r="119" spans="1:11" ht="75" x14ac:dyDescent="0.25">
      <c r="A119" s="187">
        <v>1210</v>
      </c>
      <c r="B119" s="187">
        <v>42</v>
      </c>
      <c r="C119" s="184" t="str">
        <f t="shared" si="3"/>
        <v>42-1210</v>
      </c>
      <c r="D119" s="244" t="s">
        <v>434</v>
      </c>
      <c r="E119" s="244" t="s">
        <v>7</v>
      </c>
      <c r="F119" s="244" t="s">
        <v>8</v>
      </c>
      <c r="G119" s="244" t="s">
        <v>241</v>
      </c>
      <c r="H119" s="187" t="s">
        <v>14</v>
      </c>
      <c r="I119" s="188">
        <v>1</v>
      </c>
      <c r="J119" s="188">
        <f>VLOOKUP(A119,CENIK!$A$2:$F$201,6,FALSE)</f>
        <v>0</v>
      </c>
      <c r="K119" s="188">
        <f t="shared" si="4"/>
        <v>0</v>
      </c>
    </row>
    <row r="120" spans="1:11" ht="45" x14ac:dyDescent="0.25">
      <c r="A120" s="187">
        <v>1301</v>
      </c>
      <c r="B120" s="187">
        <v>42</v>
      </c>
      <c r="C120" s="184" t="str">
        <f t="shared" si="3"/>
        <v>42-1301</v>
      </c>
      <c r="D120" s="244" t="s">
        <v>434</v>
      </c>
      <c r="E120" s="244" t="s">
        <v>7</v>
      </c>
      <c r="F120" s="244" t="s">
        <v>15</v>
      </c>
      <c r="G120" s="244" t="s">
        <v>16</v>
      </c>
      <c r="H120" s="187" t="s">
        <v>10</v>
      </c>
      <c r="I120" s="188">
        <v>135.47999999999999</v>
      </c>
      <c r="J120" s="188">
        <f>VLOOKUP(A120,CENIK!$A$2:$F$201,6,FALSE)</f>
        <v>0</v>
      </c>
      <c r="K120" s="188">
        <f t="shared" si="4"/>
        <v>0</v>
      </c>
    </row>
    <row r="121" spans="1:11" ht="150" x14ac:dyDescent="0.25">
      <c r="A121" s="187">
        <v>1302</v>
      </c>
      <c r="B121" s="187">
        <v>42</v>
      </c>
      <c r="C121" s="184" t="str">
        <f t="shared" si="3"/>
        <v>42-1302</v>
      </c>
      <c r="D121" s="244" t="s">
        <v>434</v>
      </c>
      <c r="E121" s="244" t="s">
        <v>7</v>
      </c>
      <c r="F121" s="244" t="s">
        <v>15</v>
      </c>
      <c r="G121" s="244" t="s">
        <v>3254</v>
      </c>
      <c r="H121" s="187" t="s">
        <v>10</v>
      </c>
      <c r="I121" s="188">
        <v>95</v>
      </c>
      <c r="J121" s="188">
        <f>VLOOKUP(A121,CENIK!$A$2:$F$201,6,FALSE)</f>
        <v>0</v>
      </c>
      <c r="K121" s="188">
        <f t="shared" si="4"/>
        <v>0</v>
      </c>
    </row>
    <row r="122" spans="1:11" ht="60" x14ac:dyDescent="0.25">
      <c r="A122" s="187">
        <v>1307</v>
      </c>
      <c r="B122" s="187">
        <v>42</v>
      </c>
      <c r="C122" s="184" t="str">
        <f t="shared" si="3"/>
        <v>42-1307</v>
      </c>
      <c r="D122" s="244" t="s">
        <v>434</v>
      </c>
      <c r="E122" s="244" t="s">
        <v>7</v>
      </c>
      <c r="F122" s="244" t="s">
        <v>15</v>
      </c>
      <c r="G122" s="244" t="s">
        <v>18</v>
      </c>
      <c r="H122" s="187" t="s">
        <v>6</v>
      </c>
      <c r="I122" s="188">
        <v>5</v>
      </c>
      <c r="J122" s="188">
        <f>VLOOKUP(A122,CENIK!$A$2:$F$201,6,FALSE)</f>
        <v>0</v>
      </c>
      <c r="K122" s="188">
        <f t="shared" si="4"/>
        <v>0</v>
      </c>
    </row>
    <row r="123" spans="1:11" ht="60" x14ac:dyDescent="0.25">
      <c r="A123" s="187">
        <v>1310</v>
      </c>
      <c r="B123" s="187">
        <v>42</v>
      </c>
      <c r="C123" s="184" t="str">
        <f t="shared" si="3"/>
        <v>42-1310</v>
      </c>
      <c r="D123" s="244" t="s">
        <v>434</v>
      </c>
      <c r="E123" s="244" t="s">
        <v>7</v>
      </c>
      <c r="F123" s="244" t="s">
        <v>15</v>
      </c>
      <c r="G123" s="244" t="s">
        <v>21</v>
      </c>
      <c r="H123" s="187" t="s">
        <v>22</v>
      </c>
      <c r="I123" s="188">
        <v>69.094800000000006</v>
      </c>
      <c r="J123" s="188">
        <f>VLOOKUP(A123,CENIK!$A$2:$F$201,6,FALSE)</f>
        <v>0</v>
      </c>
      <c r="K123" s="188">
        <f t="shared" si="4"/>
        <v>0</v>
      </c>
    </row>
    <row r="124" spans="1:11" ht="30" x14ac:dyDescent="0.25">
      <c r="A124" s="187">
        <v>1401</v>
      </c>
      <c r="B124" s="187">
        <v>42</v>
      </c>
      <c r="C124" s="184" t="str">
        <f t="shared" si="3"/>
        <v>42-1401</v>
      </c>
      <c r="D124" s="244" t="s">
        <v>434</v>
      </c>
      <c r="E124" s="244" t="s">
        <v>7</v>
      </c>
      <c r="F124" s="244" t="s">
        <v>25</v>
      </c>
      <c r="G124" s="244" t="s">
        <v>247</v>
      </c>
      <c r="H124" s="187" t="s">
        <v>20</v>
      </c>
      <c r="I124" s="188">
        <v>2</v>
      </c>
      <c r="J124" s="188">
        <f>VLOOKUP(A124,CENIK!$A$2:$F$201,6,FALSE)</f>
        <v>0</v>
      </c>
      <c r="K124" s="188">
        <f t="shared" si="4"/>
        <v>0</v>
      </c>
    </row>
    <row r="125" spans="1:11" ht="30" x14ac:dyDescent="0.25">
      <c r="A125" s="187">
        <v>1402</v>
      </c>
      <c r="B125" s="187">
        <v>42</v>
      </c>
      <c r="C125" s="184" t="str">
        <f t="shared" si="3"/>
        <v>42-1402</v>
      </c>
      <c r="D125" s="244" t="s">
        <v>434</v>
      </c>
      <c r="E125" s="244" t="s">
        <v>7</v>
      </c>
      <c r="F125" s="244" t="s">
        <v>25</v>
      </c>
      <c r="G125" s="244" t="s">
        <v>248</v>
      </c>
      <c r="H125" s="187" t="s">
        <v>20</v>
      </c>
      <c r="I125" s="188">
        <v>5</v>
      </c>
      <c r="J125" s="188">
        <f>VLOOKUP(A125,CENIK!$A$2:$F$201,6,FALSE)</f>
        <v>0</v>
      </c>
      <c r="K125" s="188">
        <f t="shared" si="4"/>
        <v>0</v>
      </c>
    </row>
    <row r="126" spans="1:11" ht="30" x14ac:dyDescent="0.25">
      <c r="A126" s="187">
        <v>1403</v>
      </c>
      <c r="B126" s="187">
        <v>42</v>
      </c>
      <c r="C126" s="184" t="str">
        <f t="shared" si="3"/>
        <v>42-1403</v>
      </c>
      <c r="D126" s="244" t="s">
        <v>434</v>
      </c>
      <c r="E126" s="244" t="s">
        <v>7</v>
      </c>
      <c r="F126" s="244" t="s">
        <v>25</v>
      </c>
      <c r="G126" s="244" t="s">
        <v>249</v>
      </c>
      <c r="H126" s="187" t="s">
        <v>20</v>
      </c>
      <c r="I126" s="188">
        <v>1</v>
      </c>
      <c r="J126" s="188">
        <f>VLOOKUP(A126,CENIK!$A$2:$F$201,6,FALSE)</f>
        <v>0</v>
      </c>
      <c r="K126" s="188">
        <f t="shared" si="4"/>
        <v>0</v>
      </c>
    </row>
    <row r="127" spans="1:11" ht="45" x14ac:dyDescent="0.25">
      <c r="A127" s="187">
        <v>12308</v>
      </c>
      <c r="B127" s="187">
        <v>42</v>
      </c>
      <c r="C127" s="184" t="str">
        <f t="shared" si="3"/>
        <v>42-12308</v>
      </c>
      <c r="D127" s="244" t="s">
        <v>434</v>
      </c>
      <c r="E127" s="244" t="s">
        <v>26</v>
      </c>
      <c r="F127" s="244" t="s">
        <v>27</v>
      </c>
      <c r="G127" s="244" t="s">
        <v>28</v>
      </c>
      <c r="H127" s="187" t="s">
        <v>29</v>
      </c>
      <c r="I127" s="188">
        <v>180.5</v>
      </c>
      <c r="J127" s="188">
        <f>VLOOKUP(A127,CENIK!$A$2:$F$201,6,FALSE)</f>
        <v>0</v>
      </c>
      <c r="K127" s="188">
        <f t="shared" si="4"/>
        <v>0</v>
      </c>
    </row>
    <row r="128" spans="1:11" ht="45" x14ac:dyDescent="0.25">
      <c r="A128" s="187">
        <v>12331</v>
      </c>
      <c r="B128" s="187">
        <v>42</v>
      </c>
      <c r="C128" s="184" t="str">
        <f t="shared" si="3"/>
        <v>42-12331</v>
      </c>
      <c r="D128" s="244" t="s">
        <v>434</v>
      </c>
      <c r="E128" s="244" t="s">
        <v>26</v>
      </c>
      <c r="F128" s="244" t="s">
        <v>27</v>
      </c>
      <c r="G128" s="244" t="s">
        <v>33</v>
      </c>
      <c r="H128" s="187" t="s">
        <v>10</v>
      </c>
      <c r="I128" s="188">
        <v>2</v>
      </c>
      <c r="J128" s="188">
        <f>VLOOKUP(A128,CENIK!$A$2:$F$201,6,FALSE)</f>
        <v>0</v>
      </c>
      <c r="K128" s="188">
        <f t="shared" si="4"/>
        <v>0</v>
      </c>
    </row>
    <row r="129" spans="1:11" ht="60" x14ac:dyDescent="0.25">
      <c r="A129" s="187">
        <v>12413</v>
      </c>
      <c r="B129" s="187">
        <v>42</v>
      </c>
      <c r="C129" s="184" t="str">
        <f t="shared" si="3"/>
        <v>42-12413</v>
      </c>
      <c r="D129" s="244" t="s">
        <v>434</v>
      </c>
      <c r="E129" s="244" t="s">
        <v>26</v>
      </c>
      <c r="F129" s="244" t="s">
        <v>27</v>
      </c>
      <c r="G129" s="244" t="s">
        <v>565</v>
      </c>
      <c r="H129" s="187" t="s">
        <v>12</v>
      </c>
      <c r="I129" s="188">
        <v>1</v>
      </c>
      <c r="J129" s="188">
        <f>VLOOKUP(A129,CENIK!$A$2:$F$201,6,FALSE)</f>
        <v>0</v>
      </c>
      <c r="K129" s="188">
        <f t="shared" si="4"/>
        <v>0</v>
      </c>
    </row>
    <row r="130" spans="1:11" ht="30" x14ac:dyDescent="0.25">
      <c r="A130" s="187">
        <v>2208</v>
      </c>
      <c r="B130" s="187">
        <v>42</v>
      </c>
      <c r="C130" s="184" t="str">
        <f t="shared" si="3"/>
        <v>42-2208</v>
      </c>
      <c r="D130" s="244" t="s">
        <v>434</v>
      </c>
      <c r="E130" s="244" t="s">
        <v>26</v>
      </c>
      <c r="F130" s="244" t="s">
        <v>36</v>
      </c>
      <c r="G130" s="244" t="s">
        <v>37</v>
      </c>
      <c r="H130" s="187" t="s">
        <v>29</v>
      </c>
      <c r="I130" s="188">
        <v>180.5</v>
      </c>
      <c r="J130" s="188">
        <f>VLOOKUP(A130,CENIK!$A$2:$F$201,6,FALSE)</f>
        <v>0</v>
      </c>
      <c r="K130" s="188">
        <f t="shared" si="4"/>
        <v>0</v>
      </c>
    </row>
    <row r="131" spans="1:11" ht="30" x14ac:dyDescent="0.25">
      <c r="A131" s="187">
        <v>24405</v>
      </c>
      <c r="B131" s="187">
        <v>42</v>
      </c>
      <c r="C131" s="184" t="str">
        <f t="shared" si="3"/>
        <v>42-24405</v>
      </c>
      <c r="D131" s="244" t="s">
        <v>434</v>
      </c>
      <c r="E131" s="244" t="s">
        <v>26</v>
      </c>
      <c r="F131" s="244" t="s">
        <v>36</v>
      </c>
      <c r="G131" s="244" t="s">
        <v>252</v>
      </c>
      <c r="H131" s="187" t="s">
        <v>22</v>
      </c>
      <c r="I131" s="188">
        <v>64.599999999999994</v>
      </c>
      <c r="J131" s="188">
        <f>VLOOKUP(A131,CENIK!$A$2:$F$201,6,FALSE)</f>
        <v>0</v>
      </c>
      <c r="K131" s="188">
        <f t="shared" si="4"/>
        <v>0</v>
      </c>
    </row>
    <row r="132" spans="1:11" ht="45" x14ac:dyDescent="0.25">
      <c r="A132" s="187">
        <v>31302</v>
      </c>
      <c r="B132" s="187">
        <v>42</v>
      </c>
      <c r="C132" s="184" t="str">
        <f t="shared" si="3"/>
        <v>42-31302</v>
      </c>
      <c r="D132" s="244" t="s">
        <v>434</v>
      </c>
      <c r="E132" s="244" t="s">
        <v>26</v>
      </c>
      <c r="F132" s="244" t="s">
        <v>36</v>
      </c>
      <c r="G132" s="244" t="s">
        <v>639</v>
      </c>
      <c r="H132" s="187" t="s">
        <v>22</v>
      </c>
      <c r="I132" s="188">
        <v>40.375</v>
      </c>
      <c r="J132" s="188">
        <f>VLOOKUP(A132,CENIK!$A$2:$F$201,6,FALSE)</f>
        <v>0</v>
      </c>
      <c r="K132" s="188">
        <f t="shared" si="4"/>
        <v>0</v>
      </c>
    </row>
    <row r="133" spans="1:11" ht="75" x14ac:dyDescent="0.25">
      <c r="A133" s="187">
        <v>31602</v>
      </c>
      <c r="B133" s="187">
        <v>42</v>
      </c>
      <c r="C133" s="184" t="str">
        <f t="shared" si="3"/>
        <v>42-31602</v>
      </c>
      <c r="D133" s="244" t="s">
        <v>434</v>
      </c>
      <c r="E133" s="244" t="s">
        <v>26</v>
      </c>
      <c r="F133" s="244" t="s">
        <v>36</v>
      </c>
      <c r="G133" s="244" t="s">
        <v>640</v>
      </c>
      <c r="H133" s="187" t="s">
        <v>29</v>
      </c>
      <c r="I133" s="188">
        <v>180.5</v>
      </c>
      <c r="J133" s="188">
        <f>VLOOKUP(A133,CENIK!$A$2:$F$201,6,FALSE)</f>
        <v>0</v>
      </c>
      <c r="K133" s="188">
        <f t="shared" si="4"/>
        <v>0</v>
      </c>
    </row>
    <row r="134" spans="1:11" ht="45" x14ac:dyDescent="0.25">
      <c r="A134" s="187">
        <v>32311</v>
      </c>
      <c r="B134" s="187">
        <v>42</v>
      </c>
      <c r="C134" s="184" t="str">
        <f t="shared" si="3"/>
        <v>42-32311</v>
      </c>
      <c r="D134" s="244" t="s">
        <v>434</v>
      </c>
      <c r="E134" s="244" t="s">
        <v>26</v>
      </c>
      <c r="F134" s="244" t="s">
        <v>36</v>
      </c>
      <c r="G134" s="244" t="s">
        <v>255</v>
      </c>
      <c r="H134" s="187" t="s">
        <v>29</v>
      </c>
      <c r="I134" s="188">
        <v>180.5</v>
      </c>
      <c r="J134" s="188">
        <f>VLOOKUP(A134,CENIK!$A$2:$F$201,6,FALSE)</f>
        <v>0</v>
      </c>
      <c r="K134" s="188">
        <f t="shared" si="4"/>
        <v>0</v>
      </c>
    </row>
    <row r="135" spans="1:11" ht="30" x14ac:dyDescent="0.25">
      <c r="A135" s="187">
        <v>34901</v>
      </c>
      <c r="B135" s="187">
        <v>42</v>
      </c>
      <c r="C135" s="184" t="str">
        <f t="shared" si="3"/>
        <v>42-34901</v>
      </c>
      <c r="D135" s="244" t="s">
        <v>434</v>
      </c>
      <c r="E135" s="244" t="s">
        <v>26</v>
      </c>
      <c r="F135" s="244" t="s">
        <v>36</v>
      </c>
      <c r="G135" s="244" t="s">
        <v>43</v>
      </c>
      <c r="H135" s="187" t="s">
        <v>29</v>
      </c>
      <c r="I135" s="188">
        <v>180.5</v>
      </c>
      <c r="J135" s="188">
        <f>VLOOKUP(A135,CENIK!$A$2:$F$201,6,FALSE)</f>
        <v>0</v>
      </c>
      <c r="K135" s="188">
        <f t="shared" si="4"/>
        <v>0</v>
      </c>
    </row>
    <row r="136" spans="1:11" ht="45" x14ac:dyDescent="0.25">
      <c r="A136" s="187">
        <v>3101</v>
      </c>
      <c r="B136" s="187">
        <v>42</v>
      </c>
      <c r="C136" s="184" t="str">
        <f t="shared" si="3"/>
        <v>42-3101</v>
      </c>
      <c r="D136" s="244" t="s">
        <v>434</v>
      </c>
      <c r="E136" s="244" t="s">
        <v>46</v>
      </c>
      <c r="F136" s="244" t="s">
        <v>584</v>
      </c>
      <c r="G136" s="244" t="s">
        <v>588</v>
      </c>
      <c r="H136" s="187" t="s">
        <v>29</v>
      </c>
      <c r="I136" s="188">
        <v>151.25</v>
      </c>
      <c r="J136" s="188">
        <f>VLOOKUP(A136,CENIK!$A$2:$F$201,6,FALSE)</f>
        <v>0</v>
      </c>
      <c r="K136" s="188">
        <f t="shared" si="4"/>
        <v>0</v>
      </c>
    </row>
    <row r="137" spans="1:11" ht="45" x14ac:dyDescent="0.25">
      <c r="A137" s="187">
        <v>3104</v>
      </c>
      <c r="B137" s="187">
        <v>42</v>
      </c>
      <c r="C137" s="184" t="str">
        <f t="shared" si="3"/>
        <v>42-3104</v>
      </c>
      <c r="D137" s="244" t="s">
        <v>434</v>
      </c>
      <c r="E137" s="244" t="s">
        <v>46</v>
      </c>
      <c r="F137" s="244" t="s">
        <v>584</v>
      </c>
      <c r="G137" s="244" t="s">
        <v>589</v>
      </c>
      <c r="H137" s="187" t="s">
        <v>6</v>
      </c>
      <c r="I137" s="188">
        <v>3</v>
      </c>
      <c r="J137" s="188">
        <f>VLOOKUP(A137,CENIK!$A$2:$F$201,6,FALSE)</f>
        <v>0</v>
      </c>
      <c r="K137" s="188">
        <f t="shared" si="4"/>
        <v>0</v>
      </c>
    </row>
    <row r="138" spans="1:11" ht="30" x14ac:dyDescent="0.25">
      <c r="A138" s="187">
        <v>3105</v>
      </c>
      <c r="B138" s="187">
        <v>42</v>
      </c>
      <c r="C138" s="184" t="str">
        <f t="shared" si="3"/>
        <v>42-3105</v>
      </c>
      <c r="D138" s="244" t="s">
        <v>434</v>
      </c>
      <c r="E138" s="244" t="s">
        <v>46</v>
      </c>
      <c r="F138" s="244" t="s">
        <v>584</v>
      </c>
      <c r="G138" s="244" t="s">
        <v>590</v>
      </c>
      <c r="H138" s="187" t="s">
        <v>10</v>
      </c>
      <c r="I138" s="188">
        <v>2</v>
      </c>
      <c r="J138" s="188">
        <f>VLOOKUP(A138,CENIK!$A$2:$F$201,6,FALSE)</f>
        <v>0</v>
      </c>
      <c r="K138" s="188">
        <f t="shared" si="4"/>
        <v>0</v>
      </c>
    </row>
    <row r="139" spans="1:11" ht="45" x14ac:dyDescent="0.25">
      <c r="A139" s="187">
        <v>3106</v>
      </c>
      <c r="B139" s="187">
        <v>42</v>
      </c>
      <c r="C139" s="184" t="str">
        <f t="shared" si="3"/>
        <v>42-3106</v>
      </c>
      <c r="D139" s="244" t="s">
        <v>434</v>
      </c>
      <c r="E139" s="244" t="s">
        <v>46</v>
      </c>
      <c r="F139" s="244" t="s">
        <v>584</v>
      </c>
      <c r="G139" s="244" t="s">
        <v>591</v>
      </c>
      <c r="H139" s="187" t="s">
        <v>6</v>
      </c>
      <c r="I139" s="188">
        <v>3</v>
      </c>
      <c r="J139" s="188">
        <f>VLOOKUP(A139,CENIK!$A$2:$F$201,6,FALSE)</f>
        <v>0</v>
      </c>
      <c r="K139" s="188">
        <f t="shared" si="4"/>
        <v>0</v>
      </c>
    </row>
    <row r="140" spans="1:11" ht="45" x14ac:dyDescent="0.25">
      <c r="A140" s="187">
        <v>3107</v>
      </c>
      <c r="B140" s="187">
        <v>42</v>
      </c>
      <c r="C140" s="184" t="str">
        <f t="shared" si="3"/>
        <v>42-3107</v>
      </c>
      <c r="D140" s="244" t="s">
        <v>434</v>
      </c>
      <c r="E140" s="244" t="s">
        <v>46</v>
      </c>
      <c r="F140" s="244" t="s">
        <v>584</v>
      </c>
      <c r="G140" s="244" t="s">
        <v>592</v>
      </c>
      <c r="H140" s="187" t="s">
        <v>6</v>
      </c>
      <c r="I140" s="188">
        <v>3</v>
      </c>
      <c r="J140" s="188">
        <f>VLOOKUP(A140,CENIK!$A$2:$F$201,6,FALSE)</f>
        <v>0</v>
      </c>
      <c r="K140" s="188">
        <f t="shared" si="4"/>
        <v>0</v>
      </c>
    </row>
    <row r="141" spans="1:11" ht="45" x14ac:dyDescent="0.25">
      <c r="A141" s="187">
        <v>3302</v>
      </c>
      <c r="B141" s="187">
        <v>42</v>
      </c>
      <c r="C141" s="184" t="str">
        <f t="shared" si="3"/>
        <v>42-3302</v>
      </c>
      <c r="D141" s="244" t="s">
        <v>434</v>
      </c>
      <c r="E141" s="244" t="s">
        <v>46</v>
      </c>
      <c r="F141" s="244" t="s">
        <v>47</v>
      </c>
      <c r="G141" s="244" t="s">
        <v>586</v>
      </c>
      <c r="H141" s="187" t="s">
        <v>10</v>
      </c>
      <c r="I141" s="188">
        <v>8</v>
      </c>
      <c r="J141" s="188">
        <f>VLOOKUP(A141,CENIK!$A$2:$F$201,6,FALSE)</f>
        <v>0</v>
      </c>
      <c r="K141" s="188">
        <f t="shared" si="4"/>
        <v>0</v>
      </c>
    </row>
    <row r="142" spans="1:11" ht="75" x14ac:dyDescent="0.25">
      <c r="A142" s="187">
        <v>3303</v>
      </c>
      <c r="B142" s="187">
        <v>42</v>
      </c>
      <c r="C142" s="184" t="str">
        <f t="shared" si="3"/>
        <v>42-3303</v>
      </c>
      <c r="D142" s="244" t="s">
        <v>434</v>
      </c>
      <c r="E142" s="244" t="s">
        <v>46</v>
      </c>
      <c r="F142" s="244" t="s">
        <v>47</v>
      </c>
      <c r="G142" s="244" t="s">
        <v>256</v>
      </c>
      <c r="H142" s="187" t="s">
        <v>10</v>
      </c>
      <c r="I142" s="188">
        <v>25</v>
      </c>
      <c r="J142" s="188">
        <f>VLOOKUP(A142,CENIK!$A$2:$F$201,6,FALSE)</f>
        <v>0</v>
      </c>
      <c r="K142" s="188">
        <f t="shared" si="4"/>
        <v>0</v>
      </c>
    </row>
    <row r="143" spans="1:11" ht="45" x14ac:dyDescent="0.25">
      <c r="A143" s="187">
        <v>3311</v>
      </c>
      <c r="B143" s="187">
        <v>42</v>
      </c>
      <c r="C143" s="184" t="str">
        <f t="shared" si="3"/>
        <v>42-3311</v>
      </c>
      <c r="D143" s="244" t="s">
        <v>434</v>
      </c>
      <c r="E143" s="244" t="s">
        <v>46</v>
      </c>
      <c r="F143" s="244" t="s">
        <v>47</v>
      </c>
      <c r="G143" s="244" t="s">
        <v>583</v>
      </c>
      <c r="H143" s="187" t="s">
        <v>10</v>
      </c>
      <c r="I143" s="188">
        <v>2</v>
      </c>
      <c r="J143" s="188">
        <f>VLOOKUP(A143,CENIK!$A$2:$F$201,6,FALSE)</f>
        <v>0</v>
      </c>
      <c r="K143" s="188">
        <f t="shared" si="4"/>
        <v>0</v>
      </c>
    </row>
    <row r="144" spans="1:11" ht="60" x14ac:dyDescent="0.25">
      <c r="A144" s="187">
        <v>4101</v>
      </c>
      <c r="B144" s="187">
        <v>42</v>
      </c>
      <c r="C144" s="184" t="str">
        <f t="shared" si="3"/>
        <v>42-4101</v>
      </c>
      <c r="D144" s="244" t="s">
        <v>434</v>
      </c>
      <c r="E144" s="244" t="s">
        <v>49</v>
      </c>
      <c r="F144" s="244" t="s">
        <v>50</v>
      </c>
      <c r="G144" s="244" t="s">
        <v>641</v>
      </c>
      <c r="H144" s="187" t="s">
        <v>29</v>
      </c>
      <c r="I144" s="188">
        <v>484</v>
      </c>
      <c r="J144" s="188">
        <f>VLOOKUP(A144,CENIK!$A$2:$F$201,6,FALSE)</f>
        <v>0</v>
      </c>
      <c r="K144" s="188">
        <f t="shared" si="4"/>
        <v>0</v>
      </c>
    </row>
    <row r="145" spans="1:11" ht="45" x14ac:dyDescent="0.25">
      <c r="A145" s="187">
        <v>4106</v>
      </c>
      <c r="B145" s="187">
        <v>42</v>
      </c>
      <c r="C145" s="184" t="str">
        <f t="shared" si="3"/>
        <v>42-4106</v>
      </c>
      <c r="D145" s="244" t="s">
        <v>434</v>
      </c>
      <c r="E145" s="244" t="s">
        <v>49</v>
      </c>
      <c r="F145" s="244" t="s">
        <v>50</v>
      </c>
      <c r="G145" s="244" t="s">
        <v>642</v>
      </c>
      <c r="H145" s="187" t="s">
        <v>22</v>
      </c>
      <c r="I145" s="188">
        <v>411.4</v>
      </c>
      <c r="J145" s="188">
        <f>VLOOKUP(A145,CENIK!$A$2:$F$201,6,FALSE)</f>
        <v>0</v>
      </c>
      <c r="K145" s="188">
        <f t="shared" si="4"/>
        <v>0</v>
      </c>
    </row>
    <row r="146" spans="1:11" ht="60" x14ac:dyDescent="0.25">
      <c r="A146" s="187">
        <v>4110</v>
      </c>
      <c r="B146" s="187">
        <v>42</v>
      </c>
      <c r="C146" s="184" t="str">
        <f t="shared" si="3"/>
        <v>42-4110</v>
      </c>
      <c r="D146" s="244" t="s">
        <v>434</v>
      </c>
      <c r="E146" s="244" t="s">
        <v>49</v>
      </c>
      <c r="F146" s="244" t="s">
        <v>50</v>
      </c>
      <c r="G146" s="244" t="s">
        <v>51</v>
      </c>
      <c r="H146" s="187" t="s">
        <v>22</v>
      </c>
      <c r="I146" s="188">
        <v>127.41</v>
      </c>
      <c r="J146" s="188">
        <f>VLOOKUP(A146,CENIK!$A$2:$F$201,6,FALSE)</f>
        <v>0</v>
      </c>
      <c r="K146" s="188">
        <f t="shared" si="4"/>
        <v>0</v>
      </c>
    </row>
    <row r="147" spans="1:11" ht="45" x14ac:dyDescent="0.25">
      <c r="A147" s="187">
        <v>4121</v>
      </c>
      <c r="B147" s="187">
        <v>42</v>
      </c>
      <c r="C147" s="184" t="str">
        <f t="shared" si="3"/>
        <v>42-4121</v>
      </c>
      <c r="D147" s="244" t="s">
        <v>434</v>
      </c>
      <c r="E147" s="244" t="s">
        <v>49</v>
      </c>
      <c r="F147" s="244" t="s">
        <v>50</v>
      </c>
      <c r="G147" s="244" t="s">
        <v>260</v>
      </c>
      <c r="H147" s="187" t="s">
        <v>22</v>
      </c>
      <c r="I147" s="188">
        <v>10.776199999999999</v>
      </c>
      <c r="J147" s="188">
        <f>VLOOKUP(A147,CENIK!$A$2:$F$201,6,FALSE)</f>
        <v>0</v>
      </c>
      <c r="K147" s="188">
        <f t="shared" si="4"/>
        <v>0</v>
      </c>
    </row>
    <row r="148" spans="1:11" ht="30" x14ac:dyDescent="0.25">
      <c r="A148" s="187">
        <v>4202</v>
      </c>
      <c r="B148" s="187">
        <v>42</v>
      </c>
      <c r="C148" s="184" t="str">
        <f t="shared" si="3"/>
        <v>42-4202</v>
      </c>
      <c r="D148" s="244" t="s">
        <v>434</v>
      </c>
      <c r="E148" s="244" t="s">
        <v>49</v>
      </c>
      <c r="F148" s="244" t="s">
        <v>56</v>
      </c>
      <c r="G148" s="244" t="s">
        <v>58</v>
      </c>
      <c r="H148" s="187" t="s">
        <v>29</v>
      </c>
      <c r="I148" s="188">
        <v>182.9</v>
      </c>
      <c r="J148" s="188">
        <f>VLOOKUP(A148,CENIK!$A$2:$F$201,6,FALSE)</f>
        <v>0</v>
      </c>
      <c r="K148" s="188">
        <f t="shared" si="4"/>
        <v>0</v>
      </c>
    </row>
    <row r="149" spans="1:11" ht="75" x14ac:dyDescent="0.25">
      <c r="A149" s="187">
        <v>4203</v>
      </c>
      <c r="B149" s="187">
        <v>42</v>
      </c>
      <c r="C149" s="184" t="str">
        <f t="shared" si="3"/>
        <v>42-4203</v>
      </c>
      <c r="D149" s="244" t="s">
        <v>434</v>
      </c>
      <c r="E149" s="244" t="s">
        <v>49</v>
      </c>
      <c r="F149" s="244" t="s">
        <v>56</v>
      </c>
      <c r="G149" s="244" t="s">
        <v>59</v>
      </c>
      <c r="H149" s="187" t="s">
        <v>22</v>
      </c>
      <c r="I149" s="188">
        <v>32.909999999999997</v>
      </c>
      <c r="J149" s="188">
        <f>VLOOKUP(A149,CENIK!$A$2:$F$201,6,FALSE)</f>
        <v>0</v>
      </c>
      <c r="K149" s="188">
        <f t="shared" si="4"/>
        <v>0</v>
      </c>
    </row>
    <row r="150" spans="1:11" ht="60" x14ac:dyDescent="0.25">
      <c r="A150" s="187">
        <v>4204</v>
      </c>
      <c r="B150" s="187">
        <v>42</v>
      </c>
      <c r="C150" s="184" t="str">
        <f t="shared" si="3"/>
        <v>42-4204</v>
      </c>
      <c r="D150" s="244" t="s">
        <v>434</v>
      </c>
      <c r="E150" s="244" t="s">
        <v>49</v>
      </c>
      <c r="F150" s="244" t="s">
        <v>56</v>
      </c>
      <c r="G150" s="244" t="s">
        <v>60</v>
      </c>
      <c r="H150" s="187" t="s">
        <v>22</v>
      </c>
      <c r="I150" s="188">
        <v>102.63</v>
      </c>
      <c r="J150" s="188">
        <f>VLOOKUP(A150,CENIK!$A$2:$F$201,6,FALSE)</f>
        <v>0</v>
      </c>
      <c r="K150" s="188">
        <f t="shared" si="4"/>
        <v>0</v>
      </c>
    </row>
    <row r="151" spans="1:11" ht="60" x14ac:dyDescent="0.25">
      <c r="A151" s="187">
        <v>4205</v>
      </c>
      <c r="B151" s="187">
        <v>42</v>
      </c>
      <c r="C151" s="184" t="str">
        <f t="shared" si="3"/>
        <v>42-4205</v>
      </c>
      <c r="D151" s="244" t="s">
        <v>434</v>
      </c>
      <c r="E151" s="244" t="s">
        <v>49</v>
      </c>
      <c r="F151" s="244" t="s">
        <v>56</v>
      </c>
      <c r="G151" s="244" t="s">
        <v>61</v>
      </c>
      <c r="H151" s="187" t="s">
        <v>29</v>
      </c>
      <c r="I151" s="188">
        <v>270.95999999999998</v>
      </c>
      <c r="J151" s="188">
        <f>VLOOKUP(A151,CENIK!$A$2:$F$201,6,FALSE)</f>
        <v>0</v>
      </c>
      <c r="K151" s="188">
        <f t="shared" si="4"/>
        <v>0</v>
      </c>
    </row>
    <row r="152" spans="1:11" ht="60" x14ac:dyDescent="0.25">
      <c r="A152" s="187">
        <v>4207</v>
      </c>
      <c r="B152" s="187">
        <v>42</v>
      </c>
      <c r="C152" s="184" t="str">
        <f t="shared" si="3"/>
        <v>42-4207</v>
      </c>
      <c r="D152" s="244" t="s">
        <v>434</v>
      </c>
      <c r="E152" s="244" t="s">
        <v>49</v>
      </c>
      <c r="F152" s="244" t="s">
        <v>56</v>
      </c>
      <c r="G152" s="244" t="s">
        <v>262</v>
      </c>
      <c r="H152" s="187" t="s">
        <v>22</v>
      </c>
      <c r="I152" s="188">
        <v>298.29500000000002</v>
      </c>
      <c r="J152" s="188">
        <f>VLOOKUP(A152,CENIK!$A$2:$F$201,6,FALSE)</f>
        <v>0</v>
      </c>
      <c r="K152" s="188">
        <f t="shared" si="4"/>
        <v>0</v>
      </c>
    </row>
    <row r="153" spans="1:11" ht="75" x14ac:dyDescent="0.25">
      <c r="A153" s="187">
        <v>5108</v>
      </c>
      <c r="B153" s="187">
        <v>42</v>
      </c>
      <c r="C153" s="184" t="str">
        <f t="shared" si="3"/>
        <v>42-5108</v>
      </c>
      <c r="D153" s="244" t="s">
        <v>434</v>
      </c>
      <c r="E153" s="244" t="s">
        <v>63</v>
      </c>
      <c r="F153" s="244" t="s">
        <v>64</v>
      </c>
      <c r="G153" s="244" t="s">
        <v>68</v>
      </c>
      <c r="H153" s="187" t="s">
        <v>69</v>
      </c>
      <c r="I153" s="188">
        <v>30</v>
      </c>
      <c r="J153" s="188">
        <f>VLOOKUP(A153,CENIK!$A$2:$F$201,6,FALSE)</f>
        <v>0</v>
      </c>
      <c r="K153" s="188">
        <f t="shared" si="4"/>
        <v>0</v>
      </c>
    </row>
    <row r="154" spans="1:11" ht="75" x14ac:dyDescent="0.25">
      <c r="A154" s="187">
        <v>5109</v>
      </c>
      <c r="B154" s="187">
        <v>42</v>
      </c>
      <c r="C154" s="184" t="str">
        <f t="shared" si="3"/>
        <v>42-5109</v>
      </c>
      <c r="D154" s="244" t="s">
        <v>434</v>
      </c>
      <c r="E154" s="244" t="s">
        <v>63</v>
      </c>
      <c r="F154" s="244" t="s">
        <v>64</v>
      </c>
      <c r="G154" s="244" t="s">
        <v>70</v>
      </c>
      <c r="H154" s="187" t="s">
        <v>10</v>
      </c>
      <c r="I154" s="188">
        <v>94</v>
      </c>
      <c r="J154" s="188">
        <f>VLOOKUP(A154,CENIK!$A$2:$F$201,6,FALSE)</f>
        <v>0</v>
      </c>
      <c r="K154" s="188">
        <f t="shared" si="4"/>
        <v>0</v>
      </c>
    </row>
    <row r="155" spans="1:11" ht="165" x14ac:dyDescent="0.25">
      <c r="A155" s="187">
        <v>6101</v>
      </c>
      <c r="B155" s="187">
        <v>42</v>
      </c>
      <c r="C155" s="184" t="str">
        <f t="shared" si="3"/>
        <v>42-6101</v>
      </c>
      <c r="D155" s="244" t="s">
        <v>434</v>
      </c>
      <c r="E155" s="244" t="s">
        <v>74</v>
      </c>
      <c r="F155" s="244" t="s">
        <v>75</v>
      </c>
      <c r="G155" s="244" t="s">
        <v>76</v>
      </c>
      <c r="H155" s="187" t="s">
        <v>10</v>
      </c>
      <c r="I155" s="188">
        <v>135.47999999999999</v>
      </c>
      <c r="J155" s="188">
        <f>VLOOKUP(A155,CENIK!$A$2:$F$201,6,FALSE)</f>
        <v>0</v>
      </c>
      <c r="K155" s="188">
        <f t="shared" si="4"/>
        <v>0</v>
      </c>
    </row>
    <row r="156" spans="1:11" ht="120" x14ac:dyDescent="0.25">
      <c r="A156" s="187">
        <v>6202</v>
      </c>
      <c r="B156" s="187">
        <v>42</v>
      </c>
      <c r="C156" s="184" t="str">
        <f t="shared" ref="C156:C212" si="5">CONCATENATE(B156,$A$24,A156)</f>
        <v>42-6202</v>
      </c>
      <c r="D156" s="244" t="s">
        <v>434</v>
      </c>
      <c r="E156" s="244" t="s">
        <v>74</v>
      </c>
      <c r="F156" s="244" t="s">
        <v>77</v>
      </c>
      <c r="G156" s="244" t="s">
        <v>263</v>
      </c>
      <c r="H156" s="187" t="s">
        <v>6</v>
      </c>
      <c r="I156" s="188">
        <v>1</v>
      </c>
      <c r="J156" s="188">
        <f>VLOOKUP(A156,CENIK!$A$2:$F$201,6,FALSE)</f>
        <v>0</v>
      </c>
      <c r="K156" s="188">
        <f t="shared" ref="K156:K212" si="6">ROUND(I156*J156,2)</f>
        <v>0</v>
      </c>
    </row>
    <row r="157" spans="1:11" ht="120" x14ac:dyDescent="0.25">
      <c r="A157" s="187">
        <v>6204</v>
      </c>
      <c r="B157" s="187">
        <v>42</v>
      </c>
      <c r="C157" s="184" t="str">
        <f t="shared" si="5"/>
        <v>42-6204</v>
      </c>
      <c r="D157" s="244" t="s">
        <v>434</v>
      </c>
      <c r="E157" s="244" t="s">
        <v>74</v>
      </c>
      <c r="F157" s="244" t="s">
        <v>77</v>
      </c>
      <c r="G157" s="244" t="s">
        <v>265</v>
      </c>
      <c r="H157" s="187" t="s">
        <v>6</v>
      </c>
      <c r="I157" s="188">
        <v>3</v>
      </c>
      <c r="J157" s="188">
        <f>VLOOKUP(A157,CENIK!$A$2:$F$201,6,FALSE)</f>
        <v>0</v>
      </c>
      <c r="K157" s="188">
        <f t="shared" si="6"/>
        <v>0</v>
      </c>
    </row>
    <row r="158" spans="1:11" ht="135" x14ac:dyDescent="0.25">
      <c r="A158" s="187">
        <v>6205</v>
      </c>
      <c r="B158" s="187">
        <v>42</v>
      </c>
      <c r="C158" s="184" t="str">
        <f t="shared" si="5"/>
        <v>42-6205</v>
      </c>
      <c r="D158" s="244" t="s">
        <v>434</v>
      </c>
      <c r="E158" s="244" t="s">
        <v>74</v>
      </c>
      <c r="F158" s="244" t="s">
        <v>77</v>
      </c>
      <c r="G158" s="244" t="s">
        <v>564</v>
      </c>
      <c r="H158" s="187" t="s">
        <v>6</v>
      </c>
      <c r="I158" s="188">
        <v>1</v>
      </c>
      <c r="J158" s="188">
        <f>VLOOKUP(A158,CENIK!$A$2:$F$201,6,FALSE)</f>
        <v>0</v>
      </c>
      <c r="K158" s="188">
        <f t="shared" si="6"/>
        <v>0</v>
      </c>
    </row>
    <row r="159" spans="1:11" ht="120" x14ac:dyDescent="0.25">
      <c r="A159" s="187">
        <v>6253</v>
      </c>
      <c r="B159" s="187">
        <v>42</v>
      </c>
      <c r="C159" s="184" t="str">
        <f t="shared" si="5"/>
        <v>42-6253</v>
      </c>
      <c r="D159" s="244" t="s">
        <v>434</v>
      </c>
      <c r="E159" s="244" t="s">
        <v>74</v>
      </c>
      <c r="F159" s="244" t="s">
        <v>77</v>
      </c>
      <c r="G159" s="244" t="s">
        <v>269</v>
      </c>
      <c r="H159" s="187" t="s">
        <v>6</v>
      </c>
      <c r="I159" s="188">
        <v>7</v>
      </c>
      <c r="J159" s="188">
        <f>VLOOKUP(A159,CENIK!$A$2:$F$201,6,FALSE)</f>
        <v>0</v>
      </c>
      <c r="K159" s="188">
        <f t="shared" si="6"/>
        <v>0</v>
      </c>
    </row>
    <row r="160" spans="1:11" ht="45" x14ac:dyDescent="0.25">
      <c r="A160" s="187">
        <v>6257</v>
      </c>
      <c r="B160" s="187">
        <v>42</v>
      </c>
      <c r="C160" s="184" t="str">
        <f t="shared" si="5"/>
        <v>42-6257</v>
      </c>
      <c r="D160" s="244" t="s">
        <v>434</v>
      </c>
      <c r="E160" s="244" t="s">
        <v>74</v>
      </c>
      <c r="F160" s="244" t="s">
        <v>77</v>
      </c>
      <c r="G160" s="244" t="s">
        <v>79</v>
      </c>
      <c r="H160" s="187" t="s">
        <v>6</v>
      </c>
      <c r="I160" s="188">
        <v>1</v>
      </c>
      <c r="J160" s="188">
        <f>VLOOKUP(A160,CENIK!$A$2:$F$201,6,FALSE)</f>
        <v>0</v>
      </c>
      <c r="K160" s="188">
        <f t="shared" si="6"/>
        <v>0</v>
      </c>
    </row>
    <row r="161" spans="1:11" ht="105" x14ac:dyDescent="0.25">
      <c r="A161" s="187">
        <v>6260</v>
      </c>
      <c r="B161" s="187">
        <v>42</v>
      </c>
      <c r="C161" s="184" t="str">
        <f t="shared" si="5"/>
        <v>42-6260</v>
      </c>
      <c r="D161" s="244" t="s">
        <v>434</v>
      </c>
      <c r="E161" s="244" t="s">
        <v>74</v>
      </c>
      <c r="F161" s="244" t="s">
        <v>77</v>
      </c>
      <c r="G161" s="244" t="s">
        <v>593</v>
      </c>
      <c r="H161" s="187" t="s">
        <v>6</v>
      </c>
      <c r="I161" s="188">
        <v>2</v>
      </c>
      <c r="J161" s="188">
        <f>VLOOKUP(A161,CENIK!$A$2:$F$201,6,FALSE)</f>
        <v>0</v>
      </c>
      <c r="K161" s="188">
        <f t="shared" si="6"/>
        <v>0</v>
      </c>
    </row>
    <row r="162" spans="1:11" ht="345" x14ac:dyDescent="0.25">
      <c r="A162" s="187">
        <v>6301</v>
      </c>
      <c r="B162" s="187">
        <v>42</v>
      </c>
      <c r="C162" s="184" t="str">
        <f t="shared" si="5"/>
        <v>42-6301</v>
      </c>
      <c r="D162" s="244" t="s">
        <v>434</v>
      </c>
      <c r="E162" s="244" t="s">
        <v>74</v>
      </c>
      <c r="F162" s="244" t="s">
        <v>81</v>
      </c>
      <c r="G162" s="244" t="s">
        <v>270</v>
      </c>
      <c r="H162" s="187" t="s">
        <v>6</v>
      </c>
      <c r="I162" s="188">
        <v>9</v>
      </c>
      <c r="J162" s="188">
        <f>VLOOKUP(A162,CENIK!$A$2:$F$201,6,FALSE)</f>
        <v>0</v>
      </c>
      <c r="K162" s="188">
        <f t="shared" si="6"/>
        <v>0</v>
      </c>
    </row>
    <row r="163" spans="1:11" ht="120" x14ac:dyDescent="0.25">
      <c r="A163" s="187">
        <v>6305</v>
      </c>
      <c r="B163" s="187">
        <v>42</v>
      </c>
      <c r="C163" s="184" t="str">
        <f t="shared" si="5"/>
        <v>42-6305</v>
      </c>
      <c r="D163" s="244" t="s">
        <v>434</v>
      </c>
      <c r="E163" s="244" t="s">
        <v>74</v>
      </c>
      <c r="F163" s="244" t="s">
        <v>81</v>
      </c>
      <c r="G163" s="244" t="s">
        <v>84</v>
      </c>
      <c r="H163" s="187" t="s">
        <v>6</v>
      </c>
      <c r="I163" s="188">
        <v>9</v>
      </c>
      <c r="J163" s="188">
        <f>VLOOKUP(A163,CENIK!$A$2:$F$201,6,FALSE)</f>
        <v>0</v>
      </c>
      <c r="K163" s="188">
        <f t="shared" si="6"/>
        <v>0</v>
      </c>
    </row>
    <row r="164" spans="1:11" ht="30" x14ac:dyDescent="0.25">
      <c r="A164" s="187">
        <v>6401</v>
      </c>
      <c r="B164" s="187">
        <v>42</v>
      </c>
      <c r="C164" s="184" t="str">
        <f t="shared" si="5"/>
        <v>42-6401</v>
      </c>
      <c r="D164" s="244" t="s">
        <v>434</v>
      </c>
      <c r="E164" s="244" t="s">
        <v>74</v>
      </c>
      <c r="F164" s="244" t="s">
        <v>85</v>
      </c>
      <c r="G164" s="244" t="s">
        <v>86</v>
      </c>
      <c r="H164" s="187" t="s">
        <v>10</v>
      </c>
      <c r="I164" s="188">
        <v>135.47999999999999</v>
      </c>
      <c r="J164" s="188">
        <f>VLOOKUP(A164,CENIK!$A$2:$F$201,6,FALSE)</f>
        <v>0</v>
      </c>
      <c r="K164" s="188">
        <f t="shared" si="6"/>
        <v>0</v>
      </c>
    </row>
    <row r="165" spans="1:11" ht="30" x14ac:dyDescent="0.25">
      <c r="A165" s="187">
        <v>6402</v>
      </c>
      <c r="B165" s="187">
        <v>42</v>
      </c>
      <c r="C165" s="184" t="str">
        <f t="shared" si="5"/>
        <v>42-6402</v>
      </c>
      <c r="D165" s="244" t="s">
        <v>434</v>
      </c>
      <c r="E165" s="244" t="s">
        <v>74</v>
      </c>
      <c r="F165" s="244" t="s">
        <v>85</v>
      </c>
      <c r="G165" s="244" t="s">
        <v>122</v>
      </c>
      <c r="H165" s="187" t="s">
        <v>10</v>
      </c>
      <c r="I165" s="188">
        <v>135.47999999999999</v>
      </c>
      <c r="J165" s="188">
        <f>VLOOKUP(A165,CENIK!$A$2:$F$201,6,FALSE)</f>
        <v>0</v>
      </c>
      <c r="K165" s="188">
        <f t="shared" si="6"/>
        <v>0</v>
      </c>
    </row>
    <row r="166" spans="1:11" ht="60" x14ac:dyDescent="0.25">
      <c r="A166" s="187">
        <v>6405</v>
      </c>
      <c r="B166" s="187">
        <v>42</v>
      </c>
      <c r="C166" s="184" t="str">
        <f t="shared" si="5"/>
        <v>42-6405</v>
      </c>
      <c r="D166" s="244" t="s">
        <v>434</v>
      </c>
      <c r="E166" s="244" t="s">
        <v>74</v>
      </c>
      <c r="F166" s="244" t="s">
        <v>85</v>
      </c>
      <c r="G166" s="244" t="s">
        <v>87</v>
      </c>
      <c r="H166" s="187" t="s">
        <v>10</v>
      </c>
      <c r="I166" s="188">
        <v>135.47999999999999</v>
      </c>
      <c r="J166" s="188">
        <f>VLOOKUP(A166,CENIK!$A$2:$F$201,6,FALSE)</f>
        <v>0</v>
      </c>
      <c r="K166" s="188">
        <f t="shared" si="6"/>
        <v>0</v>
      </c>
    </row>
    <row r="167" spans="1:11" ht="30" x14ac:dyDescent="0.25">
      <c r="A167" s="187">
        <v>6501</v>
      </c>
      <c r="B167" s="187">
        <v>42</v>
      </c>
      <c r="C167" s="184" t="str">
        <f t="shared" si="5"/>
        <v>42-6501</v>
      </c>
      <c r="D167" s="244" t="s">
        <v>434</v>
      </c>
      <c r="E167" s="244" t="s">
        <v>74</v>
      </c>
      <c r="F167" s="244" t="s">
        <v>88</v>
      </c>
      <c r="G167" s="244" t="s">
        <v>271</v>
      </c>
      <c r="H167" s="187" t="s">
        <v>6</v>
      </c>
      <c r="I167" s="188">
        <v>4</v>
      </c>
      <c r="J167" s="188">
        <f>VLOOKUP(A167,CENIK!$A$2:$F$201,6,FALSE)</f>
        <v>0</v>
      </c>
      <c r="K167" s="188">
        <f t="shared" si="6"/>
        <v>0</v>
      </c>
    </row>
    <row r="168" spans="1:11" ht="45" x14ac:dyDescent="0.25">
      <c r="A168" s="187">
        <v>6503</v>
      </c>
      <c r="B168" s="187">
        <v>42</v>
      </c>
      <c r="C168" s="184" t="str">
        <f t="shared" si="5"/>
        <v>42-6503</v>
      </c>
      <c r="D168" s="244" t="s">
        <v>434</v>
      </c>
      <c r="E168" s="244" t="s">
        <v>74</v>
      </c>
      <c r="F168" s="244" t="s">
        <v>88</v>
      </c>
      <c r="G168" s="244" t="s">
        <v>273</v>
      </c>
      <c r="H168" s="187" t="s">
        <v>6</v>
      </c>
      <c r="I168" s="188">
        <v>7</v>
      </c>
      <c r="J168" s="188">
        <f>VLOOKUP(A168,CENIK!$A$2:$F$201,6,FALSE)</f>
        <v>0</v>
      </c>
      <c r="K168" s="188">
        <f t="shared" si="6"/>
        <v>0</v>
      </c>
    </row>
    <row r="169" spans="1:11" ht="30" x14ac:dyDescent="0.25">
      <c r="A169" s="187">
        <v>6506</v>
      </c>
      <c r="B169" s="187">
        <v>42</v>
      </c>
      <c r="C169" s="184" t="str">
        <f t="shared" si="5"/>
        <v>42-6506</v>
      </c>
      <c r="D169" s="244" t="s">
        <v>434</v>
      </c>
      <c r="E169" s="244" t="s">
        <v>74</v>
      </c>
      <c r="F169" s="244" t="s">
        <v>88</v>
      </c>
      <c r="G169" s="244" t="s">
        <v>276</v>
      </c>
      <c r="H169" s="187" t="s">
        <v>6</v>
      </c>
      <c r="I169" s="188">
        <v>1</v>
      </c>
      <c r="J169" s="188">
        <f>VLOOKUP(A169,CENIK!$A$2:$F$201,6,FALSE)</f>
        <v>0</v>
      </c>
      <c r="K169" s="188">
        <f t="shared" si="6"/>
        <v>0</v>
      </c>
    </row>
    <row r="170" spans="1:11" ht="30" x14ac:dyDescent="0.25">
      <c r="A170" s="187">
        <v>6507</v>
      </c>
      <c r="B170" s="187">
        <v>42</v>
      </c>
      <c r="C170" s="184" t="str">
        <f t="shared" si="5"/>
        <v>42-6507</v>
      </c>
      <c r="D170" s="244" t="s">
        <v>434</v>
      </c>
      <c r="E170" s="244" t="s">
        <v>74</v>
      </c>
      <c r="F170" s="244" t="s">
        <v>88</v>
      </c>
      <c r="G170" s="244" t="s">
        <v>277</v>
      </c>
      <c r="H170" s="187" t="s">
        <v>6</v>
      </c>
      <c r="I170" s="188">
        <v>3</v>
      </c>
      <c r="J170" s="188">
        <f>VLOOKUP(A170,CENIK!$A$2:$F$201,6,FALSE)</f>
        <v>0</v>
      </c>
      <c r="K170" s="188">
        <f t="shared" si="6"/>
        <v>0</v>
      </c>
    </row>
    <row r="171" spans="1:11" ht="30" x14ac:dyDescent="0.25">
      <c r="A171" s="187">
        <v>6510</v>
      </c>
      <c r="B171" s="187">
        <v>42</v>
      </c>
      <c r="C171" s="184" t="str">
        <f t="shared" si="5"/>
        <v>42-6510</v>
      </c>
      <c r="D171" s="244" t="s">
        <v>434</v>
      </c>
      <c r="E171" s="244" t="s">
        <v>74</v>
      </c>
      <c r="F171" s="244" t="s">
        <v>88</v>
      </c>
      <c r="G171" s="244" t="s">
        <v>579</v>
      </c>
      <c r="H171" s="187" t="s">
        <v>6</v>
      </c>
      <c r="I171" s="188">
        <v>1</v>
      </c>
      <c r="J171" s="188">
        <f>VLOOKUP(A171,CENIK!$A$2:$F$201,6,FALSE)</f>
        <v>0</v>
      </c>
      <c r="K171" s="188">
        <f t="shared" si="6"/>
        <v>0</v>
      </c>
    </row>
    <row r="172" spans="1:11" ht="75" x14ac:dyDescent="0.25">
      <c r="A172" s="187">
        <v>6513</v>
      </c>
      <c r="B172" s="187">
        <v>42</v>
      </c>
      <c r="C172" s="184" t="str">
        <f t="shared" si="5"/>
        <v>42-6513</v>
      </c>
      <c r="D172" s="244" t="s">
        <v>434</v>
      </c>
      <c r="E172" s="244" t="s">
        <v>74</v>
      </c>
      <c r="F172" s="244" t="s">
        <v>88</v>
      </c>
      <c r="G172" s="244" t="s">
        <v>279</v>
      </c>
      <c r="H172" s="187" t="s">
        <v>10</v>
      </c>
      <c r="I172" s="188">
        <v>94</v>
      </c>
      <c r="J172" s="188">
        <f>VLOOKUP(A172,CENIK!$A$2:$F$201,6,FALSE)</f>
        <v>0</v>
      </c>
      <c r="K172" s="188">
        <f t="shared" si="6"/>
        <v>0</v>
      </c>
    </row>
    <row r="173" spans="1:11" ht="75" x14ac:dyDescent="0.25">
      <c r="A173" s="187">
        <v>6514</v>
      </c>
      <c r="B173" s="187">
        <v>42</v>
      </c>
      <c r="C173" s="184" t="str">
        <f t="shared" si="5"/>
        <v>42-6514</v>
      </c>
      <c r="D173" s="244" t="s">
        <v>434</v>
      </c>
      <c r="E173" s="244" t="s">
        <v>74</v>
      </c>
      <c r="F173" s="244" t="s">
        <v>88</v>
      </c>
      <c r="G173" s="244" t="s">
        <v>280</v>
      </c>
      <c r="H173" s="187" t="s">
        <v>10</v>
      </c>
      <c r="I173" s="188">
        <v>97</v>
      </c>
      <c r="J173" s="188">
        <f>VLOOKUP(A173,CENIK!$A$2:$F$201,6,FALSE)</f>
        <v>0</v>
      </c>
      <c r="K173" s="188">
        <f t="shared" si="6"/>
        <v>0</v>
      </c>
    </row>
    <row r="174" spans="1:11" ht="60" x14ac:dyDescent="0.25">
      <c r="A174" s="187">
        <v>1201</v>
      </c>
      <c r="B174" s="187">
        <v>43</v>
      </c>
      <c r="C174" s="184" t="str">
        <f t="shared" si="5"/>
        <v>43-1201</v>
      </c>
      <c r="D174" s="244" t="s">
        <v>435</v>
      </c>
      <c r="E174" s="244" t="s">
        <v>7</v>
      </c>
      <c r="F174" s="244" t="s">
        <v>8</v>
      </c>
      <c r="G174" s="244" t="s">
        <v>9</v>
      </c>
      <c r="H174" s="187" t="s">
        <v>10</v>
      </c>
      <c r="I174" s="188">
        <v>76.89</v>
      </c>
      <c r="J174" s="188">
        <f>VLOOKUP(A174,CENIK!$A$2:$F$201,6,FALSE)</f>
        <v>0</v>
      </c>
      <c r="K174" s="188">
        <f t="shared" si="6"/>
        <v>0</v>
      </c>
    </row>
    <row r="175" spans="1:11" ht="45" x14ac:dyDescent="0.25">
      <c r="A175" s="187">
        <v>1202</v>
      </c>
      <c r="B175" s="187">
        <v>43</v>
      </c>
      <c r="C175" s="184" t="str">
        <f t="shared" si="5"/>
        <v>43-1202</v>
      </c>
      <c r="D175" s="244" t="s">
        <v>435</v>
      </c>
      <c r="E175" s="244" t="s">
        <v>7</v>
      </c>
      <c r="F175" s="244" t="s">
        <v>8</v>
      </c>
      <c r="G175" s="244" t="s">
        <v>11</v>
      </c>
      <c r="H175" s="187" t="s">
        <v>12</v>
      </c>
      <c r="I175" s="188">
        <v>3</v>
      </c>
      <c r="J175" s="188">
        <f>VLOOKUP(A175,CENIK!$A$2:$F$201,6,FALSE)</f>
        <v>0</v>
      </c>
      <c r="K175" s="188">
        <f t="shared" si="6"/>
        <v>0</v>
      </c>
    </row>
    <row r="176" spans="1:11" ht="60" x14ac:dyDescent="0.25">
      <c r="A176" s="187">
        <v>1203</v>
      </c>
      <c r="B176" s="187">
        <v>43</v>
      </c>
      <c r="C176" s="184" t="str">
        <f t="shared" si="5"/>
        <v>43-1203</v>
      </c>
      <c r="D176" s="244" t="s">
        <v>435</v>
      </c>
      <c r="E176" s="244" t="s">
        <v>7</v>
      </c>
      <c r="F176" s="244" t="s">
        <v>8</v>
      </c>
      <c r="G176" s="244" t="s">
        <v>236</v>
      </c>
      <c r="H176" s="187" t="s">
        <v>10</v>
      </c>
      <c r="I176" s="188">
        <v>76.89</v>
      </c>
      <c r="J176" s="188">
        <f>VLOOKUP(A176,CENIK!$A$2:$F$201,6,FALSE)</f>
        <v>0</v>
      </c>
      <c r="K176" s="188">
        <f t="shared" si="6"/>
        <v>0</v>
      </c>
    </row>
    <row r="177" spans="1:11" ht="45" x14ac:dyDescent="0.25">
      <c r="A177" s="187">
        <v>1204</v>
      </c>
      <c r="B177" s="187">
        <v>43</v>
      </c>
      <c r="C177" s="184" t="str">
        <f t="shared" si="5"/>
        <v>43-1204</v>
      </c>
      <c r="D177" s="244" t="s">
        <v>435</v>
      </c>
      <c r="E177" s="244" t="s">
        <v>7</v>
      </c>
      <c r="F177" s="244" t="s">
        <v>8</v>
      </c>
      <c r="G177" s="244" t="s">
        <v>13</v>
      </c>
      <c r="H177" s="187" t="s">
        <v>10</v>
      </c>
      <c r="I177" s="188">
        <v>76.89</v>
      </c>
      <c r="J177" s="188">
        <f>VLOOKUP(A177,CENIK!$A$2:$F$201,6,FALSE)</f>
        <v>0</v>
      </c>
      <c r="K177" s="188">
        <f t="shared" si="6"/>
        <v>0</v>
      </c>
    </row>
    <row r="178" spans="1:11" ht="60" x14ac:dyDescent="0.25">
      <c r="A178" s="187">
        <v>1205</v>
      </c>
      <c r="B178" s="187">
        <v>43</v>
      </c>
      <c r="C178" s="184" t="str">
        <f t="shared" si="5"/>
        <v>43-1205</v>
      </c>
      <c r="D178" s="244" t="s">
        <v>435</v>
      </c>
      <c r="E178" s="244" t="s">
        <v>7</v>
      </c>
      <c r="F178" s="244" t="s">
        <v>8</v>
      </c>
      <c r="G178" s="244" t="s">
        <v>237</v>
      </c>
      <c r="H178" s="187" t="s">
        <v>14</v>
      </c>
      <c r="I178" s="188">
        <v>1</v>
      </c>
      <c r="J178" s="188">
        <f>VLOOKUP(A178,CENIK!$A$2:$F$201,6,FALSE)</f>
        <v>0</v>
      </c>
      <c r="K178" s="188">
        <f t="shared" si="6"/>
        <v>0</v>
      </c>
    </row>
    <row r="179" spans="1:11" ht="60" x14ac:dyDescent="0.25">
      <c r="A179" s="187">
        <v>1206</v>
      </c>
      <c r="B179" s="187">
        <v>43</v>
      </c>
      <c r="C179" s="184" t="str">
        <f t="shared" si="5"/>
        <v>43-1206</v>
      </c>
      <c r="D179" s="244" t="s">
        <v>435</v>
      </c>
      <c r="E179" s="244" t="s">
        <v>7</v>
      </c>
      <c r="F179" s="244" t="s">
        <v>8</v>
      </c>
      <c r="G179" s="244" t="s">
        <v>238</v>
      </c>
      <c r="H179" s="187" t="s">
        <v>14</v>
      </c>
      <c r="I179" s="188">
        <v>1</v>
      </c>
      <c r="J179" s="188">
        <f>VLOOKUP(A179,CENIK!$A$2:$F$201,6,FALSE)</f>
        <v>0</v>
      </c>
      <c r="K179" s="188">
        <f t="shared" si="6"/>
        <v>0</v>
      </c>
    </row>
    <row r="180" spans="1:11" ht="75" x14ac:dyDescent="0.25">
      <c r="A180" s="187">
        <v>1208</v>
      </c>
      <c r="B180" s="187">
        <v>43</v>
      </c>
      <c r="C180" s="184" t="str">
        <f t="shared" si="5"/>
        <v>43-1208</v>
      </c>
      <c r="D180" s="244" t="s">
        <v>435</v>
      </c>
      <c r="E180" s="244" t="s">
        <v>7</v>
      </c>
      <c r="F180" s="244" t="s">
        <v>8</v>
      </c>
      <c r="G180" s="244" t="s">
        <v>240</v>
      </c>
      <c r="H180" s="187" t="s">
        <v>14</v>
      </c>
      <c r="I180" s="188">
        <v>1</v>
      </c>
      <c r="J180" s="188">
        <f>VLOOKUP(A180,CENIK!$A$2:$F$201,6,FALSE)</f>
        <v>0</v>
      </c>
      <c r="K180" s="188">
        <f t="shared" si="6"/>
        <v>0</v>
      </c>
    </row>
    <row r="181" spans="1:11" ht="75" x14ac:dyDescent="0.25">
      <c r="A181" s="187">
        <v>1210</v>
      </c>
      <c r="B181" s="187">
        <v>43</v>
      </c>
      <c r="C181" s="184" t="str">
        <f t="shared" si="5"/>
        <v>43-1210</v>
      </c>
      <c r="D181" s="244" t="s">
        <v>435</v>
      </c>
      <c r="E181" s="244" t="s">
        <v>7</v>
      </c>
      <c r="F181" s="244" t="s">
        <v>8</v>
      </c>
      <c r="G181" s="244" t="s">
        <v>241</v>
      </c>
      <c r="H181" s="187" t="s">
        <v>14</v>
      </c>
      <c r="I181" s="188">
        <v>1</v>
      </c>
      <c r="J181" s="188">
        <f>VLOOKUP(A181,CENIK!$A$2:$F$201,6,FALSE)</f>
        <v>0</v>
      </c>
      <c r="K181" s="188">
        <f t="shared" si="6"/>
        <v>0</v>
      </c>
    </row>
    <row r="182" spans="1:11" ht="45" x14ac:dyDescent="0.25">
      <c r="A182" s="187">
        <v>1301</v>
      </c>
      <c r="B182" s="187">
        <v>43</v>
      </c>
      <c r="C182" s="184" t="str">
        <f t="shared" si="5"/>
        <v>43-1301</v>
      </c>
      <c r="D182" s="244" t="s">
        <v>435</v>
      </c>
      <c r="E182" s="244" t="s">
        <v>7</v>
      </c>
      <c r="F182" s="244" t="s">
        <v>15</v>
      </c>
      <c r="G182" s="244" t="s">
        <v>16</v>
      </c>
      <c r="H182" s="187" t="s">
        <v>10</v>
      </c>
      <c r="I182" s="188">
        <v>76.89</v>
      </c>
      <c r="J182" s="188">
        <f>VLOOKUP(A182,CENIK!$A$2:$F$201,6,FALSE)</f>
        <v>0</v>
      </c>
      <c r="K182" s="188">
        <f t="shared" si="6"/>
        <v>0</v>
      </c>
    </row>
    <row r="183" spans="1:11" ht="150" x14ac:dyDescent="0.25">
      <c r="A183" s="187">
        <v>1302</v>
      </c>
      <c r="B183" s="187">
        <v>43</v>
      </c>
      <c r="C183" s="184" t="str">
        <f t="shared" si="5"/>
        <v>43-1302</v>
      </c>
      <c r="D183" s="244" t="s">
        <v>435</v>
      </c>
      <c r="E183" s="244" t="s">
        <v>7</v>
      </c>
      <c r="F183" s="244" t="s">
        <v>15</v>
      </c>
      <c r="G183" s="244" t="s">
        <v>3254</v>
      </c>
      <c r="H183" s="187" t="s">
        <v>10</v>
      </c>
      <c r="I183" s="188">
        <v>76.89</v>
      </c>
      <c r="J183" s="188">
        <f>VLOOKUP(A183,CENIK!$A$2:$F$201,6,FALSE)</f>
        <v>0</v>
      </c>
      <c r="K183" s="188">
        <f t="shared" si="6"/>
        <v>0</v>
      </c>
    </row>
    <row r="184" spans="1:11" ht="60" x14ac:dyDescent="0.25">
      <c r="A184" s="187">
        <v>1307</v>
      </c>
      <c r="B184" s="187">
        <v>43</v>
      </c>
      <c r="C184" s="184" t="str">
        <f t="shared" si="5"/>
        <v>43-1307</v>
      </c>
      <c r="D184" s="244" t="s">
        <v>435</v>
      </c>
      <c r="E184" s="244" t="s">
        <v>7</v>
      </c>
      <c r="F184" s="244" t="s">
        <v>15</v>
      </c>
      <c r="G184" s="244" t="s">
        <v>18</v>
      </c>
      <c r="H184" s="187" t="s">
        <v>6</v>
      </c>
      <c r="I184" s="188">
        <v>2</v>
      </c>
      <c r="J184" s="188">
        <f>VLOOKUP(A184,CENIK!$A$2:$F$201,6,FALSE)</f>
        <v>0</v>
      </c>
      <c r="K184" s="188">
        <f t="shared" si="6"/>
        <v>0</v>
      </c>
    </row>
    <row r="185" spans="1:11" ht="60" x14ac:dyDescent="0.25">
      <c r="A185" s="187">
        <v>1310</v>
      </c>
      <c r="B185" s="187">
        <v>43</v>
      </c>
      <c r="C185" s="184" t="str">
        <f t="shared" si="5"/>
        <v>43-1310</v>
      </c>
      <c r="D185" s="244" t="s">
        <v>435</v>
      </c>
      <c r="E185" s="244" t="s">
        <v>7</v>
      </c>
      <c r="F185" s="244" t="s">
        <v>15</v>
      </c>
      <c r="G185" s="244" t="s">
        <v>21</v>
      </c>
      <c r="H185" s="187" t="s">
        <v>22</v>
      </c>
      <c r="I185" s="188">
        <v>39.213900000000002</v>
      </c>
      <c r="J185" s="188">
        <f>VLOOKUP(A185,CENIK!$A$2:$F$201,6,FALSE)</f>
        <v>0</v>
      </c>
      <c r="K185" s="188">
        <f t="shared" si="6"/>
        <v>0</v>
      </c>
    </row>
    <row r="186" spans="1:11" ht="30" x14ac:dyDescent="0.25">
      <c r="A186" s="187">
        <v>1401</v>
      </c>
      <c r="B186" s="187">
        <v>43</v>
      </c>
      <c r="C186" s="184" t="str">
        <f t="shared" si="5"/>
        <v>43-1401</v>
      </c>
      <c r="D186" s="244" t="s">
        <v>435</v>
      </c>
      <c r="E186" s="244" t="s">
        <v>7</v>
      </c>
      <c r="F186" s="244" t="s">
        <v>25</v>
      </c>
      <c r="G186" s="244" t="s">
        <v>247</v>
      </c>
      <c r="H186" s="187" t="s">
        <v>20</v>
      </c>
      <c r="I186" s="188">
        <v>2</v>
      </c>
      <c r="J186" s="188">
        <f>VLOOKUP(A186,CENIK!$A$2:$F$201,6,FALSE)</f>
        <v>0</v>
      </c>
      <c r="K186" s="188">
        <f t="shared" si="6"/>
        <v>0</v>
      </c>
    </row>
    <row r="187" spans="1:11" ht="30" x14ac:dyDescent="0.25">
      <c r="A187" s="187">
        <v>1402</v>
      </c>
      <c r="B187" s="187">
        <v>43</v>
      </c>
      <c r="C187" s="184" t="str">
        <f t="shared" si="5"/>
        <v>43-1402</v>
      </c>
      <c r="D187" s="244" t="s">
        <v>435</v>
      </c>
      <c r="E187" s="244" t="s">
        <v>7</v>
      </c>
      <c r="F187" s="244" t="s">
        <v>25</v>
      </c>
      <c r="G187" s="244" t="s">
        <v>248</v>
      </c>
      <c r="H187" s="187" t="s">
        <v>20</v>
      </c>
      <c r="I187" s="188">
        <v>5</v>
      </c>
      <c r="J187" s="188">
        <f>VLOOKUP(A187,CENIK!$A$2:$F$201,6,FALSE)</f>
        <v>0</v>
      </c>
      <c r="K187" s="188">
        <f t="shared" si="6"/>
        <v>0</v>
      </c>
    </row>
    <row r="188" spans="1:11" ht="30" x14ac:dyDescent="0.25">
      <c r="A188" s="187">
        <v>1403</v>
      </c>
      <c r="B188" s="187">
        <v>43</v>
      </c>
      <c r="C188" s="184" t="str">
        <f t="shared" si="5"/>
        <v>43-1403</v>
      </c>
      <c r="D188" s="244" t="s">
        <v>435</v>
      </c>
      <c r="E188" s="244" t="s">
        <v>7</v>
      </c>
      <c r="F188" s="244" t="s">
        <v>25</v>
      </c>
      <c r="G188" s="244" t="s">
        <v>249</v>
      </c>
      <c r="H188" s="187" t="s">
        <v>20</v>
      </c>
      <c r="I188" s="188">
        <v>1</v>
      </c>
      <c r="J188" s="188">
        <f>VLOOKUP(A188,CENIK!$A$2:$F$201,6,FALSE)</f>
        <v>0</v>
      </c>
      <c r="K188" s="188">
        <f t="shared" si="6"/>
        <v>0</v>
      </c>
    </row>
    <row r="189" spans="1:11" ht="30" x14ac:dyDescent="0.25">
      <c r="A189" s="187">
        <v>24405</v>
      </c>
      <c r="B189" s="187">
        <v>43</v>
      </c>
      <c r="C189" s="184" t="str">
        <f t="shared" si="5"/>
        <v>43-24405</v>
      </c>
      <c r="D189" s="244" t="s">
        <v>435</v>
      </c>
      <c r="E189" s="244" t="s">
        <v>26</v>
      </c>
      <c r="F189" s="244" t="s">
        <v>36</v>
      </c>
      <c r="G189" s="244" t="s">
        <v>252</v>
      </c>
      <c r="H189" s="187" t="s">
        <v>22</v>
      </c>
      <c r="I189" s="188">
        <v>52.285200000000003</v>
      </c>
      <c r="J189" s="188">
        <f>VLOOKUP(A189,CENIK!$A$2:$F$201,6,FALSE)</f>
        <v>0</v>
      </c>
      <c r="K189" s="188">
        <f t="shared" si="6"/>
        <v>0</v>
      </c>
    </row>
    <row r="190" spans="1:11" ht="45" x14ac:dyDescent="0.25">
      <c r="A190" s="187">
        <v>31302</v>
      </c>
      <c r="B190" s="187">
        <v>43</v>
      </c>
      <c r="C190" s="184" t="str">
        <f t="shared" si="5"/>
        <v>43-31302</v>
      </c>
      <c r="D190" s="244" t="s">
        <v>435</v>
      </c>
      <c r="E190" s="244" t="s">
        <v>26</v>
      </c>
      <c r="F190" s="244" t="s">
        <v>36</v>
      </c>
      <c r="G190" s="244" t="s">
        <v>639</v>
      </c>
      <c r="H190" s="187" t="s">
        <v>22</v>
      </c>
      <c r="I190" s="188">
        <v>32.678249999999998</v>
      </c>
      <c r="J190" s="188">
        <f>VLOOKUP(A190,CENIK!$A$2:$F$201,6,FALSE)</f>
        <v>0</v>
      </c>
      <c r="K190" s="188">
        <f t="shared" si="6"/>
        <v>0</v>
      </c>
    </row>
    <row r="191" spans="1:11" ht="60" x14ac:dyDescent="0.25">
      <c r="A191" s="187">
        <v>4101</v>
      </c>
      <c r="B191" s="187">
        <v>43</v>
      </c>
      <c r="C191" s="184" t="str">
        <f t="shared" si="5"/>
        <v>43-4101</v>
      </c>
      <c r="D191" s="244" t="s">
        <v>435</v>
      </c>
      <c r="E191" s="244" t="s">
        <v>49</v>
      </c>
      <c r="F191" s="244" t="s">
        <v>50</v>
      </c>
      <c r="G191" s="244" t="s">
        <v>641</v>
      </c>
      <c r="H191" s="187" t="s">
        <v>29</v>
      </c>
      <c r="I191" s="188">
        <v>370</v>
      </c>
      <c r="J191" s="188">
        <f>VLOOKUP(A191,CENIK!$A$2:$F$201,6,FALSE)</f>
        <v>0</v>
      </c>
      <c r="K191" s="188">
        <f t="shared" si="6"/>
        <v>0</v>
      </c>
    </row>
    <row r="192" spans="1:11" ht="45" x14ac:dyDescent="0.25">
      <c r="A192" s="187">
        <v>4106</v>
      </c>
      <c r="B192" s="187">
        <v>43</v>
      </c>
      <c r="C192" s="184" t="str">
        <f t="shared" si="5"/>
        <v>43-4106</v>
      </c>
      <c r="D192" s="244" t="s">
        <v>435</v>
      </c>
      <c r="E192" s="244" t="s">
        <v>49</v>
      </c>
      <c r="F192" s="244" t="s">
        <v>50</v>
      </c>
      <c r="G192" s="244" t="s">
        <v>642</v>
      </c>
      <c r="H192" s="187" t="s">
        <v>22</v>
      </c>
      <c r="I192" s="188">
        <v>297.42</v>
      </c>
      <c r="J192" s="188">
        <f>VLOOKUP(A192,CENIK!$A$2:$F$201,6,FALSE)</f>
        <v>0</v>
      </c>
      <c r="K192" s="188">
        <f t="shared" si="6"/>
        <v>0</v>
      </c>
    </row>
    <row r="193" spans="1:11" ht="45" x14ac:dyDescent="0.25">
      <c r="A193" s="187">
        <v>4121</v>
      </c>
      <c r="B193" s="187">
        <v>43</v>
      </c>
      <c r="C193" s="184" t="str">
        <f t="shared" si="5"/>
        <v>43-4121</v>
      </c>
      <c r="D193" s="244" t="s">
        <v>435</v>
      </c>
      <c r="E193" s="244" t="s">
        <v>49</v>
      </c>
      <c r="F193" s="244" t="s">
        <v>50</v>
      </c>
      <c r="G193" s="244" t="s">
        <v>260</v>
      </c>
      <c r="H193" s="187" t="s">
        <v>22</v>
      </c>
      <c r="I193" s="188">
        <v>5.9484000000000004</v>
      </c>
      <c r="J193" s="188">
        <f>VLOOKUP(A193,CENIK!$A$2:$F$201,6,FALSE)</f>
        <v>0</v>
      </c>
      <c r="K193" s="188">
        <f t="shared" si="6"/>
        <v>0</v>
      </c>
    </row>
    <row r="194" spans="1:11" ht="30" x14ac:dyDescent="0.25">
      <c r="A194" s="187">
        <v>4202</v>
      </c>
      <c r="B194" s="187">
        <v>43</v>
      </c>
      <c r="C194" s="184" t="str">
        <f t="shared" si="5"/>
        <v>43-4202</v>
      </c>
      <c r="D194" s="244" t="s">
        <v>435</v>
      </c>
      <c r="E194" s="244" t="s">
        <v>49</v>
      </c>
      <c r="F194" s="244" t="s">
        <v>56</v>
      </c>
      <c r="G194" s="244" t="s">
        <v>58</v>
      </c>
      <c r="H194" s="187" t="s">
        <v>29</v>
      </c>
      <c r="I194" s="188">
        <v>115.33499999999999</v>
      </c>
      <c r="J194" s="188">
        <f>VLOOKUP(A194,CENIK!$A$2:$F$201,6,FALSE)</f>
        <v>0</v>
      </c>
      <c r="K194" s="188">
        <f t="shared" si="6"/>
        <v>0</v>
      </c>
    </row>
    <row r="195" spans="1:11" ht="75" x14ac:dyDescent="0.25">
      <c r="A195" s="187">
        <v>4203</v>
      </c>
      <c r="B195" s="187">
        <v>43</v>
      </c>
      <c r="C195" s="184" t="str">
        <f t="shared" si="5"/>
        <v>43-4203</v>
      </c>
      <c r="D195" s="244" t="s">
        <v>435</v>
      </c>
      <c r="E195" s="244" t="s">
        <v>49</v>
      </c>
      <c r="F195" s="244" t="s">
        <v>56</v>
      </c>
      <c r="G195" s="244" t="s">
        <v>59</v>
      </c>
      <c r="H195" s="187" t="s">
        <v>22</v>
      </c>
      <c r="I195" s="188">
        <v>20.86</v>
      </c>
      <c r="J195" s="188">
        <f>VLOOKUP(A195,CENIK!$A$2:$F$201,6,FALSE)</f>
        <v>0</v>
      </c>
      <c r="K195" s="188">
        <f t="shared" si="6"/>
        <v>0</v>
      </c>
    </row>
    <row r="196" spans="1:11" ht="60" x14ac:dyDescent="0.25">
      <c r="A196" s="187">
        <v>4204</v>
      </c>
      <c r="B196" s="187">
        <v>43</v>
      </c>
      <c r="C196" s="184" t="str">
        <f t="shared" si="5"/>
        <v>43-4204</v>
      </c>
      <c r="D196" s="244" t="s">
        <v>435</v>
      </c>
      <c r="E196" s="244" t="s">
        <v>49</v>
      </c>
      <c r="F196" s="244" t="s">
        <v>56</v>
      </c>
      <c r="G196" s="244" t="s">
        <v>60</v>
      </c>
      <c r="H196" s="187" t="s">
        <v>22</v>
      </c>
      <c r="I196" s="188">
        <v>61.68</v>
      </c>
      <c r="J196" s="188">
        <f>VLOOKUP(A196,CENIK!$A$2:$F$201,6,FALSE)</f>
        <v>0</v>
      </c>
      <c r="K196" s="188">
        <f t="shared" si="6"/>
        <v>0</v>
      </c>
    </row>
    <row r="197" spans="1:11" ht="60" x14ac:dyDescent="0.25">
      <c r="A197" s="187">
        <v>4205</v>
      </c>
      <c r="B197" s="187">
        <v>43</v>
      </c>
      <c r="C197" s="184" t="str">
        <f t="shared" si="5"/>
        <v>43-4205</v>
      </c>
      <c r="D197" s="244" t="s">
        <v>435</v>
      </c>
      <c r="E197" s="244" t="s">
        <v>49</v>
      </c>
      <c r="F197" s="244" t="s">
        <v>56</v>
      </c>
      <c r="G197" s="244" t="s">
        <v>61</v>
      </c>
      <c r="H197" s="187" t="s">
        <v>29</v>
      </c>
      <c r="I197" s="188">
        <v>153.78</v>
      </c>
      <c r="J197" s="188">
        <f>VLOOKUP(A197,CENIK!$A$2:$F$201,6,FALSE)</f>
        <v>0</v>
      </c>
      <c r="K197" s="188">
        <f t="shared" si="6"/>
        <v>0</v>
      </c>
    </row>
    <row r="198" spans="1:11" ht="60" x14ac:dyDescent="0.25">
      <c r="A198" s="187">
        <v>4207</v>
      </c>
      <c r="B198" s="187">
        <v>43</v>
      </c>
      <c r="C198" s="184" t="str">
        <f t="shared" si="5"/>
        <v>43-4207</v>
      </c>
      <c r="D198" s="244" t="s">
        <v>435</v>
      </c>
      <c r="E198" s="244" t="s">
        <v>49</v>
      </c>
      <c r="F198" s="244" t="s">
        <v>56</v>
      </c>
      <c r="G198" s="244" t="s">
        <v>262</v>
      </c>
      <c r="H198" s="187" t="s">
        <v>22</v>
      </c>
      <c r="I198" s="188">
        <v>129.91655</v>
      </c>
      <c r="J198" s="188">
        <f>VLOOKUP(A198,CENIK!$A$2:$F$201,6,FALSE)</f>
        <v>0</v>
      </c>
      <c r="K198" s="188">
        <f t="shared" si="6"/>
        <v>0</v>
      </c>
    </row>
    <row r="199" spans="1:11" ht="75" x14ac:dyDescent="0.25">
      <c r="A199" s="187">
        <v>5108</v>
      </c>
      <c r="B199" s="187">
        <v>43</v>
      </c>
      <c r="C199" s="184" t="str">
        <f t="shared" si="5"/>
        <v>43-5108</v>
      </c>
      <c r="D199" s="244" t="s">
        <v>435</v>
      </c>
      <c r="E199" s="244" t="s">
        <v>63</v>
      </c>
      <c r="F199" s="244" t="s">
        <v>64</v>
      </c>
      <c r="G199" s="244" t="s">
        <v>68</v>
      </c>
      <c r="H199" s="187" t="s">
        <v>69</v>
      </c>
      <c r="I199" s="188">
        <v>20</v>
      </c>
      <c r="J199" s="188">
        <f>VLOOKUP(A199,CENIK!$A$2:$F$201,6,FALSE)</f>
        <v>0</v>
      </c>
      <c r="K199" s="188">
        <f t="shared" si="6"/>
        <v>0</v>
      </c>
    </row>
    <row r="200" spans="1:11" ht="165" x14ac:dyDescent="0.25">
      <c r="A200" s="187">
        <v>6101</v>
      </c>
      <c r="B200" s="187">
        <v>43</v>
      </c>
      <c r="C200" s="184" t="str">
        <f t="shared" si="5"/>
        <v>43-6101</v>
      </c>
      <c r="D200" s="244" t="s">
        <v>435</v>
      </c>
      <c r="E200" s="244" t="s">
        <v>74</v>
      </c>
      <c r="F200" s="244" t="s">
        <v>75</v>
      </c>
      <c r="G200" s="244" t="s">
        <v>76</v>
      </c>
      <c r="H200" s="187" t="s">
        <v>10</v>
      </c>
      <c r="I200" s="188">
        <v>76.89</v>
      </c>
      <c r="J200" s="188">
        <f>VLOOKUP(A200,CENIK!$A$2:$F$201,6,FALSE)</f>
        <v>0</v>
      </c>
      <c r="K200" s="188">
        <f t="shared" si="6"/>
        <v>0</v>
      </c>
    </row>
    <row r="201" spans="1:11" ht="120" x14ac:dyDescent="0.25">
      <c r="A201" s="187">
        <v>6202</v>
      </c>
      <c r="B201" s="187">
        <v>43</v>
      </c>
      <c r="C201" s="184" t="str">
        <f t="shared" si="5"/>
        <v>43-6202</v>
      </c>
      <c r="D201" s="244" t="s">
        <v>435</v>
      </c>
      <c r="E201" s="244" t="s">
        <v>74</v>
      </c>
      <c r="F201" s="244" t="s">
        <v>77</v>
      </c>
      <c r="G201" s="244" t="s">
        <v>263</v>
      </c>
      <c r="H201" s="187" t="s">
        <v>6</v>
      </c>
      <c r="I201" s="188">
        <v>1</v>
      </c>
      <c r="J201" s="188">
        <f>VLOOKUP(A201,CENIK!$A$2:$F$201,6,FALSE)</f>
        <v>0</v>
      </c>
      <c r="K201" s="188">
        <f t="shared" si="6"/>
        <v>0</v>
      </c>
    </row>
    <row r="202" spans="1:11" ht="120" x14ac:dyDescent="0.25">
      <c r="A202" s="187">
        <v>6204</v>
      </c>
      <c r="B202" s="187">
        <v>43</v>
      </c>
      <c r="C202" s="184" t="str">
        <f t="shared" si="5"/>
        <v>43-6204</v>
      </c>
      <c r="D202" s="244" t="s">
        <v>435</v>
      </c>
      <c r="E202" s="244" t="s">
        <v>74</v>
      </c>
      <c r="F202" s="244" t="s">
        <v>77</v>
      </c>
      <c r="G202" s="244" t="s">
        <v>265</v>
      </c>
      <c r="H202" s="187" t="s">
        <v>6</v>
      </c>
      <c r="I202" s="188">
        <v>1</v>
      </c>
      <c r="J202" s="188">
        <f>VLOOKUP(A202,CENIK!$A$2:$F$201,6,FALSE)</f>
        <v>0</v>
      </c>
      <c r="K202" s="188">
        <f t="shared" si="6"/>
        <v>0</v>
      </c>
    </row>
    <row r="203" spans="1:11" ht="120" x14ac:dyDescent="0.25">
      <c r="A203" s="187">
        <v>6253</v>
      </c>
      <c r="B203" s="187">
        <v>43</v>
      </c>
      <c r="C203" s="184" t="str">
        <f t="shared" si="5"/>
        <v>43-6253</v>
      </c>
      <c r="D203" s="244" t="s">
        <v>435</v>
      </c>
      <c r="E203" s="244" t="s">
        <v>74</v>
      </c>
      <c r="F203" s="244" t="s">
        <v>77</v>
      </c>
      <c r="G203" s="244" t="s">
        <v>269</v>
      </c>
      <c r="H203" s="187" t="s">
        <v>6</v>
      </c>
      <c r="I203" s="188">
        <v>2</v>
      </c>
      <c r="J203" s="188">
        <f>VLOOKUP(A203,CENIK!$A$2:$F$201,6,FALSE)</f>
        <v>0</v>
      </c>
      <c r="K203" s="188">
        <f t="shared" si="6"/>
        <v>0</v>
      </c>
    </row>
    <row r="204" spans="1:11" ht="45" x14ac:dyDescent="0.25">
      <c r="A204" s="187">
        <v>6257</v>
      </c>
      <c r="B204" s="187">
        <v>43</v>
      </c>
      <c r="C204" s="184" t="str">
        <f t="shared" si="5"/>
        <v>43-6257</v>
      </c>
      <c r="D204" s="244" t="s">
        <v>435</v>
      </c>
      <c r="E204" s="244" t="s">
        <v>74</v>
      </c>
      <c r="F204" s="244" t="s">
        <v>77</v>
      </c>
      <c r="G204" s="244" t="s">
        <v>79</v>
      </c>
      <c r="H204" s="187" t="s">
        <v>6</v>
      </c>
      <c r="I204" s="188">
        <v>1</v>
      </c>
      <c r="J204" s="188">
        <f>VLOOKUP(A204,CENIK!$A$2:$F$201,6,FALSE)</f>
        <v>0</v>
      </c>
      <c r="K204" s="188">
        <f t="shared" si="6"/>
        <v>0</v>
      </c>
    </row>
    <row r="205" spans="1:11" ht="345" x14ac:dyDescent="0.25">
      <c r="A205" s="187">
        <v>6301</v>
      </c>
      <c r="B205" s="187">
        <v>43</v>
      </c>
      <c r="C205" s="184" t="str">
        <f t="shared" si="5"/>
        <v>43-6301</v>
      </c>
      <c r="D205" s="244" t="s">
        <v>435</v>
      </c>
      <c r="E205" s="244" t="s">
        <v>74</v>
      </c>
      <c r="F205" s="244" t="s">
        <v>81</v>
      </c>
      <c r="G205" s="244" t="s">
        <v>270</v>
      </c>
      <c r="H205" s="187" t="s">
        <v>6</v>
      </c>
      <c r="I205" s="188">
        <v>6</v>
      </c>
      <c r="J205" s="188">
        <f>VLOOKUP(A205,CENIK!$A$2:$F$201,6,FALSE)</f>
        <v>0</v>
      </c>
      <c r="K205" s="188">
        <f t="shared" si="6"/>
        <v>0</v>
      </c>
    </row>
    <row r="206" spans="1:11" ht="120" x14ac:dyDescent="0.25">
      <c r="A206" s="187">
        <v>6305</v>
      </c>
      <c r="B206" s="187">
        <v>43</v>
      </c>
      <c r="C206" s="184" t="str">
        <f t="shared" si="5"/>
        <v>43-6305</v>
      </c>
      <c r="D206" s="244" t="s">
        <v>435</v>
      </c>
      <c r="E206" s="244" t="s">
        <v>74</v>
      </c>
      <c r="F206" s="244" t="s">
        <v>81</v>
      </c>
      <c r="G206" s="244" t="s">
        <v>84</v>
      </c>
      <c r="H206" s="187" t="s">
        <v>6</v>
      </c>
      <c r="I206" s="188">
        <v>6</v>
      </c>
      <c r="J206" s="188">
        <f>VLOOKUP(A206,CENIK!$A$2:$F$201,6,FALSE)</f>
        <v>0</v>
      </c>
      <c r="K206" s="188">
        <f t="shared" si="6"/>
        <v>0</v>
      </c>
    </row>
    <row r="207" spans="1:11" ht="30" x14ac:dyDescent="0.25">
      <c r="A207" s="187">
        <v>6401</v>
      </c>
      <c r="B207" s="187">
        <v>43</v>
      </c>
      <c r="C207" s="184" t="str">
        <f t="shared" si="5"/>
        <v>43-6401</v>
      </c>
      <c r="D207" s="244" t="s">
        <v>435</v>
      </c>
      <c r="E207" s="244" t="s">
        <v>74</v>
      </c>
      <c r="F207" s="244" t="s">
        <v>85</v>
      </c>
      <c r="G207" s="244" t="s">
        <v>86</v>
      </c>
      <c r="H207" s="187" t="s">
        <v>10</v>
      </c>
      <c r="I207" s="188">
        <v>76.89</v>
      </c>
      <c r="J207" s="188">
        <f>VLOOKUP(A207,CENIK!$A$2:$F$201,6,FALSE)</f>
        <v>0</v>
      </c>
      <c r="K207" s="188">
        <f t="shared" si="6"/>
        <v>0</v>
      </c>
    </row>
    <row r="208" spans="1:11" ht="30" x14ac:dyDescent="0.25">
      <c r="A208" s="187">
        <v>6402</v>
      </c>
      <c r="B208" s="187">
        <v>43</v>
      </c>
      <c r="C208" s="184" t="str">
        <f t="shared" si="5"/>
        <v>43-6402</v>
      </c>
      <c r="D208" s="244" t="s">
        <v>435</v>
      </c>
      <c r="E208" s="244" t="s">
        <v>74</v>
      </c>
      <c r="F208" s="244" t="s">
        <v>85</v>
      </c>
      <c r="G208" s="244" t="s">
        <v>122</v>
      </c>
      <c r="H208" s="187" t="s">
        <v>10</v>
      </c>
      <c r="I208" s="188">
        <v>76.89</v>
      </c>
      <c r="J208" s="188">
        <f>VLOOKUP(A208,CENIK!$A$2:$F$201,6,FALSE)</f>
        <v>0</v>
      </c>
      <c r="K208" s="188">
        <f t="shared" si="6"/>
        <v>0</v>
      </c>
    </row>
    <row r="209" spans="1:11" ht="60" x14ac:dyDescent="0.25">
      <c r="A209" s="187">
        <v>6405</v>
      </c>
      <c r="B209" s="187">
        <v>43</v>
      </c>
      <c r="C209" s="184" t="str">
        <f t="shared" si="5"/>
        <v>43-6405</v>
      </c>
      <c r="D209" s="244" t="s">
        <v>435</v>
      </c>
      <c r="E209" s="244" t="s">
        <v>74</v>
      </c>
      <c r="F209" s="244" t="s">
        <v>85</v>
      </c>
      <c r="G209" s="244" t="s">
        <v>87</v>
      </c>
      <c r="H209" s="187" t="s">
        <v>10</v>
      </c>
      <c r="I209" s="188">
        <v>76.89</v>
      </c>
      <c r="J209" s="188">
        <f>VLOOKUP(A209,CENIK!$A$2:$F$201,6,FALSE)</f>
        <v>0</v>
      </c>
      <c r="K209" s="188">
        <f t="shared" si="6"/>
        <v>0</v>
      </c>
    </row>
    <row r="210" spans="1:11" ht="45" x14ac:dyDescent="0.25">
      <c r="A210" s="187">
        <v>6503</v>
      </c>
      <c r="B210" s="187">
        <v>43</v>
      </c>
      <c r="C210" s="184" t="str">
        <f t="shared" si="5"/>
        <v>43-6503</v>
      </c>
      <c r="D210" s="244" t="s">
        <v>435</v>
      </c>
      <c r="E210" s="244" t="s">
        <v>74</v>
      </c>
      <c r="F210" s="244" t="s">
        <v>88</v>
      </c>
      <c r="G210" s="244" t="s">
        <v>273</v>
      </c>
      <c r="H210" s="187" t="s">
        <v>6</v>
      </c>
      <c r="I210" s="188">
        <v>5</v>
      </c>
      <c r="J210" s="188">
        <f>VLOOKUP(A210,CENIK!$A$2:$F$201,6,FALSE)</f>
        <v>0</v>
      </c>
      <c r="K210" s="188">
        <f t="shared" si="6"/>
        <v>0</v>
      </c>
    </row>
    <row r="211" spans="1:11" ht="30" x14ac:dyDescent="0.25">
      <c r="A211" s="187">
        <v>6507</v>
      </c>
      <c r="B211" s="187">
        <v>43</v>
      </c>
      <c r="C211" s="184" t="str">
        <f t="shared" si="5"/>
        <v>43-6507</v>
      </c>
      <c r="D211" s="244" t="s">
        <v>435</v>
      </c>
      <c r="E211" s="244" t="s">
        <v>74</v>
      </c>
      <c r="F211" s="244" t="s">
        <v>88</v>
      </c>
      <c r="G211" s="244" t="s">
        <v>277</v>
      </c>
      <c r="H211" s="187" t="s">
        <v>6</v>
      </c>
      <c r="I211" s="188">
        <v>1</v>
      </c>
      <c r="J211" s="188">
        <f>VLOOKUP(A211,CENIK!$A$2:$F$201,6,FALSE)</f>
        <v>0</v>
      </c>
      <c r="K211" s="188">
        <f t="shared" si="6"/>
        <v>0</v>
      </c>
    </row>
    <row r="212" spans="1:11" ht="75" x14ac:dyDescent="0.25">
      <c r="A212" s="187">
        <v>6514</v>
      </c>
      <c r="B212" s="187">
        <v>43</v>
      </c>
      <c r="C212" s="184" t="str">
        <f t="shared" si="5"/>
        <v>43-6514</v>
      </c>
      <c r="D212" s="244" t="s">
        <v>435</v>
      </c>
      <c r="E212" s="244" t="s">
        <v>74</v>
      </c>
      <c r="F212" s="244" t="s">
        <v>88</v>
      </c>
      <c r="G212" s="244" t="s">
        <v>280</v>
      </c>
      <c r="H212" s="187" t="s">
        <v>10</v>
      </c>
      <c r="I212" s="188">
        <v>76.89</v>
      </c>
      <c r="J212" s="188">
        <f>VLOOKUP(A212,CENIK!$A$2:$F$201,6,FALSE)</f>
        <v>0</v>
      </c>
      <c r="K212" s="188">
        <f t="shared" si="6"/>
        <v>0</v>
      </c>
    </row>
    <row r="213" spans="1:11" x14ac:dyDescent="0.25">
      <c r="A213"/>
      <c r="B213"/>
      <c r="C213"/>
      <c r="D213"/>
      <c r="E213"/>
      <c r="F213"/>
      <c r="G213"/>
    </row>
    <row r="214" spans="1:11" x14ac:dyDescent="0.25">
      <c r="A214"/>
      <c r="B214"/>
      <c r="C214"/>
      <c r="D214"/>
      <c r="E214"/>
      <c r="F214"/>
      <c r="G214"/>
    </row>
    <row r="215" spans="1:11" x14ac:dyDescent="0.25">
      <c r="C215"/>
      <c r="D215"/>
      <c r="E215"/>
      <c r="F215"/>
      <c r="G215"/>
    </row>
  </sheetData>
  <mergeCells count="4">
    <mergeCell ref="D15:E15"/>
    <mergeCell ref="D16:E22"/>
    <mergeCell ref="F16:F21"/>
    <mergeCell ref="F6:F7"/>
  </mergeCells>
  <pageMargins left="0.7" right="0.7" top="0.75" bottom="0.75" header="0.3" footer="0.3"/>
  <pageSetup paperSize="9" scale="43" fitToHeight="0"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2:D16"/>
  <sheetViews>
    <sheetView workbookViewId="0">
      <selection activeCell="G24" sqref="G24"/>
    </sheetView>
  </sheetViews>
  <sheetFormatPr defaultRowHeight="15" x14ac:dyDescent="0.25"/>
  <cols>
    <col min="1" max="1" width="8.7109375" customWidth="1"/>
    <col min="2" max="2" width="27.7109375" customWidth="1"/>
    <col min="3" max="3" width="5.7109375" customWidth="1"/>
    <col min="4" max="4" width="15.7109375" customWidth="1"/>
  </cols>
  <sheetData>
    <row r="2" spans="1:4" ht="18.75" x14ac:dyDescent="0.25">
      <c r="A2" s="1522" t="s">
        <v>123</v>
      </c>
      <c r="B2" s="1522"/>
      <c r="C2" s="1522"/>
      <c r="D2" s="1522"/>
    </row>
    <row r="4" spans="1:4" ht="25.5" x14ac:dyDescent="0.25">
      <c r="A4" s="76" t="s">
        <v>124</v>
      </c>
      <c r="B4" s="77" t="s">
        <v>125</v>
      </c>
      <c r="C4" s="78" t="s">
        <v>126</v>
      </c>
      <c r="D4" s="79" t="s">
        <v>127</v>
      </c>
    </row>
    <row r="5" spans="1:4" x14ac:dyDescent="0.25">
      <c r="A5" s="80"/>
      <c r="B5" s="80"/>
      <c r="C5" s="80"/>
      <c r="D5" s="80"/>
    </row>
    <row r="6" spans="1:4" x14ac:dyDescent="0.25">
      <c r="A6" s="81" t="s">
        <v>128</v>
      </c>
      <c r="B6" s="82" t="s">
        <v>129</v>
      </c>
      <c r="C6" s="83" t="s">
        <v>130</v>
      </c>
      <c r="D6" s="84" t="s">
        <v>131</v>
      </c>
    </row>
    <row r="7" spans="1:4" x14ac:dyDescent="0.25">
      <c r="A7" s="85"/>
      <c r="B7" s="86"/>
      <c r="C7" s="87"/>
      <c r="D7" s="88"/>
    </row>
    <row r="8" spans="1:4" x14ac:dyDescent="0.25">
      <c r="A8" s="89" t="s">
        <v>132</v>
      </c>
      <c r="B8" s="90" t="s">
        <v>133</v>
      </c>
      <c r="C8" s="91" t="s">
        <v>130</v>
      </c>
      <c r="D8" s="92" t="s">
        <v>131</v>
      </c>
    </row>
    <row r="9" spans="1:4" x14ac:dyDescent="0.25">
      <c r="A9" s="85"/>
      <c r="B9" s="86"/>
      <c r="C9" s="87"/>
      <c r="D9" s="88"/>
    </row>
    <row r="10" spans="1:4" x14ac:dyDescent="0.25">
      <c r="A10" s="89" t="s">
        <v>134</v>
      </c>
      <c r="B10" s="90" t="s">
        <v>135</v>
      </c>
      <c r="C10" s="91" t="s">
        <v>130</v>
      </c>
      <c r="D10" s="92" t="s">
        <v>131</v>
      </c>
    </row>
    <row r="11" spans="1:4" x14ac:dyDescent="0.25">
      <c r="A11" s="85"/>
      <c r="B11" s="86"/>
      <c r="C11" s="87"/>
      <c r="D11" s="88"/>
    </row>
    <row r="12" spans="1:4" x14ac:dyDescent="0.25">
      <c r="A12" s="89" t="s">
        <v>136</v>
      </c>
      <c r="B12" s="90" t="s">
        <v>137</v>
      </c>
      <c r="C12" s="91" t="s">
        <v>130</v>
      </c>
      <c r="D12" s="92" t="s">
        <v>131</v>
      </c>
    </row>
    <row r="13" spans="1:4" x14ac:dyDescent="0.25">
      <c r="A13" s="85"/>
      <c r="B13" s="86"/>
      <c r="C13" s="87"/>
      <c r="D13" s="88"/>
    </row>
    <row r="14" spans="1:4" ht="29.25" customHeight="1" x14ac:dyDescent="0.25">
      <c r="A14" s="89" t="s">
        <v>138</v>
      </c>
      <c r="B14" s="93" t="s">
        <v>139</v>
      </c>
      <c r="C14" s="94" t="s">
        <v>130</v>
      </c>
      <c r="D14" s="92" t="s">
        <v>131</v>
      </c>
    </row>
    <row r="15" spans="1:4" x14ac:dyDescent="0.25">
      <c r="A15" s="85"/>
      <c r="B15" s="86"/>
      <c r="C15" s="87"/>
      <c r="D15" s="88"/>
    </row>
    <row r="16" spans="1:4" x14ac:dyDescent="0.25">
      <c r="A16" s="95"/>
      <c r="B16" s="96"/>
      <c r="C16" s="97"/>
      <c r="D16" s="98"/>
    </row>
  </sheetData>
  <mergeCells count="1">
    <mergeCell ref="A2:D2"/>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M396"/>
  <sheetViews>
    <sheetView topLeftCell="C1" zoomScale="85" zoomScaleNormal="85" workbookViewId="0">
      <selection activeCell="L17" sqref="L17"/>
    </sheetView>
  </sheetViews>
  <sheetFormatPr defaultRowHeight="15" x14ac:dyDescent="0.25"/>
  <cols>
    <col min="1" max="1" width="16.85546875" style="209" hidden="1" customWidth="1"/>
    <col min="2" max="2" width="11" style="209" hidden="1" customWidth="1"/>
    <col min="3" max="3" width="10.7109375" style="11" customWidth="1"/>
    <col min="4" max="4" width="19.28515625" style="12" customWidth="1"/>
    <col min="5" max="5" width="21.42578125" style="5" customWidth="1"/>
    <col min="6" max="6" width="22.42578125" style="5" customWidth="1"/>
    <col min="7" max="7" width="60.85546875" style="5" customWidth="1"/>
    <col min="9" max="9" width="9.140625" style="42"/>
    <col min="10" max="10" width="14.28515625" style="42" customWidth="1"/>
    <col min="11" max="11" width="17.140625" style="42" bestFit="1" customWidth="1"/>
    <col min="13" max="13" width="10.140625" customWidth="1"/>
  </cols>
  <sheetData>
    <row r="1" spans="2:13" ht="18.75" x14ac:dyDescent="0.25">
      <c r="F1" s="71" t="s">
        <v>111</v>
      </c>
    </row>
    <row r="2" spans="2:13" ht="26.25" x14ac:dyDescent="0.25">
      <c r="F2" s="189" t="s">
        <v>624</v>
      </c>
      <c r="G2" s="13" t="s">
        <v>599</v>
      </c>
      <c r="H2" s="14"/>
      <c r="I2" s="40"/>
      <c r="J2" s="40"/>
      <c r="K2" s="52"/>
    </row>
    <row r="4" spans="2:13" ht="26.25" x14ac:dyDescent="0.25">
      <c r="G4" s="16" t="s">
        <v>93</v>
      </c>
      <c r="J4" s="41"/>
      <c r="K4" s="41"/>
    </row>
    <row r="5" spans="2:13" x14ac:dyDescent="0.25">
      <c r="E5" s="17"/>
      <c r="F5" s="17"/>
    </row>
    <row r="6" spans="2:13" ht="18.75" x14ac:dyDescent="0.3">
      <c r="E6" s="18"/>
      <c r="F6" s="1507" t="s">
        <v>108</v>
      </c>
      <c r="G6" s="19" t="s">
        <v>94</v>
      </c>
      <c r="H6" s="20"/>
      <c r="I6" s="44"/>
      <c r="J6" s="44"/>
      <c r="K6" s="43" t="s">
        <v>91</v>
      </c>
    </row>
    <row r="7" spans="2:13" ht="18.75" x14ac:dyDescent="0.3">
      <c r="C7" s="64"/>
      <c r="E7" s="18"/>
      <c r="F7" s="1508"/>
      <c r="G7" s="21" t="s">
        <v>96</v>
      </c>
      <c r="H7" s="22"/>
      <c r="I7" s="45"/>
      <c r="J7" s="45"/>
      <c r="K7" s="23">
        <f>SUM(K20:K26)</f>
        <v>0</v>
      </c>
    </row>
    <row r="8" spans="2:13" ht="18.75" x14ac:dyDescent="0.3">
      <c r="B8" s="222"/>
      <c r="C8" s="73"/>
      <c r="E8" s="18"/>
      <c r="F8" s="183">
        <v>56</v>
      </c>
      <c r="G8" s="24" t="s">
        <v>287</v>
      </c>
      <c r="H8" s="25"/>
      <c r="I8" s="46"/>
      <c r="J8" s="46"/>
      <c r="K8" s="26">
        <f>SUMIF($B$31:$B$396,F8,$K$31:$K$396)</f>
        <v>0</v>
      </c>
    </row>
    <row r="9" spans="2:13" ht="18.75" x14ac:dyDescent="0.3">
      <c r="B9" s="222"/>
      <c r="C9" s="73"/>
      <c r="E9" s="18"/>
      <c r="F9" s="183">
        <v>142</v>
      </c>
      <c r="G9" s="24" t="s">
        <v>290</v>
      </c>
      <c r="H9" s="233"/>
      <c r="I9" s="234"/>
      <c r="J9" s="234"/>
      <c r="K9" s="26">
        <f t="shared" ref="K9:K14" si="0">SUMIF($B$31:$B$396,F9,$K$31:$K$396)</f>
        <v>0</v>
      </c>
      <c r="M9" s="235"/>
    </row>
    <row r="10" spans="2:13" ht="18.75" x14ac:dyDescent="0.3">
      <c r="B10" s="222"/>
      <c r="C10" s="73"/>
      <c r="E10" s="18"/>
      <c r="F10" s="183">
        <v>190</v>
      </c>
      <c r="G10" s="24" t="s">
        <v>291</v>
      </c>
      <c r="H10" s="25"/>
      <c r="I10" s="46"/>
      <c r="J10" s="46"/>
      <c r="K10" s="26">
        <f t="shared" si="0"/>
        <v>0</v>
      </c>
      <c r="M10" s="235"/>
    </row>
    <row r="11" spans="2:13" ht="18.75" x14ac:dyDescent="0.3">
      <c r="B11" s="222"/>
      <c r="C11" s="73"/>
      <c r="E11" s="18"/>
      <c r="F11" s="183">
        <v>141</v>
      </c>
      <c r="G11" s="24" t="s">
        <v>107</v>
      </c>
      <c r="H11" s="25"/>
      <c r="I11" s="46"/>
      <c r="J11" s="46"/>
      <c r="K11" s="26">
        <f t="shared" si="0"/>
        <v>0</v>
      </c>
      <c r="M11" s="235"/>
    </row>
    <row r="12" spans="2:13" ht="18.75" x14ac:dyDescent="0.3">
      <c r="B12" s="222"/>
      <c r="C12" s="73"/>
      <c r="E12" s="18"/>
      <c r="F12" s="250">
        <v>132</v>
      </c>
      <c r="G12" s="251" t="s">
        <v>288</v>
      </c>
      <c r="H12" s="25"/>
      <c r="I12" s="46"/>
      <c r="J12" s="46"/>
      <c r="K12" s="26">
        <f t="shared" si="0"/>
        <v>0</v>
      </c>
      <c r="M12" s="235"/>
    </row>
    <row r="13" spans="2:13" ht="18.75" x14ac:dyDescent="0.3">
      <c r="B13" s="222"/>
      <c r="C13" s="73"/>
      <c r="E13" s="18"/>
      <c r="F13" s="183">
        <v>538</v>
      </c>
      <c r="G13" s="24" t="s">
        <v>293</v>
      </c>
      <c r="H13" s="25"/>
      <c r="I13" s="46"/>
      <c r="J13" s="46"/>
      <c r="K13" s="26">
        <f t="shared" si="0"/>
        <v>0</v>
      </c>
    </row>
    <row r="14" spans="2:13" ht="18.75" x14ac:dyDescent="0.3">
      <c r="B14" s="222"/>
      <c r="C14" s="73"/>
      <c r="E14" s="18"/>
      <c r="F14" s="183">
        <v>536</v>
      </c>
      <c r="G14" s="24" t="s">
        <v>292</v>
      </c>
      <c r="H14" s="25"/>
      <c r="I14" s="46"/>
      <c r="J14" s="46"/>
      <c r="K14" s="26">
        <f t="shared" si="0"/>
        <v>0</v>
      </c>
    </row>
    <row r="15" spans="2:13" ht="18.75" x14ac:dyDescent="0.3">
      <c r="B15" s="222"/>
      <c r="C15" s="73"/>
      <c r="E15" s="18"/>
      <c r="F15" s="183">
        <v>135</v>
      </c>
      <c r="G15" s="24" t="s">
        <v>289</v>
      </c>
      <c r="H15" s="25"/>
      <c r="I15" s="46"/>
      <c r="J15" s="46"/>
      <c r="K15" s="26">
        <f>SUMIF($B$31:$B$396,F15,$K$31:$K$396)</f>
        <v>0</v>
      </c>
      <c r="M15" s="41"/>
    </row>
    <row r="16" spans="2:13" ht="18.75" x14ac:dyDescent="0.3">
      <c r="B16" s="212"/>
      <c r="C16" s="27"/>
      <c r="F16" s="183" t="s">
        <v>625</v>
      </c>
      <c r="G16" s="28" t="s">
        <v>97</v>
      </c>
      <c r="H16" s="25"/>
      <c r="I16" s="46"/>
      <c r="J16" s="46"/>
      <c r="K16" s="26">
        <f>(SUM(K8:K15)*0.002)</f>
        <v>0</v>
      </c>
    </row>
    <row r="17" spans="1:11" ht="18.75" x14ac:dyDescent="0.3">
      <c r="F17" s="72"/>
      <c r="G17" s="29"/>
      <c r="H17" s="20"/>
      <c r="I17" s="30" t="s">
        <v>92</v>
      </c>
      <c r="J17" s="30"/>
      <c r="K17" s="30">
        <f>SUM(K7:K16)</f>
        <v>0</v>
      </c>
    </row>
    <row r="18" spans="1:11" ht="26.25" x14ac:dyDescent="0.25">
      <c r="D18" s="31" t="s">
        <v>96</v>
      </c>
    </row>
    <row r="19" spans="1:11" ht="30" x14ac:dyDescent="0.25">
      <c r="A19" s="213" t="s">
        <v>113</v>
      </c>
      <c r="B19" s="214"/>
      <c r="C19" s="176" t="s">
        <v>110</v>
      </c>
      <c r="D19" s="1498" t="s">
        <v>98</v>
      </c>
      <c r="E19" s="1499"/>
      <c r="F19" s="1" t="s">
        <v>99</v>
      </c>
      <c r="G19" s="1" t="s">
        <v>3</v>
      </c>
      <c r="H19" s="2" t="s">
        <v>4</v>
      </c>
      <c r="I19" s="47" t="s">
        <v>100</v>
      </c>
      <c r="J19" s="48" t="s">
        <v>101</v>
      </c>
      <c r="K19" s="53" t="s">
        <v>283</v>
      </c>
    </row>
    <row r="20" spans="1:11" ht="135" x14ac:dyDescent="0.25">
      <c r="B20" s="215"/>
      <c r="C20" s="184" t="s">
        <v>445</v>
      </c>
      <c r="D20" s="1500" t="s">
        <v>5</v>
      </c>
      <c r="E20" s="1501"/>
      <c r="F20" s="1506" t="s">
        <v>102</v>
      </c>
      <c r="G20" s="1547" t="s">
        <v>3285</v>
      </c>
      <c r="H20" s="169" t="s">
        <v>14</v>
      </c>
      <c r="I20" s="188">
        <v>1</v>
      </c>
      <c r="J20" s="195"/>
      <c r="K20" s="49">
        <f t="shared" ref="K20:K25" si="1">ROUND(J20*I20,2)</f>
        <v>0</v>
      </c>
    </row>
    <row r="21" spans="1:11" ht="30" x14ac:dyDescent="0.25">
      <c r="B21" s="215"/>
      <c r="C21" s="184" t="s">
        <v>446</v>
      </c>
      <c r="D21" s="1502"/>
      <c r="E21" s="1503"/>
      <c r="F21" s="1506"/>
      <c r="G21" s="1547" t="s">
        <v>103</v>
      </c>
      <c r="H21" s="169" t="s">
        <v>14</v>
      </c>
      <c r="I21" s="188">
        <v>1</v>
      </c>
      <c r="J21" s="195"/>
      <c r="K21" s="49">
        <f t="shared" si="1"/>
        <v>0</v>
      </c>
    </row>
    <row r="22" spans="1:11" ht="90" x14ac:dyDescent="0.25">
      <c r="B22" s="215"/>
      <c r="C22" s="184" t="s">
        <v>447</v>
      </c>
      <c r="D22" s="1502"/>
      <c r="E22" s="1503"/>
      <c r="F22" s="1506"/>
      <c r="G22" s="1547" t="s">
        <v>3286</v>
      </c>
      <c r="H22" s="169" t="s">
        <v>14</v>
      </c>
      <c r="I22" s="188">
        <v>1</v>
      </c>
      <c r="J22" s="195"/>
      <c r="K22" s="49">
        <f t="shared" si="1"/>
        <v>0</v>
      </c>
    </row>
    <row r="23" spans="1:11" ht="60" x14ac:dyDescent="0.25">
      <c r="B23" s="215"/>
      <c r="C23" s="184" t="s">
        <v>448</v>
      </c>
      <c r="D23" s="1502"/>
      <c r="E23" s="1503"/>
      <c r="F23" s="1506"/>
      <c r="G23" s="1547" t="s">
        <v>3287</v>
      </c>
      <c r="H23" s="169" t="s">
        <v>14</v>
      </c>
      <c r="I23" s="188">
        <v>1</v>
      </c>
      <c r="J23" s="195"/>
      <c r="K23" s="49">
        <f t="shared" si="1"/>
        <v>0</v>
      </c>
    </row>
    <row r="24" spans="1:11" ht="45" x14ac:dyDescent="0.25">
      <c r="B24" s="215"/>
      <c r="C24" s="184" t="s">
        <v>449</v>
      </c>
      <c r="D24" s="1502"/>
      <c r="E24" s="1503"/>
      <c r="F24" s="1506"/>
      <c r="G24" s="1547" t="s">
        <v>3288</v>
      </c>
      <c r="H24" s="169" t="s">
        <v>14</v>
      </c>
      <c r="I24" s="188">
        <v>1</v>
      </c>
      <c r="J24" s="195"/>
      <c r="K24" s="49">
        <f t="shared" si="1"/>
        <v>0</v>
      </c>
    </row>
    <row r="25" spans="1:11" ht="105" x14ac:dyDescent="0.25">
      <c r="B25" s="215"/>
      <c r="C25" s="184" t="s">
        <v>450</v>
      </c>
      <c r="D25" s="1502"/>
      <c r="E25" s="1503"/>
      <c r="F25" s="1506"/>
      <c r="G25" s="37" t="s">
        <v>104</v>
      </c>
      <c r="H25" s="169" t="s">
        <v>10</v>
      </c>
      <c r="I25" s="254">
        <f>SUMIF(A31:A1000,1201,I31:I1000)</f>
        <v>1321</v>
      </c>
      <c r="J25" s="195"/>
      <c r="K25" s="49">
        <f t="shared" si="1"/>
        <v>0</v>
      </c>
    </row>
    <row r="26" spans="1:11" ht="30" x14ac:dyDescent="0.25">
      <c r="A26" s="216"/>
      <c r="B26" s="217"/>
      <c r="C26" s="184" t="s">
        <v>451</v>
      </c>
      <c r="D26" s="1504"/>
      <c r="E26" s="1505"/>
      <c r="F26" s="37" t="s">
        <v>120</v>
      </c>
      <c r="G26" s="37" t="s">
        <v>121</v>
      </c>
      <c r="H26" s="169" t="s">
        <v>6</v>
      </c>
      <c r="I26" s="188">
        <v>1</v>
      </c>
      <c r="J26" s="188">
        <f>CENIK!F2</f>
        <v>0</v>
      </c>
      <c r="K26" s="49">
        <f>ROUND(J26*I26,2)</f>
        <v>0</v>
      </c>
    </row>
    <row r="27" spans="1:11" x14ac:dyDescent="0.25">
      <c r="B27" s="218"/>
      <c r="C27" s="69"/>
      <c r="D27" s="190"/>
      <c r="E27" s="190"/>
      <c r="F27" s="190"/>
      <c r="G27" s="190"/>
      <c r="H27" s="191"/>
      <c r="I27" s="196"/>
      <c r="J27" s="196"/>
      <c r="K27" s="196"/>
    </row>
    <row r="28" spans="1:11" x14ac:dyDescent="0.25">
      <c r="B28" s="218"/>
      <c r="C28" s="32"/>
      <c r="D28" s="190"/>
      <c r="E28" s="190"/>
      <c r="F28" s="190"/>
      <c r="G28" s="190"/>
      <c r="H28" s="191"/>
      <c r="I28" s="196"/>
      <c r="J28" s="196"/>
      <c r="K28" s="196"/>
    </row>
    <row r="29" spans="1:11" ht="26.25" x14ac:dyDescent="0.25">
      <c r="A29" s="209" t="s">
        <v>113</v>
      </c>
      <c r="B29" s="219"/>
      <c r="C29" s="69"/>
      <c r="D29" s="192" t="s">
        <v>105</v>
      </c>
      <c r="E29" s="190"/>
      <c r="F29" s="190"/>
      <c r="G29" s="190"/>
      <c r="H29" s="191"/>
      <c r="I29" s="196"/>
      <c r="J29" s="196"/>
      <c r="K29" s="196"/>
    </row>
    <row r="30" spans="1:11" ht="30" x14ac:dyDescent="0.25">
      <c r="A30" s="220" t="s">
        <v>0</v>
      </c>
      <c r="B30" s="215" t="s">
        <v>95</v>
      </c>
      <c r="C30" s="70" t="s">
        <v>109</v>
      </c>
      <c r="D30" s="193" t="s">
        <v>106</v>
      </c>
      <c r="E30" s="193" t="s">
        <v>98</v>
      </c>
      <c r="F30" s="193" t="s">
        <v>99</v>
      </c>
      <c r="G30" s="193" t="s">
        <v>3</v>
      </c>
      <c r="H30" s="194" t="s">
        <v>4</v>
      </c>
      <c r="I30" s="197" t="s">
        <v>100</v>
      </c>
      <c r="J30" s="198" t="s">
        <v>101</v>
      </c>
      <c r="K30" s="197" t="s">
        <v>283</v>
      </c>
    </row>
    <row r="31" spans="1:11" ht="60" x14ac:dyDescent="0.25">
      <c r="A31" s="187">
        <v>1201</v>
      </c>
      <c r="B31" s="187">
        <v>142</v>
      </c>
      <c r="C31" s="184" t="str">
        <f>CONCATENATE(B31,$A$29,A31)</f>
        <v>142-1201</v>
      </c>
      <c r="D31" s="244" t="s">
        <v>290</v>
      </c>
      <c r="E31" s="244" t="s">
        <v>7</v>
      </c>
      <c r="F31" s="244" t="s">
        <v>8</v>
      </c>
      <c r="G31" s="244" t="s">
        <v>9</v>
      </c>
      <c r="H31" s="187" t="s">
        <v>10</v>
      </c>
      <c r="I31" s="188">
        <v>126</v>
      </c>
      <c r="J31" s="188">
        <f>VLOOKUP(A31,CENIK!$A$2:$F$201,6,FALSE)</f>
        <v>0</v>
      </c>
      <c r="K31" s="188">
        <f>ROUND((I31*J31),2)</f>
        <v>0</v>
      </c>
    </row>
    <row r="32" spans="1:11" ht="45" x14ac:dyDescent="0.25">
      <c r="A32" s="187">
        <v>1202</v>
      </c>
      <c r="B32" s="187">
        <v>142</v>
      </c>
      <c r="C32" s="184" t="str">
        <f t="shared" ref="C32:C95" si="2">CONCATENATE(B32,$A$29,A32)</f>
        <v>142-1202</v>
      </c>
      <c r="D32" s="244" t="s">
        <v>290</v>
      </c>
      <c r="E32" s="244" t="s">
        <v>7</v>
      </c>
      <c r="F32" s="244" t="s">
        <v>8</v>
      </c>
      <c r="G32" s="244" t="s">
        <v>11</v>
      </c>
      <c r="H32" s="187" t="s">
        <v>12</v>
      </c>
      <c r="I32" s="188">
        <v>6</v>
      </c>
      <c r="J32" s="188">
        <f>VLOOKUP(A32,CENIK!$A$2:$F$201,6,FALSE)</f>
        <v>0</v>
      </c>
      <c r="K32" s="188">
        <f t="shared" ref="K32:K95" si="3">ROUND((I32*J32),2)</f>
        <v>0</v>
      </c>
    </row>
    <row r="33" spans="1:11" ht="60" x14ac:dyDescent="0.25">
      <c r="A33" s="187">
        <v>1203</v>
      </c>
      <c r="B33" s="187">
        <v>142</v>
      </c>
      <c r="C33" s="184" t="str">
        <f t="shared" si="2"/>
        <v>142-1203</v>
      </c>
      <c r="D33" s="244" t="s">
        <v>290</v>
      </c>
      <c r="E33" s="244" t="s">
        <v>7</v>
      </c>
      <c r="F33" s="244" t="s">
        <v>8</v>
      </c>
      <c r="G33" s="244" t="s">
        <v>236</v>
      </c>
      <c r="H33" s="187" t="s">
        <v>10</v>
      </c>
      <c r="I33" s="188">
        <v>126</v>
      </c>
      <c r="J33" s="188">
        <f>VLOOKUP(A33,CENIK!$A$2:$F$201,6,FALSE)</f>
        <v>0</v>
      </c>
      <c r="K33" s="188">
        <f t="shared" si="3"/>
        <v>0</v>
      </c>
    </row>
    <row r="34" spans="1:11" ht="60" x14ac:dyDescent="0.25">
      <c r="A34" s="187">
        <v>1205</v>
      </c>
      <c r="B34" s="187">
        <v>142</v>
      </c>
      <c r="C34" s="184" t="str">
        <f t="shared" si="2"/>
        <v>142-1205</v>
      </c>
      <c r="D34" s="244" t="s">
        <v>290</v>
      </c>
      <c r="E34" s="244" t="s">
        <v>7</v>
      </c>
      <c r="F34" s="244" t="s">
        <v>8</v>
      </c>
      <c r="G34" s="244" t="s">
        <v>237</v>
      </c>
      <c r="H34" s="187" t="s">
        <v>14</v>
      </c>
      <c r="I34" s="188">
        <v>1</v>
      </c>
      <c r="J34" s="188">
        <f>VLOOKUP(A34,CENIK!$A$2:$F$201,6,FALSE)</f>
        <v>0</v>
      </c>
      <c r="K34" s="188">
        <f t="shared" si="3"/>
        <v>0</v>
      </c>
    </row>
    <row r="35" spans="1:11" ht="60" x14ac:dyDescent="0.25">
      <c r="A35" s="187">
        <v>1206</v>
      </c>
      <c r="B35" s="187">
        <v>142</v>
      </c>
      <c r="C35" s="184" t="str">
        <f t="shared" si="2"/>
        <v>142-1206</v>
      </c>
      <c r="D35" s="244" t="s">
        <v>290</v>
      </c>
      <c r="E35" s="244" t="s">
        <v>7</v>
      </c>
      <c r="F35" s="244" t="s">
        <v>8</v>
      </c>
      <c r="G35" s="244" t="s">
        <v>238</v>
      </c>
      <c r="H35" s="187" t="s">
        <v>14</v>
      </c>
      <c r="I35" s="188">
        <v>1</v>
      </c>
      <c r="J35" s="188">
        <f>VLOOKUP(A35,CENIK!$A$2:$F$201,6,FALSE)</f>
        <v>0</v>
      </c>
      <c r="K35" s="188">
        <f t="shared" si="3"/>
        <v>0</v>
      </c>
    </row>
    <row r="36" spans="1:11" ht="75" x14ac:dyDescent="0.25">
      <c r="A36" s="187">
        <v>1211</v>
      </c>
      <c r="B36" s="187">
        <v>142</v>
      </c>
      <c r="C36" s="184" t="str">
        <f t="shared" si="2"/>
        <v>142-1211</v>
      </c>
      <c r="D36" s="244" t="s">
        <v>290</v>
      </c>
      <c r="E36" s="244" t="s">
        <v>7</v>
      </c>
      <c r="F36" s="244" t="s">
        <v>8</v>
      </c>
      <c r="G36" s="244" t="s">
        <v>242</v>
      </c>
      <c r="H36" s="187" t="s">
        <v>14</v>
      </c>
      <c r="I36" s="188">
        <v>1</v>
      </c>
      <c r="J36" s="188">
        <f>VLOOKUP(A36,CENIK!$A$2:$F$201,6,FALSE)</f>
        <v>0</v>
      </c>
      <c r="K36" s="188">
        <f t="shared" si="3"/>
        <v>0</v>
      </c>
    </row>
    <row r="37" spans="1:11" ht="45" x14ac:dyDescent="0.25">
      <c r="A37" s="187">
        <v>1301</v>
      </c>
      <c r="B37" s="187">
        <v>142</v>
      </c>
      <c r="C37" s="184" t="str">
        <f t="shared" si="2"/>
        <v>142-1301</v>
      </c>
      <c r="D37" s="244" t="s">
        <v>290</v>
      </c>
      <c r="E37" s="244" t="s">
        <v>7</v>
      </c>
      <c r="F37" s="244" t="s">
        <v>15</v>
      </c>
      <c r="G37" s="244" t="s">
        <v>16</v>
      </c>
      <c r="H37" s="187" t="s">
        <v>10</v>
      </c>
      <c r="I37" s="188">
        <v>126</v>
      </c>
      <c r="J37" s="188">
        <f>VLOOKUP(A37,CENIK!$A$2:$F$201,6,FALSE)</f>
        <v>0</v>
      </c>
      <c r="K37" s="188">
        <f t="shared" si="3"/>
        <v>0</v>
      </c>
    </row>
    <row r="38" spans="1:11" ht="150" x14ac:dyDescent="0.25">
      <c r="A38" s="187">
        <v>1302</v>
      </c>
      <c r="B38" s="187">
        <v>142</v>
      </c>
      <c r="C38" s="184" t="str">
        <f t="shared" si="2"/>
        <v>142-1302</v>
      </c>
      <c r="D38" s="244" t="s">
        <v>290</v>
      </c>
      <c r="E38" s="244" t="s">
        <v>7</v>
      </c>
      <c r="F38" s="244" t="s">
        <v>15</v>
      </c>
      <c r="G38" s="244" t="s">
        <v>3252</v>
      </c>
      <c r="H38" s="187" t="s">
        <v>10</v>
      </c>
      <c r="I38" s="188">
        <v>126</v>
      </c>
      <c r="J38" s="188">
        <f>VLOOKUP(A38,CENIK!$A$2:$F$201,6,FALSE)</f>
        <v>0</v>
      </c>
      <c r="K38" s="188">
        <f t="shared" si="3"/>
        <v>0</v>
      </c>
    </row>
    <row r="39" spans="1:11" ht="60" x14ac:dyDescent="0.25">
      <c r="A39" s="187">
        <v>1307</v>
      </c>
      <c r="B39" s="187">
        <v>142</v>
      </c>
      <c r="C39" s="184" t="str">
        <f t="shared" si="2"/>
        <v>142-1307</v>
      </c>
      <c r="D39" s="244" t="s">
        <v>290</v>
      </c>
      <c r="E39" s="244" t="s">
        <v>7</v>
      </c>
      <c r="F39" s="244" t="s">
        <v>15</v>
      </c>
      <c r="G39" s="244" t="s">
        <v>18</v>
      </c>
      <c r="H39" s="187" t="s">
        <v>6</v>
      </c>
      <c r="I39" s="188">
        <v>3</v>
      </c>
      <c r="J39" s="188">
        <f>VLOOKUP(A39,CENIK!$A$2:$F$201,6,FALSE)</f>
        <v>0</v>
      </c>
      <c r="K39" s="188">
        <f t="shared" si="3"/>
        <v>0</v>
      </c>
    </row>
    <row r="40" spans="1:11" ht="30" x14ac:dyDescent="0.25">
      <c r="A40" s="187">
        <v>1401</v>
      </c>
      <c r="B40" s="187">
        <v>142</v>
      </c>
      <c r="C40" s="184" t="str">
        <f t="shared" si="2"/>
        <v>142-1401</v>
      </c>
      <c r="D40" s="244" t="s">
        <v>290</v>
      </c>
      <c r="E40" s="244" t="s">
        <v>7</v>
      </c>
      <c r="F40" s="244" t="s">
        <v>25</v>
      </c>
      <c r="G40" s="244" t="s">
        <v>247</v>
      </c>
      <c r="H40" s="187" t="s">
        <v>20</v>
      </c>
      <c r="I40" s="188">
        <v>5</v>
      </c>
      <c r="J40" s="188">
        <f>VLOOKUP(A40,CENIK!$A$2:$F$201,6,FALSE)</f>
        <v>0</v>
      </c>
      <c r="K40" s="188">
        <f t="shared" si="3"/>
        <v>0</v>
      </c>
    </row>
    <row r="41" spans="1:11" ht="30" x14ac:dyDescent="0.25">
      <c r="A41" s="187">
        <v>1402</v>
      </c>
      <c r="B41" s="187">
        <v>142</v>
      </c>
      <c r="C41" s="184" t="str">
        <f t="shared" si="2"/>
        <v>142-1402</v>
      </c>
      <c r="D41" s="244" t="s">
        <v>290</v>
      </c>
      <c r="E41" s="244" t="s">
        <v>7</v>
      </c>
      <c r="F41" s="244" t="s">
        <v>25</v>
      </c>
      <c r="G41" s="244" t="s">
        <v>248</v>
      </c>
      <c r="H41" s="187" t="s">
        <v>20</v>
      </c>
      <c r="I41" s="188">
        <v>5</v>
      </c>
      <c r="J41" s="188">
        <f>VLOOKUP(A41,CENIK!$A$2:$F$201,6,FALSE)</f>
        <v>0</v>
      </c>
      <c r="K41" s="188">
        <f t="shared" si="3"/>
        <v>0</v>
      </c>
    </row>
    <row r="42" spans="1:11" ht="30" x14ac:dyDescent="0.25">
      <c r="A42" s="187">
        <v>1403</v>
      </c>
      <c r="B42" s="187">
        <v>142</v>
      </c>
      <c r="C42" s="184" t="str">
        <f t="shared" si="2"/>
        <v>142-1403</v>
      </c>
      <c r="D42" s="244" t="s">
        <v>290</v>
      </c>
      <c r="E42" s="244" t="s">
        <v>7</v>
      </c>
      <c r="F42" s="244" t="s">
        <v>25</v>
      </c>
      <c r="G42" s="244" t="s">
        <v>249</v>
      </c>
      <c r="H42" s="187" t="s">
        <v>20</v>
      </c>
      <c r="I42" s="188">
        <v>5</v>
      </c>
      <c r="J42" s="188">
        <f>VLOOKUP(A42,CENIK!$A$2:$F$201,6,FALSE)</f>
        <v>0</v>
      </c>
      <c r="K42" s="188">
        <f t="shared" si="3"/>
        <v>0</v>
      </c>
    </row>
    <row r="43" spans="1:11" ht="45" x14ac:dyDescent="0.25">
      <c r="A43" s="187">
        <v>12309</v>
      </c>
      <c r="B43" s="187">
        <v>142</v>
      </c>
      <c r="C43" s="184" t="str">
        <f t="shared" si="2"/>
        <v>142-12309</v>
      </c>
      <c r="D43" s="244" t="s">
        <v>290</v>
      </c>
      <c r="E43" s="244" t="s">
        <v>26</v>
      </c>
      <c r="F43" s="244" t="s">
        <v>27</v>
      </c>
      <c r="G43" s="244" t="s">
        <v>30</v>
      </c>
      <c r="H43" s="187" t="s">
        <v>29</v>
      </c>
      <c r="I43" s="188">
        <v>150.58000000000001</v>
      </c>
      <c r="J43" s="188">
        <f>VLOOKUP(A43,CENIK!$A$2:$F$201,6,FALSE)</f>
        <v>0</v>
      </c>
      <c r="K43" s="188">
        <f t="shared" si="3"/>
        <v>0</v>
      </c>
    </row>
    <row r="44" spans="1:11" ht="30" x14ac:dyDescent="0.25">
      <c r="A44" s="187">
        <v>12328</v>
      </c>
      <c r="B44" s="187">
        <v>142</v>
      </c>
      <c r="C44" s="184" t="str">
        <f t="shared" si="2"/>
        <v>142-12328</v>
      </c>
      <c r="D44" s="244" t="s">
        <v>290</v>
      </c>
      <c r="E44" s="244" t="s">
        <v>26</v>
      </c>
      <c r="F44" s="244" t="s">
        <v>27</v>
      </c>
      <c r="G44" s="244" t="s">
        <v>32</v>
      </c>
      <c r="H44" s="187" t="s">
        <v>10</v>
      </c>
      <c r="I44" s="188">
        <v>252</v>
      </c>
      <c r="J44" s="188">
        <f>VLOOKUP(A44,CENIK!$A$2:$F$201,6,FALSE)</f>
        <v>0</v>
      </c>
      <c r="K44" s="188">
        <f t="shared" si="3"/>
        <v>0</v>
      </c>
    </row>
    <row r="45" spans="1:11" ht="60" x14ac:dyDescent="0.25">
      <c r="A45" s="187">
        <v>21106</v>
      </c>
      <c r="B45" s="187">
        <v>142</v>
      </c>
      <c r="C45" s="184" t="str">
        <f t="shared" si="2"/>
        <v>142-21106</v>
      </c>
      <c r="D45" s="244" t="s">
        <v>290</v>
      </c>
      <c r="E45" s="244" t="s">
        <v>26</v>
      </c>
      <c r="F45" s="244" t="s">
        <v>27</v>
      </c>
      <c r="G45" s="244" t="s">
        <v>251</v>
      </c>
      <c r="H45" s="187" t="s">
        <v>22</v>
      </c>
      <c r="I45" s="188">
        <v>117</v>
      </c>
      <c r="J45" s="188">
        <f>VLOOKUP(A45,CENIK!$A$2:$F$201,6,FALSE)</f>
        <v>0</v>
      </c>
      <c r="K45" s="188">
        <f t="shared" si="3"/>
        <v>0</v>
      </c>
    </row>
    <row r="46" spans="1:11" ht="30" x14ac:dyDescent="0.25">
      <c r="A46" s="187">
        <v>22103</v>
      </c>
      <c r="B46" s="187">
        <v>142</v>
      </c>
      <c r="C46" s="184" t="str">
        <f t="shared" si="2"/>
        <v>142-22103</v>
      </c>
      <c r="D46" s="244" t="s">
        <v>290</v>
      </c>
      <c r="E46" s="244" t="s">
        <v>26</v>
      </c>
      <c r="F46" s="244" t="s">
        <v>36</v>
      </c>
      <c r="G46" s="244" t="s">
        <v>40</v>
      </c>
      <c r="H46" s="187" t="s">
        <v>29</v>
      </c>
      <c r="I46" s="188">
        <v>150.58000000000001</v>
      </c>
      <c r="J46" s="188">
        <f>VLOOKUP(A46,CENIK!$A$2:$F$201,6,FALSE)</f>
        <v>0</v>
      </c>
      <c r="K46" s="188">
        <f t="shared" si="3"/>
        <v>0</v>
      </c>
    </row>
    <row r="47" spans="1:11" ht="30" x14ac:dyDescent="0.25">
      <c r="A47" s="187">
        <v>24405</v>
      </c>
      <c r="B47" s="187">
        <v>142</v>
      </c>
      <c r="C47" s="184" t="str">
        <f t="shared" si="2"/>
        <v>142-24405</v>
      </c>
      <c r="D47" s="244" t="s">
        <v>290</v>
      </c>
      <c r="E47" s="244" t="s">
        <v>26</v>
      </c>
      <c r="F47" s="244" t="s">
        <v>36</v>
      </c>
      <c r="G47" s="244" t="s">
        <v>252</v>
      </c>
      <c r="H47" s="187" t="s">
        <v>22</v>
      </c>
      <c r="I47" s="188">
        <v>60.23</v>
      </c>
      <c r="J47" s="188">
        <f>VLOOKUP(A47,CENIK!$A$2:$F$201,6,FALSE)</f>
        <v>0</v>
      </c>
      <c r="K47" s="188">
        <f t="shared" si="3"/>
        <v>0</v>
      </c>
    </row>
    <row r="48" spans="1:11" ht="45" x14ac:dyDescent="0.25">
      <c r="A48" s="187">
        <v>31302</v>
      </c>
      <c r="B48" s="187">
        <v>142</v>
      </c>
      <c r="C48" s="184" t="str">
        <f t="shared" si="2"/>
        <v>142-31302</v>
      </c>
      <c r="D48" s="244" t="s">
        <v>290</v>
      </c>
      <c r="E48" s="244" t="s">
        <v>26</v>
      </c>
      <c r="F48" s="244" t="s">
        <v>36</v>
      </c>
      <c r="G48" s="244" t="s">
        <v>639</v>
      </c>
      <c r="H48" s="187" t="s">
        <v>22</v>
      </c>
      <c r="I48" s="188">
        <v>45.17</v>
      </c>
      <c r="J48" s="188">
        <f>VLOOKUP(A48,CENIK!$A$2:$F$201,6,FALSE)</f>
        <v>0</v>
      </c>
      <c r="K48" s="188">
        <f t="shared" si="3"/>
        <v>0</v>
      </c>
    </row>
    <row r="49" spans="1:11" ht="75" x14ac:dyDescent="0.25">
      <c r="A49" s="187">
        <v>31602</v>
      </c>
      <c r="B49" s="187">
        <v>142</v>
      </c>
      <c r="C49" s="184" t="str">
        <f t="shared" si="2"/>
        <v>142-31602</v>
      </c>
      <c r="D49" s="244" t="s">
        <v>290</v>
      </c>
      <c r="E49" s="244" t="s">
        <v>26</v>
      </c>
      <c r="F49" s="244" t="s">
        <v>36</v>
      </c>
      <c r="G49" s="244" t="s">
        <v>640</v>
      </c>
      <c r="H49" s="187" t="s">
        <v>29</v>
      </c>
      <c r="I49" s="188">
        <v>150.58000000000001</v>
      </c>
      <c r="J49" s="188">
        <f>VLOOKUP(A49,CENIK!$A$2:$F$201,6,FALSE)</f>
        <v>0</v>
      </c>
      <c r="K49" s="188">
        <f t="shared" si="3"/>
        <v>0</v>
      </c>
    </row>
    <row r="50" spans="1:11" ht="45" x14ac:dyDescent="0.25">
      <c r="A50" s="187">
        <v>32208</v>
      </c>
      <c r="B50" s="187">
        <v>142</v>
      </c>
      <c r="C50" s="184" t="str">
        <f t="shared" si="2"/>
        <v>142-32208</v>
      </c>
      <c r="D50" s="244" t="s">
        <v>290</v>
      </c>
      <c r="E50" s="244" t="s">
        <v>26</v>
      </c>
      <c r="F50" s="244" t="s">
        <v>36</v>
      </c>
      <c r="G50" s="244" t="s">
        <v>254</v>
      </c>
      <c r="H50" s="187" t="s">
        <v>29</v>
      </c>
      <c r="I50" s="188">
        <v>150.58000000000001</v>
      </c>
      <c r="J50" s="188">
        <f>VLOOKUP(A50,CENIK!$A$2:$F$201,6,FALSE)</f>
        <v>0</v>
      </c>
      <c r="K50" s="188">
        <f t="shared" si="3"/>
        <v>0</v>
      </c>
    </row>
    <row r="51" spans="1:11" ht="45" x14ac:dyDescent="0.25">
      <c r="A51" s="187">
        <v>4101</v>
      </c>
      <c r="B51" s="187">
        <v>142</v>
      </c>
      <c r="C51" s="184" t="str">
        <f t="shared" si="2"/>
        <v>142-4101</v>
      </c>
      <c r="D51" s="244" t="s">
        <v>290</v>
      </c>
      <c r="E51" s="244" t="s">
        <v>49</v>
      </c>
      <c r="F51" s="244" t="s">
        <v>50</v>
      </c>
      <c r="G51" s="244" t="s">
        <v>641</v>
      </c>
      <c r="H51" s="187" t="s">
        <v>29</v>
      </c>
      <c r="I51" s="188">
        <v>579.72</v>
      </c>
      <c r="J51" s="188">
        <f>VLOOKUP(A51,CENIK!$A$2:$F$201,6,FALSE)</f>
        <v>0</v>
      </c>
      <c r="K51" s="188">
        <f t="shared" si="3"/>
        <v>0</v>
      </c>
    </row>
    <row r="52" spans="1:11" ht="45" x14ac:dyDescent="0.25">
      <c r="A52" s="187">
        <v>4106</v>
      </c>
      <c r="B52" s="187">
        <v>142</v>
      </c>
      <c r="C52" s="184" t="str">
        <f t="shared" si="2"/>
        <v>142-4106</v>
      </c>
      <c r="D52" s="244" t="s">
        <v>290</v>
      </c>
      <c r="E52" s="244" t="s">
        <v>49</v>
      </c>
      <c r="F52" s="244" t="s">
        <v>50</v>
      </c>
      <c r="G52" s="244" t="s">
        <v>642</v>
      </c>
      <c r="H52" s="187" t="s">
        <v>22</v>
      </c>
      <c r="I52" s="188">
        <v>157</v>
      </c>
      <c r="J52" s="188">
        <f>VLOOKUP(A52,CENIK!$A$2:$F$201,6,FALSE)</f>
        <v>0</v>
      </c>
      <c r="K52" s="188">
        <f t="shared" si="3"/>
        <v>0</v>
      </c>
    </row>
    <row r="53" spans="1:11" ht="45" x14ac:dyDescent="0.25">
      <c r="A53" s="187">
        <v>4117</v>
      </c>
      <c r="B53" s="187">
        <v>142</v>
      </c>
      <c r="C53" s="184" t="str">
        <f t="shared" si="2"/>
        <v>142-4117</v>
      </c>
      <c r="D53" s="244" t="s">
        <v>290</v>
      </c>
      <c r="E53" s="244" t="s">
        <v>49</v>
      </c>
      <c r="F53" s="244" t="s">
        <v>50</v>
      </c>
      <c r="G53" s="244" t="s">
        <v>52</v>
      </c>
      <c r="H53" s="187" t="s">
        <v>22</v>
      </c>
      <c r="I53" s="188">
        <v>16</v>
      </c>
      <c r="J53" s="188">
        <f>VLOOKUP(A53,CENIK!$A$2:$F$201,6,FALSE)</f>
        <v>0</v>
      </c>
      <c r="K53" s="188">
        <f t="shared" si="3"/>
        <v>0</v>
      </c>
    </row>
    <row r="54" spans="1:11" ht="45" x14ac:dyDescent="0.25">
      <c r="A54" s="187">
        <v>4121</v>
      </c>
      <c r="B54" s="187">
        <v>142</v>
      </c>
      <c r="C54" s="184" t="str">
        <f t="shared" si="2"/>
        <v>142-4121</v>
      </c>
      <c r="D54" s="244" t="s">
        <v>290</v>
      </c>
      <c r="E54" s="244" t="s">
        <v>49</v>
      </c>
      <c r="F54" s="244" t="s">
        <v>50</v>
      </c>
      <c r="G54" s="244" t="s">
        <v>260</v>
      </c>
      <c r="H54" s="187" t="s">
        <v>22</v>
      </c>
      <c r="I54" s="188">
        <v>25</v>
      </c>
      <c r="J54" s="188">
        <f>VLOOKUP(A54,CENIK!$A$2:$F$201,6,FALSE)</f>
        <v>0</v>
      </c>
      <c r="K54" s="188">
        <f t="shared" si="3"/>
        <v>0</v>
      </c>
    </row>
    <row r="55" spans="1:11" ht="30" x14ac:dyDescent="0.25">
      <c r="A55" s="187">
        <v>4202</v>
      </c>
      <c r="B55" s="187">
        <v>142</v>
      </c>
      <c r="C55" s="184" t="str">
        <f t="shared" si="2"/>
        <v>142-4202</v>
      </c>
      <c r="D55" s="244" t="s">
        <v>290</v>
      </c>
      <c r="E55" s="244" t="s">
        <v>49</v>
      </c>
      <c r="F55" s="244" t="s">
        <v>56</v>
      </c>
      <c r="G55" s="244" t="s">
        <v>58</v>
      </c>
      <c r="H55" s="187" t="s">
        <v>29</v>
      </c>
      <c r="I55" s="188">
        <v>150.58000000000001</v>
      </c>
      <c r="J55" s="188">
        <f>VLOOKUP(A55,CENIK!$A$2:$F$201,6,FALSE)</f>
        <v>0</v>
      </c>
      <c r="K55" s="188">
        <f t="shared" si="3"/>
        <v>0</v>
      </c>
    </row>
    <row r="56" spans="1:11" ht="75" x14ac:dyDescent="0.25">
      <c r="A56" s="187">
        <v>4203</v>
      </c>
      <c r="B56" s="187">
        <v>142</v>
      </c>
      <c r="C56" s="184" t="str">
        <f t="shared" si="2"/>
        <v>142-4203</v>
      </c>
      <c r="D56" s="244" t="s">
        <v>290</v>
      </c>
      <c r="E56" s="244" t="s">
        <v>49</v>
      </c>
      <c r="F56" s="244" t="s">
        <v>56</v>
      </c>
      <c r="G56" s="244" t="s">
        <v>59</v>
      </c>
      <c r="H56" s="187" t="s">
        <v>22</v>
      </c>
      <c r="I56" s="188">
        <v>15.06</v>
      </c>
      <c r="J56" s="188">
        <f>VLOOKUP(A56,CENIK!$A$2:$F$201,6,FALSE)</f>
        <v>0</v>
      </c>
      <c r="K56" s="188">
        <f t="shared" si="3"/>
        <v>0</v>
      </c>
    </row>
    <row r="57" spans="1:11" ht="60" x14ac:dyDescent="0.25">
      <c r="A57" s="187">
        <v>4204</v>
      </c>
      <c r="B57" s="187">
        <v>142</v>
      </c>
      <c r="C57" s="184" t="str">
        <f t="shared" si="2"/>
        <v>142-4204</v>
      </c>
      <c r="D57" s="244" t="s">
        <v>290</v>
      </c>
      <c r="E57" s="244" t="s">
        <v>49</v>
      </c>
      <c r="F57" s="244" t="s">
        <v>56</v>
      </c>
      <c r="G57" s="244" t="s">
        <v>60</v>
      </c>
      <c r="H57" s="187" t="s">
        <v>22</v>
      </c>
      <c r="I57" s="188">
        <v>58.19</v>
      </c>
      <c r="J57" s="188">
        <f>VLOOKUP(A57,CENIK!$A$2:$F$201,6,FALSE)</f>
        <v>0</v>
      </c>
      <c r="K57" s="188">
        <f t="shared" si="3"/>
        <v>0</v>
      </c>
    </row>
    <row r="58" spans="1:11" ht="60" x14ac:dyDescent="0.25">
      <c r="A58" s="187">
        <v>4206</v>
      </c>
      <c r="B58" s="187">
        <v>142</v>
      </c>
      <c r="C58" s="184" t="str">
        <f t="shared" si="2"/>
        <v>142-4206</v>
      </c>
      <c r="D58" s="244" t="s">
        <v>290</v>
      </c>
      <c r="E58" s="244" t="s">
        <v>49</v>
      </c>
      <c r="F58" s="244" t="s">
        <v>56</v>
      </c>
      <c r="G58" s="244" t="s">
        <v>62</v>
      </c>
      <c r="H58" s="187" t="s">
        <v>22</v>
      </c>
      <c r="I58" s="188">
        <v>97</v>
      </c>
      <c r="J58" s="188">
        <f>VLOOKUP(A58,CENIK!$A$2:$F$201,6,FALSE)</f>
        <v>0</v>
      </c>
      <c r="K58" s="188">
        <f t="shared" si="3"/>
        <v>0</v>
      </c>
    </row>
    <row r="59" spans="1:11" ht="75" x14ac:dyDescent="0.25">
      <c r="A59" s="187">
        <v>5108</v>
      </c>
      <c r="B59" s="187">
        <v>142</v>
      </c>
      <c r="C59" s="184" t="str">
        <f t="shared" si="2"/>
        <v>142-5108</v>
      </c>
      <c r="D59" s="244" t="s">
        <v>290</v>
      </c>
      <c r="E59" s="244" t="s">
        <v>63</v>
      </c>
      <c r="F59" s="244" t="s">
        <v>64</v>
      </c>
      <c r="G59" s="244" t="s">
        <v>68</v>
      </c>
      <c r="H59" s="187" t="s">
        <v>69</v>
      </c>
      <c r="I59" s="188">
        <v>15</v>
      </c>
      <c r="J59" s="188">
        <f>VLOOKUP(A59,CENIK!$A$2:$F$201,6,FALSE)</f>
        <v>0</v>
      </c>
      <c r="K59" s="188">
        <f t="shared" si="3"/>
        <v>0</v>
      </c>
    </row>
    <row r="60" spans="1:11" ht="75" x14ac:dyDescent="0.25">
      <c r="A60" s="187">
        <v>5109</v>
      </c>
      <c r="B60" s="187">
        <v>142</v>
      </c>
      <c r="C60" s="184" t="str">
        <f t="shared" si="2"/>
        <v>142-5109</v>
      </c>
      <c r="D60" s="244" t="s">
        <v>290</v>
      </c>
      <c r="E60" s="244" t="s">
        <v>63</v>
      </c>
      <c r="F60" s="244" t="s">
        <v>64</v>
      </c>
      <c r="G60" s="244" t="s">
        <v>70</v>
      </c>
      <c r="H60" s="187" t="s">
        <v>10</v>
      </c>
      <c r="I60" s="188">
        <v>5</v>
      </c>
      <c r="J60" s="188">
        <f>VLOOKUP(A60,CENIK!$A$2:$F$201,6,FALSE)</f>
        <v>0</v>
      </c>
      <c r="K60" s="188">
        <f t="shared" si="3"/>
        <v>0</v>
      </c>
    </row>
    <row r="61" spans="1:11" ht="75" x14ac:dyDescent="0.25">
      <c r="A61" s="187">
        <v>5109</v>
      </c>
      <c r="B61" s="187">
        <v>142</v>
      </c>
      <c r="C61" s="184" t="str">
        <f t="shared" si="2"/>
        <v>142-5109</v>
      </c>
      <c r="D61" s="244" t="s">
        <v>290</v>
      </c>
      <c r="E61" s="244" t="s">
        <v>63</v>
      </c>
      <c r="F61" s="244" t="s">
        <v>64</v>
      </c>
      <c r="G61" s="244" t="s">
        <v>70</v>
      </c>
      <c r="H61" s="187" t="s">
        <v>10</v>
      </c>
      <c r="I61" s="188">
        <v>5</v>
      </c>
      <c r="J61" s="188">
        <f>VLOOKUP(A61,CENIK!$A$2:$F$201,6,FALSE)</f>
        <v>0</v>
      </c>
      <c r="K61" s="188">
        <f t="shared" si="3"/>
        <v>0</v>
      </c>
    </row>
    <row r="62" spans="1:11" ht="165" x14ac:dyDescent="0.25">
      <c r="A62" s="187">
        <v>6101</v>
      </c>
      <c r="B62" s="187">
        <v>142</v>
      </c>
      <c r="C62" s="184" t="str">
        <f t="shared" si="2"/>
        <v>142-6101</v>
      </c>
      <c r="D62" s="244" t="s">
        <v>290</v>
      </c>
      <c r="E62" s="244" t="s">
        <v>74</v>
      </c>
      <c r="F62" s="244" t="s">
        <v>75</v>
      </c>
      <c r="G62" s="244" t="s">
        <v>76</v>
      </c>
      <c r="H62" s="187" t="s">
        <v>10</v>
      </c>
      <c r="I62" s="188">
        <v>126</v>
      </c>
      <c r="J62" s="188">
        <f>VLOOKUP(A62,CENIK!$A$2:$F$201,6,FALSE)</f>
        <v>0</v>
      </c>
      <c r="K62" s="188">
        <f t="shared" si="3"/>
        <v>0</v>
      </c>
    </row>
    <row r="63" spans="1:11" ht="120" x14ac:dyDescent="0.25">
      <c r="A63" s="187">
        <v>6202</v>
      </c>
      <c r="B63" s="187">
        <v>142</v>
      </c>
      <c r="C63" s="184" t="str">
        <f t="shared" si="2"/>
        <v>142-6202</v>
      </c>
      <c r="D63" s="244" t="s">
        <v>290</v>
      </c>
      <c r="E63" s="244" t="s">
        <v>74</v>
      </c>
      <c r="F63" s="244" t="s">
        <v>77</v>
      </c>
      <c r="G63" s="244" t="s">
        <v>263</v>
      </c>
      <c r="H63" s="187" t="s">
        <v>6</v>
      </c>
      <c r="I63" s="188">
        <v>2</v>
      </c>
      <c r="J63" s="188">
        <f>VLOOKUP(A63,CENIK!$A$2:$F$201,6,FALSE)</f>
        <v>0</v>
      </c>
      <c r="K63" s="188">
        <f t="shared" si="3"/>
        <v>0</v>
      </c>
    </row>
    <row r="64" spans="1:11" ht="120" x14ac:dyDescent="0.25">
      <c r="A64" s="187">
        <v>6204</v>
      </c>
      <c r="B64" s="187">
        <v>142</v>
      </c>
      <c r="C64" s="184" t="str">
        <f t="shared" si="2"/>
        <v>142-6204</v>
      </c>
      <c r="D64" s="244" t="s">
        <v>290</v>
      </c>
      <c r="E64" s="244" t="s">
        <v>74</v>
      </c>
      <c r="F64" s="244" t="s">
        <v>77</v>
      </c>
      <c r="G64" s="244" t="s">
        <v>265</v>
      </c>
      <c r="H64" s="187" t="s">
        <v>6</v>
      </c>
      <c r="I64" s="188">
        <v>3</v>
      </c>
      <c r="J64" s="188">
        <f>VLOOKUP(A64,CENIK!$A$2:$F$201,6,FALSE)</f>
        <v>0</v>
      </c>
      <c r="K64" s="188">
        <f t="shared" si="3"/>
        <v>0</v>
      </c>
    </row>
    <row r="65" spans="1:11" ht="120" x14ac:dyDescent="0.25">
      <c r="A65" s="187">
        <v>6253</v>
      </c>
      <c r="B65" s="187">
        <v>142</v>
      </c>
      <c r="C65" s="184" t="str">
        <f t="shared" si="2"/>
        <v>142-6253</v>
      </c>
      <c r="D65" s="244" t="s">
        <v>290</v>
      </c>
      <c r="E65" s="244" t="s">
        <v>74</v>
      </c>
      <c r="F65" s="244" t="s">
        <v>77</v>
      </c>
      <c r="G65" s="244" t="s">
        <v>269</v>
      </c>
      <c r="H65" s="187" t="s">
        <v>6</v>
      </c>
      <c r="I65" s="188">
        <v>5</v>
      </c>
      <c r="J65" s="188">
        <f>VLOOKUP(A65,CENIK!$A$2:$F$201,6,FALSE)</f>
        <v>0</v>
      </c>
      <c r="K65" s="188">
        <f t="shared" si="3"/>
        <v>0</v>
      </c>
    </row>
    <row r="66" spans="1:11" ht="30" x14ac:dyDescent="0.25">
      <c r="A66" s="187">
        <v>6257</v>
      </c>
      <c r="B66" s="187">
        <v>142</v>
      </c>
      <c r="C66" s="184" t="str">
        <f t="shared" si="2"/>
        <v>142-6257</v>
      </c>
      <c r="D66" s="244" t="s">
        <v>290</v>
      </c>
      <c r="E66" s="244" t="s">
        <v>74</v>
      </c>
      <c r="F66" s="244" t="s">
        <v>77</v>
      </c>
      <c r="G66" s="244" t="s">
        <v>79</v>
      </c>
      <c r="H66" s="187" t="s">
        <v>6</v>
      </c>
      <c r="I66" s="188">
        <v>1</v>
      </c>
      <c r="J66" s="188">
        <f>VLOOKUP(A66,CENIK!$A$2:$F$201,6,FALSE)</f>
        <v>0</v>
      </c>
      <c r="K66" s="188">
        <f t="shared" si="3"/>
        <v>0</v>
      </c>
    </row>
    <row r="67" spans="1:11" ht="345" x14ac:dyDescent="0.25">
      <c r="A67" s="187">
        <v>6301</v>
      </c>
      <c r="B67" s="187">
        <v>142</v>
      </c>
      <c r="C67" s="184" t="str">
        <f t="shared" si="2"/>
        <v>142-6301</v>
      </c>
      <c r="D67" s="244" t="s">
        <v>290</v>
      </c>
      <c r="E67" s="244" t="s">
        <v>74</v>
      </c>
      <c r="F67" s="244" t="s">
        <v>81</v>
      </c>
      <c r="G67" s="244" t="s">
        <v>270</v>
      </c>
      <c r="H67" s="187" t="s">
        <v>6</v>
      </c>
      <c r="I67" s="188">
        <v>3</v>
      </c>
      <c r="J67" s="188">
        <f>VLOOKUP(A67,CENIK!$A$2:$F$201,6,FALSE)</f>
        <v>0</v>
      </c>
      <c r="K67" s="188">
        <f t="shared" si="3"/>
        <v>0</v>
      </c>
    </row>
    <row r="68" spans="1:11" ht="120" x14ac:dyDescent="0.25">
      <c r="A68" s="187">
        <v>6302</v>
      </c>
      <c r="B68" s="187">
        <v>142</v>
      </c>
      <c r="C68" s="184" t="str">
        <f t="shared" si="2"/>
        <v>142-6302</v>
      </c>
      <c r="D68" s="244" t="s">
        <v>290</v>
      </c>
      <c r="E68" s="244" t="s">
        <v>74</v>
      </c>
      <c r="F68" s="244" t="s">
        <v>81</v>
      </c>
      <c r="G68" s="244" t="s">
        <v>82</v>
      </c>
      <c r="H68" s="187" t="s">
        <v>6</v>
      </c>
      <c r="I68" s="188">
        <v>3</v>
      </c>
      <c r="J68" s="188">
        <f>VLOOKUP(A68,CENIK!$A$2:$F$201,6,FALSE)</f>
        <v>0</v>
      </c>
      <c r="K68" s="188">
        <f t="shared" si="3"/>
        <v>0</v>
      </c>
    </row>
    <row r="69" spans="1:11" ht="30" x14ac:dyDescent="0.25">
      <c r="A69" s="187">
        <v>6401</v>
      </c>
      <c r="B69" s="187">
        <v>142</v>
      </c>
      <c r="C69" s="184" t="str">
        <f t="shared" si="2"/>
        <v>142-6401</v>
      </c>
      <c r="D69" s="244" t="s">
        <v>290</v>
      </c>
      <c r="E69" s="244" t="s">
        <v>74</v>
      </c>
      <c r="F69" s="244" t="s">
        <v>85</v>
      </c>
      <c r="G69" s="244" t="s">
        <v>86</v>
      </c>
      <c r="H69" s="187" t="s">
        <v>10</v>
      </c>
      <c r="I69" s="188">
        <v>126</v>
      </c>
      <c r="J69" s="188">
        <f>VLOOKUP(A69,CENIK!$A$2:$F$201,6,FALSE)</f>
        <v>0</v>
      </c>
      <c r="K69" s="188">
        <f t="shared" si="3"/>
        <v>0</v>
      </c>
    </row>
    <row r="70" spans="1:11" ht="30" x14ac:dyDescent="0.25">
      <c r="A70" s="187">
        <v>6402</v>
      </c>
      <c r="B70" s="187">
        <v>142</v>
      </c>
      <c r="C70" s="184" t="str">
        <f t="shared" si="2"/>
        <v>142-6402</v>
      </c>
      <c r="D70" s="244" t="s">
        <v>290</v>
      </c>
      <c r="E70" s="244" t="s">
        <v>74</v>
      </c>
      <c r="F70" s="244" t="s">
        <v>85</v>
      </c>
      <c r="G70" s="244" t="s">
        <v>122</v>
      </c>
      <c r="H70" s="187" t="s">
        <v>10</v>
      </c>
      <c r="I70" s="188">
        <v>126</v>
      </c>
      <c r="J70" s="188">
        <f>VLOOKUP(A70,CENIK!$A$2:$F$201,6,FALSE)</f>
        <v>0</v>
      </c>
      <c r="K70" s="188">
        <f t="shared" si="3"/>
        <v>0</v>
      </c>
    </row>
    <row r="71" spans="1:11" ht="60" x14ac:dyDescent="0.25">
      <c r="A71" s="187">
        <v>6405</v>
      </c>
      <c r="B71" s="187">
        <v>142</v>
      </c>
      <c r="C71" s="184" t="str">
        <f t="shared" si="2"/>
        <v>142-6405</v>
      </c>
      <c r="D71" s="244" t="s">
        <v>290</v>
      </c>
      <c r="E71" s="244" t="s">
        <v>74</v>
      </c>
      <c r="F71" s="244" t="s">
        <v>85</v>
      </c>
      <c r="G71" s="244" t="s">
        <v>87</v>
      </c>
      <c r="H71" s="187" t="s">
        <v>10</v>
      </c>
      <c r="I71" s="188">
        <v>126</v>
      </c>
      <c r="J71" s="188">
        <f>VLOOKUP(A71,CENIK!$A$2:$F$201,6,FALSE)</f>
        <v>0</v>
      </c>
      <c r="K71" s="188">
        <f t="shared" si="3"/>
        <v>0</v>
      </c>
    </row>
    <row r="72" spans="1:11" ht="30" x14ac:dyDescent="0.25">
      <c r="A72" s="187">
        <v>6501</v>
      </c>
      <c r="B72" s="187">
        <v>142</v>
      </c>
      <c r="C72" s="184" t="str">
        <f t="shared" si="2"/>
        <v>142-6501</v>
      </c>
      <c r="D72" s="244" t="s">
        <v>290</v>
      </c>
      <c r="E72" s="244" t="s">
        <v>74</v>
      </c>
      <c r="F72" s="244" t="s">
        <v>88</v>
      </c>
      <c r="G72" s="244" t="s">
        <v>271</v>
      </c>
      <c r="H72" s="187" t="s">
        <v>6</v>
      </c>
      <c r="I72" s="188">
        <v>3</v>
      </c>
      <c r="J72" s="188">
        <f>VLOOKUP(A72,CENIK!$A$2:$F$201,6,FALSE)</f>
        <v>0</v>
      </c>
      <c r="K72" s="188">
        <f t="shared" si="3"/>
        <v>0</v>
      </c>
    </row>
    <row r="73" spans="1:11" ht="45" x14ac:dyDescent="0.25">
      <c r="A73" s="187">
        <v>6503</v>
      </c>
      <c r="B73" s="187">
        <v>142</v>
      </c>
      <c r="C73" s="184" t="str">
        <f t="shared" si="2"/>
        <v>142-6503</v>
      </c>
      <c r="D73" s="244" t="s">
        <v>290</v>
      </c>
      <c r="E73" s="244" t="s">
        <v>74</v>
      </c>
      <c r="F73" s="244" t="s">
        <v>88</v>
      </c>
      <c r="G73" s="244" t="s">
        <v>273</v>
      </c>
      <c r="H73" s="187" t="s">
        <v>6</v>
      </c>
      <c r="I73" s="188">
        <v>3</v>
      </c>
      <c r="J73" s="188">
        <f>VLOOKUP(A73,CENIK!$A$2:$F$201,6,FALSE)</f>
        <v>0</v>
      </c>
      <c r="K73" s="188">
        <f t="shared" si="3"/>
        <v>0</v>
      </c>
    </row>
    <row r="74" spans="1:11" ht="30" x14ac:dyDescent="0.25">
      <c r="A74" s="187">
        <v>6507</v>
      </c>
      <c r="B74" s="187">
        <v>142</v>
      </c>
      <c r="C74" s="184" t="str">
        <f t="shared" si="2"/>
        <v>142-6507</v>
      </c>
      <c r="D74" s="244" t="s">
        <v>290</v>
      </c>
      <c r="E74" s="244" t="s">
        <v>74</v>
      </c>
      <c r="F74" s="244" t="s">
        <v>88</v>
      </c>
      <c r="G74" s="244" t="s">
        <v>277</v>
      </c>
      <c r="H74" s="187" t="s">
        <v>6</v>
      </c>
      <c r="I74" s="188">
        <v>1</v>
      </c>
      <c r="J74" s="188">
        <f>VLOOKUP(A74,CENIK!$A$2:$F$201,6,FALSE)</f>
        <v>0</v>
      </c>
      <c r="K74" s="188">
        <f t="shared" si="3"/>
        <v>0</v>
      </c>
    </row>
    <row r="75" spans="1:11" ht="60" x14ac:dyDescent="0.25">
      <c r="A75" s="187">
        <v>1201</v>
      </c>
      <c r="B75" s="187">
        <v>190</v>
      </c>
      <c r="C75" s="184" t="str">
        <f t="shared" si="2"/>
        <v>190-1201</v>
      </c>
      <c r="D75" s="244" t="s">
        <v>291</v>
      </c>
      <c r="E75" s="244" t="s">
        <v>7</v>
      </c>
      <c r="F75" s="244" t="s">
        <v>8</v>
      </c>
      <c r="G75" s="244" t="s">
        <v>9</v>
      </c>
      <c r="H75" s="187" t="s">
        <v>10</v>
      </c>
      <c r="I75" s="188">
        <v>83</v>
      </c>
      <c r="J75" s="188">
        <f>VLOOKUP(A75,CENIK!$A$2:$F$201,6,FALSE)</f>
        <v>0</v>
      </c>
      <c r="K75" s="188">
        <f t="shared" si="3"/>
        <v>0</v>
      </c>
    </row>
    <row r="76" spans="1:11" ht="45" x14ac:dyDescent="0.25">
      <c r="A76" s="187">
        <v>1202</v>
      </c>
      <c r="B76" s="187">
        <v>190</v>
      </c>
      <c r="C76" s="184" t="str">
        <f t="shared" si="2"/>
        <v>190-1202</v>
      </c>
      <c r="D76" s="244" t="s">
        <v>291</v>
      </c>
      <c r="E76" s="244" t="s">
        <v>7</v>
      </c>
      <c r="F76" s="244" t="s">
        <v>8</v>
      </c>
      <c r="G76" s="244" t="s">
        <v>11</v>
      </c>
      <c r="H76" s="187" t="s">
        <v>12</v>
      </c>
      <c r="I76" s="188">
        <v>3</v>
      </c>
      <c r="J76" s="188">
        <f>VLOOKUP(A76,CENIK!$A$2:$F$201,6,FALSE)</f>
        <v>0</v>
      </c>
      <c r="K76" s="188">
        <f t="shared" si="3"/>
        <v>0</v>
      </c>
    </row>
    <row r="77" spans="1:11" ht="60" x14ac:dyDescent="0.25">
      <c r="A77" s="187">
        <v>1203</v>
      </c>
      <c r="B77" s="187">
        <v>190</v>
      </c>
      <c r="C77" s="184" t="str">
        <f t="shared" si="2"/>
        <v>190-1203</v>
      </c>
      <c r="D77" s="244" t="s">
        <v>291</v>
      </c>
      <c r="E77" s="244" t="s">
        <v>7</v>
      </c>
      <c r="F77" s="244" t="s">
        <v>8</v>
      </c>
      <c r="G77" s="244" t="s">
        <v>236</v>
      </c>
      <c r="H77" s="187" t="s">
        <v>10</v>
      </c>
      <c r="I77" s="188">
        <v>83</v>
      </c>
      <c r="J77" s="188">
        <f>VLOOKUP(A77,CENIK!$A$2:$F$201,6,FALSE)</f>
        <v>0</v>
      </c>
      <c r="K77" s="188">
        <f t="shared" si="3"/>
        <v>0</v>
      </c>
    </row>
    <row r="78" spans="1:11" ht="60" x14ac:dyDescent="0.25">
      <c r="A78" s="187">
        <v>1206</v>
      </c>
      <c r="B78" s="187">
        <v>190</v>
      </c>
      <c r="C78" s="184" t="str">
        <f t="shared" si="2"/>
        <v>190-1206</v>
      </c>
      <c r="D78" s="244" t="s">
        <v>291</v>
      </c>
      <c r="E78" s="244" t="s">
        <v>7</v>
      </c>
      <c r="F78" s="244" t="s">
        <v>8</v>
      </c>
      <c r="G78" s="244" t="s">
        <v>238</v>
      </c>
      <c r="H78" s="187" t="s">
        <v>14</v>
      </c>
      <c r="I78" s="188">
        <v>1</v>
      </c>
      <c r="J78" s="188">
        <f>VLOOKUP(A78,CENIK!$A$2:$F$201,6,FALSE)</f>
        <v>0</v>
      </c>
      <c r="K78" s="188">
        <f t="shared" si="3"/>
        <v>0</v>
      </c>
    </row>
    <row r="79" spans="1:11" ht="75" x14ac:dyDescent="0.25">
      <c r="A79" s="187">
        <v>1207</v>
      </c>
      <c r="B79" s="187">
        <v>190</v>
      </c>
      <c r="C79" s="184" t="str">
        <f t="shared" si="2"/>
        <v>190-1207</v>
      </c>
      <c r="D79" s="244" t="s">
        <v>291</v>
      </c>
      <c r="E79" s="244" t="s">
        <v>7</v>
      </c>
      <c r="F79" s="244" t="s">
        <v>8</v>
      </c>
      <c r="G79" s="244" t="s">
        <v>239</v>
      </c>
      <c r="H79" s="187" t="s">
        <v>14</v>
      </c>
      <c r="I79" s="188">
        <v>1</v>
      </c>
      <c r="J79" s="188">
        <f>VLOOKUP(A79,CENIK!$A$2:$F$201,6,FALSE)</f>
        <v>0</v>
      </c>
      <c r="K79" s="188">
        <f t="shared" si="3"/>
        <v>0</v>
      </c>
    </row>
    <row r="80" spans="1:11" ht="75" x14ac:dyDescent="0.25">
      <c r="A80" s="187">
        <v>1211</v>
      </c>
      <c r="B80" s="187">
        <v>190</v>
      </c>
      <c r="C80" s="184" t="str">
        <f t="shared" si="2"/>
        <v>190-1211</v>
      </c>
      <c r="D80" s="244" t="s">
        <v>291</v>
      </c>
      <c r="E80" s="244" t="s">
        <v>7</v>
      </c>
      <c r="F80" s="244" t="s">
        <v>8</v>
      </c>
      <c r="G80" s="244" t="s">
        <v>242</v>
      </c>
      <c r="H80" s="187" t="s">
        <v>14</v>
      </c>
      <c r="I80" s="188">
        <v>1</v>
      </c>
      <c r="J80" s="188">
        <f>VLOOKUP(A80,CENIK!$A$2:$F$201,6,FALSE)</f>
        <v>0</v>
      </c>
      <c r="K80" s="188">
        <f t="shared" si="3"/>
        <v>0</v>
      </c>
    </row>
    <row r="81" spans="1:11" ht="45" x14ac:dyDescent="0.25">
      <c r="A81" s="187">
        <v>1301</v>
      </c>
      <c r="B81" s="187">
        <v>190</v>
      </c>
      <c r="C81" s="184" t="str">
        <f t="shared" si="2"/>
        <v>190-1301</v>
      </c>
      <c r="D81" s="244" t="s">
        <v>291</v>
      </c>
      <c r="E81" s="244" t="s">
        <v>7</v>
      </c>
      <c r="F81" s="244" t="s">
        <v>15</v>
      </c>
      <c r="G81" s="244" t="s">
        <v>16</v>
      </c>
      <c r="H81" s="187" t="s">
        <v>10</v>
      </c>
      <c r="I81" s="188">
        <v>83</v>
      </c>
      <c r="J81" s="188">
        <f>VLOOKUP(A81,CENIK!$A$2:$F$201,6,FALSE)</f>
        <v>0</v>
      </c>
      <c r="K81" s="188">
        <f t="shared" si="3"/>
        <v>0</v>
      </c>
    </row>
    <row r="82" spans="1:11" ht="150" x14ac:dyDescent="0.25">
      <c r="A82" s="187">
        <v>1302</v>
      </c>
      <c r="B82" s="187">
        <v>190</v>
      </c>
      <c r="C82" s="184" t="str">
        <f t="shared" si="2"/>
        <v>190-1302</v>
      </c>
      <c r="D82" s="244" t="s">
        <v>291</v>
      </c>
      <c r="E82" s="244" t="s">
        <v>7</v>
      </c>
      <c r="F82" s="244" t="s">
        <v>15</v>
      </c>
      <c r="G82" s="1201" t="s">
        <v>3252</v>
      </c>
      <c r="H82" s="187" t="s">
        <v>10</v>
      </c>
      <c r="I82" s="188">
        <v>83</v>
      </c>
      <c r="J82" s="188">
        <f>VLOOKUP(A82,CENIK!$A$2:$F$201,6,FALSE)</f>
        <v>0</v>
      </c>
      <c r="K82" s="188">
        <f t="shared" si="3"/>
        <v>0</v>
      </c>
    </row>
    <row r="83" spans="1:11" ht="60" x14ac:dyDescent="0.25">
      <c r="A83" s="187">
        <v>1307</v>
      </c>
      <c r="B83" s="187">
        <v>190</v>
      </c>
      <c r="C83" s="184" t="str">
        <f t="shared" si="2"/>
        <v>190-1307</v>
      </c>
      <c r="D83" s="244" t="s">
        <v>291</v>
      </c>
      <c r="E83" s="244" t="s">
        <v>7</v>
      </c>
      <c r="F83" s="244" t="s">
        <v>15</v>
      </c>
      <c r="G83" s="244" t="s">
        <v>18</v>
      </c>
      <c r="H83" s="187" t="s">
        <v>6</v>
      </c>
      <c r="I83" s="188">
        <v>5</v>
      </c>
      <c r="J83" s="188">
        <f>VLOOKUP(A83,CENIK!$A$2:$F$201,6,FALSE)</f>
        <v>0</v>
      </c>
      <c r="K83" s="188">
        <f t="shared" si="3"/>
        <v>0</v>
      </c>
    </row>
    <row r="84" spans="1:11" ht="45" x14ac:dyDescent="0.25">
      <c r="A84" s="187">
        <v>1309</v>
      </c>
      <c r="B84" s="187">
        <v>190</v>
      </c>
      <c r="C84" s="184" t="str">
        <f t="shared" si="2"/>
        <v>190-1309</v>
      </c>
      <c r="D84" s="244" t="s">
        <v>291</v>
      </c>
      <c r="E84" s="244" t="s">
        <v>7</v>
      </c>
      <c r="F84" s="244" t="s">
        <v>15</v>
      </c>
      <c r="G84" s="244" t="s">
        <v>643</v>
      </c>
      <c r="H84" s="187" t="s">
        <v>20</v>
      </c>
      <c r="I84" s="188">
        <v>75</v>
      </c>
      <c r="J84" s="188">
        <f>VLOOKUP(A84,CENIK!$A$2:$F$201,6,FALSE)</f>
        <v>0</v>
      </c>
      <c r="K84" s="188">
        <f t="shared" si="3"/>
        <v>0</v>
      </c>
    </row>
    <row r="85" spans="1:11" ht="30" x14ac:dyDescent="0.25">
      <c r="A85" s="187">
        <v>1401</v>
      </c>
      <c r="B85" s="187">
        <v>190</v>
      </c>
      <c r="C85" s="184" t="str">
        <f t="shared" si="2"/>
        <v>190-1401</v>
      </c>
      <c r="D85" s="244" t="s">
        <v>291</v>
      </c>
      <c r="E85" s="244" t="s">
        <v>7</v>
      </c>
      <c r="F85" s="244" t="s">
        <v>25</v>
      </c>
      <c r="G85" s="244" t="s">
        <v>247</v>
      </c>
      <c r="H85" s="187" t="s">
        <v>20</v>
      </c>
      <c r="I85" s="188">
        <v>3</v>
      </c>
      <c r="J85" s="188">
        <f>VLOOKUP(A85,CENIK!$A$2:$F$201,6,FALSE)</f>
        <v>0</v>
      </c>
      <c r="K85" s="188">
        <f t="shared" si="3"/>
        <v>0</v>
      </c>
    </row>
    <row r="86" spans="1:11" ht="30" x14ac:dyDescent="0.25">
      <c r="A86" s="187">
        <v>1402</v>
      </c>
      <c r="B86" s="187">
        <v>190</v>
      </c>
      <c r="C86" s="184" t="str">
        <f t="shared" si="2"/>
        <v>190-1402</v>
      </c>
      <c r="D86" s="244" t="s">
        <v>291</v>
      </c>
      <c r="E86" s="244" t="s">
        <v>7</v>
      </c>
      <c r="F86" s="244" t="s">
        <v>25</v>
      </c>
      <c r="G86" s="244" t="s">
        <v>248</v>
      </c>
      <c r="H86" s="187" t="s">
        <v>20</v>
      </c>
      <c r="I86" s="188">
        <v>3</v>
      </c>
      <c r="J86" s="188">
        <f>VLOOKUP(A86,CENIK!$A$2:$F$201,6,FALSE)</f>
        <v>0</v>
      </c>
      <c r="K86" s="188">
        <f t="shared" si="3"/>
        <v>0</v>
      </c>
    </row>
    <row r="87" spans="1:11" ht="30" x14ac:dyDescent="0.25">
      <c r="A87" s="187">
        <v>1403</v>
      </c>
      <c r="B87" s="187">
        <v>190</v>
      </c>
      <c r="C87" s="184" t="str">
        <f t="shared" si="2"/>
        <v>190-1403</v>
      </c>
      <c r="D87" s="244" t="s">
        <v>291</v>
      </c>
      <c r="E87" s="244" t="s">
        <v>7</v>
      </c>
      <c r="F87" s="244" t="s">
        <v>25</v>
      </c>
      <c r="G87" s="244" t="s">
        <v>249</v>
      </c>
      <c r="H87" s="187" t="s">
        <v>20</v>
      </c>
      <c r="I87" s="188">
        <v>3</v>
      </c>
      <c r="J87" s="188">
        <f>VLOOKUP(A87,CENIK!$A$2:$F$201,6,FALSE)</f>
        <v>0</v>
      </c>
      <c r="K87" s="188">
        <f t="shared" si="3"/>
        <v>0</v>
      </c>
    </row>
    <row r="88" spans="1:11" ht="45" x14ac:dyDescent="0.25">
      <c r="A88" s="187">
        <v>12309</v>
      </c>
      <c r="B88" s="187">
        <v>190</v>
      </c>
      <c r="C88" s="184" t="str">
        <f t="shared" si="2"/>
        <v>190-12309</v>
      </c>
      <c r="D88" s="244" t="s">
        <v>291</v>
      </c>
      <c r="E88" s="244" t="s">
        <v>26</v>
      </c>
      <c r="F88" s="244" t="s">
        <v>27</v>
      </c>
      <c r="G88" s="244" t="s">
        <v>30</v>
      </c>
      <c r="H88" s="187" t="s">
        <v>29</v>
      </c>
      <c r="I88" s="188">
        <v>98.81</v>
      </c>
      <c r="J88" s="188">
        <f>VLOOKUP(A88,CENIK!$A$2:$F$201,6,FALSE)</f>
        <v>0</v>
      </c>
      <c r="K88" s="188">
        <f t="shared" si="3"/>
        <v>0</v>
      </c>
    </row>
    <row r="89" spans="1:11" ht="30" x14ac:dyDescent="0.25">
      <c r="A89" s="187">
        <v>12328</v>
      </c>
      <c r="B89" s="187">
        <v>190</v>
      </c>
      <c r="C89" s="184" t="str">
        <f t="shared" si="2"/>
        <v>190-12328</v>
      </c>
      <c r="D89" s="244" t="s">
        <v>291</v>
      </c>
      <c r="E89" s="244" t="s">
        <v>26</v>
      </c>
      <c r="F89" s="244" t="s">
        <v>27</v>
      </c>
      <c r="G89" s="244" t="s">
        <v>32</v>
      </c>
      <c r="H89" s="187" t="s">
        <v>10</v>
      </c>
      <c r="I89" s="188">
        <v>166</v>
      </c>
      <c r="J89" s="188">
        <f>VLOOKUP(A89,CENIK!$A$2:$F$201,6,FALSE)</f>
        <v>0</v>
      </c>
      <c r="K89" s="188">
        <f t="shared" si="3"/>
        <v>0</v>
      </c>
    </row>
    <row r="90" spans="1:11" ht="60" x14ac:dyDescent="0.25">
      <c r="A90" s="187">
        <v>21106</v>
      </c>
      <c r="B90" s="187">
        <v>190</v>
      </c>
      <c r="C90" s="184" t="str">
        <f t="shared" si="2"/>
        <v>190-21106</v>
      </c>
      <c r="D90" s="244" t="s">
        <v>291</v>
      </c>
      <c r="E90" s="244" t="s">
        <v>26</v>
      </c>
      <c r="F90" s="244" t="s">
        <v>27</v>
      </c>
      <c r="G90" s="244" t="s">
        <v>251</v>
      </c>
      <c r="H90" s="187" t="s">
        <v>22</v>
      </c>
      <c r="I90" s="188">
        <v>85</v>
      </c>
      <c r="J90" s="188">
        <f>VLOOKUP(A90,CENIK!$A$2:$F$201,6,FALSE)</f>
        <v>0</v>
      </c>
      <c r="K90" s="188">
        <f t="shared" si="3"/>
        <v>0</v>
      </c>
    </row>
    <row r="91" spans="1:11" ht="30" x14ac:dyDescent="0.25">
      <c r="A91" s="187">
        <v>22103</v>
      </c>
      <c r="B91" s="187">
        <v>190</v>
      </c>
      <c r="C91" s="184" t="str">
        <f t="shared" si="2"/>
        <v>190-22103</v>
      </c>
      <c r="D91" s="244" t="s">
        <v>291</v>
      </c>
      <c r="E91" s="244" t="s">
        <v>26</v>
      </c>
      <c r="F91" s="244" t="s">
        <v>36</v>
      </c>
      <c r="G91" s="244" t="s">
        <v>40</v>
      </c>
      <c r="H91" s="187" t="s">
        <v>29</v>
      </c>
      <c r="I91" s="188">
        <v>98.81</v>
      </c>
      <c r="J91" s="188">
        <f>VLOOKUP(A91,CENIK!$A$2:$F$201,6,FALSE)</f>
        <v>0</v>
      </c>
      <c r="K91" s="188">
        <f t="shared" si="3"/>
        <v>0</v>
      </c>
    </row>
    <row r="92" spans="1:11" ht="30" x14ac:dyDescent="0.25">
      <c r="A92" s="187">
        <v>24405</v>
      </c>
      <c r="B92" s="187">
        <v>190</v>
      </c>
      <c r="C92" s="184" t="str">
        <f t="shared" si="2"/>
        <v>190-24405</v>
      </c>
      <c r="D92" s="244" t="s">
        <v>291</v>
      </c>
      <c r="E92" s="244" t="s">
        <v>26</v>
      </c>
      <c r="F92" s="244" t="s">
        <v>36</v>
      </c>
      <c r="G92" s="244" t="s">
        <v>252</v>
      </c>
      <c r="H92" s="187" t="s">
        <v>22</v>
      </c>
      <c r="I92" s="188">
        <v>39.520000000000003</v>
      </c>
      <c r="J92" s="188">
        <f>VLOOKUP(A92,CENIK!$A$2:$F$201,6,FALSE)</f>
        <v>0</v>
      </c>
      <c r="K92" s="188">
        <f t="shared" si="3"/>
        <v>0</v>
      </c>
    </row>
    <row r="93" spans="1:11" ht="45" x14ac:dyDescent="0.25">
      <c r="A93" s="187">
        <v>31302</v>
      </c>
      <c r="B93" s="187">
        <v>190</v>
      </c>
      <c r="C93" s="184" t="str">
        <f t="shared" si="2"/>
        <v>190-31302</v>
      </c>
      <c r="D93" s="244" t="s">
        <v>291</v>
      </c>
      <c r="E93" s="244" t="s">
        <v>26</v>
      </c>
      <c r="F93" s="244" t="s">
        <v>36</v>
      </c>
      <c r="G93" s="244" t="s">
        <v>639</v>
      </c>
      <c r="H93" s="187" t="s">
        <v>22</v>
      </c>
      <c r="I93" s="188">
        <v>29.64</v>
      </c>
      <c r="J93" s="188">
        <f>VLOOKUP(A93,CENIK!$A$2:$F$201,6,FALSE)</f>
        <v>0</v>
      </c>
      <c r="K93" s="188">
        <f t="shared" si="3"/>
        <v>0</v>
      </c>
    </row>
    <row r="94" spans="1:11" ht="75" x14ac:dyDescent="0.25">
      <c r="A94" s="187">
        <v>31602</v>
      </c>
      <c r="B94" s="187">
        <v>190</v>
      </c>
      <c r="C94" s="184" t="str">
        <f t="shared" si="2"/>
        <v>190-31602</v>
      </c>
      <c r="D94" s="244" t="s">
        <v>291</v>
      </c>
      <c r="E94" s="244" t="s">
        <v>26</v>
      </c>
      <c r="F94" s="244" t="s">
        <v>36</v>
      </c>
      <c r="G94" s="244" t="s">
        <v>640</v>
      </c>
      <c r="H94" s="187" t="s">
        <v>29</v>
      </c>
      <c r="I94" s="188">
        <v>98.81</v>
      </c>
      <c r="J94" s="188">
        <f>VLOOKUP(A94,CENIK!$A$2:$F$201,6,FALSE)</f>
        <v>0</v>
      </c>
      <c r="K94" s="188">
        <f t="shared" si="3"/>
        <v>0</v>
      </c>
    </row>
    <row r="95" spans="1:11" ht="45" x14ac:dyDescent="0.25">
      <c r="A95" s="187">
        <v>32208</v>
      </c>
      <c r="B95" s="187">
        <v>190</v>
      </c>
      <c r="C95" s="184" t="str">
        <f t="shared" si="2"/>
        <v>190-32208</v>
      </c>
      <c r="D95" s="244" t="s">
        <v>291</v>
      </c>
      <c r="E95" s="244" t="s">
        <v>26</v>
      </c>
      <c r="F95" s="244" t="s">
        <v>36</v>
      </c>
      <c r="G95" s="244" t="s">
        <v>254</v>
      </c>
      <c r="H95" s="187" t="s">
        <v>29</v>
      </c>
      <c r="I95" s="188">
        <v>98.81</v>
      </c>
      <c r="J95" s="188">
        <f>VLOOKUP(A95,CENIK!$A$2:$F$201,6,FALSE)</f>
        <v>0</v>
      </c>
      <c r="K95" s="188">
        <f t="shared" si="3"/>
        <v>0</v>
      </c>
    </row>
    <row r="96" spans="1:11" ht="45" x14ac:dyDescent="0.25">
      <c r="A96" s="187">
        <v>4101</v>
      </c>
      <c r="B96" s="187">
        <v>190</v>
      </c>
      <c r="C96" s="184" t="str">
        <f t="shared" ref="C96:C159" si="4">CONCATENATE(B96,$A$29,A96)</f>
        <v>190-4101</v>
      </c>
      <c r="D96" s="244" t="s">
        <v>291</v>
      </c>
      <c r="E96" s="244" t="s">
        <v>49</v>
      </c>
      <c r="F96" s="244" t="s">
        <v>50</v>
      </c>
      <c r="G96" s="244" t="s">
        <v>641</v>
      </c>
      <c r="H96" s="187" t="s">
        <v>29</v>
      </c>
      <c r="I96" s="188">
        <v>374.65</v>
      </c>
      <c r="J96" s="188">
        <f>VLOOKUP(A96,CENIK!$A$2:$F$201,6,FALSE)</f>
        <v>0</v>
      </c>
      <c r="K96" s="188">
        <f t="shared" ref="K96:K159" si="5">ROUND((I96*J96),2)</f>
        <v>0</v>
      </c>
    </row>
    <row r="97" spans="1:11" ht="60" x14ac:dyDescent="0.25">
      <c r="A97" s="187">
        <v>4105</v>
      </c>
      <c r="B97" s="187">
        <v>190</v>
      </c>
      <c r="C97" s="184" t="str">
        <f t="shared" si="4"/>
        <v>190-4105</v>
      </c>
      <c r="D97" s="244" t="s">
        <v>291</v>
      </c>
      <c r="E97" s="244" t="s">
        <v>49</v>
      </c>
      <c r="F97" s="244" t="s">
        <v>50</v>
      </c>
      <c r="G97" s="244" t="s">
        <v>257</v>
      </c>
      <c r="H97" s="187" t="s">
        <v>22</v>
      </c>
      <c r="I97" s="188">
        <v>1</v>
      </c>
      <c r="J97" s="188">
        <f>VLOOKUP(A97,CENIK!$A$2:$F$201,6,FALSE)</f>
        <v>0</v>
      </c>
      <c r="K97" s="188">
        <f t="shared" si="5"/>
        <v>0</v>
      </c>
    </row>
    <row r="98" spans="1:11" ht="45" x14ac:dyDescent="0.25">
      <c r="A98" s="187">
        <v>4106</v>
      </c>
      <c r="B98" s="187">
        <v>190</v>
      </c>
      <c r="C98" s="184" t="str">
        <f t="shared" si="4"/>
        <v>190-4106</v>
      </c>
      <c r="D98" s="244" t="s">
        <v>291</v>
      </c>
      <c r="E98" s="244" t="s">
        <v>49</v>
      </c>
      <c r="F98" s="244" t="s">
        <v>50</v>
      </c>
      <c r="G98" s="244" t="s">
        <v>642</v>
      </c>
      <c r="H98" s="187" t="s">
        <v>22</v>
      </c>
      <c r="I98" s="188">
        <v>113</v>
      </c>
      <c r="J98" s="188">
        <f>VLOOKUP(A98,CENIK!$A$2:$F$201,6,FALSE)</f>
        <v>0</v>
      </c>
      <c r="K98" s="188">
        <f t="shared" si="5"/>
        <v>0</v>
      </c>
    </row>
    <row r="99" spans="1:11" ht="60" x14ac:dyDescent="0.25">
      <c r="A99" s="187">
        <v>4119</v>
      </c>
      <c r="B99" s="187">
        <v>190</v>
      </c>
      <c r="C99" s="184" t="str">
        <f t="shared" si="4"/>
        <v>190-4119</v>
      </c>
      <c r="D99" s="244" t="s">
        <v>291</v>
      </c>
      <c r="E99" s="244" t="s">
        <v>49</v>
      </c>
      <c r="F99" s="244" t="s">
        <v>50</v>
      </c>
      <c r="G99" s="244" t="s">
        <v>54</v>
      </c>
      <c r="H99" s="187" t="s">
        <v>22</v>
      </c>
      <c r="I99" s="188">
        <v>12</v>
      </c>
      <c r="J99" s="188">
        <f>VLOOKUP(A99,CENIK!$A$2:$F$201,6,FALSE)</f>
        <v>0</v>
      </c>
      <c r="K99" s="188">
        <f t="shared" si="5"/>
        <v>0</v>
      </c>
    </row>
    <row r="100" spans="1:11" ht="45" x14ac:dyDescent="0.25">
      <c r="A100" s="187">
        <v>4121</v>
      </c>
      <c r="B100" s="187">
        <v>190</v>
      </c>
      <c r="C100" s="184" t="str">
        <f t="shared" si="4"/>
        <v>190-4121</v>
      </c>
      <c r="D100" s="244" t="s">
        <v>291</v>
      </c>
      <c r="E100" s="244" t="s">
        <v>49</v>
      </c>
      <c r="F100" s="244" t="s">
        <v>50</v>
      </c>
      <c r="G100" s="244" t="s">
        <v>260</v>
      </c>
      <c r="H100" s="187" t="s">
        <v>22</v>
      </c>
      <c r="I100" s="188">
        <v>9</v>
      </c>
      <c r="J100" s="188">
        <f>VLOOKUP(A100,CENIK!$A$2:$F$201,6,FALSE)</f>
        <v>0</v>
      </c>
      <c r="K100" s="188">
        <f t="shared" si="5"/>
        <v>0</v>
      </c>
    </row>
    <row r="101" spans="1:11" ht="30" x14ac:dyDescent="0.25">
      <c r="A101" s="187">
        <v>4202</v>
      </c>
      <c r="B101" s="187">
        <v>190</v>
      </c>
      <c r="C101" s="184" t="str">
        <f t="shared" si="4"/>
        <v>190-4202</v>
      </c>
      <c r="D101" s="244" t="s">
        <v>291</v>
      </c>
      <c r="E101" s="244" t="s">
        <v>49</v>
      </c>
      <c r="F101" s="244" t="s">
        <v>56</v>
      </c>
      <c r="G101" s="244" t="s">
        <v>58</v>
      </c>
      <c r="H101" s="187" t="s">
        <v>29</v>
      </c>
      <c r="I101" s="188">
        <v>98.81</v>
      </c>
      <c r="J101" s="188">
        <f>VLOOKUP(A101,CENIK!$A$2:$F$201,6,FALSE)</f>
        <v>0</v>
      </c>
      <c r="K101" s="188">
        <f t="shared" si="5"/>
        <v>0</v>
      </c>
    </row>
    <row r="102" spans="1:11" ht="75" x14ac:dyDescent="0.25">
      <c r="A102" s="187">
        <v>4203</v>
      </c>
      <c r="B102" s="187">
        <v>190</v>
      </c>
      <c r="C102" s="184" t="str">
        <f t="shared" si="4"/>
        <v>190-4203</v>
      </c>
      <c r="D102" s="244" t="s">
        <v>291</v>
      </c>
      <c r="E102" s="244" t="s">
        <v>49</v>
      </c>
      <c r="F102" s="244" t="s">
        <v>56</v>
      </c>
      <c r="G102" s="244" t="s">
        <v>59</v>
      </c>
      <c r="H102" s="187" t="s">
        <v>22</v>
      </c>
      <c r="I102" s="188">
        <v>10</v>
      </c>
      <c r="J102" s="188">
        <f>VLOOKUP(A102,CENIK!$A$2:$F$201,6,FALSE)</f>
        <v>0</v>
      </c>
      <c r="K102" s="188">
        <f t="shared" si="5"/>
        <v>0</v>
      </c>
    </row>
    <row r="103" spans="1:11" ht="60" x14ac:dyDescent="0.25">
      <c r="A103" s="187">
        <v>4204</v>
      </c>
      <c r="B103" s="187">
        <v>190</v>
      </c>
      <c r="C103" s="184" t="str">
        <f t="shared" si="4"/>
        <v>190-4204</v>
      </c>
      <c r="D103" s="244" t="s">
        <v>291</v>
      </c>
      <c r="E103" s="244" t="s">
        <v>49</v>
      </c>
      <c r="F103" s="244" t="s">
        <v>56</v>
      </c>
      <c r="G103" s="244" t="s">
        <v>60</v>
      </c>
      <c r="H103" s="187" t="s">
        <v>22</v>
      </c>
      <c r="I103" s="188">
        <v>38</v>
      </c>
      <c r="J103" s="188">
        <f>VLOOKUP(A103,CENIK!$A$2:$F$201,6,FALSE)</f>
        <v>0</v>
      </c>
      <c r="K103" s="188">
        <f t="shared" si="5"/>
        <v>0</v>
      </c>
    </row>
    <row r="104" spans="1:11" ht="60" x14ac:dyDescent="0.25">
      <c r="A104" s="187">
        <v>4206</v>
      </c>
      <c r="B104" s="187">
        <v>190</v>
      </c>
      <c r="C104" s="184" t="str">
        <f t="shared" si="4"/>
        <v>190-4206</v>
      </c>
      <c r="D104" s="244" t="s">
        <v>291</v>
      </c>
      <c r="E104" s="244" t="s">
        <v>49</v>
      </c>
      <c r="F104" s="244" t="s">
        <v>56</v>
      </c>
      <c r="G104" s="244" t="s">
        <v>62</v>
      </c>
      <c r="H104" s="187" t="s">
        <v>22</v>
      </c>
      <c r="I104" s="188">
        <v>86</v>
      </c>
      <c r="J104" s="188">
        <f>VLOOKUP(A104,CENIK!$A$2:$F$201,6,FALSE)</f>
        <v>0</v>
      </c>
      <c r="K104" s="188">
        <f t="shared" si="5"/>
        <v>0</v>
      </c>
    </row>
    <row r="105" spans="1:11" ht="75" x14ac:dyDescent="0.25">
      <c r="A105" s="187">
        <v>5108</v>
      </c>
      <c r="B105" s="187">
        <v>190</v>
      </c>
      <c r="C105" s="184" t="str">
        <f t="shared" si="4"/>
        <v>190-5108</v>
      </c>
      <c r="D105" s="244" t="s">
        <v>291</v>
      </c>
      <c r="E105" s="244" t="s">
        <v>63</v>
      </c>
      <c r="F105" s="244" t="s">
        <v>64</v>
      </c>
      <c r="G105" s="244" t="s">
        <v>68</v>
      </c>
      <c r="H105" s="187" t="s">
        <v>69</v>
      </c>
      <c r="I105" s="188">
        <v>10</v>
      </c>
      <c r="J105" s="188">
        <f>VLOOKUP(A105,CENIK!$A$2:$F$201,6,FALSE)</f>
        <v>0</v>
      </c>
      <c r="K105" s="188">
        <f t="shared" si="5"/>
        <v>0</v>
      </c>
    </row>
    <row r="106" spans="1:11" ht="75" x14ac:dyDescent="0.25">
      <c r="A106" s="187">
        <v>5109</v>
      </c>
      <c r="B106" s="187">
        <v>190</v>
      </c>
      <c r="C106" s="184" t="str">
        <f t="shared" si="4"/>
        <v>190-5109</v>
      </c>
      <c r="D106" s="244" t="s">
        <v>291</v>
      </c>
      <c r="E106" s="244" t="s">
        <v>63</v>
      </c>
      <c r="F106" s="244" t="s">
        <v>64</v>
      </c>
      <c r="G106" s="244" t="s">
        <v>70</v>
      </c>
      <c r="H106" s="187" t="s">
        <v>10</v>
      </c>
      <c r="I106" s="188">
        <v>20</v>
      </c>
      <c r="J106" s="188">
        <f>VLOOKUP(A106,CENIK!$A$2:$F$201,6,FALSE)</f>
        <v>0</v>
      </c>
      <c r="K106" s="188">
        <f t="shared" si="5"/>
        <v>0</v>
      </c>
    </row>
    <row r="107" spans="1:11" ht="165" x14ac:dyDescent="0.25">
      <c r="A107" s="187">
        <v>6101</v>
      </c>
      <c r="B107" s="187">
        <v>190</v>
      </c>
      <c r="C107" s="184" t="str">
        <f t="shared" si="4"/>
        <v>190-6101</v>
      </c>
      <c r="D107" s="244" t="s">
        <v>291</v>
      </c>
      <c r="E107" s="244" t="s">
        <v>74</v>
      </c>
      <c r="F107" s="244" t="s">
        <v>75</v>
      </c>
      <c r="G107" s="244" t="s">
        <v>76</v>
      </c>
      <c r="H107" s="187" t="s">
        <v>10</v>
      </c>
      <c r="I107" s="188">
        <v>83</v>
      </c>
      <c r="J107" s="188">
        <f>VLOOKUP(A107,CENIK!$A$2:$F$201,6,FALSE)</f>
        <v>0</v>
      </c>
      <c r="K107" s="188">
        <f t="shared" si="5"/>
        <v>0</v>
      </c>
    </row>
    <row r="108" spans="1:11" ht="120" x14ac:dyDescent="0.25">
      <c r="A108" s="187">
        <v>6202</v>
      </c>
      <c r="B108" s="187">
        <v>190</v>
      </c>
      <c r="C108" s="184" t="str">
        <f t="shared" si="4"/>
        <v>190-6202</v>
      </c>
      <c r="D108" s="244" t="s">
        <v>291</v>
      </c>
      <c r="E108" s="244" t="s">
        <v>74</v>
      </c>
      <c r="F108" s="244" t="s">
        <v>77</v>
      </c>
      <c r="G108" s="244" t="s">
        <v>263</v>
      </c>
      <c r="H108" s="187" t="s">
        <v>6</v>
      </c>
      <c r="I108" s="188">
        <v>1</v>
      </c>
      <c r="J108" s="188">
        <f>VLOOKUP(A108,CENIK!$A$2:$F$201,6,FALSE)</f>
        <v>0</v>
      </c>
      <c r="K108" s="188">
        <f t="shared" si="5"/>
        <v>0</v>
      </c>
    </row>
    <row r="109" spans="1:11" ht="120" x14ac:dyDescent="0.25">
      <c r="A109" s="187">
        <v>6204</v>
      </c>
      <c r="B109" s="187">
        <v>190</v>
      </c>
      <c r="C109" s="184" t="str">
        <f t="shared" si="4"/>
        <v>190-6204</v>
      </c>
      <c r="D109" s="244" t="s">
        <v>291</v>
      </c>
      <c r="E109" s="244" t="s">
        <v>74</v>
      </c>
      <c r="F109" s="244" t="s">
        <v>77</v>
      </c>
      <c r="G109" s="244" t="s">
        <v>265</v>
      </c>
      <c r="H109" s="187" t="s">
        <v>6</v>
      </c>
      <c r="I109" s="188">
        <v>2</v>
      </c>
      <c r="J109" s="188">
        <f>VLOOKUP(A109,CENIK!$A$2:$F$201,6,FALSE)</f>
        <v>0</v>
      </c>
      <c r="K109" s="188">
        <f t="shared" si="5"/>
        <v>0</v>
      </c>
    </row>
    <row r="110" spans="1:11" ht="120" x14ac:dyDescent="0.25">
      <c r="A110" s="187">
        <v>6253</v>
      </c>
      <c r="B110" s="187">
        <v>190</v>
      </c>
      <c r="C110" s="184" t="str">
        <f t="shared" si="4"/>
        <v>190-6253</v>
      </c>
      <c r="D110" s="244" t="s">
        <v>291</v>
      </c>
      <c r="E110" s="244" t="s">
        <v>74</v>
      </c>
      <c r="F110" s="244" t="s">
        <v>77</v>
      </c>
      <c r="G110" s="244" t="s">
        <v>269</v>
      </c>
      <c r="H110" s="187" t="s">
        <v>6</v>
      </c>
      <c r="I110" s="188">
        <v>3</v>
      </c>
      <c r="J110" s="188">
        <f>VLOOKUP(A110,CENIK!$A$2:$F$201,6,FALSE)</f>
        <v>0</v>
      </c>
      <c r="K110" s="188">
        <f t="shared" si="5"/>
        <v>0</v>
      </c>
    </row>
    <row r="111" spans="1:11" ht="30" x14ac:dyDescent="0.25">
      <c r="A111" s="187">
        <v>6257</v>
      </c>
      <c r="B111" s="187">
        <v>190</v>
      </c>
      <c r="C111" s="184" t="str">
        <f t="shared" si="4"/>
        <v>190-6257</v>
      </c>
      <c r="D111" s="244" t="s">
        <v>291</v>
      </c>
      <c r="E111" s="244" t="s">
        <v>74</v>
      </c>
      <c r="F111" s="244" t="s">
        <v>77</v>
      </c>
      <c r="G111" s="244" t="s">
        <v>79</v>
      </c>
      <c r="H111" s="187" t="s">
        <v>6</v>
      </c>
      <c r="I111" s="188">
        <v>1</v>
      </c>
      <c r="J111" s="188">
        <f>VLOOKUP(A111,CENIK!$A$2:$F$201,6,FALSE)</f>
        <v>0</v>
      </c>
      <c r="K111" s="188">
        <f t="shared" si="5"/>
        <v>0</v>
      </c>
    </row>
    <row r="112" spans="1:11" ht="345" x14ac:dyDescent="0.25">
      <c r="A112" s="187">
        <v>6301</v>
      </c>
      <c r="B112" s="187">
        <v>190</v>
      </c>
      <c r="C112" s="184" t="str">
        <f t="shared" si="4"/>
        <v>190-6301</v>
      </c>
      <c r="D112" s="244" t="s">
        <v>291</v>
      </c>
      <c r="E112" s="244" t="s">
        <v>74</v>
      </c>
      <c r="F112" s="244" t="s">
        <v>81</v>
      </c>
      <c r="G112" s="244" t="s">
        <v>270</v>
      </c>
      <c r="H112" s="187" t="s">
        <v>6</v>
      </c>
      <c r="I112" s="188">
        <v>5</v>
      </c>
      <c r="J112" s="188">
        <f>VLOOKUP(A112,CENIK!$A$2:$F$201,6,FALSE)</f>
        <v>0</v>
      </c>
      <c r="K112" s="188">
        <f t="shared" si="5"/>
        <v>0</v>
      </c>
    </row>
    <row r="113" spans="1:11" ht="120" x14ac:dyDescent="0.25">
      <c r="A113" s="187">
        <v>6302</v>
      </c>
      <c r="B113" s="187">
        <v>190</v>
      </c>
      <c r="C113" s="184" t="str">
        <f t="shared" si="4"/>
        <v>190-6302</v>
      </c>
      <c r="D113" s="244" t="s">
        <v>291</v>
      </c>
      <c r="E113" s="244" t="s">
        <v>74</v>
      </c>
      <c r="F113" s="244" t="s">
        <v>81</v>
      </c>
      <c r="G113" s="244" t="s">
        <v>82</v>
      </c>
      <c r="H113" s="187" t="s">
        <v>6</v>
      </c>
      <c r="I113" s="188">
        <v>5</v>
      </c>
      <c r="J113" s="188">
        <f>VLOOKUP(A113,CENIK!$A$2:$F$201,6,FALSE)</f>
        <v>0</v>
      </c>
      <c r="K113" s="188">
        <f t="shared" si="5"/>
        <v>0</v>
      </c>
    </row>
    <row r="114" spans="1:11" ht="30" x14ac:dyDescent="0.25">
      <c r="A114" s="187">
        <v>6401</v>
      </c>
      <c r="B114" s="187">
        <v>190</v>
      </c>
      <c r="C114" s="184" t="str">
        <f t="shared" si="4"/>
        <v>190-6401</v>
      </c>
      <c r="D114" s="244" t="s">
        <v>291</v>
      </c>
      <c r="E114" s="244" t="s">
        <v>74</v>
      </c>
      <c r="F114" s="244" t="s">
        <v>85</v>
      </c>
      <c r="G114" s="244" t="s">
        <v>86</v>
      </c>
      <c r="H114" s="187" t="s">
        <v>10</v>
      </c>
      <c r="I114" s="188">
        <v>83</v>
      </c>
      <c r="J114" s="188">
        <f>VLOOKUP(A114,CENIK!$A$2:$F$201,6,FALSE)</f>
        <v>0</v>
      </c>
      <c r="K114" s="188">
        <f t="shared" si="5"/>
        <v>0</v>
      </c>
    </row>
    <row r="115" spans="1:11" ht="30" x14ac:dyDescent="0.25">
      <c r="A115" s="187">
        <v>6402</v>
      </c>
      <c r="B115" s="187">
        <v>190</v>
      </c>
      <c r="C115" s="184" t="str">
        <f t="shared" si="4"/>
        <v>190-6402</v>
      </c>
      <c r="D115" s="244" t="s">
        <v>291</v>
      </c>
      <c r="E115" s="244" t="s">
        <v>74</v>
      </c>
      <c r="F115" s="244" t="s">
        <v>85</v>
      </c>
      <c r="G115" s="244" t="s">
        <v>122</v>
      </c>
      <c r="H115" s="187" t="s">
        <v>10</v>
      </c>
      <c r="I115" s="188">
        <v>83</v>
      </c>
      <c r="J115" s="188">
        <f>VLOOKUP(A115,CENIK!$A$2:$F$201,6,FALSE)</f>
        <v>0</v>
      </c>
      <c r="K115" s="188">
        <f t="shared" si="5"/>
        <v>0</v>
      </c>
    </row>
    <row r="116" spans="1:11" ht="60" x14ac:dyDescent="0.25">
      <c r="A116" s="187">
        <v>6405</v>
      </c>
      <c r="B116" s="187">
        <v>190</v>
      </c>
      <c r="C116" s="184" t="str">
        <f t="shared" si="4"/>
        <v>190-6405</v>
      </c>
      <c r="D116" s="244" t="s">
        <v>291</v>
      </c>
      <c r="E116" s="244" t="s">
        <v>74</v>
      </c>
      <c r="F116" s="244" t="s">
        <v>85</v>
      </c>
      <c r="G116" s="244" t="s">
        <v>87</v>
      </c>
      <c r="H116" s="187" t="s">
        <v>10</v>
      </c>
      <c r="I116" s="188">
        <v>83</v>
      </c>
      <c r="J116" s="188">
        <f>VLOOKUP(A116,CENIK!$A$2:$F$201,6,FALSE)</f>
        <v>0</v>
      </c>
      <c r="K116" s="188">
        <f t="shared" si="5"/>
        <v>0</v>
      </c>
    </row>
    <row r="117" spans="1:11" ht="30" x14ac:dyDescent="0.25">
      <c r="A117" s="187">
        <v>6501</v>
      </c>
      <c r="B117" s="187">
        <v>190</v>
      </c>
      <c r="C117" s="184" t="str">
        <f t="shared" si="4"/>
        <v>190-6501</v>
      </c>
      <c r="D117" s="244" t="s">
        <v>291</v>
      </c>
      <c r="E117" s="244" t="s">
        <v>74</v>
      </c>
      <c r="F117" s="244" t="s">
        <v>88</v>
      </c>
      <c r="G117" s="244" t="s">
        <v>271</v>
      </c>
      <c r="H117" s="187" t="s">
        <v>6</v>
      </c>
      <c r="I117" s="188">
        <v>2</v>
      </c>
      <c r="J117" s="188">
        <f>VLOOKUP(A117,CENIK!$A$2:$F$201,6,FALSE)</f>
        <v>0</v>
      </c>
      <c r="K117" s="188">
        <f t="shared" si="5"/>
        <v>0</v>
      </c>
    </row>
    <row r="118" spans="1:11" ht="45" x14ac:dyDescent="0.25">
      <c r="A118" s="187">
        <v>6503</v>
      </c>
      <c r="B118" s="187">
        <v>190</v>
      </c>
      <c r="C118" s="184" t="str">
        <f t="shared" si="4"/>
        <v>190-6503</v>
      </c>
      <c r="D118" s="244" t="s">
        <v>291</v>
      </c>
      <c r="E118" s="244" t="s">
        <v>74</v>
      </c>
      <c r="F118" s="244" t="s">
        <v>88</v>
      </c>
      <c r="G118" s="244" t="s">
        <v>273</v>
      </c>
      <c r="H118" s="187" t="s">
        <v>6</v>
      </c>
      <c r="I118" s="188">
        <v>2</v>
      </c>
      <c r="J118" s="188">
        <f>VLOOKUP(A118,CENIK!$A$2:$F$201,6,FALSE)</f>
        <v>0</v>
      </c>
      <c r="K118" s="188">
        <f t="shared" si="5"/>
        <v>0</v>
      </c>
    </row>
    <row r="119" spans="1:11" ht="45" x14ac:dyDescent="0.25">
      <c r="A119" s="187">
        <v>6504</v>
      </c>
      <c r="B119" s="187">
        <v>190</v>
      </c>
      <c r="C119" s="184" t="str">
        <f t="shared" si="4"/>
        <v>190-6504</v>
      </c>
      <c r="D119" s="244" t="s">
        <v>291</v>
      </c>
      <c r="E119" s="244" t="s">
        <v>74</v>
      </c>
      <c r="F119" s="244" t="s">
        <v>88</v>
      </c>
      <c r="G119" s="244" t="s">
        <v>274</v>
      </c>
      <c r="H119" s="187" t="s">
        <v>6</v>
      </c>
      <c r="I119" s="188">
        <v>1</v>
      </c>
      <c r="J119" s="188">
        <f>VLOOKUP(A119,CENIK!$A$2:$F$201,6,FALSE)</f>
        <v>0</v>
      </c>
      <c r="K119" s="188">
        <f t="shared" si="5"/>
        <v>0</v>
      </c>
    </row>
    <row r="120" spans="1:11" ht="30" x14ac:dyDescent="0.25">
      <c r="A120" s="187">
        <v>6507</v>
      </c>
      <c r="B120" s="187">
        <v>190</v>
      </c>
      <c r="C120" s="184" t="str">
        <f t="shared" si="4"/>
        <v>190-6507</v>
      </c>
      <c r="D120" s="244" t="s">
        <v>291</v>
      </c>
      <c r="E120" s="244" t="s">
        <v>74</v>
      </c>
      <c r="F120" s="244" t="s">
        <v>88</v>
      </c>
      <c r="G120" s="244" t="s">
        <v>277</v>
      </c>
      <c r="H120" s="187" t="s">
        <v>6</v>
      </c>
      <c r="I120" s="188">
        <v>4</v>
      </c>
      <c r="J120" s="188">
        <f>VLOOKUP(A120,CENIK!$A$2:$F$201,6,FALSE)</f>
        <v>0</v>
      </c>
      <c r="K120" s="188">
        <f t="shared" si="5"/>
        <v>0</v>
      </c>
    </row>
    <row r="121" spans="1:11" ht="60" x14ac:dyDescent="0.25">
      <c r="A121" s="187">
        <v>1201</v>
      </c>
      <c r="B121" s="187">
        <v>141</v>
      </c>
      <c r="C121" s="184" t="str">
        <f t="shared" si="4"/>
        <v>141-1201</v>
      </c>
      <c r="D121" s="244" t="s">
        <v>107</v>
      </c>
      <c r="E121" s="244" t="s">
        <v>7</v>
      </c>
      <c r="F121" s="244" t="s">
        <v>8</v>
      </c>
      <c r="G121" s="244" t="s">
        <v>9</v>
      </c>
      <c r="H121" s="187" t="s">
        <v>10</v>
      </c>
      <c r="I121" s="188">
        <v>121</v>
      </c>
      <c r="J121" s="188">
        <f>VLOOKUP(A121,CENIK!$A$2:$F$201,6,FALSE)</f>
        <v>0</v>
      </c>
      <c r="K121" s="188">
        <f t="shared" si="5"/>
        <v>0</v>
      </c>
    </row>
    <row r="122" spans="1:11" ht="45" x14ac:dyDescent="0.25">
      <c r="A122" s="187">
        <v>1202</v>
      </c>
      <c r="B122" s="187">
        <v>141</v>
      </c>
      <c r="C122" s="184" t="str">
        <f t="shared" si="4"/>
        <v>141-1202</v>
      </c>
      <c r="D122" s="244" t="s">
        <v>107</v>
      </c>
      <c r="E122" s="244" t="s">
        <v>7</v>
      </c>
      <c r="F122" s="244" t="s">
        <v>8</v>
      </c>
      <c r="G122" s="244" t="s">
        <v>11</v>
      </c>
      <c r="H122" s="187" t="s">
        <v>12</v>
      </c>
      <c r="I122" s="188">
        <v>5</v>
      </c>
      <c r="J122" s="188">
        <f>VLOOKUP(A122,CENIK!$A$2:$F$201,6,FALSE)</f>
        <v>0</v>
      </c>
      <c r="K122" s="188">
        <f t="shared" si="5"/>
        <v>0</v>
      </c>
    </row>
    <row r="123" spans="1:11" ht="60" x14ac:dyDescent="0.25">
      <c r="A123" s="187">
        <v>1203</v>
      </c>
      <c r="B123" s="187">
        <v>141</v>
      </c>
      <c r="C123" s="184" t="str">
        <f t="shared" si="4"/>
        <v>141-1203</v>
      </c>
      <c r="D123" s="244" t="s">
        <v>107</v>
      </c>
      <c r="E123" s="244" t="s">
        <v>7</v>
      </c>
      <c r="F123" s="244" t="s">
        <v>8</v>
      </c>
      <c r="G123" s="244" t="s">
        <v>236</v>
      </c>
      <c r="H123" s="187" t="s">
        <v>10</v>
      </c>
      <c r="I123" s="188">
        <v>121</v>
      </c>
      <c r="J123" s="188">
        <f>VLOOKUP(A123,CENIK!$A$2:$F$201,6,FALSE)</f>
        <v>0</v>
      </c>
      <c r="K123" s="188">
        <f t="shared" si="5"/>
        <v>0</v>
      </c>
    </row>
    <row r="124" spans="1:11" ht="60" x14ac:dyDescent="0.25">
      <c r="A124" s="187">
        <v>1205</v>
      </c>
      <c r="B124" s="187">
        <v>141</v>
      </c>
      <c r="C124" s="184" t="str">
        <f t="shared" si="4"/>
        <v>141-1205</v>
      </c>
      <c r="D124" s="244" t="s">
        <v>107</v>
      </c>
      <c r="E124" s="244" t="s">
        <v>7</v>
      </c>
      <c r="F124" s="244" t="s">
        <v>8</v>
      </c>
      <c r="G124" s="244" t="s">
        <v>237</v>
      </c>
      <c r="H124" s="187" t="s">
        <v>14</v>
      </c>
      <c r="I124" s="188">
        <v>1</v>
      </c>
      <c r="J124" s="188">
        <f>VLOOKUP(A124,CENIK!$A$2:$F$201,6,FALSE)</f>
        <v>0</v>
      </c>
      <c r="K124" s="188">
        <f t="shared" si="5"/>
        <v>0</v>
      </c>
    </row>
    <row r="125" spans="1:11" ht="75" x14ac:dyDescent="0.25">
      <c r="A125" s="187">
        <v>1207</v>
      </c>
      <c r="B125" s="187">
        <v>141</v>
      </c>
      <c r="C125" s="184" t="str">
        <f t="shared" si="4"/>
        <v>141-1207</v>
      </c>
      <c r="D125" s="244" t="s">
        <v>107</v>
      </c>
      <c r="E125" s="244" t="s">
        <v>7</v>
      </c>
      <c r="F125" s="244" t="s">
        <v>8</v>
      </c>
      <c r="G125" s="244" t="s">
        <v>239</v>
      </c>
      <c r="H125" s="187" t="s">
        <v>14</v>
      </c>
      <c r="I125" s="188">
        <v>1</v>
      </c>
      <c r="J125" s="188">
        <f>VLOOKUP(A125,CENIK!$A$2:$F$201,6,FALSE)</f>
        <v>0</v>
      </c>
      <c r="K125" s="188">
        <f t="shared" si="5"/>
        <v>0</v>
      </c>
    </row>
    <row r="126" spans="1:11" ht="75" x14ac:dyDescent="0.25">
      <c r="A126" s="187">
        <v>1211</v>
      </c>
      <c r="B126" s="187">
        <v>141</v>
      </c>
      <c r="C126" s="184" t="str">
        <f t="shared" si="4"/>
        <v>141-1211</v>
      </c>
      <c r="D126" s="244" t="s">
        <v>107</v>
      </c>
      <c r="E126" s="244" t="s">
        <v>7</v>
      </c>
      <c r="F126" s="244" t="s">
        <v>8</v>
      </c>
      <c r="G126" s="244" t="s">
        <v>242</v>
      </c>
      <c r="H126" s="187" t="s">
        <v>14</v>
      </c>
      <c r="I126" s="188">
        <v>1</v>
      </c>
      <c r="J126" s="188">
        <f>VLOOKUP(A126,CENIK!$A$2:$F$201,6,FALSE)</f>
        <v>0</v>
      </c>
      <c r="K126" s="188">
        <f t="shared" si="5"/>
        <v>0</v>
      </c>
    </row>
    <row r="127" spans="1:11" ht="45" x14ac:dyDescent="0.25">
      <c r="A127" s="187">
        <v>1301</v>
      </c>
      <c r="B127" s="187">
        <v>141</v>
      </c>
      <c r="C127" s="184" t="str">
        <f t="shared" si="4"/>
        <v>141-1301</v>
      </c>
      <c r="D127" s="244" t="s">
        <v>107</v>
      </c>
      <c r="E127" s="244" t="s">
        <v>7</v>
      </c>
      <c r="F127" s="244" t="s">
        <v>15</v>
      </c>
      <c r="G127" s="244" t="s">
        <v>16</v>
      </c>
      <c r="H127" s="187" t="s">
        <v>10</v>
      </c>
      <c r="I127" s="188">
        <v>121</v>
      </c>
      <c r="J127" s="188">
        <f>VLOOKUP(A127,CENIK!$A$2:$F$201,6,FALSE)</f>
        <v>0</v>
      </c>
      <c r="K127" s="188">
        <f t="shared" si="5"/>
        <v>0</v>
      </c>
    </row>
    <row r="128" spans="1:11" ht="150" x14ac:dyDescent="0.25">
      <c r="A128" s="187">
        <v>1302</v>
      </c>
      <c r="B128" s="187">
        <v>141</v>
      </c>
      <c r="C128" s="184" t="str">
        <f t="shared" si="4"/>
        <v>141-1302</v>
      </c>
      <c r="D128" s="244" t="s">
        <v>107</v>
      </c>
      <c r="E128" s="244" t="s">
        <v>7</v>
      </c>
      <c r="F128" s="244" t="s">
        <v>15</v>
      </c>
      <c r="G128" s="1201" t="s">
        <v>3252</v>
      </c>
      <c r="H128" s="187" t="s">
        <v>10</v>
      </c>
      <c r="I128" s="188">
        <v>121</v>
      </c>
      <c r="J128" s="188">
        <f>VLOOKUP(A128,CENIK!$A$2:$F$201,6,FALSE)</f>
        <v>0</v>
      </c>
      <c r="K128" s="188">
        <f t="shared" si="5"/>
        <v>0</v>
      </c>
    </row>
    <row r="129" spans="1:11" ht="60" x14ac:dyDescent="0.25">
      <c r="A129" s="187">
        <v>1307</v>
      </c>
      <c r="B129" s="187">
        <v>141</v>
      </c>
      <c r="C129" s="184" t="str">
        <f t="shared" si="4"/>
        <v>141-1307</v>
      </c>
      <c r="D129" s="244" t="s">
        <v>107</v>
      </c>
      <c r="E129" s="244" t="s">
        <v>7</v>
      </c>
      <c r="F129" s="244" t="s">
        <v>15</v>
      </c>
      <c r="G129" s="244" t="s">
        <v>18</v>
      </c>
      <c r="H129" s="187" t="s">
        <v>6</v>
      </c>
      <c r="I129" s="188">
        <v>11</v>
      </c>
      <c r="J129" s="188">
        <f>VLOOKUP(A129,CENIK!$A$2:$F$201,6,FALSE)</f>
        <v>0</v>
      </c>
      <c r="K129" s="188">
        <f t="shared" si="5"/>
        <v>0</v>
      </c>
    </row>
    <row r="130" spans="1:11" ht="45" x14ac:dyDescent="0.25">
      <c r="A130" s="187">
        <v>1309</v>
      </c>
      <c r="B130" s="187">
        <v>141</v>
      </c>
      <c r="C130" s="184" t="str">
        <f t="shared" si="4"/>
        <v>141-1309</v>
      </c>
      <c r="D130" s="244" t="s">
        <v>107</v>
      </c>
      <c r="E130" s="244" t="s">
        <v>7</v>
      </c>
      <c r="F130" s="244" t="s">
        <v>15</v>
      </c>
      <c r="G130" s="244" t="s">
        <v>643</v>
      </c>
      <c r="H130" s="187" t="s">
        <v>20</v>
      </c>
      <c r="I130" s="188">
        <v>95</v>
      </c>
      <c r="J130" s="188">
        <f>VLOOKUP(A130,CENIK!$A$2:$F$201,6,FALSE)</f>
        <v>0</v>
      </c>
      <c r="K130" s="188">
        <f t="shared" si="5"/>
        <v>0</v>
      </c>
    </row>
    <row r="131" spans="1:11" ht="30" x14ac:dyDescent="0.25">
      <c r="A131" s="187">
        <v>1401</v>
      </c>
      <c r="B131" s="187">
        <v>141</v>
      </c>
      <c r="C131" s="184" t="str">
        <f t="shared" si="4"/>
        <v>141-1401</v>
      </c>
      <c r="D131" s="244" t="s">
        <v>107</v>
      </c>
      <c r="E131" s="244" t="s">
        <v>7</v>
      </c>
      <c r="F131" s="244" t="s">
        <v>25</v>
      </c>
      <c r="G131" s="244" t="s">
        <v>247</v>
      </c>
      <c r="H131" s="187" t="s">
        <v>20</v>
      </c>
      <c r="I131" s="188">
        <v>10</v>
      </c>
      <c r="J131" s="188">
        <f>VLOOKUP(A131,CENIK!$A$2:$F$201,6,FALSE)</f>
        <v>0</v>
      </c>
      <c r="K131" s="188">
        <f t="shared" si="5"/>
        <v>0</v>
      </c>
    </row>
    <row r="132" spans="1:11" ht="30" x14ac:dyDescent="0.25">
      <c r="A132" s="187">
        <v>1402</v>
      </c>
      <c r="B132" s="187">
        <v>141</v>
      </c>
      <c r="C132" s="184" t="str">
        <f t="shared" si="4"/>
        <v>141-1402</v>
      </c>
      <c r="D132" s="244" t="s">
        <v>107</v>
      </c>
      <c r="E132" s="244" t="s">
        <v>7</v>
      </c>
      <c r="F132" s="244" t="s">
        <v>25</v>
      </c>
      <c r="G132" s="244" t="s">
        <v>248</v>
      </c>
      <c r="H132" s="187" t="s">
        <v>20</v>
      </c>
      <c r="I132" s="188">
        <v>10</v>
      </c>
      <c r="J132" s="188">
        <f>VLOOKUP(A132,CENIK!$A$2:$F$201,6,FALSE)</f>
        <v>0</v>
      </c>
      <c r="K132" s="188">
        <f t="shared" si="5"/>
        <v>0</v>
      </c>
    </row>
    <row r="133" spans="1:11" ht="30" x14ac:dyDescent="0.25">
      <c r="A133" s="187">
        <v>1403</v>
      </c>
      <c r="B133" s="187">
        <v>141</v>
      </c>
      <c r="C133" s="184" t="str">
        <f t="shared" si="4"/>
        <v>141-1403</v>
      </c>
      <c r="D133" s="244" t="s">
        <v>107</v>
      </c>
      <c r="E133" s="244" t="s">
        <v>7</v>
      </c>
      <c r="F133" s="244" t="s">
        <v>25</v>
      </c>
      <c r="G133" s="244" t="s">
        <v>249</v>
      </c>
      <c r="H133" s="187" t="s">
        <v>20</v>
      </c>
      <c r="I133" s="188">
        <v>10</v>
      </c>
      <c r="J133" s="188">
        <f>VLOOKUP(A133,CENIK!$A$2:$F$201,6,FALSE)</f>
        <v>0</v>
      </c>
      <c r="K133" s="188">
        <f t="shared" si="5"/>
        <v>0</v>
      </c>
    </row>
    <row r="134" spans="1:11" ht="45" x14ac:dyDescent="0.25">
      <c r="A134" s="187">
        <v>12309</v>
      </c>
      <c r="B134" s="187">
        <v>141</v>
      </c>
      <c r="C134" s="184" t="str">
        <f t="shared" si="4"/>
        <v>141-12309</v>
      </c>
      <c r="D134" s="244" t="s">
        <v>107</v>
      </c>
      <c r="E134" s="244" t="s">
        <v>26</v>
      </c>
      <c r="F134" s="244" t="s">
        <v>27</v>
      </c>
      <c r="G134" s="244" t="s">
        <v>30</v>
      </c>
      <c r="H134" s="187" t="s">
        <v>29</v>
      </c>
      <c r="I134" s="188">
        <v>146</v>
      </c>
      <c r="J134" s="188">
        <f>VLOOKUP(A134,CENIK!$A$2:$F$201,6,FALSE)</f>
        <v>0</v>
      </c>
      <c r="K134" s="188">
        <f t="shared" si="5"/>
        <v>0</v>
      </c>
    </row>
    <row r="135" spans="1:11" ht="30" x14ac:dyDescent="0.25">
      <c r="A135" s="187">
        <v>12328</v>
      </c>
      <c r="B135" s="187">
        <v>141</v>
      </c>
      <c r="C135" s="184" t="str">
        <f t="shared" si="4"/>
        <v>141-12328</v>
      </c>
      <c r="D135" s="244" t="s">
        <v>107</v>
      </c>
      <c r="E135" s="244" t="s">
        <v>26</v>
      </c>
      <c r="F135" s="244" t="s">
        <v>27</v>
      </c>
      <c r="G135" s="244" t="s">
        <v>32</v>
      </c>
      <c r="H135" s="187" t="s">
        <v>10</v>
      </c>
      <c r="I135" s="188">
        <v>242</v>
      </c>
      <c r="J135" s="188">
        <f>VLOOKUP(A135,CENIK!$A$2:$F$201,6,FALSE)</f>
        <v>0</v>
      </c>
      <c r="K135" s="188">
        <f t="shared" si="5"/>
        <v>0</v>
      </c>
    </row>
    <row r="136" spans="1:11" ht="60" x14ac:dyDescent="0.25">
      <c r="A136" s="187">
        <v>21106</v>
      </c>
      <c r="B136" s="187">
        <v>141</v>
      </c>
      <c r="C136" s="184" t="str">
        <f t="shared" si="4"/>
        <v>141-21106</v>
      </c>
      <c r="D136" s="244" t="s">
        <v>107</v>
      </c>
      <c r="E136" s="244" t="s">
        <v>26</v>
      </c>
      <c r="F136" s="244" t="s">
        <v>27</v>
      </c>
      <c r="G136" s="244" t="s">
        <v>251</v>
      </c>
      <c r="H136" s="187" t="s">
        <v>22</v>
      </c>
      <c r="I136" s="188">
        <v>170</v>
      </c>
      <c r="J136" s="188">
        <f>VLOOKUP(A136,CENIK!$A$2:$F$201,6,FALSE)</f>
        <v>0</v>
      </c>
      <c r="K136" s="188">
        <f t="shared" si="5"/>
        <v>0</v>
      </c>
    </row>
    <row r="137" spans="1:11" ht="30" x14ac:dyDescent="0.25">
      <c r="A137" s="187">
        <v>22103</v>
      </c>
      <c r="B137" s="187">
        <v>141</v>
      </c>
      <c r="C137" s="184" t="str">
        <f t="shared" si="4"/>
        <v>141-22103</v>
      </c>
      <c r="D137" s="244" t="s">
        <v>107</v>
      </c>
      <c r="E137" s="244" t="s">
        <v>26</v>
      </c>
      <c r="F137" s="244" t="s">
        <v>36</v>
      </c>
      <c r="G137" s="244" t="s">
        <v>40</v>
      </c>
      <c r="H137" s="187" t="s">
        <v>29</v>
      </c>
      <c r="I137" s="188">
        <v>146</v>
      </c>
      <c r="J137" s="188">
        <f>VLOOKUP(A137,CENIK!$A$2:$F$201,6,FALSE)</f>
        <v>0</v>
      </c>
      <c r="K137" s="188">
        <f t="shared" si="5"/>
        <v>0</v>
      </c>
    </row>
    <row r="138" spans="1:11" ht="30" x14ac:dyDescent="0.25">
      <c r="A138" s="187">
        <v>24405</v>
      </c>
      <c r="B138" s="187">
        <v>141</v>
      </c>
      <c r="C138" s="184" t="str">
        <f t="shared" si="4"/>
        <v>141-24405</v>
      </c>
      <c r="D138" s="244" t="s">
        <v>107</v>
      </c>
      <c r="E138" s="244" t="s">
        <v>26</v>
      </c>
      <c r="F138" s="244" t="s">
        <v>36</v>
      </c>
      <c r="G138" s="244" t="s">
        <v>252</v>
      </c>
      <c r="H138" s="187" t="s">
        <v>22</v>
      </c>
      <c r="I138" s="188">
        <v>58.48</v>
      </c>
      <c r="J138" s="188">
        <f>VLOOKUP(A138,CENIK!$A$2:$F$201,6,FALSE)</f>
        <v>0</v>
      </c>
      <c r="K138" s="188">
        <f t="shared" si="5"/>
        <v>0</v>
      </c>
    </row>
    <row r="139" spans="1:11" ht="45" x14ac:dyDescent="0.25">
      <c r="A139" s="187">
        <v>31302</v>
      </c>
      <c r="B139" s="187">
        <v>141</v>
      </c>
      <c r="C139" s="184" t="str">
        <f t="shared" si="4"/>
        <v>141-31302</v>
      </c>
      <c r="D139" s="244" t="s">
        <v>107</v>
      </c>
      <c r="E139" s="244" t="s">
        <v>26</v>
      </c>
      <c r="F139" s="244" t="s">
        <v>36</v>
      </c>
      <c r="G139" s="244" t="s">
        <v>639</v>
      </c>
      <c r="H139" s="187" t="s">
        <v>22</v>
      </c>
      <c r="I139" s="188">
        <v>43.86</v>
      </c>
      <c r="J139" s="188">
        <f>VLOOKUP(A139,CENIK!$A$2:$F$201,6,FALSE)</f>
        <v>0</v>
      </c>
      <c r="K139" s="188">
        <f t="shared" si="5"/>
        <v>0</v>
      </c>
    </row>
    <row r="140" spans="1:11" ht="75" x14ac:dyDescent="0.25">
      <c r="A140" s="187">
        <v>31602</v>
      </c>
      <c r="B140" s="187">
        <v>141</v>
      </c>
      <c r="C140" s="184" t="str">
        <f t="shared" si="4"/>
        <v>141-31602</v>
      </c>
      <c r="D140" s="244" t="s">
        <v>107</v>
      </c>
      <c r="E140" s="244" t="s">
        <v>26</v>
      </c>
      <c r="F140" s="244" t="s">
        <v>36</v>
      </c>
      <c r="G140" s="244" t="s">
        <v>640</v>
      </c>
      <c r="H140" s="187" t="s">
        <v>29</v>
      </c>
      <c r="I140" s="188">
        <v>146</v>
      </c>
      <c r="J140" s="188">
        <f>VLOOKUP(A140,CENIK!$A$2:$F$201,6,FALSE)</f>
        <v>0</v>
      </c>
      <c r="K140" s="188">
        <f t="shared" si="5"/>
        <v>0</v>
      </c>
    </row>
    <row r="141" spans="1:11" ht="45" x14ac:dyDescent="0.25">
      <c r="A141" s="187">
        <v>32208</v>
      </c>
      <c r="B141" s="187">
        <v>141</v>
      </c>
      <c r="C141" s="184" t="str">
        <f t="shared" si="4"/>
        <v>141-32208</v>
      </c>
      <c r="D141" s="244" t="s">
        <v>107</v>
      </c>
      <c r="E141" s="244" t="s">
        <v>26</v>
      </c>
      <c r="F141" s="244" t="s">
        <v>36</v>
      </c>
      <c r="G141" s="244" t="s">
        <v>254</v>
      </c>
      <c r="H141" s="187" t="s">
        <v>29</v>
      </c>
      <c r="I141" s="188">
        <v>146</v>
      </c>
      <c r="J141" s="188">
        <f>VLOOKUP(A141,CENIK!$A$2:$F$201,6,FALSE)</f>
        <v>0</v>
      </c>
      <c r="K141" s="188">
        <f t="shared" si="5"/>
        <v>0</v>
      </c>
    </row>
    <row r="142" spans="1:11" ht="45" x14ac:dyDescent="0.25">
      <c r="A142" s="187">
        <v>4101</v>
      </c>
      <c r="B142" s="187">
        <v>141</v>
      </c>
      <c r="C142" s="184" t="str">
        <f t="shared" si="4"/>
        <v>141-4101</v>
      </c>
      <c r="D142" s="244" t="s">
        <v>107</v>
      </c>
      <c r="E142" s="244" t="s">
        <v>49</v>
      </c>
      <c r="F142" s="244" t="s">
        <v>50</v>
      </c>
      <c r="G142" s="244" t="s">
        <v>641</v>
      </c>
      <c r="H142" s="187" t="s">
        <v>29</v>
      </c>
      <c r="I142" s="188">
        <v>723</v>
      </c>
      <c r="J142" s="188">
        <f>VLOOKUP(A142,CENIK!$A$2:$F$201,6,FALSE)</f>
        <v>0</v>
      </c>
      <c r="K142" s="188">
        <f t="shared" si="5"/>
        <v>0</v>
      </c>
    </row>
    <row r="143" spans="1:11" ht="60" x14ac:dyDescent="0.25">
      <c r="A143" s="187">
        <v>4105</v>
      </c>
      <c r="B143" s="187">
        <v>141</v>
      </c>
      <c r="C143" s="184" t="str">
        <f t="shared" si="4"/>
        <v>141-4105</v>
      </c>
      <c r="D143" s="244" t="s">
        <v>107</v>
      </c>
      <c r="E143" s="244" t="s">
        <v>49</v>
      </c>
      <c r="F143" s="244" t="s">
        <v>50</v>
      </c>
      <c r="G143" s="244" t="s">
        <v>257</v>
      </c>
      <c r="H143" s="187" t="s">
        <v>22</v>
      </c>
      <c r="I143" s="188">
        <v>236</v>
      </c>
      <c r="J143" s="188">
        <f>VLOOKUP(A143,CENIK!$A$2:$F$201,6,FALSE)</f>
        <v>0</v>
      </c>
      <c r="K143" s="188">
        <f t="shared" si="5"/>
        <v>0</v>
      </c>
    </row>
    <row r="144" spans="1:11" ht="45" x14ac:dyDescent="0.25">
      <c r="A144" s="187">
        <v>4106</v>
      </c>
      <c r="B144" s="187">
        <v>141</v>
      </c>
      <c r="C144" s="184" t="str">
        <f t="shared" si="4"/>
        <v>141-4106</v>
      </c>
      <c r="D144" s="244" t="s">
        <v>107</v>
      </c>
      <c r="E144" s="244" t="s">
        <v>49</v>
      </c>
      <c r="F144" s="244" t="s">
        <v>50</v>
      </c>
      <c r="G144" s="244" t="s">
        <v>642</v>
      </c>
      <c r="H144" s="187" t="s">
        <v>22</v>
      </c>
      <c r="I144" s="188">
        <v>171</v>
      </c>
      <c r="J144" s="188">
        <f>VLOOKUP(A144,CENIK!$A$2:$F$201,6,FALSE)</f>
        <v>0</v>
      </c>
      <c r="K144" s="188">
        <f t="shared" si="5"/>
        <v>0</v>
      </c>
    </row>
    <row r="145" spans="1:11" ht="45" x14ac:dyDescent="0.25">
      <c r="A145" s="187">
        <v>4117</v>
      </c>
      <c r="B145" s="187">
        <v>141</v>
      </c>
      <c r="C145" s="184" t="str">
        <f t="shared" si="4"/>
        <v>141-4117</v>
      </c>
      <c r="D145" s="244" t="s">
        <v>107</v>
      </c>
      <c r="E145" s="244" t="s">
        <v>49</v>
      </c>
      <c r="F145" s="244" t="s">
        <v>50</v>
      </c>
      <c r="G145" s="244" t="s">
        <v>52</v>
      </c>
      <c r="H145" s="187" t="s">
        <v>22</v>
      </c>
      <c r="I145" s="188">
        <v>24</v>
      </c>
      <c r="J145" s="188">
        <f>VLOOKUP(A145,CENIK!$A$2:$F$201,6,FALSE)</f>
        <v>0</v>
      </c>
      <c r="K145" s="188">
        <f t="shared" si="5"/>
        <v>0</v>
      </c>
    </row>
    <row r="146" spans="1:11" ht="45" x14ac:dyDescent="0.25">
      <c r="A146" s="187">
        <v>4121</v>
      </c>
      <c r="B146" s="187">
        <v>141</v>
      </c>
      <c r="C146" s="184" t="str">
        <f t="shared" si="4"/>
        <v>141-4121</v>
      </c>
      <c r="D146" s="244" t="s">
        <v>107</v>
      </c>
      <c r="E146" s="244" t="s">
        <v>49</v>
      </c>
      <c r="F146" s="244" t="s">
        <v>50</v>
      </c>
      <c r="G146" s="244" t="s">
        <v>260</v>
      </c>
      <c r="H146" s="187" t="s">
        <v>22</v>
      </c>
      <c r="I146" s="188">
        <v>11</v>
      </c>
      <c r="J146" s="188">
        <f>VLOOKUP(A146,CENIK!$A$2:$F$201,6,FALSE)</f>
        <v>0</v>
      </c>
      <c r="K146" s="188">
        <f t="shared" si="5"/>
        <v>0</v>
      </c>
    </row>
    <row r="147" spans="1:11" ht="30" x14ac:dyDescent="0.25">
      <c r="A147" s="187">
        <v>4202</v>
      </c>
      <c r="B147" s="187">
        <v>141</v>
      </c>
      <c r="C147" s="184" t="str">
        <f t="shared" si="4"/>
        <v>141-4202</v>
      </c>
      <c r="D147" s="244" t="s">
        <v>107</v>
      </c>
      <c r="E147" s="244" t="s">
        <v>49</v>
      </c>
      <c r="F147" s="244" t="s">
        <v>56</v>
      </c>
      <c r="G147" s="244" t="s">
        <v>58</v>
      </c>
      <c r="H147" s="187" t="s">
        <v>29</v>
      </c>
      <c r="I147" s="188">
        <v>146</v>
      </c>
      <c r="J147" s="188">
        <f>VLOOKUP(A147,CENIK!$A$2:$F$201,6,FALSE)</f>
        <v>0</v>
      </c>
      <c r="K147" s="188">
        <f t="shared" si="5"/>
        <v>0</v>
      </c>
    </row>
    <row r="148" spans="1:11" ht="75" x14ac:dyDescent="0.25">
      <c r="A148" s="187">
        <v>4203</v>
      </c>
      <c r="B148" s="187">
        <v>141</v>
      </c>
      <c r="C148" s="184" t="str">
        <f t="shared" si="4"/>
        <v>141-4203</v>
      </c>
      <c r="D148" s="244" t="s">
        <v>107</v>
      </c>
      <c r="E148" s="244" t="s">
        <v>49</v>
      </c>
      <c r="F148" s="244" t="s">
        <v>56</v>
      </c>
      <c r="G148" s="244" t="s">
        <v>59</v>
      </c>
      <c r="H148" s="187" t="s">
        <v>22</v>
      </c>
      <c r="I148" s="188">
        <v>14.62</v>
      </c>
      <c r="J148" s="188">
        <f>VLOOKUP(A148,CENIK!$A$2:$F$201,6,FALSE)</f>
        <v>0</v>
      </c>
      <c r="K148" s="188">
        <f t="shared" si="5"/>
        <v>0</v>
      </c>
    </row>
    <row r="149" spans="1:11" ht="60" x14ac:dyDescent="0.25">
      <c r="A149" s="187">
        <v>4204</v>
      </c>
      <c r="B149" s="187">
        <v>141</v>
      </c>
      <c r="C149" s="184" t="str">
        <f t="shared" si="4"/>
        <v>141-4204</v>
      </c>
      <c r="D149" s="244" t="s">
        <v>107</v>
      </c>
      <c r="E149" s="244" t="s">
        <v>49</v>
      </c>
      <c r="F149" s="244" t="s">
        <v>56</v>
      </c>
      <c r="G149" s="244" t="s">
        <v>60</v>
      </c>
      <c r="H149" s="187" t="s">
        <v>22</v>
      </c>
      <c r="I149" s="188">
        <v>56.5</v>
      </c>
      <c r="J149" s="188">
        <f>VLOOKUP(A149,CENIK!$A$2:$F$201,6,FALSE)</f>
        <v>0</v>
      </c>
      <c r="K149" s="188">
        <f t="shared" si="5"/>
        <v>0</v>
      </c>
    </row>
    <row r="150" spans="1:11" ht="60" x14ac:dyDescent="0.25">
      <c r="A150" s="187">
        <v>4206</v>
      </c>
      <c r="B150" s="187">
        <v>141</v>
      </c>
      <c r="C150" s="184" t="str">
        <f t="shared" si="4"/>
        <v>141-4206</v>
      </c>
      <c r="D150" s="244" t="s">
        <v>107</v>
      </c>
      <c r="E150" s="244" t="s">
        <v>49</v>
      </c>
      <c r="F150" s="244" t="s">
        <v>56</v>
      </c>
      <c r="G150" s="244" t="s">
        <v>62</v>
      </c>
      <c r="H150" s="187" t="s">
        <v>22</v>
      </c>
      <c r="I150" s="188">
        <v>236</v>
      </c>
      <c r="J150" s="188">
        <f>VLOOKUP(A150,CENIK!$A$2:$F$201,6,FALSE)</f>
        <v>0</v>
      </c>
      <c r="K150" s="188">
        <f t="shared" si="5"/>
        <v>0</v>
      </c>
    </row>
    <row r="151" spans="1:11" ht="75" x14ac:dyDescent="0.25">
      <c r="A151" s="187">
        <v>5108</v>
      </c>
      <c r="B151" s="187">
        <v>141</v>
      </c>
      <c r="C151" s="184" t="str">
        <f t="shared" si="4"/>
        <v>141-5108</v>
      </c>
      <c r="D151" s="244" t="s">
        <v>107</v>
      </c>
      <c r="E151" s="244" t="s">
        <v>63</v>
      </c>
      <c r="F151" s="244" t="s">
        <v>64</v>
      </c>
      <c r="G151" s="244" t="s">
        <v>68</v>
      </c>
      <c r="H151" s="187" t="s">
        <v>69</v>
      </c>
      <c r="I151" s="188">
        <v>25</v>
      </c>
      <c r="J151" s="188">
        <f>VLOOKUP(A151,CENIK!$A$2:$F$201,6,FALSE)</f>
        <v>0</v>
      </c>
      <c r="K151" s="188">
        <f t="shared" si="5"/>
        <v>0</v>
      </c>
    </row>
    <row r="152" spans="1:11" ht="165" x14ac:dyDescent="0.25">
      <c r="A152" s="187">
        <v>6101</v>
      </c>
      <c r="B152" s="187">
        <v>141</v>
      </c>
      <c r="C152" s="184" t="str">
        <f t="shared" si="4"/>
        <v>141-6101</v>
      </c>
      <c r="D152" s="244" t="s">
        <v>107</v>
      </c>
      <c r="E152" s="244" t="s">
        <v>74</v>
      </c>
      <c r="F152" s="244" t="s">
        <v>75</v>
      </c>
      <c r="G152" s="244" t="s">
        <v>76</v>
      </c>
      <c r="H152" s="187" t="s">
        <v>10</v>
      </c>
      <c r="I152" s="188">
        <v>121</v>
      </c>
      <c r="J152" s="188">
        <f>VLOOKUP(A152,CENIK!$A$2:$F$201,6,FALSE)</f>
        <v>0</v>
      </c>
      <c r="K152" s="188">
        <f t="shared" si="5"/>
        <v>0</v>
      </c>
    </row>
    <row r="153" spans="1:11" ht="120" x14ac:dyDescent="0.25">
      <c r="A153" s="187">
        <v>6202</v>
      </c>
      <c r="B153" s="187">
        <v>141</v>
      </c>
      <c r="C153" s="184" t="str">
        <f t="shared" si="4"/>
        <v>141-6202</v>
      </c>
      <c r="D153" s="244" t="s">
        <v>107</v>
      </c>
      <c r="E153" s="244" t="s">
        <v>74</v>
      </c>
      <c r="F153" s="244" t="s">
        <v>77</v>
      </c>
      <c r="G153" s="244" t="s">
        <v>263</v>
      </c>
      <c r="H153" s="187" t="s">
        <v>6</v>
      </c>
      <c r="I153" s="188">
        <v>1</v>
      </c>
      <c r="J153" s="188">
        <f>VLOOKUP(A153,CENIK!$A$2:$F$201,6,FALSE)</f>
        <v>0</v>
      </c>
      <c r="K153" s="188">
        <f t="shared" si="5"/>
        <v>0</v>
      </c>
    </row>
    <row r="154" spans="1:11" ht="120" x14ac:dyDescent="0.25">
      <c r="A154" s="187">
        <v>6204</v>
      </c>
      <c r="B154" s="187">
        <v>141</v>
      </c>
      <c r="C154" s="184" t="str">
        <f t="shared" si="4"/>
        <v>141-6204</v>
      </c>
      <c r="D154" s="244" t="s">
        <v>107</v>
      </c>
      <c r="E154" s="244" t="s">
        <v>74</v>
      </c>
      <c r="F154" s="244" t="s">
        <v>77</v>
      </c>
      <c r="G154" s="244" t="s">
        <v>265</v>
      </c>
      <c r="H154" s="187" t="s">
        <v>6</v>
      </c>
      <c r="I154" s="188">
        <v>2</v>
      </c>
      <c r="J154" s="188">
        <f>VLOOKUP(A154,CENIK!$A$2:$F$201,6,FALSE)</f>
        <v>0</v>
      </c>
      <c r="K154" s="188">
        <f t="shared" si="5"/>
        <v>0</v>
      </c>
    </row>
    <row r="155" spans="1:11" ht="120" x14ac:dyDescent="0.25">
      <c r="A155" s="187">
        <v>6206</v>
      </c>
      <c r="B155" s="187">
        <v>141</v>
      </c>
      <c r="C155" s="184" t="str">
        <f t="shared" si="4"/>
        <v>141-6206</v>
      </c>
      <c r="D155" s="244" t="s">
        <v>107</v>
      </c>
      <c r="E155" s="244" t="s">
        <v>74</v>
      </c>
      <c r="F155" s="244" t="s">
        <v>77</v>
      </c>
      <c r="G155" s="244" t="s">
        <v>266</v>
      </c>
      <c r="H155" s="187" t="s">
        <v>6</v>
      </c>
      <c r="I155" s="188">
        <v>2</v>
      </c>
      <c r="J155" s="188">
        <f>VLOOKUP(A155,CENIK!$A$2:$F$201,6,FALSE)</f>
        <v>0</v>
      </c>
      <c r="K155" s="188">
        <f t="shared" si="5"/>
        <v>0</v>
      </c>
    </row>
    <row r="156" spans="1:11" ht="120" x14ac:dyDescent="0.25">
      <c r="A156" s="187">
        <v>6253</v>
      </c>
      <c r="B156" s="187">
        <v>141</v>
      </c>
      <c r="C156" s="184" t="str">
        <f t="shared" si="4"/>
        <v>141-6253</v>
      </c>
      <c r="D156" s="244" t="s">
        <v>107</v>
      </c>
      <c r="E156" s="244" t="s">
        <v>74</v>
      </c>
      <c r="F156" s="244" t="s">
        <v>77</v>
      </c>
      <c r="G156" s="244" t="s">
        <v>269</v>
      </c>
      <c r="H156" s="187" t="s">
        <v>6</v>
      </c>
      <c r="I156" s="188">
        <v>5</v>
      </c>
      <c r="J156" s="188">
        <f>VLOOKUP(A156,CENIK!$A$2:$F$201,6,FALSE)</f>
        <v>0</v>
      </c>
      <c r="K156" s="188">
        <f t="shared" si="5"/>
        <v>0</v>
      </c>
    </row>
    <row r="157" spans="1:11" ht="30" x14ac:dyDescent="0.25">
      <c r="A157" s="187">
        <v>6258</v>
      </c>
      <c r="B157" s="187">
        <v>141</v>
      </c>
      <c r="C157" s="184" t="str">
        <f t="shared" si="4"/>
        <v>141-6258</v>
      </c>
      <c r="D157" s="244" t="s">
        <v>107</v>
      </c>
      <c r="E157" s="244" t="s">
        <v>74</v>
      </c>
      <c r="F157" s="244" t="s">
        <v>77</v>
      </c>
      <c r="G157" s="244" t="s">
        <v>80</v>
      </c>
      <c r="H157" s="187" t="s">
        <v>6</v>
      </c>
      <c r="I157" s="188">
        <v>1</v>
      </c>
      <c r="J157" s="188">
        <f>VLOOKUP(A157,CENIK!$A$2:$F$201,6,FALSE)</f>
        <v>0</v>
      </c>
      <c r="K157" s="188">
        <f t="shared" si="5"/>
        <v>0</v>
      </c>
    </row>
    <row r="158" spans="1:11" ht="345" x14ac:dyDescent="0.25">
      <c r="A158" s="187">
        <v>6301</v>
      </c>
      <c r="B158" s="187">
        <v>141</v>
      </c>
      <c r="C158" s="184" t="str">
        <f t="shared" si="4"/>
        <v>141-6301</v>
      </c>
      <c r="D158" s="244" t="s">
        <v>107</v>
      </c>
      <c r="E158" s="244" t="s">
        <v>74</v>
      </c>
      <c r="F158" s="244" t="s">
        <v>81</v>
      </c>
      <c r="G158" s="244" t="s">
        <v>270</v>
      </c>
      <c r="H158" s="187" t="s">
        <v>6</v>
      </c>
      <c r="I158" s="188">
        <v>6</v>
      </c>
      <c r="J158" s="188">
        <f>VLOOKUP(A158,CENIK!$A$2:$F$201,6,FALSE)</f>
        <v>0</v>
      </c>
      <c r="K158" s="188">
        <f t="shared" si="5"/>
        <v>0</v>
      </c>
    </row>
    <row r="159" spans="1:11" ht="120" x14ac:dyDescent="0.25">
      <c r="A159" s="187">
        <v>6302</v>
      </c>
      <c r="B159" s="187">
        <v>141</v>
      </c>
      <c r="C159" s="184" t="str">
        <f t="shared" si="4"/>
        <v>141-6302</v>
      </c>
      <c r="D159" s="244" t="s">
        <v>107</v>
      </c>
      <c r="E159" s="244" t="s">
        <v>74</v>
      </c>
      <c r="F159" s="244" t="s">
        <v>81</v>
      </c>
      <c r="G159" s="244" t="s">
        <v>82</v>
      </c>
      <c r="H159" s="187" t="s">
        <v>6</v>
      </c>
      <c r="I159" s="188">
        <v>6</v>
      </c>
      <c r="J159" s="188">
        <f>VLOOKUP(A159,CENIK!$A$2:$F$201,6,FALSE)</f>
        <v>0</v>
      </c>
      <c r="K159" s="188">
        <f t="shared" si="5"/>
        <v>0</v>
      </c>
    </row>
    <row r="160" spans="1:11" ht="30" x14ac:dyDescent="0.25">
      <c r="A160" s="187">
        <v>6401</v>
      </c>
      <c r="B160" s="187">
        <v>141</v>
      </c>
      <c r="C160" s="184" t="str">
        <f t="shared" ref="C160:C223" si="6">CONCATENATE(B160,$A$29,A160)</f>
        <v>141-6401</v>
      </c>
      <c r="D160" s="244" t="s">
        <v>107</v>
      </c>
      <c r="E160" s="244" t="s">
        <v>74</v>
      </c>
      <c r="F160" s="244" t="s">
        <v>85</v>
      </c>
      <c r="G160" s="244" t="s">
        <v>86</v>
      </c>
      <c r="H160" s="187" t="s">
        <v>10</v>
      </c>
      <c r="I160" s="188">
        <v>121</v>
      </c>
      <c r="J160" s="188">
        <f>VLOOKUP(A160,CENIK!$A$2:$F$201,6,FALSE)</f>
        <v>0</v>
      </c>
      <c r="K160" s="188">
        <f t="shared" ref="K160:K223" si="7">ROUND((I160*J160),2)</f>
        <v>0</v>
      </c>
    </row>
    <row r="161" spans="1:11" ht="30" x14ac:dyDescent="0.25">
      <c r="A161" s="187">
        <v>6402</v>
      </c>
      <c r="B161" s="187">
        <v>141</v>
      </c>
      <c r="C161" s="184" t="str">
        <f t="shared" si="6"/>
        <v>141-6402</v>
      </c>
      <c r="D161" s="244" t="s">
        <v>107</v>
      </c>
      <c r="E161" s="244" t="s">
        <v>74</v>
      </c>
      <c r="F161" s="244" t="s">
        <v>85</v>
      </c>
      <c r="G161" s="244" t="s">
        <v>122</v>
      </c>
      <c r="H161" s="187" t="s">
        <v>10</v>
      </c>
      <c r="I161" s="188">
        <v>121</v>
      </c>
      <c r="J161" s="188">
        <f>VLOOKUP(A161,CENIK!$A$2:$F$201,6,FALSE)</f>
        <v>0</v>
      </c>
      <c r="K161" s="188">
        <f t="shared" si="7"/>
        <v>0</v>
      </c>
    </row>
    <row r="162" spans="1:11" ht="60" x14ac:dyDescent="0.25">
      <c r="A162" s="187">
        <v>6405</v>
      </c>
      <c r="B162" s="187">
        <v>141</v>
      </c>
      <c r="C162" s="184" t="str">
        <f t="shared" si="6"/>
        <v>141-6405</v>
      </c>
      <c r="D162" s="244" t="s">
        <v>107</v>
      </c>
      <c r="E162" s="244" t="s">
        <v>74</v>
      </c>
      <c r="F162" s="244" t="s">
        <v>85</v>
      </c>
      <c r="G162" s="244" t="s">
        <v>87</v>
      </c>
      <c r="H162" s="187" t="s">
        <v>10</v>
      </c>
      <c r="I162" s="188">
        <v>121</v>
      </c>
      <c r="J162" s="188">
        <f>VLOOKUP(A162,CENIK!$A$2:$F$201,6,FALSE)</f>
        <v>0</v>
      </c>
      <c r="K162" s="188">
        <f t="shared" si="7"/>
        <v>0</v>
      </c>
    </row>
    <row r="163" spans="1:11" ht="30" x14ac:dyDescent="0.25">
      <c r="A163" s="187">
        <v>6501</v>
      </c>
      <c r="B163" s="187">
        <v>141</v>
      </c>
      <c r="C163" s="184" t="str">
        <f t="shared" si="6"/>
        <v>141-6501</v>
      </c>
      <c r="D163" s="244" t="s">
        <v>107</v>
      </c>
      <c r="E163" s="244" t="s">
        <v>74</v>
      </c>
      <c r="F163" s="244" t="s">
        <v>88</v>
      </c>
      <c r="G163" s="244" t="s">
        <v>271</v>
      </c>
      <c r="H163" s="187" t="s">
        <v>6</v>
      </c>
      <c r="I163" s="188">
        <v>5</v>
      </c>
      <c r="J163" s="188">
        <f>VLOOKUP(A163,CENIK!$A$2:$F$201,6,FALSE)</f>
        <v>0</v>
      </c>
      <c r="K163" s="188">
        <f t="shared" si="7"/>
        <v>0</v>
      </c>
    </row>
    <row r="164" spans="1:11" ht="45" x14ac:dyDescent="0.25">
      <c r="A164" s="187">
        <v>6503</v>
      </c>
      <c r="B164" s="187">
        <v>141</v>
      </c>
      <c r="C164" s="184" t="str">
        <f t="shared" si="6"/>
        <v>141-6503</v>
      </c>
      <c r="D164" s="244" t="s">
        <v>107</v>
      </c>
      <c r="E164" s="244" t="s">
        <v>74</v>
      </c>
      <c r="F164" s="244" t="s">
        <v>88</v>
      </c>
      <c r="G164" s="244" t="s">
        <v>273</v>
      </c>
      <c r="H164" s="187" t="s">
        <v>6</v>
      </c>
      <c r="I164" s="188">
        <v>4</v>
      </c>
      <c r="J164" s="188">
        <f>VLOOKUP(A164,CENIK!$A$2:$F$201,6,FALSE)</f>
        <v>0</v>
      </c>
      <c r="K164" s="188">
        <f t="shared" si="7"/>
        <v>0</v>
      </c>
    </row>
    <row r="165" spans="1:11" ht="45" x14ac:dyDescent="0.25">
      <c r="A165" s="187">
        <v>6504</v>
      </c>
      <c r="B165" s="187">
        <v>141</v>
      </c>
      <c r="C165" s="184" t="str">
        <f t="shared" si="6"/>
        <v>141-6504</v>
      </c>
      <c r="D165" s="244" t="s">
        <v>107</v>
      </c>
      <c r="E165" s="244" t="s">
        <v>74</v>
      </c>
      <c r="F165" s="244" t="s">
        <v>88</v>
      </c>
      <c r="G165" s="244" t="s">
        <v>274</v>
      </c>
      <c r="H165" s="187" t="s">
        <v>6</v>
      </c>
      <c r="I165" s="188">
        <v>1</v>
      </c>
      <c r="J165" s="188">
        <f>VLOOKUP(A165,CENIK!$A$2:$F$201,6,FALSE)</f>
        <v>0</v>
      </c>
      <c r="K165" s="188">
        <f t="shared" si="7"/>
        <v>0</v>
      </c>
    </row>
    <row r="166" spans="1:11" ht="60" x14ac:dyDescent="0.25">
      <c r="A166" s="187">
        <v>1201</v>
      </c>
      <c r="B166" s="187">
        <v>132</v>
      </c>
      <c r="C166" s="184" t="str">
        <f t="shared" si="6"/>
        <v>132-1201</v>
      </c>
      <c r="D166" s="244" t="s">
        <v>288</v>
      </c>
      <c r="E166" s="244" t="s">
        <v>7</v>
      </c>
      <c r="F166" s="244" t="s">
        <v>8</v>
      </c>
      <c r="G166" s="244" t="s">
        <v>9</v>
      </c>
      <c r="H166" s="187" t="s">
        <v>10</v>
      </c>
      <c r="I166" s="188">
        <v>636</v>
      </c>
      <c r="J166" s="188">
        <f>VLOOKUP(A166,CENIK!$A$2:$F$201,6,FALSE)</f>
        <v>0</v>
      </c>
      <c r="K166" s="188">
        <f t="shared" si="7"/>
        <v>0</v>
      </c>
    </row>
    <row r="167" spans="1:11" ht="45" x14ac:dyDescent="0.25">
      <c r="A167" s="187">
        <v>1202</v>
      </c>
      <c r="B167" s="187">
        <v>132</v>
      </c>
      <c r="C167" s="184" t="str">
        <f t="shared" si="6"/>
        <v>132-1202</v>
      </c>
      <c r="D167" s="244" t="s">
        <v>288</v>
      </c>
      <c r="E167" s="244" t="s">
        <v>7</v>
      </c>
      <c r="F167" s="244" t="s">
        <v>8</v>
      </c>
      <c r="G167" s="244" t="s">
        <v>11</v>
      </c>
      <c r="H167" s="187" t="s">
        <v>12</v>
      </c>
      <c r="I167" s="188">
        <v>15</v>
      </c>
      <c r="J167" s="188">
        <f>VLOOKUP(A167,CENIK!$A$2:$F$201,6,FALSE)</f>
        <v>0</v>
      </c>
      <c r="K167" s="188">
        <f t="shared" si="7"/>
        <v>0</v>
      </c>
    </row>
    <row r="168" spans="1:11" ht="60" x14ac:dyDescent="0.25">
      <c r="A168" s="187">
        <v>1203</v>
      </c>
      <c r="B168" s="187">
        <v>132</v>
      </c>
      <c r="C168" s="184" t="str">
        <f t="shared" si="6"/>
        <v>132-1203</v>
      </c>
      <c r="D168" s="244" t="s">
        <v>288</v>
      </c>
      <c r="E168" s="244" t="s">
        <v>7</v>
      </c>
      <c r="F168" s="244" t="s">
        <v>8</v>
      </c>
      <c r="G168" s="244" t="s">
        <v>236</v>
      </c>
      <c r="H168" s="187" t="s">
        <v>10</v>
      </c>
      <c r="I168" s="188">
        <v>636</v>
      </c>
      <c r="J168" s="188">
        <f>VLOOKUP(A168,CENIK!$A$2:$F$201,6,FALSE)</f>
        <v>0</v>
      </c>
      <c r="K168" s="188">
        <f t="shared" si="7"/>
        <v>0</v>
      </c>
    </row>
    <row r="169" spans="1:11" ht="60" x14ac:dyDescent="0.25">
      <c r="A169" s="187">
        <v>1205</v>
      </c>
      <c r="B169" s="187">
        <v>132</v>
      </c>
      <c r="C169" s="184" t="str">
        <f t="shared" si="6"/>
        <v>132-1205</v>
      </c>
      <c r="D169" s="244" t="s">
        <v>288</v>
      </c>
      <c r="E169" s="244" t="s">
        <v>7</v>
      </c>
      <c r="F169" s="244" t="s">
        <v>8</v>
      </c>
      <c r="G169" s="244" t="s">
        <v>237</v>
      </c>
      <c r="H169" s="187" t="s">
        <v>14</v>
      </c>
      <c r="I169" s="188">
        <v>1</v>
      </c>
      <c r="J169" s="188">
        <f>VLOOKUP(A169,CENIK!$A$2:$F$201,6,FALSE)</f>
        <v>0</v>
      </c>
      <c r="K169" s="188">
        <f t="shared" si="7"/>
        <v>0</v>
      </c>
    </row>
    <row r="170" spans="1:11" ht="60" x14ac:dyDescent="0.25">
      <c r="A170" s="187">
        <v>1206</v>
      </c>
      <c r="B170" s="187">
        <v>132</v>
      </c>
      <c r="C170" s="184" t="str">
        <f t="shared" si="6"/>
        <v>132-1206</v>
      </c>
      <c r="D170" s="244" t="s">
        <v>288</v>
      </c>
      <c r="E170" s="244" t="s">
        <v>7</v>
      </c>
      <c r="F170" s="244" t="s">
        <v>8</v>
      </c>
      <c r="G170" s="244" t="s">
        <v>238</v>
      </c>
      <c r="H170" s="187" t="s">
        <v>14</v>
      </c>
      <c r="I170" s="188">
        <v>1</v>
      </c>
      <c r="J170" s="188">
        <f>VLOOKUP(A170,CENIK!$A$2:$F$201,6,FALSE)</f>
        <v>0</v>
      </c>
      <c r="K170" s="188">
        <f t="shared" si="7"/>
        <v>0</v>
      </c>
    </row>
    <row r="171" spans="1:11" ht="75" x14ac:dyDescent="0.25">
      <c r="A171" s="187">
        <v>1207</v>
      </c>
      <c r="B171" s="187">
        <v>132</v>
      </c>
      <c r="C171" s="184" t="str">
        <f t="shared" si="6"/>
        <v>132-1207</v>
      </c>
      <c r="D171" s="244" t="s">
        <v>288</v>
      </c>
      <c r="E171" s="244" t="s">
        <v>7</v>
      </c>
      <c r="F171" s="244" t="s">
        <v>8</v>
      </c>
      <c r="G171" s="244" t="s">
        <v>239</v>
      </c>
      <c r="H171" s="187" t="s">
        <v>14</v>
      </c>
      <c r="I171" s="188">
        <v>1</v>
      </c>
      <c r="J171" s="188">
        <f>VLOOKUP(A171,CENIK!$A$2:$F$201,6,FALSE)</f>
        <v>0</v>
      </c>
      <c r="K171" s="188">
        <f t="shared" si="7"/>
        <v>0</v>
      </c>
    </row>
    <row r="172" spans="1:11" ht="75" x14ac:dyDescent="0.25">
      <c r="A172" s="187">
        <v>1208</v>
      </c>
      <c r="B172" s="187">
        <v>132</v>
      </c>
      <c r="C172" s="184" t="str">
        <f t="shared" si="6"/>
        <v>132-1208</v>
      </c>
      <c r="D172" s="244" t="s">
        <v>288</v>
      </c>
      <c r="E172" s="244" t="s">
        <v>7</v>
      </c>
      <c r="F172" s="244" t="s">
        <v>8</v>
      </c>
      <c r="G172" s="244" t="s">
        <v>240</v>
      </c>
      <c r="H172" s="187" t="s">
        <v>14</v>
      </c>
      <c r="I172" s="188">
        <v>1</v>
      </c>
      <c r="J172" s="188">
        <f>VLOOKUP(A172,CENIK!$A$2:$F$201,6,FALSE)</f>
        <v>0</v>
      </c>
      <c r="K172" s="188">
        <f t="shared" si="7"/>
        <v>0</v>
      </c>
    </row>
    <row r="173" spans="1:11" ht="75" x14ac:dyDescent="0.25">
      <c r="A173" s="187">
        <v>1210</v>
      </c>
      <c r="B173" s="187">
        <v>132</v>
      </c>
      <c r="C173" s="184" t="str">
        <f t="shared" si="6"/>
        <v>132-1210</v>
      </c>
      <c r="D173" s="244" t="s">
        <v>288</v>
      </c>
      <c r="E173" s="244" t="s">
        <v>7</v>
      </c>
      <c r="F173" s="244" t="s">
        <v>8</v>
      </c>
      <c r="G173" s="244" t="s">
        <v>241</v>
      </c>
      <c r="H173" s="187" t="s">
        <v>14</v>
      </c>
      <c r="I173" s="188">
        <v>1</v>
      </c>
      <c r="J173" s="188">
        <f>VLOOKUP(A173,CENIK!$A$2:$F$201,6,FALSE)</f>
        <v>0</v>
      </c>
      <c r="K173" s="188">
        <f t="shared" si="7"/>
        <v>0</v>
      </c>
    </row>
    <row r="174" spans="1:11" ht="60" x14ac:dyDescent="0.25">
      <c r="A174" s="187">
        <v>1212</v>
      </c>
      <c r="B174" s="187">
        <v>132</v>
      </c>
      <c r="C174" s="184" t="str">
        <f t="shared" si="6"/>
        <v>132-1212</v>
      </c>
      <c r="D174" s="244" t="s">
        <v>288</v>
      </c>
      <c r="E174" s="244" t="s">
        <v>7</v>
      </c>
      <c r="F174" s="244" t="s">
        <v>8</v>
      </c>
      <c r="G174" s="244" t="s">
        <v>243</v>
      </c>
      <c r="H174" s="187" t="s">
        <v>14</v>
      </c>
      <c r="I174" s="188">
        <v>1</v>
      </c>
      <c r="J174" s="188">
        <f>VLOOKUP(A174,CENIK!$A$2:$F$201,6,FALSE)</f>
        <v>0</v>
      </c>
      <c r="K174" s="188">
        <f t="shared" si="7"/>
        <v>0</v>
      </c>
    </row>
    <row r="175" spans="1:11" ht="60" x14ac:dyDescent="0.25">
      <c r="A175" s="187">
        <v>1214</v>
      </c>
      <c r="B175" s="187">
        <v>132</v>
      </c>
      <c r="C175" s="184" t="str">
        <f t="shared" si="6"/>
        <v>132-1214</v>
      </c>
      <c r="D175" s="244" t="s">
        <v>288</v>
      </c>
      <c r="E175" s="244" t="s">
        <v>7</v>
      </c>
      <c r="F175" s="244" t="s">
        <v>8</v>
      </c>
      <c r="G175" s="244" t="s">
        <v>245</v>
      </c>
      <c r="H175" s="187" t="s">
        <v>14</v>
      </c>
      <c r="I175" s="188">
        <v>1</v>
      </c>
      <c r="J175" s="188">
        <f>VLOOKUP(A175,CENIK!$A$2:$F$201,6,FALSE)</f>
        <v>0</v>
      </c>
      <c r="K175" s="188">
        <f t="shared" si="7"/>
        <v>0</v>
      </c>
    </row>
    <row r="176" spans="1:11" ht="45" x14ac:dyDescent="0.25">
      <c r="A176" s="187">
        <v>1301</v>
      </c>
      <c r="B176" s="187">
        <v>132</v>
      </c>
      <c r="C176" s="184" t="str">
        <f t="shared" si="6"/>
        <v>132-1301</v>
      </c>
      <c r="D176" s="244" t="s">
        <v>288</v>
      </c>
      <c r="E176" s="244" t="s">
        <v>7</v>
      </c>
      <c r="F176" s="244" t="s">
        <v>15</v>
      </c>
      <c r="G176" s="244" t="s">
        <v>16</v>
      </c>
      <c r="H176" s="187" t="s">
        <v>10</v>
      </c>
      <c r="I176" s="188">
        <v>636</v>
      </c>
      <c r="J176" s="188">
        <f>VLOOKUP(A176,CENIK!$A$2:$F$201,6,FALSE)</f>
        <v>0</v>
      </c>
      <c r="K176" s="188">
        <f t="shared" si="7"/>
        <v>0</v>
      </c>
    </row>
    <row r="177" spans="1:11" ht="150" x14ac:dyDescent="0.25">
      <c r="A177" s="187">
        <v>1302</v>
      </c>
      <c r="B177" s="187">
        <v>132</v>
      </c>
      <c r="C177" s="184" t="str">
        <f t="shared" si="6"/>
        <v>132-1302</v>
      </c>
      <c r="D177" s="244" t="s">
        <v>288</v>
      </c>
      <c r="E177" s="244" t="s">
        <v>7</v>
      </c>
      <c r="F177" s="244" t="s">
        <v>15</v>
      </c>
      <c r="G177" s="1201" t="s">
        <v>3252</v>
      </c>
      <c r="H177" s="187" t="s">
        <v>10</v>
      </c>
      <c r="I177" s="188">
        <v>636</v>
      </c>
      <c r="J177" s="188">
        <f>VLOOKUP(A177,CENIK!$A$2:$F$201,6,FALSE)</f>
        <v>0</v>
      </c>
      <c r="K177" s="188">
        <f t="shared" si="7"/>
        <v>0</v>
      </c>
    </row>
    <row r="178" spans="1:11" ht="60" x14ac:dyDescent="0.25">
      <c r="A178" s="187">
        <v>1307</v>
      </c>
      <c r="B178" s="187">
        <v>132</v>
      </c>
      <c r="C178" s="184" t="str">
        <f t="shared" si="6"/>
        <v>132-1307</v>
      </c>
      <c r="D178" s="244" t="s">
        <v>288</v>
      </c>
      <c r="E178" s="244" t="s">
        <v>7</v>
      </c>
      <c r="F178" s="244" t="s">
        <v>15</v>
      </c>
      <c r="G178" s="244" t="s">
        <v>18</v>
      </c>
      <c r="H178" s="187" t="s">
        <v>6</v>
      </c>
      <c r="I178" s="188">
        <v>5</v>
      </c>
      <c r="J178" s="188">
        <f>VLOOKUP(A178,CENIK!$A$2:$F$201,6,FALSE)</f>
        <v>0</v>
      </c>
      <c r="K178" s="188">
        <f t="shared" si="7"/>
        <v>0</v>
      </c>
    </row>
    <row r="179" spans="1:11" ht="60" x14ac:dyDescent="0.25">
      <c r="A179" s="187">
        <v>1308</v>
      </c>
      <c r="B179" s="187">
        <v>132</v>
      </c>
      <c r="C179" s="184" t="str">
        <f t="shared" si="6"/>
        <v>132-1308</v>
      </c>
      <c r="D179" s="244" t="s">
        <v>288</v>
      </c>
      <c r="E179" s="244" t="s">
        <v>7</v>
      </c>
      <c r="F179" s="244" t="s">
        <v>15</v>
      </c>
      <c r="G179" s="244" t="s">
        <v>19</v>
      </c>
      <c r="H179" s="187" t="s">
        <v>6</v>
      </c>
      <c r="I179" s="188">
        <v>3</v>
      </c>
      <c r="J179" s="188">
        <f>VLOOKUP(A179,CENIK!$A$2:$F$201,6,FALSE)</f>
        <v>0</v>
      </c>
      <c r="K179" s="188">
        <f t="shared" si="7"/>
        <v>0</v>
      </c>
    </row>
    <row r="180" spans="1:11" ht="30" x14ac:dyDescent="0.25">
      <c r="A180" s="187">
        <v>1401</v>
      </c>
      <c r="B180" s="187">
        <v>132</v>
      </c>
      <c r="C180" s="184" t="str">
        <f t="shared" si="6"/>
        <v>132-1401</v>
      </c>
      <c r="D180" s="244" t="s">
        <v>288</v>
      </c>
      <c r="E180" s="244" t="s">
        <v>7</v>
      </c>
      <c r="F180" s="244" t="s">
        <v>25</v>
      </c>
      <c r="G180" s="244" t="s">
        <v>247</v>
      </c>
      <c r="H180" s="187" t="s">
        <v>20</v>
      </c>
      <c r="I180" s="188">
        <v>15</v>
      </c>
      <c r="J180" s="188">
        <f>VLOOKUP(A180,CENIK!$A$2:$F$201,6,FALSE)</f>
        <v>0</v>
      </c>
      <c r="K180" s="188">
        <f t="shared" si="7"/>
        <v>0</v>
      </c>
    </row>
    <row r="181" spans="1:11" ht="30" x14ac:dyDescent="0.25">
      <c r="A181" s="187">
        <v>1402</v>
      </c>
      <c r="B181" s="187">
        <v>132</v>
      </c>
      <c r="C181" s="184" t="str">
        <f t="shared" si="6"/>
        <v>132-1402</v>
      </c>
      <c r="D181" s="244" t="s">
        <v>288</v>
      </c>
      <c r="E181" s="244" t="s">
        <v>7</v>
      </c>
      <c r="F181" s="244" t="s">
        <v>25</v>
      </c>
      <c r="G181" s="244" t="s">
        <v>248</v>
      </c>
      <c r="H181" s="187" t="s">
        <v>20</v>
      </c>
      <c r="I181" s="188">
        <v>20</v>
      </c>
      <c r="J181" s="188">
        <f>VLOOKUP(A181,CENIK!$A$2:$F$201,6,FALSE)</f>
        <v>0</v>
      </c>
      <c r="K181" s="188">
        <f t="shared" si="7"/>
        <v>0</v>
      </c>
    </row>
    <row r="182" spans="1:11" ht="30" x14ac:dyDescent="0.25">
      <c r="A182" s="187">
        <v>1403</v>
      </c>
      <c r="B182" s="187">
        <v>132</v>
      </c>
      <c r="C182" s="184" t="str">
        <f t="shared" si="6"/>
        <v>132-1403</v>
      </c>
      <c r="D182" s="244" t="s">
        <v>288</v>
      </c>
      <c r="E182" s="244" t="s">
        <v>7</v>
      </c>
      <c r="F182" s="244" t="s">
        <v>25</v>
      </c>
      <c r="G182" s="244" t="s">
        <v>249</v>
      </c>
      <c r="H182" s="187" t="s">
        <v>20</v>
      </c>
      <c r="I182" s="188">
        <v>20</v>
      </c>
      <c r="J182" s="188">
        <f>VLOOKUP(A182,CENIK!$A$2:$F$201,6,FALSE)</f>
        <v>0</v>
      </c>
      <c r="K182" s="188">
        <f t="shared" si="7"/>
        <v>0</v>
      </c>
    </row>
    <row r="183" spans="1:11" ht="45" x14ac:dyDescent="0.25">
      <c r="A183" s="187">
        <v>12309</v>
      </c>
      <c r="B183" s="187">
        <v>132</v>
      </c>
      <c r="C183" s="184" t="str">
        <f t="shared" si="6"/>
        <v>132-12309</v>
      </c>
      <c r="D183" s="244" t="s">
        <v>288</v>
      </c>
      <c r="E183" s="244" t="s">
        <v>26</v>
      </c>
      <c r="F183" s="244" t="s">
        <v>27</v>
      </c>
      <c r="G183" s="244" t="s">
        <v>30</v>
      </c>
      <c r="H183" s="187" t="s">
        <v>29</v>
      </c>
      <c r="I183" s="188">
        <v>1376</v>
      </c>
      <c r="J183" s="188">
        <f>VLOOKUP(A183,CENIK!$A$2:$F$201,6,FALSE)</f>
        <v>0</v>
      </c>
      <c r="K183" s="188">
        <f t="shared" si="7"/>
        <v>0</v>
      </c>
    </row>
    <row r="184" spans="1:11" ht="30" x14ac:dyDescent="0.25">
      <c r="A184" s="187">
        <v>12328</v>
      </c>
      <c r="B184" s="187">
        <v>132</v>
      </c>
      <c r="C184" s="184" t="str">
        <f t="shared" si="6"/>
        <v>132-12328</v>
      </c>
      <c r="D184" s="244" t="s">
        <v>288</v>
      </c>
      <c r="E184" s="244" t="s">
        <v>26</v>
      </c>
      <c r="F184" s="244" t="s">
        <v>27</v>
      </c>
      <c r="G184" s="244" t="s">
        <v>32</v>
      </c>
      <c r="H184" s="187" t="s">
        <v>10</v>
      </c>
      <c r="I184" s="188">
        <v>1282</v>
      </c>
      <c r="J184" s="188">
        <f>VLOOKUP(A184,CENIK!$A$2:$F$201,6,FALSE)</f>
        <v>0</v>
      </c>
      <c r="K184" s="188">
        <f t="shared" si="7"/>
        <v>0</v>
      </c>
    </row>
    <row r="185" spans="1:11" ht="60" x14ac:dyDescent="0.25">
      <c r="A185" s="187">
        <v>21106</v>
      </c>
      <c r="B185" s="187">
        <v>132</v>
      </c>
      <c r="C185" s="184" t="str">
        <f t="shared" si="6"/>
        <v>132-21106</v>
      </c>
      <c r="D185" s="244" t="s">
        <v>288</v>
      </c>
      <c r="E185" s="244" t="s">
        <v>26</v>
      </c>
      <c r="F185" s="244" t="s">
        <v>27</v>
      </c>
      <c r="G185" s="244" t="s">
        <v>251</v>
      </c>
      <c r="H185" s="187" t="s">
        <v>22</v>
      </c>
      <c r="I185" s="188">
        <v>1128</v>
      </c>
      <c r="J185" s="188">
        <f>VLOOKUP(A185,CENIK!$A$2:$F$201,6,FALSE)</f>
        <v>0</v>
      </c>
      <c r="K185" s="188">
        <f t="shared" si="7"/>
        <v>0</v>
      </c>
    </row>
    <row r="186" spans="1:11" ht="30" x14ac:dyDescent="0.25">
      <c r="A186" s="187">
        <v>22102</v>
      </c>
      <c r="B186" s="187">
        <v>132</v>
      </c>
      <c r="C186" s="184" t="str">
        <f t="shared" si="6"/>
        <v>132-22102</v>
      </c>
      <c r="D186" s="244" t="s">
        <v>288</v>
      </c>
      <c r="E186" s="244" t="s">
        <v>26</v>
      </c>
      <c r="F186" s="244" t="s">
        <v>27</v>
      </c>
      <c r="G186" s="244" t="s">
        <v>35</v>
      </c>
      <c r="H186" s="187" t="s">
        <v>29</v>
      </c>
      <c r="I186" s="188">
        <v>1376</v>
      </c>
      <c r="J186" s="188">
        <f>VLOOKUP(A186,CENIK!$A$2:$F$201,6,FALSE)</f>
        <v>0</v>
      </c>
      <c r="K186" s="188">
        <f t="shared" si="7"/>
        <v>0</v>
      </c>
    </row>
    <row r="187" spans="1:11" ht="30" x14ac:dyDescent="0.25">
      <c r="A187" s="187">
        <v>22103</v>
      </c>
      <c r="B187" s="187">
        <v>132</v>
      </c>
      <c r="C187" s="184" t="str">
        <f t="shared" si="6"/>
        <v>132-22103</v>
      </c>
      <c r="D187" s="244" t="s">
        <v>288</v>
      </c>
      <c r="E187" s="244" t="s">
        <v>26</v>
      </c>
      <c r="F187" s="244" t="s">
        <v>36</v>
      </c>
      <c r="G187" s="244" t="s">
        <v>40</v>
      </c>
      <c r="H187" s="187" t="s">
        <v>29</v>
      </c>
      <c r="I187" s="188">
        <v>2645</v>
      </c>
      <c r="J187" s="188">
        <f>VLOOKUP(A187,CENIK!$A$2:$F$201,6,FALSE)</f>
        <v>0</v>
      </c>
      <c r="K187" s="188">
        <f t="shared" si="7"/>
        <v>0</v>
      </c>
    </row>
    <row r="188" spans="1:11" ht="30" x14ac:dyDescent="0.25">
      <c r="A188" s="187">
        <v>24405</v>
      </c>
      <c r="B188" s="187">
        <v>132</v>
      </c>
      <c r="C188" s="184" t="str">
        <f t="shared" si="6"/>
        <v>132-24405</v>
      </c>
      <c r="D188" s="244" t="s">
        <v>288</v>
      </c>
      <c r="E188" s="244" t="s">
        <v>26</v>
      </c>
      <c r="F188" s="244" t="s">
        <v>36</v>
      </c>
      <c r="G188" s="244" t="s">
        <v>252</v>
      </c>
      <c r="H188" s="187" t="s">
        <v>22</v>
      </c>
      <c r="I188" s="188">
        <v>1058</v>
      </c>
      <c r="J188" s="188">
        <f>VLOOKUP(A188,CENIK!$A$2:$F$201,6,FALSE)</f>
        <v>0</v>
      </c>
      <c r="K188" s="188">
        <f t="shared" si="7"/>
        <v>0</v>
      </c>
    </row>
    <row r="189" spans="1:11" ht="45" x14ac:dyDescent="0.25">
      <c r="A189" s="187">
        <v>31302</v>
      </c>
      <c r="B189" s="187">
        <v>132</v>
      </c>
      <c r="C189" s="184" t="str">
        <f t="shared" si="6"/>
        <v>132-31302</v>
      </c>
      <c r="D189" s="244" t="s">
        <v>288</v>
      </c>
      <c r="E189" s="244" t="s">
        <v>26</v>
      </c>
      <c r="F189" s="244" t="s">
        <v>36</v>
      </c>
      <c r="G189" s="244" t="s">
        <v>639</v>
      </c>
      <c r="H189" s="187" t="s">
        <v>22</v>
      </c>
      <c r="I189" s="188">
        <v>275</v>
      </c>
      <c r="J189" s="188">
        <f>VLOOKUP(A189,CENIK!$A$2:$F$201,6,FALSE)</f>
        <v>0</v>
      </c>
      <c r="K189" s="188">
        <f t="shared" si="7"/>
        <v>0</v>
      </c>
    </row>
    <row r="190" spans="1:11" ht="75" x14ac:dyDescent="0.25">
      <c r="A190" s="1136">
        <v>31705</v>
      </c>
      <c r="B190" s="1136">
        <v>132</v>
      </c>
      <c r="C190" s="184" t="str">
        <f t="shared" si="6"/>
        <v>132-31705</v>
      </c>
      <c r="D190" s="1137" t="s">
        <v>288</v>
      </c>
      <c r="E190" s="1137" t="s">
        <v>26</v>
      </c>
      <c r="F190" s="1137" t="s">
        <v>36</v>
      </c>
      <c r="G190" s="1137" t="s">
        <v>3207</v>
      </c>
      <c r="H190" s="187" t="s">
        <v>29</v>
      </c>
      <c r="I190" s="188">
        <v>2645</v>
      </c>
      <c r="J190" s="188">
        <f>VLOOKUP(A190,CENIK!$A$2:$F$201,6,FALSE)</f>
        <v>0</v>
      </c>
      <c r="K190" s="188">
        <f t="shared" si="7"/>
        <v>0</v>
      </c>
    </row>
    <row r="191" spans="1:11" ht="45" x14ac:dyDescent="0.25">
      <c r="A191" s="1136">
        <v>32307</v>
      </c>
      <c r="B191" s="1136">
        <v>132</v>
      </c>
      <c r="C191" s="184" t="str">
        <f t="shared" si="6"/>
        <v>132-32307</v>
      </c>
      <c r="D191" s="1137" t="s">
        <v>288</v>
      </c>
      <c r="E191" s="1137" t="s">
        <v>26</v>
      </c>
      <c r="F191" s="1137" t="s">
        <v>36</v>
      </c>
      <c r="G191" s="1137" t="s">
        <v>3205</v>
      </c>
      <c r="H191" s="187" t="s">
        <v>29</v>
      </c>
      <c r="I191" s="188">
        <v>2645</v>
      </c>
      <c r="J191" s="188">
        <f>VLOOKUP(A191,CENIK!$A$2:$F$201,6,FALSE)</f>
        <v>0</v>
      </c>
      <c r="K191" s="188">
        <f t="shared" si="7"/>
        <v>0</v>
      </c>
    </row>
    <row r="192" spans="1:11" ht="30" x14ac:dyDescent="0.25">
      <c r="A192" s="187">
        <v>34104</v>
      </c>
      <c r="B192" s="187">
        <v>132</v>
      </c>
      <c r="C192" s="184" t="str">
        <f t="shared" si="6"/>
        <v>132-34104</v>
      </c>
      <c r="D192" s="244" t="s">
        <v>288</v>
      </c>
      <c r="E192" s="244" t="s">
        <v>26</v>
      </c>
      <c r="F192" s="244" t="s">
        <v>36</v>
      </c>
      <c r="G192" s="244" t="s">
        <v>42</v>
      </c>
      <c r="H192" s="187" t="s">
        <v>10</v>
      </c>
      <c r="I192" s="188">
        <v>100</v>
      </c>
      <c r="J192" s="188">
        <f>VLOOKUP(A192,CENIK!$A$2:$F$201,6,FALSE)</f>
        <v>0</v>
      </c>
      <c r="K192" s="188">
        <f t="shared" si="7"/>
        <v>0</v>
      </c>
    </row>
    <row r="193" spans="1:11" ht="60" x14ac:dyDescent="0.25">
      <c r="A193" s="187">
        <v>4102</v>
      </c>
      <c r="B193" s="187">
        <v>132</v>
      </c>
      <c r="C193" s="184" t="str">
        <f t="shared" si="6"/>
        <v>132-4102</v>
      </c>
      <c r="D193" s="244" t="s">
        <v>288</v>
      </c>
      <c r="E193" s="244" t="s">
        <v>49</v>
      </c>
      <c r="F193" s="244" t="s">
        <v>50</v>
      </c>
      <c r="G193" s="244" t="s">
        <v>235</v>
      </c>
      <c r="H193" s="187" t="s">
        <v>29</v>
      </c>
      <c r="I193" s="188">
        <v>6108</v>
      </c>
      <c r="J193" s="188">
        <f>VLOOKUP(A193,CENIK!$A$2:$F$201,6,FALSE)</f>
        <v>0</v>
      </c>
      <c r="K193" s="188">
        <f t="shared" si="7"/>
        <v>0</v>
      </c>
    </row>
    <row r="194" spans="1:11" ht="60" x14ac:dyDescent="0.25">
      <c r="A194" s="187">
        <v>4107</v>
      </c>
      <c r="B194" s="187">
        <v>132</v>
      </c>
      <c r="C194" s="184" t="str">
        <f t="shared" si="6"/>
        <v>132-4107</v>
      </c>
      <c r="D194" s="244" t="s">
        <v>288</v>
      </c>
      <c r="E194" s="244" t="s">
        <v>49</v>
      </c>
      <c r="F194" s="244" t="s">
        <v>50</v>
      </c>
      <c r="G194" s="244" t="s">
        <v>258</v>
      </c>
      <c r="H194" s="187" t="s">
        <v>22</v>
      </c>
      <c r="I194" s="188">
        <v>870</v>
      </c>
      <c r="J194" s="188">
        <f>VLOOKUP(A194,CENIK!$A$2:$F$201,6,FALSE)</f>
        <v>0</v>
      </c>
      <c r="K194" s="188">
        <f t="shared" si="7"/>
        <v>0</v>
      </c>
    </row>
    <row r="195" spans="1:11" ht="45" x14ac:dyDescent="0.25">
      <c r="A195" s="187">
        <v>4108</v>
      </c>
      <c r="B195" s="187">
        <v>132</v>
      </c>
      <c r="C195" s="184" t="str">
        <f t="shared" si="6"/>
        <v>132-4108</v>
      </c>
      <c r="D195" s="244" t="s">
        <v>288</v>
      </c>
      <c r="E195" s="244" t="s">
        <v>49</v>
      </c>
      <c r="F195" s="244" t="s">
        <v>50</v>
      </c>
      <c r="G195" s="244" t="s">
        <v>539</v>
      </c>
      <c r="H195" s="187" t="s">
        <v>22</v>
      </c>
      <c r="I195" s="188">
        <v>520</v>
      </c>
      <c r="J195" s="188">
        <f>VLOOKUP(A195,CENIK!$A$2:$F$201,6,FALSE)</f>
        <v>0</v>
      </c>
      <c r="K195" s="188">
        <f t="shared" si="7"/>
        <v>0</v>
      </c>
    </row>
    <row r="196" spans="1:11" ht="60" x14ac:dyDescent="0.25">
      <c r="A196" s="187">
        <v>4109</v>
      </c>
      <c r="B196" s="187">
        <v>132</v>
      </c>
      <c r="C196" s="184" t="str">
        <f t="shared" si="6"/>
        <v>132-4109</v>
      </c>
      <c r="D196" s="244" t="s">
        <v>288</v>
      </c>
      <c r="E196" s="244" t="s">
        <v>49</v>
      </c>
      <c r="F196" s="244" t="s">
        <v>50</v>
      </c>
      <c r="G196" s="244" t="s">
        <v>259</v>
      </c>
      <c r="H196" s="187" t="s">
        <v>22</v>
      </c>
      <c r="I196" s="188">
        <v>1961</v>
      </c>
      <c r="J196" s="188">
        <f>VLOOKUP(A196,CENIK!$A$2:$F$201,6,FALSE)</f>
        <v>0</v>
      </c>
      <c r="K196" s="188">
        <f t="shared" si="7"/>
        <v>0</v>
      </c>
    </row>
    <row r="197" spans="1:11" ht="45" x14ac:dyDescent="0.25">
      <c r="A197" s="187">
        <v>4118</v>
      </c>
      <c r="B197" s="187">
        <v>132</v>
      </c>
      <c r="C197" s="184" t="str">
        <f t="shared" si="6"/>
        <v>132-4118</v>
      </c>
      <c r="D197" s="244" t="s">
        <v>288</v>
      </c>
      <c r="E197" s="244" t="s">
        <v>49</v>
      </c>
      <c r="F197" s="244" t="s">
        <v>50</v>
      </c>
      <c r="G197" s="244" t="s">
        <v>53</v>
      </c>
      <c r="H197" s="187" t="s">
        <v>22</v>
      </c>
      <c r="I197" s="188">
        <v>666</v>
      </c>
      <c r="J197" s="188">
        <f>VLOOKUP(A197,CENIK!$A$2:$F$201,6,FALSE)</f>
        <v>0</v>
      </c>
      <c r="K197" s="188">
        <f t="shared" si="7"/>
        <v>0</v>
      </c>
    </row>
    <row r="198" spans="1:11" ht="60" x14ac:dyDescent="0.25">
      <c r="A198" s="187">
        <v>4119</v>
      </c>
      <c r="B198" s="187">
        <v>132</v>
      </c>
      <c r="C198" s="184" t="str">
        <f t="shared" si="6"/>
        <v>132-4119</v>
      </c>
      <c r="D198" s="244" t="s">
        <v>288</v>
      </c>
      <c r="E198" s="244" t="s">
        <v>49</v>
      </c>
      <c r="F198" s="244" t="s">
        <v>50</v>
      </c>
      <c r="G198" s="244" t="s">
        <v>54</v>
      </c>
      <c r="H198" s="187" t="s">
        <v>22</v>
      </c>
      <c r="I198" s="188">
        <v>218</v>
      </c>
      <c r="J198" s="188">
        <f>VLOOKUP(A198,CENIK!$A$2:$F$201,6,FALSE)</f>
        <v>0</v>
      </c>
      <c r="K198" s="188">
        <f t="shared" si="7"/>
        <v>0</v>
      </c>
    </row>
    <row r="199" spans="1:11" ht="45" x14ac:dyDescent="0.25">
      <c r="A199" s="187">
        <v>4121</v>
      </c>
      <c r="B199" s="187">
        <v>132</v>
      </c>
      <c r="C199" s="184" t="str">
        <f t="shared" si="6"/>
        <v>132-4121</v>
      </c>
      <c r="D199" s="244" t="s">
        <v>288</v>
      </c>
      <c r="E199" s="244" t="s">
        <v>49</v>
      </c>
      <c r="F199" s="244" t="s">
        <v>50</v>
      </c>
      <c r="G199" s="244" t="s">
        <v>260</v>
      </c>
      <c r="H199" s="187" t="s">
        <v>22</v>
      </c>
      <c r="I199" s="188">
        <v>666</v>
      </c>
      <c r="J199" s="188">
        <f>VLOOKUP(A199,CENIK!$A$2:$F$201,6,FALSE)</f>
        <v>0</v>
      </c>
      <c r="K199" s="188">
        <f t="shared" si="7"/>
        <v>0</v>
      </c>
    </row>
    <row r="200" spans="1:11" ht="30" x14ac:dyDescent="0.25">
      <c r="A200" s="187">
        <v>4202</v>
      </c>
      <c r="B200" s="187">
        <v>132</v>
      </c>
      <c r="C200" s="184" t="str">
        <f t="shared" si="6"/>
        <v>132-4202</v>
      </c>
      <c r="D200" s="244" t="s">
        <v>288</v>
      </c>
      <c r="E200" s="244" t="s">
        <v>49</v>
      </c>
      <c r="F200" s="244" t="s">
        <v>56</v>
      </c>
      <c r="G200" s="244" t="s">
        <v>58</v>
      </c>
      <c r="H200" s="187" t="s">
        <v>29</v>
      </c>
      <c r="I200" s="188">
        <v>1375</v>
      </c>
      <c r="J200" s="188">
        <f>VLOOKUP(A200,CENIK!$A$2:$F$201,6,FALSE)</f>
        <v>0</v>
      </c>
      <c r="K200" s="188">
        <f t="shared" si="7"/>
        <v>0</v>
      </c>
    </row>
    <row r="201" spans="1:11" ht="75" x14ac:dyDescent="0.25">
      <c r="A201" s="187">
        <v>4203</v>
      </c>
      <c r="B201" s="187">
        <v>132</v>
      </c>
      <c r="C201" s="184" t="str">
        <f t="shared" si="6"/>
        <v>132-4203</v>
      </c>
      <c r="D201" s="244" t="s">
        <v>288</v>
      </c>
      <c r="E201" s="244" t="s">
        <v>49</v>
      </c>
      <c r="F201" s="244" t="s">
        <v>56</v>
      </c>
      <c r="G201" s="244" t="s">
        <v>59</v>
      </c>
      <c r="H201" s="187" t="s">
        <v>22</v>
      </c>
      <c r="I201" s="188">
        <v>1312</v>
      </c>
      <c r="J201" s="188">
        <f>VLOOKUP(A201,CENIK!$A$2:$F$201,6,FALSE)</f>
        <v>0</v>
      </c>
      <c r="K201" s="188">
        <f t="shared" si="7"/>
        <v>0</v>
      </c>
    </row>
    <row r="202" spans="1:11" ht="60" x14ac:dyDescent="0.25">
      <c r="A202" s="187">
        <v>4204</v>
      </c>
      <c r="B202" s="187">
        <v>132</v>
      </c>
      <c r="C202" s="184" t="str">
        <f t="shared" si="6"/>
        <v>132-4204</v>
      </c>
      <c r="D202" s="244" t="s">
        <v>288</v>
      </c>
      <c r="E202" s="244" t="s">
        <v>49</v>
      </c>
      <c r="F202" s="244" t="s">
        <v>56</v>
      </c>
      <c r="G202" s="244" t="s">
        <v>60</v>
      </c>
      <c r="H202" s="187" t="s">
        <v>22</v>
      </c>
      <c r="I202" s="188">
        <v>320</v>
      </c>
      <c r="J202" s="188">
        <f>VLOOKUP(A202,CENIK!$A$2:$F$201,6,FALSE)</f>
        <v>0</v>
      </c>
      <c r="K202" s="188">
        <f t="shared" si="7"/>
        <v>0</v>
      </c>
    </row>
    <row r="203" spans="1:11" ht="60" x14ac:dyDescent="0.25">
      <c r="A203" s="187">
        <v>4206</v>
      </c>
      <c r="B203" s="187">
        <v>132</v>
      </c>
      <c r="C203" s="184" t="str">
        <f t="shared" si="6"/>
        <v>132-4206</v>
      </c>
      <c r="D203" s="244" t="s">
        <v>288</v>
      </c>
      <c r="E203" s="244" t="s">
        <v>49</v>
      </c>
      <c r="F203" s="244" t="s">
        <v>56</v>
      </c>
      <c r="G203" s="244" t="s">
        <v>62</v>
      </c>
      <c r="H203" s="187" t="s">
        <v>22</v>
      </c>
      <c r="I203" s="188">
        <v>2706</v>
      </c>
      <c r="J203" s="188">
        <f>VLOOKUP(A203,CENIK!$A$2:$F$201,6,FALSE)</f>
        <v>0</v>
      </c>
      <c r="K203" s="188">
        <f t="shared" si="7"/>
        <v>0</v>
      </c>
    </row>
    <row r="204" spans="1:11" ht="45" x14ac:dyDescent="0.25">
      <c r="A204" s="187">
        <v>5102</v>
      </c>
      <c r="B204" s="187">
        <v>132</v>
      </c>
      <c r="C204" s="184" t="str">
        <f t="shared" si="6"/>
        <v>132-5102</v>
      </c>
      <c r="D204" s="244" t="s">
        <v>288</v>
      </c>
      <c r="E204" s="244" t="s">
        <v>63</v>
      </c>
      <c r="F204" s="244" t="s">
        <v>64</v>
      </c>
      <c r="G204" s="244" t="s">
        <v>66</v>
      </c>
      <c r="H204" s="187" t="s">
        <v>10</v>
      </c>
      <c r="I204" s="188">
        <v>285</v>
      </c>
      <c r="J204" s="188">
        <f>VLOOKUP(A204,CENIK!$A$2:$F$201,6,FALSE)</f>
        <v>0</v>
      </c>
      <c r="K204" s="188">
        <f t="shared" si="7"/>
        <v>0</v>
      </c>
    </row>
    <row r="205" spans="1:11" ht="75" x14ac:dyDescent="0.25">
      <c r="A205" s="187">
        <v>5106</v>
      </c>
      <c r="B205" s="187">
        <v>132</v>
      </c>
      <c r="C205" s="184" t="str">
        <f t="shared" si="6"/>
        <v>132-5106</v>
      </c>
      <c r="D205" s="244" t="s">
        <v>288</v>
      </c>
      <c r="E205" s="244" t="s">
        <v>63</v>
      </c>
      <c r="F205" s="244" t="s">
        <v>64</v>
      </c>
      <c r="G205" s="244" t="s">
        <v>67</v>
      </c>
      <c r="H205" s="187" t="s">
        <v>6</v>
      </c>
      <c r="I205" s="188">
        <v>1</v>
      </c>
      <c r="J205" s="188">
        <f>VLOOKUP(A205,CENIK!$A$2:$F$201,6,FALSE)</f>
        <v>0</v>
      </c>
      <c r="K205" s="188">
        <f t="shared" si="7"/>
        <v>0</v>
      </c>
    </row>
    <row r="206" spans="1:11" ht="75" x14ac:dyDescent="0.25">
      <c r="A206" s="187">
        <v>5109</v>
      </c>
      <c r="B206" s="187">
        <v>132</v>
      </c>
      <c r="C206" s="184" t="str">
        <f t="shared" si="6"/>
        <v>132-5109</v>
      </c>
      <c r="D206" s="244" t="s">
        <v>288</v>
      </c>
      <c r="E206" s="244" t="s">
        <v>63</v>
      </c>
      <c r="F206" s="244" t="s">
        <v>64</v>
      </c>
      <c r="G206" s="244" t="s">
        <v>70</v>
      </c>
      <c r="H206" s="187" t="s">
        <v>10</v>
      </c>
      <c r="I206" s="188">
        <v>20</v>
      </c>
      <c r="J206" s="188">
        <f>VLOOKUP(A206,CENIK!$A$2:$F$201,6,FALSE)</f>
        <v>0</v>
      </c>
      <c r="K206" s="188">
        <f t="shared" si="7"/>
        <v>0</v>
      </c>
    </row>
    <row r="207" spans="1:11" ht="165" x14ac:dyDescent="0.25">
      <c r="A207" s="187">
        <v>6103</v>
      </c>
      <c r="B207" s="187">
        <v>132</v>
      </c>
      <c r="C207" s="184" t="str">
        <f t="shared" si="6"/>
        <v>132-6103</v>
      </c>
      <c r="D207" s="244" t="s">
        <v>288</v>
      </c>
      <c r="E207" s="244" t="s">
        <v>74</v>
      </c>
      <c r="F207" s="244" t="s">
        <v>75</v>
      </c>
      <c r="G207" s="244" t="s">
        <v>544</v>
      </c>
      <c r="H207" s="187" t="s">
        <v>10</v>
      </c>
      <c r="I207" s="188">
        <v>278</v>
      </c>
      <c r="J207" s="188">
        <f>VLOOKUP(A207,CENIK!$A$2:$F$201,6,FALSE)</f>
        <v>0</v>
      </c>
      <c r="K207" s="188">
        <f t="shared" si="7"/>
        <v>0</v>
      </c>
    </row>
    <row r="208" spans="1:11" ht="165" x14ac:dyDescent="0.25">
      <c r="A208" s="187">
        <v>6104</v>
      </c>
      <c r="B208" s="187">
        <v>132</v>
      </c>
      <c r="C208" s="184" t="str">
        <f t="shared" si="6"/>
        <v>132-6104</v>
      </c>
      <c r="D208" s="244" t="s">
        <v>288</v>
      </c>
      <c r="E208" s="244" t="s">
        <v>74</v>
      </c>
      <c r="F208" s="244" t="s">
        <v>75</v>
      </c>
      <c r="G208" s="244" t="s">
        <v>644</v>
      </c>
      <c r="H208" s="187" t="s">
        <v>10</v>
      </c>
      <c r="I208" s="188">
        <v>358</v>
      </c>
      <c r="J208" s="188">
        <f>VLOOKUP(A208,CENIK!$A$2:$F$201,6,FALSE)</f>
        <v>0</v>
      </c>
      <c r="K208" s="188">
        <f t="shared" si="7"/>
        <v>0</v>
      </c>
    </row>
    <row r="209" spans="1:11" ht="120" x14ac:dyDescent="0.25">
      <c r="A209" s="187">
        <v>6223</v>
      </c>
      <c r="B209" s="187">
        <v>132</v>
      </c>
      <c r="C209" s="184" t="str">
        <f t="shared" si="6"/>
        <v>132-6223</v>
      </c>
      <c r="D209" s="244" t="s">
        <v>288</v>
      </c>
      <c r="E209" s="244" t="s">
        <v>74</v>
      </c>
      <c r="F209" s="244" t="s">
        <v>77</v>
      </c>
      <c r="G209" s="244" t="s">
        <v>645</v>
      </c>
      <c r="H209" s="187" t="s">
        <v>6</v>
      </c>
      <c r="I209" s="188">
        <v>1</v>
      </c>
      <c r="J209" s="188">
        <f>VLOOKUP(A209,CENIK!$A$2:$F$201,6,FALSE)</f>
        <v>0</v>
      </c>
      <c r="K209" s="188">
        <f t="shared" si="7"/>
        <v>0</v>
      </c>
    </row>
    <row r="210" spans="1:11" ht="120" x14ac:dyDescent="0.25">
      <c r="A210" s="187">
        <v>6228</v>
      </c>
      <c r="B210" s="187">
        <v>132</v>
      </c>
      <c r="C210" s="184" t="str">
        <f t="shared" si="6"/>
        <v>132-6228</v>
      </c>
      <c r="D210" s="244" t="s">
        <v>288</v>
      </c>
      <c r="E210" s="244" t="s">
        <v>74</v>
      </c>
      <c r="F210" s="244" t="s">
        <v>77</v>
      </c>
      <c r="G210" s="244" t="s">
        <v>646</v>
      </c>
      <c r="H210" s="187" t="s">
        <v>6</v>
      </c>
      <c r="I210" s="188">
        <v>3</v>
      </c>
      <c r="J210" s="188">
        <f>VLOOKUP(A210,CENIK!$A$2:$F$201,6,FALSE)</f>
        <v>0</v>
      </c>
      <c r="K210" s="188">
        <f t="shared" si="7"/>
        <v>0</v>
      </c>
    </row>
    <row r="211" spans="1:11" ht="120" x14ac:dyDescent="0.25">
      <c r="A211" s="187">
        <v>6230</v>
      </c>
      <c r="B211" s="187">
        <v>132</v>
      </c>
      <c r="C211" s="184" t="str">
        <f t="shared" si="6"/>
        <v>132-6230</v>
      </c>
      <c r="D211" s="244" t="s">
        <v>288</v>
      </c>
      <c r="E211" s="244" t="s">
        <v>74</v>
      </c>
      <c r="F211" s="244" t="s">
        <v>77</v>
      </c>
      <c r="G211" s="244" t="s">
        <v>647</v>
      </c>
      <c r="H211" s="187" t="s">
        <v>6</v>
      </c>
      <c r="I211" s="188">
        <v>1</v>
      </c>
      <c r="J211" s="188">
        <f>VLOOKUP(A211,CENIK!$A$2:$F$201,6,FALSE)</f>
        <v>0</v>
      </c>
      <c r="K211" s="188">
        <f t="shared" si="7"/>
        <v>0</v>
      </c>
    </row>
    <row r="212" spans="1:11" ht="120" x14ac:dyDescent="0.25">
      <c r="A212" s="187">
        <v>6236</v>
      </c>
      <c r="B212" s="187">
        <v>132</v>
      </c>
      <c r="C212" s="184" t="str">
        <f t="shared" si="6"/>
        <v>132-6236</v>
      </c>
      <c r="D212" s="244" t="s">
        <v>288</v>
      </c>
      <c r="E212" s="244" t="s">
        <v>74</v>
      </c>
      <c r="F212" s="244" t="s">
        <v>77</v>
      </c>
      <c r="G212" s="244" t="s">
        <v>648</v>
      </c>
      <c r="H212" s="187" t="s">
        <v>6</v>
      </c>
      <c r="I212" s="188">
        <v>2</v>
      </c>
      <c r="J212" s="188">
        <f>VLOOKUP(A212,CENIK!$A$2:$F$201,6,FALSE)</f>
        <v>0</v>
      </c>
      <c r="K212" s="188">
        <f t="shared" si="7"/>
        <v>0</v>
      </c>
    </row>
    <row r="213" spans="1:11" ht="120" x14ac:dyDescent="0.25">
      <c r="A213" s="187">
        <v>6251</v>
      </c>
      <c r="B213" s="187">
        <v>132</v>
      </c>
      <c r="C213" s="184" t="str">
        <f t="shared" si="6"/>
        <v>132-6251</v>
      </c>
      <c r="D213" s="244" t="s">
        <v>288</v>
      </c>
      <c r="E213" s="244" t="s">
        <v>74</v>
      </c>
      <c r="F213" s="244" t="s">
        <v>77</v>
      </c>
      <c r="G213" s="244" t="s">
        <v>649</v>
      </c>
      <c r="H213" s="187" t="s">
        <v>6</v>
      </c>
      <c r="I213" s="188">
        <v>9</v>
      </c>
      <c r="J213" s="188">
        <f>VLOOKUP(A213,CENIK!$A$2:$F$201,6,FALSE)</f>
        <v>0</v>
      </c>
      <c r="K213" s="188">
        <f t="shared" si="7"/>
        <v>0</v>
      </c>
    </row>
    <row r="214" spans="1:11" ht="120" x14ac:dyDescent="0.25">
      <c r="A214" s="187">
        <v>6253</v>
      </c>
      <c r="B214" s="187">
        <v>132</v>
      </c>
      <c r="C214" s="184" t="str">
        <f t="shared" si="6"/>
        <v>132-6253</v>
      </c>
      <c r="D214" s="244" t="s">
        <v>288</v>
      </c>
      <c r="E214" s="244" t="s">
        <v>74</v>
      </c>
      <c r="F214" s="244" t="s">
        <v>77</v>
      </c>
      <c r="G214" s="244" t="s">
        <v>269</v>
      </c>
      <c r="H214" s="187" t="s">
        <v>6</v>
      </c>
      <c r="I214" s="188">
        <v>7</v>
      </c>
      <c r="J214" s="188">
        <f>VLOOKUP(A214,CENIK!$A$2:$F$201,6,FALSE)</f>
        <v>0</v>
      </c>
      <c r="K214" s="188">
        <f t="shared" si="7"/>
        <v>0</v>
      </c>
    </row>
    <row r="215" spans="1:11" ht="120" x14ac:dyDescent="0.25">
      <c r="A215" s="187">
        <v>6254</v>
      </c>
      <c r="B215" s="187">
        <v>132</v>
      </c>
      <c r="C215" s="184" t="str">
        <f t="shared" si="6"/>
        <v>132-6254</v>
      </c>
      <c r="D215" s="244" t="s">
        <v>288</v>
      </c>
      <c r="E215" s="244" t="s">
        <v>74</v>
      </c>
      <c r="F215" s="244" t="s">
        <v>77</v>
      </c>
      <c r="G215" s="244" t="s">
        <v>650</v>
      </c>
      <c r="H215" s="187" t="s">
        <v>6</v>
      </c>
      <c r="I215" s="188">
        <v>9</v>
      </c>
      <c r="J215" s="188">
        <f>VLOOKUP(A215,CENIK!$A$2:$F$201,6,FALSE)</f>
        <v>0</v>
      </c>
      <c r="K215" s="188">
        <f t="shared" si="7"/>
        <v>0</v>
      </c>
    </row>
    <row r="216" spans="1:11" ht="30" x14ac:dyDescent="0.25">
      <c r="A216" s="187">
        <v>6257</v>
      </c>
      <c r="B216" s="187">
        <v>132</v>
      </c>
      <c r="C216" s="184" t="str">
        <f t="shared" si="6"/>
        <v>132-6257</v>
      </c>
      <c r="D216" s="244" t="s">
        <v>288</v>
      </c>
      <c r="E216" s="244" t="s">
        <v>74</v>
      </c>
      <c r="F216" s="244" t="s">
        <v>77</v>
      </c>
      <c r="G216" s="244" t="s">
        <v>79</v>
      </c>
      <c r="H216" s="187" t="s">
        <v>6</v>
      </c>
      <c r="I216" s="188">
        <v>3</v>
      </c>
      <c r="J216" s="188">
        <f>VLOOKUP(A216,CENIK!$A$2:$F$201,6,FALSE)</f>
        <v>0</v>
      </c>
      <c r="K216" s="188">
        <f t="shared" si="7"/>
        <v>0</v>
      </c>
    </row>
    <row r="217" spans="1:11" ht="345" x14ac:dyDescent="0.25">
      <c r="A217" s="187">
        <v>6301</v>
      </c>
      <c r="B217" s="187">
        <v>132</v>
      </c>
      <c r="C217" s="184" t="str">
        <f t="shared" si="6"/>
        <v>132-6301</v>
      </c>
      <c r="D217" s="244" t="s">
        <v>288</v>
      </c>
      <c r="E217" s="244" t="s">
        <v>74</v>
      </c>
      <c r="F217" s="244" t="s">
        <v>81</v>
      </c>
      <c r="G217" s="244" t="s">
        <v>270</v>
      </c>
      <c r="H217" s="187" t="s">
        <v>6</v>
      </c>
      <c r="I217" s="188">
        <v>1</v>
      </c>
      <c r="J217" s="188">
        <f>VLOOKUP(A217,CENIK!$A$2:$F$201,6,FALSE)</f>
        <v>0</v>
      </c>
      <c r="K217" s="188">
        <f t="shared" si="7"/>
        <v>0</v>
      </c>
    </row>
    <row r="218" spans="1:11" ht="120" x14ac:dyDescent="0.25">
      <c r="A218" s="187">
        <v>6302</v>
      </c>
      <c r="B218" s="187">
        <v>132</v>
      </c>
      <c r="C218" s="184" t="str">
        <f t="shared" si="6"/>
        <v>132-6302</v>
      </c>
      <c r="D218" s="244" t="s">
        <v>288</v>
      </c>
      <c r="E218" s="244" t="s">
        <v>74</v>
      </c>
      <c r="F218" s="244" t="s">
        <v>81</v>
      </c>
      <c r="G218" s="244" t="s">
        <v>82</v>
      </c>
      <c r="H218" s="187" t="s">
        <v>6</v>
      </c>
      <c r="I218" s="188">
        <v>1</v>
      </c>
      <c r="J218" s="188">
        <f>VLOOKUP(A218,CENIK!$A$2:$F$201,6,FALSE)</f>
        <v>0</v>
      </c>
      <c r="K218" s="188">
        <f t="shared" si="7"/>
        <v>0</v>
      </c>
    </row>
    <row r="219" spans="1:11" ht="30" x14ac:dyDescent="0.25">
      <c r="A219" s="187">
        <v>6401</v>
      </c>
      <c r="B219" s="187">
        <v>132</v>
      </c>
      <c r="C219" s="184" t="str">
        <f t="shared" si="6"/>
        <v>132-6401</v>
      </c>
      <c r="D219" s="244" t="s">
        <v>288</v>
      </c>
      <c r="E219" s="244" t="s">
        <v>74</v>
      </c>
      <c r="F219" s="244" t="s">
        <v>85</v>
      </c>
      <c r="G219" s="244" t="s">
        <v>86</v>
      </c>
      <c r="H219" s="187" t="s">
        <v>10</v>
      </c>
      <c r="I219" s="188">
        <v>665</v>
      </c>
      <c r="J219" s="188">
        <f>VLOOKUP(A219,CENIK!$A$2:$F$201,6,FALSE)</f>
        <v>0</v>
      </c>
      <c r="K219" s="188">
        <f t="shared" si="7"/>
        <v>0</v>
      </c>
    </row>
    <row r="220" spans="1:11" ht="30" x14ac:dyDescent="0.25">
      <c r="A220" s="187">
        <v>6402</v>
      </c>
      <c r="B220" s="187">
        <v>132</v>
      </c>
      <c r="C220" s="184" t="str">
        <f t="shared" si="6"/>
        <v>132-6402</v>
      </c>
      <c r="D220" s="244" t="s">
        <v>288</v>
      </c>
      <c r="E220" s="244" t="s">
        <v>74</v>
      </c>
      <c r="F220" s="244" t="s">
        <v>85</v>
      </c>
      <c r="G220" s="244" t="s">
        <v>122</v>
      </c>
      <c r="H220" s="187" t="s">
        <v>10</v>
      </c>
      <c r="I220" s="188">
        <v>665</v>
      </c>
      <c r="J220" s="188">
        <f>VLOOKUP(A220,CENIK!$A$2:$F$201,6,FALSE)</f>
        <v>0</v>
      </c>
      <c r="K220" s="188">
        <f t="shared" si="7"/>
        <v>0</v>
      </c>
    </row>
    <row r="221" spans="1:11" ht="60" x14ac:dyDescent="0.25">
      <c r="A221" s="187">
        <v>6405</v>
      </c>
      <c r="B221" s="187">
        <v>132</v>
      </c>
      <c r="C221" s="184" t="str">
        <f t="shared" si="6"/>
        <v>132-6405</v>
      </c>
      <c r="D221" s="244" t="s">
        <v>288</v>
      </c>
      <c r="E221" s="244" t="s">
        <v>74</v>
      </c>
      <c r="F221" s="244" t="s">
        <v>85</v>
      </c>
      <c r="G221" s="244" t="s">
        <v>87</v>
      </c>
      <c r="H221" s="187" t="s">
        <v>10</v>
      </c>
      <c r="I221" s="188">
        <v>665</v>
      </c>
      <c r="J221" s="188">
        <f>VLOOKUP(A221,CENIK!$A$2:$F$201,6,FALSE)</f>
        <v>0</v>
      </c>
      <c r="K221" s="188">
        <f t="shared" si="7"/>
        <v>0</v>
      </c>
    </row>
    <row r="222" spans="1:11" ht="30" x14ac:dyDescent="0.25">
      <c r="A222" s="187">
        <v>6501</v>
      </c>
      <c r="B222" s="187">
        <v>132</v>
      </c>
      <c r="C222" s="184" t="str">
        <f t="shared" si="6"/>
        <v>132-6501</v>
      </c>
      <c r="D222" s="244" t="s">
        <v>288</v>
      </c>
      <c r="E222" s="244" t="s">
        <v>74</v>
      </c>
      <c r="F222" s="244" t="s">
        <v>88</v>
      </c>
      <c r="G222" s="244" t="s">
        <v>271</v>
      </c>
      <c r="H222" s="187" t="s">
        <v>6</v>
      </c>
      <c r="I222" s="188">
        <v>1</v>
      </c>
      <c r="J222" s="188">
        <f>VLOOKUP(A222,CENIK!$A$2:$F$201,6,FALSE)</f>
        <v>0</v>
      </c>
      <c r="K222" s="188">
        <f t="shared" si="7"/>
        <v>0</v>
      </c>
    </row>
    <row r="223" spans="1:11" ht="45" x14ac:dyDescent="0.25">
      <c r="A223" s="187">
        <v>6503</v>
      </c>
      <c r="B223" s="187">
        <v>132</v>
      </c>
      <c r="C223" s="184" t="str">
        <f t="shared" si="6"/>
        <v>132-6503</v>
      </c>
      <c r="D223" s="244" t="s">
        <v>288</v>
      </c>
      <c r="E223" s="244" t="s">
        <v>74</v>
      </c>
      <c r="F223" s="244" t="s">
        <v>88</v>
      </c>
      <c r="G223" s="244" t="s">
        <v>273</v>
      </c>
      <c r="H223" s="187" t="s">
        <v>6</v>
      </c>
      <c r="I223" s="188">
        <v>10</v>
      </c>
      <c r="J223" s="188">
        <f>VLOOKUP(A223,CENIK!$A$2:$F$201,6,FALSE)</f>
        <v>0</v>
      </c>
      <c r="K223" s="188">
        <f t="shared" si="7"/>
        <v>0</v>
      </c>
    </row>
    <row r="224" spans="1:11" ht="45" x14ac:dyDescent="0.25">
      <c r="A224" s="187">
        <v>6504</v>
      </c>
      <c r="B224" s="187">
        <v>132</v>
      </c>
      <c r="C224" s="184" t="str">
        <f t="shared" ref="C224:C287" si="8">CONCATENATE(B224,$A$29,A224)</f>
        <v>132-6504</v>
      </c>
      <c r="D224" s="244" t="s">
        <v>288</v>
      </c>
      <c r="E224" s="244" t="s">
        <v>74</v>
      </c>
      <c r="F224" s="244" t="s">
        <v>88</v>
      </c>
      <c r="G224" s="244" t="s">
        <v>274</v>
      </c>
      <c r="H224" s="187" t="s">
        <v>6</v>
      </c>
      <c r="I224" s="188">
        <v>3</v>
      </c>
      <c r="J224" s="188">
        <f>VLOOKUP(A224,CENIK!$A$2:$F$201,6,FALSE)</f>
        <v>0</v>
      </c>
      <c r="K224" s="188">
        <f t="shared" ref="K224:K287" si="9">ROUND((I224*J224),2)</f>
        <v>0</v>
      </c>
    </row>
    <row r="225" spans="1:11" ht="30" x14ac:dyDescent="0.25">
      <c r="A225" s="187">
        <v>6507</v>
      </c>
      <c r="B225" s="187">
        <v>132</v>
      </c>
      <c r="C225" s="184" t="str">
        <f t="shared" si="8"/>
        <v>132-6507</v>
      </c>
      <c r="D225" s="244" t="s">
        <v>288</v>
      </c>
      <c r="E225" s="244" t="s">
        <v>74</v>
      </c>
      <c r="F225" s="244" t="s">
        <v>88</v>
      </c>
      <c r="G225" s="244" t="s">
        <v>277</v>
      </c>
      <c r="H225" s="187" t="s">
        <v>6</v>
      </c>
      <c r="I225" s="188">
        <v>1</v>
      </c>
      <c r="J225" s="188">
        <f>VLOOKUP(A225,CENIK!$A$2:$F$201,6,FALSE)</f>
        <v>0</v>
      </c>
      <c r="K225" s="188">
        <f t="shared" si="9"/>
        <v>0</v>
      </c>
    </row>
    <row r="226" spans="1:11" ht="60" x14ac:dyDescent="0.25">
      <c r="A226" s="187">
        <v>1201</v>
      </c>
      <c r="B226" s="187">
        <v>536</v>
      </c>
      <c r="C226" s="184" t="str">
        <f t="shared" si="8"/>
        <v>536-1201</v>
      </c>
      <c r="D226" s="244" t="s">
        <v>339</v>
      </c>
      <c r="E226" s="244" t="s">
        <v>7</v>
      </c>
      <c r="F226" s="244" t="s">
        <v>8</v>
      </c>
      <c r="G226" s="244" t="s">
        <v>9</v>
      </c>
      <c r="H226" s="187" t="s">
        <v>10</v>
      </c>
      <c r="I226" s="188">
        <v>48</v>
      </c>
      <c r="J226" s="188">
        <f>VLOOKUP(A226,CENIK!$A$2:$F$201,6,FALSE)</f>
        <v>0</v>
      </c>
      <c r="K226" s="188">
        <f t="shared" si="9"/>
        <v>0</v>
      </c>
    </row>
    <row r="227" spans="1:11" ht="45" x14ac:dyDescent="0.25">
      <c r="A227" s="187">
        <v>1202</v>
      </c>
      <c r="B227" s="187">
        <v>536</v>
      </c>
      <c r="C227" s="184" t="str">
        <f t="shared" si="8"/>
        <v>536-1202</v>
      </c>
      <c r="D227" s="244" t="s">
        <v>339</v>
      </c>
      <c r="E227" s="244" t="s">
        <v>7</v>
      </c>
      <c r="F227" s="244" t="s">
        <v>8</v>
      </c>
      <c r="G227" s="244" t="s">
        <v>11</v>
      </c>
      <c r="H227" s="187" t="s">
        <v>12</v>
      </c>
      <c r="I227" s="188">
        <v>3</v>
      </c>
      <c r="J227" s="188">
        <f>VLOOKUP(A227,CENIK!$A$2:$F$201,6,FALSE)</f>
        <v>0</v>
      </c>
      <c r="K227" s="188">
        <f t="shared" si="9"/>
        <v>0</v>
      </c>
    </row>
    <row r="228" spans="1:11" ht="60" x14ac:dyDescent="0.25">
      <c r="A228" s="187">
        <v>1203</v>
      </c>
      <c r="B228" s="187">
        <v>536</v>
      </c>
      <c r="C228" s="184" t="str">
        <f t="shared" si="8"/>
        <v>536-1203</v>
      </c>
      <c r="D228" s="244" t="s">
        <v>339</v>
      </c>
      <c r="E228" s="244" t="s">
        <v>7</v>
      </c>
      <c r="F228" s="244" t="s">
        <v>8</v>
      </c>
      <c r="G228" s="244" t="s">
        <v>236</v>
      </c>
      <c r="H228" s="187" t="s">
        <v>10</v>
      </c>
      <c r="I228" s="188">
        <v>48</v>
      </c>
      <c r="J228" s="188">
        <f>VLOOKUP(A228,CENIK!$A$2:$F$201,6,FALSE)</f>
        <v>0</v>
      </c>
      <c r="K228" s="188">
        <f t="shared" si="9"/>
        <v>0</v>
      </c>
    </row>
    <row r="229" spans="1:11" ht="60" x14ac:dyDescent="0.25">
      <c r="A229" s="187">
        <v>1205</v>
      </c>
      <c r="B229" s="187">
        <v>536</v>
      </c>
      <c r="C229" s="184" t="str">
        <f t="shared" si="8"/>
        <v>536-1205</v>
      </c>
      <c r="D229" s="244" t="s">
        <v>339</v>
      </c>
      <c r="E229" s="244" t="s">
        <v>7</v>
      </c>
      <c r="F229" s="244" t="s">
        <v>8</v>
      </c>
      <c r="G229" s="244" t="s">
        <v>237</v>
      </c>
      <c r="H229" s="187" t="s">
        <v>14</v>
      </c>
      <c r="I229" s="188">
        <v>1</v>
      </c>
      <c r="J229" s="188">
        <f>VLOOKUP(A229,CENIK!$A$2:$F$201,6,FALSE)</f>
        <v>0</v>
      </c>
      <c r="K229" s="188">
        <f t="shared" si="9"/>
        <v>0</v>
      </c>
    </row>
    <row r="230" spans="1:11" ht="75" x14ac:dyDescent="0.25">
      <c r="A230" s="187">
        <v>1207</v>
      </c>
      <c r="B230" s="187">
        <v>536</v>
      </c>
      <c r="C230" s="184" t="str">
        <f t="shared" si="8"/>
        <v>536-1207</v>
      </c>
      <c r="D230" s="244" t="s">
        <v>339</v>
      </c>
      <c r="E230" s="244" t="s">
        <v>7</v>
      </c>
      <c r="F230" s="244" t="s">
        <v>8</v>
      </c>
      <c r="G230" s="244" t="s">
        <v>239</v>
      </c>
      <c r="H230" s="187" t="s">
        <v>14</v>
      </c>
      <c r="I230" s="188">
        <v>1</v>
      </c>
      <c r="J230" s="188">
        <f>VLOOKUP(A230,CENIK!$A$2:$F$201,6,FALSE)</f>
        <v>0</v>
      </c>
      <c r="K230" s="188">
        <f t="shared" si="9"/>
        <v>0</v>
      </c>
    </row>
    <row r="231" spans="1:11" ht="75" x14ac:dyDescent="0.25">
      <c r="A231" s="187">
        <v>1208</v>
      </c>
      <c r="B231" s="187">
        <v>536</v>
      </c>
      <c r="C231" s="184" t="str">
        <f t="shared" si="8"/>
        <v>536-1208</v>
      </c>
      <c r="D231" s="244" t="s">
        <v>339</v>
      </c>
      <c r="E231" s="244" t="s">
        <v>7</v>
      </c>
      <c r="F231" s="244" t="s">
        <v>8</v>
      </c>
      <c r="G231" s="244" t="s">
        <v>240</v>
      </c>
      <c r="H231" s="187" t="s">
        <v>14</v>
      </c>
      <c r="I231" s="188">
        <v>1</v>
      </c>
      <c r="J231" s="188">
        <f>VLOOKUP(A231,CENIK!$A$2:$F$201,6,FALSE)</f>
        <v>0</v>
      </c>
      <c r="K231" s="188">
        <f t="shared" si="9"/>
        <v>0</v>
      </c>
    </row>
    <row r="232" spans="1:11" ht="45" x14ac:dyDescent="0.25">
      <c r="A232" s="187">
        <v>1301</v>
      </c>
      <c r="B232" s="187">
        <v>536</v>
      </c>
      <c r="C232" s="184" t="str">
        <f t="shared" si="8"/>
        <v>536-1301</v>
      </c>
      <c r="D232" s="244" t="s">
        <v>339</v>
      </c>
      <c r="E232" s="244" t="s">
        <v>7</v>
      </c>
      <c r="F232" s="244" t="s">
        <v>15</v>
      </c>
      <c r="G232" s="244" t="s">
        <v>16</v>
      </c>
      <c r="H232" s="187" t="s">
        <v>10</v>
      </c>
      <c r="I232" s="188">
        <v>48</v>
      </c>
      <c r="J232" s="188">
        <f>VLOOKUP(A232,CENIK!$A$2:$F$201,6,FALSE)</f>
        <v>0</v>
      </c>
      <c r="K232" s="188">
        <f t="shared" si="9"/>
        <v>0</v>
      </c>
    </row>
    <row r="233" spans="1:11" ht="150" x14ac:dyDescent="0.25">
      <c r="A233" s="187">
        <v>1302</v>
      </c>
      <c r="B233" s="187">
        <v>536</v>
      </c>
      <c r="C233" s="184" t="str">
        <f t="shared" si="8"/>
        <v>536-1302</v>
      </c>
      <c r="D233" s="244" t="s">
        <v>339</v>
      </c>
      <c r="E233" s="244" t="s">
        <v>7</v>
      </c>
      <c r="F233" s="244" t="s">
        <v>15</v>
      </c>
      <c r="G233" s="1201" t="s">
        <v>3252</v>
      </c>
      <c r="H233" s="187" t="s">
        <v>10</v>
      </c>
      <c r="I233" s="188">
        <v>48</v>
      </c>
      <c r="J233" s="188">
        <f>VLOOKUP(A233,CENIK!$A$2:$F$201,6,FALSE)</f>
        <v>0</v>
      </c>
      <c r="K233" s="188">
        <f t="shared" si="9"/>
        <v>0</v>
      </c>
    </row>
    <row r="234" spans="1:11" ht="60" x14ac:dyDescent="0.25">
      <c r="A234" s="187">
        <v>1307</v>
      </c>
      <c r="B234" s="187">
        <v>536</v>
      </c>
      <c r="C234" s="184" t="str">
        <f t="shared" si="8"/>
        <v>536-1307</v>
      </c>
      <c r="D234" s="244" t="s">
        <v>339</v>
      </c>
      <c r="E234" s="244" t="s">
        <v>7</v>
      </c>
      <c r="F234" s="244" t="s">
        <v>15</v>
      </c>
      <c r="G234" s="244" t="s">
        <v>18</v>
      </c>
      <c r="H234" s="187" t="s">
        <v>6</v>
      </c>
      <c r="I234" s="188">
        <v>3</v>
      </c>
      <c r="J234" s="188">
        <f>VLOOKUP(A234,CENIK!$A$2:$F$201,6,FALSE)</f>
        <v>0</v>
      </c>
      <c r="K234" s="188">
        <f t="shared" si="9"/>
        <v>0</v>
      </c>
    </row>
    <row r="235" spans="1:11" ht="45" x14ac:dyDescent="0.25">
      <c r="A235" s="187">
        <v>1309</v>
      </c>
      <c r="B235" s="187">
        <v>536</v>
      </c>
      <c r="C235" s="184" t="str">
        <f t="shared" si="8"/>
        <v>536-1309</v>
      </c>
      <c r="D235" s="244" t="s">
        <v>339</v>
      </c>
      <c r="E235" s="244" t="s">
        <v>7</v>
      </c>
      <c r="F235" s="244" t="s">
        <v>15</v>
      </c>
      <c r="G235" s="244" t="s">
        <v>643</v>
      </c>
      <c r="H235" s="187" t="s">
        <v>20</v>
      </c>
      <c r="I235" s="188">
        <v>36</v>
      </c>
      <c r="J235" s="188">
        <f>VLOOKUP(A235,CENIK!$A$2:$F$201,6,FALSE)</f>
        <v>0</v>
      </c>
      <c r="K235" s="188">
        <f t="shared" si="9"/>
        <v>0</v>
      </c>
    </row>
    <row r="236" spans="1:11" ht="30" x14ac:dyDescent="0.25">
      <c r="A236" s="187">
        <v>1401</v>
      </c>
      <c r="B236" s="187">
        <v>536</v>
      </c>
      <c r="C236" s="184" t="str">
        <f t="shared" si="8"/>
        <v>536-1401</v>
      </c>
      <c r="D236" s="244" t="s">
        <v>339</v>
      </c>
      <c r="E236" s="244" t="s">
        <v>7</v>
      </c>
      <c r="F236" s="244" t="s">
        <v>25</v>
      </c>
      <c r="G236" s="244" t="s">
        <v>247</v>
      </c>
      <c r="H236" s="187" t="s">
        <v>20</v>
      </c>
      <c r="I236" s="188">
        <v>3</v>
      </c>
      <c r="J236" s="188">
        <f>VLOOKUP(A236,CENIK!$A$2:$F$201,6,FALSE)</f>
        <v>0</v>
      </c>
      <c r="K236" s="188">
        <f t="shared" si="9"/>
        <v>0</v>
      </c>
    </row>
    <row r="237" spans="1:11" ht="30" x14ac:dyDescent="0.25">
      <c r="A237" s="187">
        <v>1402</v>
      </c>
      <c r="B237" s="187">
        <v>536</v>
      </c>
      <c r="C237" s="184" t="str">
        <f t="shared" si="8"/>
        <v>536-1402</v>
      </c>
      <c r="D237" s="244" t="s">
        <v>339</v>
      </c>
      <c r="E237" s="244" t="s">
        <v>7</v>
      </c>
      <c r="F237" s="244" t="s">
        <v>25</v>
      </c>
      <c r="G237" s="244" t="s">
        <v>248</v>
      </c>
      <c r="H237" s="187" t="s">
        <v>20</v>
      </c>
      <c r="I237" s="188">
        <v>3</v>
      </c>
      <c r="J237" s="188">
        <f>VLOOKUP(A237,CENIK!$A$2:$F$201,6,FALSE)</f>
        <v>0</v>
      </c>
      <c r="K237" s="188">
        <f t="shared" si="9"/>
        <v>0</v>
      </c>
    </row>
    <row r="238" spans="1:11" ht="30" x14ac:dyDescent="0.25">
      <c r="A238" s="187">
        <v>1403</v>
      </c>
      <c r="B238" s="187">
        <v>536</v>
      </c>
      <c r="C238" s="184" t="str">
        <f t="shared" si="8"/>
        <v>536-1403</v>
      </c>
      <c r="D238" s="244" t="s">
        <v>339</v>
      </c>
      <c r="E238" s="244" t="s">
        <v>7</v>
      </c>
      <c r="F238" s="244" t="s">
        <v>25</v>
      </c>
      <c r="G238" s="244" t="s">
        <v>249</v>
      </c>
      <c r="H238" s="187" t="s">
        <v>20</v>
      </c>
      <c r="I238" s="188">
        <v>3</v>
      </c>
      <c r="J238" s="188">
        <f>VLOOKUP(A238,CENIK!$A$2:$F$201,6,FALSE)</f>
        <v>0</v>
      </c>
      <c r="K238" s="188">
        <f t="shared" si="9"/>
        <v>0</v>
      </c>
    </row>
    <row r="239" spans="1:11" ht="60" x14ac:dyDescent="0.25">
      <c r="A239" s="187">
        <v>2107</v>
      </c>
      <c r="B239" s="187">
        <v>536</v>
      </c>
      <c r="C239" s="184" t="str">
        <f t="shared" si="8"/>
        <v>536-2107</v>
      </c>
      <c r="D239" s="244" t="s">
        <v>339</v>
      </c>
      <c r="E239" s="244" t="s">
        <v>26</v>
      </c>
      <c r="F239" s="244" t="s">
        <v>27</v>
      </c>
      <c r="G239" s="244" t="s">
        <v>250</v>
      </c>
      <c r="H239" s="187" t="s">
        <v>22</v>
      </c>
      <c r="I239" s="188">
        <v>40</v>
      </c>
      <c r="J239" s="188">
        <f>VLOOKUP(A239,CENIK!$A$2:$F$201,6,FALSE)</f>
        <v>0</v>
      </c>
      <c r="K239" s="188">
        <f t="shared" si="9"/>
        <v>0</v>
      </c>
    </row>
    <row r="240" spans="1:11" ht="45" x14ac:dyDescent="0.25">
      <c r="A240" s="187">
        <v>12309</v>
      </c>
      <c r="B240" s="187">
        <v>536</v>
      </c>
      <c r="C240" s="184" t="str">
        <f t="shared" si="8"/>
        <v>536-12309</v>
      </c>
      <c r="D240" s="244" t="s">
        <v>339</v>
      </c>
      <c r="E240" s="244" t="s">
        <v>26</v>
      </c>
      <c r="F240" s="244" t="s">
        <v>27</v>
      </c>
      <c r="G240" s="244" t="s">
        <v>30</v>
      </c>
      <c r="H240" s="187" t="s">
        <v>29</v>
      </c>
      <c r="I240" s="188">
        <v>58</v>
      </c>
      <c r="J240" s="188">
        <f>VLOOKUP(A240,CENIK!$A$2:$F$201,6,FALSE)</f>
        <v>0</v>
      </c>
      <c r="K240" s="188">
        <f t="shared" si="9"/>
        <v>0</v>
      </c>
    </row>
    <row r="241" spans="1:11" ht="30" x14ac:dyDescent="0.25">
      <c r="A241" s="187">
        <v>12328</v>
      </c>
      <c r="B241" s="187">
        <v>536</v>
      </c>
      <c r="C241" s="184" t="str">
        <f t="shared" si="8"/>
        <v>536-12328</v>
      </c>
      <c r="D241" s="244" t="s">
        <v>339</v>
      </c>
      <c r="E241" s="244" t="s">
        <v>26</v>
      </c>
      <c r="F241" s="244" t="s">
        <v>27</v>
      </c>
      <c r="G241" s="244" t="s">
        <v>32</v>
      </c>
      <c r="H241" s="187" t="s">
        <v>10</v>
      </c>
      <c r="I241" s="188">
        <v>96</v>
      </c>
      <c r="J241" s="188">
        <f>VLOOKUP(A241,CENIK!$A$2:$F$201,6,FALSE)</f>
        <v>0</v>
      </c>
      <c r="K241" s="188">
        <f t="shared" si="9"/>
        <v>0</v>
      </c>
    </row>
    <row r="242" spans="1:11" ht="30" x14ac:dyDescent="0.25">
      <c r="A242" s="187">
        <v>22103</v>
      </c>
      <c r="B242" s="187">
        <v>536</v>
      </c>
      <c r="C242" s="184" t="str">
        <f t="shared" si="8"/>
        <v>536-22103</v>
      </c>
      <c r="D242" s="244" t="s">
        <v>339</v>
      </c>
      <c r="E242" s="244" t="s">
        <v>26</v>
      </c>
      <c r="F242" s="244" t="s">
        <v>36</v>
      </c>
      <c r="G242" s="244" t="s">
        <v>40</v>
      </c>
      <c r="H242" s="187" t="s">
        <v>29</v>
      </c>
      <c r="I242" s="188">
        <v>58</v>
      </c>
      <c r="J242" s="188">
        <f>VLOOKUP(A242,CENIK!$A$2:$F$201,6,FALSE)</f>
        <v>0</v>
      </c>
      <c r="K242" s="188">
        <f t="shared" si="9"/>
        <v>0</v>
      </c>
    </row>
    <row r="243" spans="1:11" ht="30" x14ac:dyDescent="0.25">
      <c r="A243" s="187">
        <v>24405</v>
      </c>
      <c r="B243" s="187">
        <v>536</v>
      </c>
      <c r="C243" s="184" t="str">
        <f t="shared" si="8"/>
        <v>536-24405</v>
      </c>
      <c r="D243" s="244" t="s">
        <v>339</v>
      </c>
      <c r="E243" s="244" t="s">
        <v>26</v>
      </c>
      <c r="F243" s="244" t="s">
        <v>36</v>
      </c>
      <c r="G243" s="244" t="s">
        <v>252</v>
      </c>
      <c r="H243" s="187" t="s">
        <v>22</v>
      </c>
      <c r="I243" s="188">
        <v>23.23</v>
      </c>
      <c r="J243" s="188">
        <f>VLOOKUP(A243,CENIK!$A$2:$F$201,6,FALSE)</f>
        <v>0</v>
      </c>
      <c r="K243" s="188">
        <f t="shared" si="9"/>
        <v>0</v>
      </c>
    </row>
    <row r="244" spans="1:11" ht="45" x14ac:dyDescent="0.25">
      <c r="A244" s="187">
        <v>31302</v>
      </c>
      <c r="B244" s="187">
        <v>536</v>
      </c>
      <c r="C244" s="184" t="str">
        <f t="shared" si="8"/>
        <v>536-31302</v>
      </c>
      <c r="D244" s="244" t="s">
        <v>339</v>
      </c>
      <c r="E244" s="244" t="s">
        <v>26</v>
      </c>
      <c r="F244" s="244" t="s">
        <v>36</v>
      </c>
      <c r="G244" s="244" t="s">
        <v>639</v>
      </c>
      <c r="H244" s="187" t="s">
        <v>22</v>
      </c>
      <c r="I244" s="188">
        <v>17.420000000000002</v>
      </c>
      <c r="J244" s="188">
        <f>VLOOKUP(A244,CENIK!$A$2:$F$201,6,FALSE)</f>
        <v>0</v>
      </c>
      <c r="K244" s="188">
        <f t="shared" si="9"/>
        <v>0</v>
      </c>
    </row>
    <row r="245" spans="1:11" ht="75" x14ac:dyDescent="0.25">
      <c r="A245" s="187">
        <v>31602</v>
      </c>
      <c r="B245" s="187">
        <v>536</v>
      </c>
      <c r="C245" s="184" t="str">
        <f t="shared" si="8"/>
        <v>536-31602</v>
      </c>
      <c r="D245" s="244" t="s">
        <v>339</v>
      </c>
      <c r="E245" s="244" t="s">
        <v>26</v>
      </c>
      <c r="F245" s="244" t="s">
        <v>36</v>
      </c>
      <c r="G245" s="244" t="s">
        <v>640</v>
      </c>
      <c r="H245" s="187" t="s">
        <v>29</v>
      </c>
      <c r="I245" s="188">
        <v>58</v>
      </c>
      <c r="J245" s="188">
        <f>VLOOKUP(A245,CENIK!$A$2:$F$201,6,FALSE)</f>
        <v>0</v>
      </c>
      <c r="K245" s="188">
        <f t="shared" si="9"/>
        <v>0</v>
      </c>
    </row>
    <row r="246" spans="1:11" ht="45" x14ac:dyDescent="0.25">
      <c r="A246" s="187">
        <v>32208</v>
      </c>
      <c r="B246" s="187">
        <v>536</v>
      </c>
      <c r="C246" s="184" t="str">
        <f t="shared" si="8"/>
        <v>536-32208</v>
      </c>
      <c r="D246" s="244" t="s">
        <v>339</v>
      </c>
      <c r="E246" s="244" t="s">
        <v>26</v>
      </c>
      <c r="F246" s="244" t="s">
        <v>36</v>
      </c>
      <c r="G246" s="244" t="s">
        <v>254</v>
      </c>
      <c r="H246" s="187" t="s">
        <v>29</v>
      </c>
      <c r="I246" s="188">
        <v>58</v>
      </c>
      <c r="J246" s="188">
        <f>VLOOKUP(A246,CENIK!$A$2:$F$201,6,FALSE)</f>
        <v>0</v>
      </c>
      <c r="K246" s="188">
        <f t="shared" si="9"/>
        <v>0</v>
      </c>
    </row>
    <row r="247" spans="1:11" ht="45" x14ac:dyDescent="0.25">
      <c r="A247" s="187">
        <v>4101</v>
      </c>
      <c r="B247" s="187">
        <v>536</v>
      </c>
      <c r="C247" s="184" t="str">
        <f t="shared" si="8"/>
        <v>536-4101</v>
      </c>
      <c r="D247" s="244" t="s">
        <v>339</v>
      </c>
      <c r="E247" s="244" t="s">
        <v>49</v>
      </c>
      <c r="F247" s="244" t="s">
        <v>50</v>
      </c>
      <c r="G247" s="244" t="s">
        <v>641</v>
      </c>
      <c r="H247" s="187" t="s">
        <v>29</v>
      </c>
      <c r="I247" s="188">
        <v>173.96</v>
      </c>
      <c r="J247" s="188">
        <f>VLOOKUP(A247,CENIK!$A$2:$F$201,6,FALSE)</f>
        <v>0</v>
      </c>
      <c r="K247" s="188">
        <f t="shared" si="9"/>
        <v>0</v>
      </c>
    </row>
    <row r="248" spans="1:11" ht="60" x14ac:dyDescent="0.25">
      <c r="A248" s="187">
        <v>4105</v>
      </c>
      <c r="B248" s="187">
        <v>536</v>
      </c>
      <c r="C248" s="184" t="str">
        <f t="shared" si="8"/>
        <v>536-4105</v>
      </c>
      <c r="D248" s="244" t="s">
        <v>339</v>
      </c>
      <c r="E248" s="244" t="s">
        <v>49</v>
      </c>
      <c r="F248" s="244" t="s">
        <v>50</v>
      </c>
      <c r="G248" s="244" t="s">
        <v>257</v>
      </c>
      <c r="H248" s="187" t="s">
        <v>22</v>
      </c>
      <c r="I248" s="188">
        <v>24</v>
      </c>
      <c r="J248" s="188">
        <f>VLOOKUP(A248,CENIK!$A$2:$F$201,6,FALSE)</f>
        <v>0</v>
      </c>
      <c r="K248" s="188">
        <f t="shared" si="9"/>
        <v>0</v>
      </c>
    </row>
    <row r="249" spans="1:11" ht="45" x14ac:dyDescent="0.25">
      <c r="A249" s="187">
        <v>4106</v>
      </c>
      <c r="B249" s="187">
        <v>536</v>
      </c>
      <c r="C249" s="184" t="str">
        <f t="shared" si="8"/>
        <v>536-4106</v>
      </c>
      <c r="D249" s="244" t="s">
        <v>339</v>
      </c>
      <c r="E249" s="244" t="s">
        <v>49</v>
      </c>
      <c r="F249" s="244" t="s">
        <v>50</v>
      </c>
      <c r="G249" s="244" t="s">
        <v>642</v>
      </c>
      <c r="H249" s="187" t="s">
        <v>22</v>
      </c>
      <c r="I249" s="188">
        <v>28</v>
      </c>
      <c r="J249" s="188">
        <f>VLOOKUP(A249,CENIK!$A$2:$F$201,6,FALSE)</f>
        <v>0</v>
      </c>
      <c r="K249" s="188">
        <f t="shared" si="9"/>
        <v>0</v>
      </c>
    </row>
    <row r="250" spans="1:11" ht="45" x14ac:dyDescent="0.25">
      <c r="A250" s="187">
        <v>4117</v>
      </c>
      <c r="B250" s="187">
        <v>536</v>
      </c>
      <c r="C250" s="184" t="str">
        <f t="shared" si="8"/>
        <v>536-4117</v>
      </c>
      <c r="D250" s="244" t="s">
        <v>339</v>
      </c>
      <c r="E250" s="244" t="s">
        <v>49</v>
      </c>
      <c r="F250" s="244" t="s">
        <v>50</v>
      </c>
      <c r="G250" s="244" t="s">
        <v>52</v>
      </c>
      <c r="H250" s="187" t="s">
        <v>22</v>
      </c>
      <c r="I250" s="188">
        <v>6</v>
      </c>
      <c r="J250" s="188">
        <f>VLOOKUP(A250,CENIK!$A$2:$F$201,6,FALSE)</f>
        <v>0</v>
      </c>
      <c r="K250" s="188">
        <f t="shared" si="9"/>
        <v>0</v>
      </c>
    </row>
    <row r="251" spans="1:11" ht="45" x14ac:dyDescent="0.25">
      <c r="A251" s="187">
        <v>4121</v>
      </c>
      <c r="B251" s="187">
        <v>536</v>
      </c>
      <c r="C251" s="184" t="str">
        <f t="shared" si="8"/>
        <v>536-4121</v>
      </c>
      <c r="D251" s="244" t="s">
        <v>339</v>
      </c>
      <c r="E251" s="244" t="s">
        <v>49</v>
      </c>
      <c r="F251" s="244" t="s">
        <v>50</v>
      </c>
      <c r="G251" s="244" t="s">
        <v>260</v>
      </c>
      <c r="H251" s="187" t="s">
        <v>22</v>
      </c>
      <c r="I251" s="188">
        <v>2</v>
      </c>
      <c r="J251" s="188">
        <f>VLOOKUP(A251,CENIK!$A$2:$F$201,6,FALSE)</f>
        <v>0</v>
      </c>
      <c r="K251" s="188">
        <f t="shared" si="9"/>
        <v>0</v>
      </c>
    </row>
    <row r="252" spans="1:11" ht="30" x14ac:dyDescent="0.25">
      <c r="A252" s="187">
        <v>4202</v>
      </c>
      <c r="B252" s="187">
        <v>536</v>
      </c>
      <c r="C252" s="184" t="str">
        <f t="shared" si="8"/>
        <v>536-4202</v>
      </c>
      <c r="D252" s="244" t="s">
        <v>339</v>
      </c>
      <c r="E252" s="244" t="s">
        <v>49</v>
      </c>
      <c r="F252" s="244" t="s">
        <v>56</v>
      </c>
      <c r="G252" s="244" t="s">
        <v>58</v>
      </c>
      <c r="H252" s="187" t="s">
        <v>29</v>
      </c>
      <c r="I252" s="188">
        <v>58</v>
      </c>
      <c r="J252" s="188">
        <f>VLOOKUP(A252,CENIK!$A$2:$F$201,6,FALSE)</f>
        <v>0</v>
      </c>
      <c r="K252" s="188">
        <f t="shared" si="9"/>
        <v>0</v>
      </c>
    </row>
    <row r="253" spans="1:11" ht="75" x14ac:dyDescent="0.25">
      <c r="A253" s="187">
        <v>4203</v>
      </c>
      <c r="B253" s="187">
        <v>536</v>
      </c>
      <c r="C253" s="184" t="str">
        <f t="shared" si="8"/>
        <v>536-4203</v>
      </c>
      <c r="D253" s="244" t="s">
        <v>339</v>
      </c>
      <c r="E253" s="244" t="s">
        <v>49</v>
      </c>
      <c r="F253" s="244" t="s">
        <v>56</v>
      </c>
      <c r="G253" s="244" t="s">
        <v>59</v>
      </c>
      <c r="H253" s="187" t="s">
        <v>22</v>
      </c>
      <c r="I253" s="188">
        <v>5.81</v>
      </c>
      <c r="J253" s="188">
        <f>VLOOKUP(A253,CENIK!$A$2:$F$201,6,FALSE)</f>
        <v>0</v>
      </c>
      <c r="K253" s="188">
        <f t="shared" si="9"/>
        <v>0</v>
      </c>
    </row>
    <row r="254" spans="1:11" ht="60" x14ac:dyDescent="0.25">
      <c r="A254" s="187">
        <v>4204</v>
      </c>
      <c r="B254" s="187">
        <v>536</v>
      </c>
      <c r="C254" s="184" t="str">
        <f t="shared" si="8"/>
        <v>536-4204</v>
      </c>
      <c r="D254" s="244" t="s">
        <v>339</v>
      </c>
      <c r="E254" s="244" t="s">
        <v>49</v>
      </c>
      <c r="F254" s="244" t="s">
        <v>56</v>
      </c>
      <c r="G254" s="244" t="s">
        <v>60</v>
      </c>
      <c r="H254" s="187" t="s">
        <v>22</v>
      </c>
      <c r="I254" s="188">
        <v>22.44</v>
      </c>
      <c r="J254" s="188">
        <f>VLOOKUP(A254,CENIK!$A$2:$F$201,6,FALSE)</f>
        <v>0</v>
      </c>
      <c r="K254" s="188">
        <f t="shared" si="9"/>
        <v>0</v>
      </c>
    </row>
    <row r="255" spans="1:11" ht="60" x14ac:dyDescent="0.25">
      <c r="A255" s="187">
        <v>4206</v>
      </c>
      <c r="B255" s="187">
        <v>536</v>
      </c>
      <c r="C255" s="184" t="str">
        <f t="shared" si="8"/>
        <v>536-4206</v>
      </c>
      <c r="D255" s="244" t="s">
        <v>339</v>
      </c>
      <c r="E255" s="244" t="s">
        <v>49</v>
      </c>
      <c r="F255" s="244" t="s">
        <v>56</v>
      </c>
      <c r="G255" s="244" t="s">
        <v>62</v>
      </c>
      <c r="H255" s="187" t="s">
        <v>22</v>
      </c>
      <c r="I255" s="188">
        <v>24</v>
      </c>
      <c r="J255" s="188">
        <f>VLOOKUP(A255,CENIK!$A$2:$F$201,6,FALSE)</f>
        <v>0</v>
      </c>
      <c r="K255" s="188">
        <f t="shared" si="9"/>
        <v>0</v>
      </c>
    </row>
    <row r="256" spans="1:11" ht="75" x14ac:dyDescent="0.25">
      <c r="A256" s="187">
        <v>5109</v>
      </c>
      <c r="B256" s="187">
        <v>536</v>
      </c>
      <c r="C256" s="184" t="str">
        <f t="shared" si="8"/>
        <v>536-5109</v>
      </c>
      <c r="D256" s="244" t="s">
        <v>339</v>
      </c>
      <c r="E256" s="244" t="s">
        <v>63</v>
      </c>
      <c r="F256" s="244" t="s">
        <v>64</v>
      </c>
      <c r="G256" s="244" t="s">
        <v>70</v>
      </c>
      <c r="H256" s="187" t="s">
        <v>10</v>
      </c>
      <c r="I256" s="188">
        <v>5</v>
      </c>
      <c r="J256" s="188">
        <f>VLOOKUP(A256,CENIK!$A$2:$F$201,6,FALSE)</f>
        <v>0</v>
      </c>
      <c r="K256" s="188">
        <f t="shared" si="9"/>
        <v>0</v>
      </c>
    </row>
    <row r="257" spans="1:11" ht="165" x14ac:dyDescent="0.25">
      <c r="A257" s="187">
        <v>6101</v>
      </c>
      <c r="B257" s="187">
        <v>536</v>
      </c>
      <c r="C257" s="184" t="str">
        <f t="shared" si="8"/>
        <v>536-6101</v>
      </c>
      <c r="D257" s="244" t="s">
        <v>339</v>
      </c>
      <c r="E257" s="244" t="s">
        <v>74</v>
      </c>
      <c r="F257" s="244" t="s">
        <v>75</v>
      </c>
      <c r="G257" s="244" t="s">
        <v>76</v>
      </c>
      <c r="H257" s="187" t="s">
        <v>10</v>
      </c>
      <c r="I257" s="188">
        <v>48</v>
      </c>
      <c r="J257" s="188">
        <f>VLOOKUP(A257,CENIK!$A$2:$F$201,6,FALSE)</f>
        <v>0</v>
      </c>
      <c r="K257" s="188">
        <f t="shared" si="9"/>
        <v>0</v>
      </c>
    </row>
    <row r="258" spans="1:11" ht="120" x14ac:dyDescent="0.25">
      <c r="A258" s="187">
        <v>6202</v>
      </c>
      <c r="B258" s="187">
        <v>536</v>
      </c>
      <c r="C258" s="184" t="str">
        <f t="shared" si="8"/>
        <v>536-6202</v>
      </c>
      <c r="D258" s="244" t="s">
        <v>339</v>
      </c>
      <c r="E258" s="244" t="s">
        <v>74</v>
      </c>
      <c r="F258" s="244" t="s">
        <v>77</v>
      </c>
      <c r="G258" s="244" t="s">
        <v>263</v>
      </c>
      <c r="H258" s="187" t="s">
        <v>6</v>
      </c>
      <c r="I258" s="188">
        <v>2</v>
      </c>
      <c r="J258" s="188">
        <f>VLOOKUP(A258,CENIK!$A$2:$F$201,6,FALSE)</f>
        <v>0</v>
      </c>
      <c r="K258" s="188">
        <f t="shared" si="9"/>
        <v>0</v>
      </c>
    </row>
    <row r="259" spans="1:11" ht="120" x14ac:dyDescent="0.25">
      <c r="A259" s="187">
        <v>6204</v>
      </c>
      <c r="B259" s="187">
        <v>536</v>
      </c>
      <c r="C259" s="184" t="str">
        <f t="shared" si="8"/>
        <v>536-6204</v>
      </c>
      <c r="D259" s="244" t="s">
        <v>339</v>
      </c>
      <c r="E259" s="244" t="s">
        <v>74</v>
      </c>
      <c r="F259" s="244" t="s">
        <v>77</v>
      </c>
      <c r="G259" s="244" t="s">
        <v>265</v>
      </c>
      <c r="H259" s="187" t="s">
        <v>6</v>
      </c>
      <c r="I259" s="188">
        <v>1</v>
      </c>
      <c r="J259" s="188">
        <f>VLOOKUP(A259,CENIK!$A$2:$F$201,6,FALSE)</f>
        <v>0</v>
      </c>
      <c r="K259" s="188">
        <f t="shared" si="9"/>
        <v>0</v>
      </c>
    </row>
    <row r="260" spans="1:11" ht="120" x14ac:dyDescent="0.25">
      <c r="A260" s="187">
        <v>6253</v>
      </c>
      <c r="B260" s="187">
        <v>536</v>
      </c>
      <c r="C260" s="184" t="str">
        <f t="shared" si="8"/>
        <v>536-6253</v>
      </c>
      <c r="D260" s="244" t="s">
        <v>339</v>
      </c>
      <c r="E260" s="244" t="s">
        <v>74</v>
      </c>
      <c r="F260" s="244" t="s">
        <v>77</v>
      </c>
      <c r="G260" s="244" t="s">
        <v>269</v>
      </c>
      <c r="H260" s="187" t="s">
        <v>6</v>
      </c>
      <c r="I260" s="188">
        <v>3</v>
      </c>
      <c r="J260" s="188">
        <f>VLOOKUP(A260,CENIK!$A$2:$F$201,6,FALSE)</f>
        <v>0</v>
      </c>
      <c r="K260" s="188">
        <f t="shared" si="9"/>
        <v>0</v>
      </c>
    </row>
    <row r="261" spans="1:11" ht="30" x14ac:dyDescent="0.25">
      <c r="A261" s="187">
        <v>6257</v>
      </c>
      <c r="B261" s="187">
        <v>536</v>
      </c>
      <c r="C261" s="184" t="str">
        <f t="shared" si="8"/>
        <v>536-6257</v>
      </c>
      <c r="D261" s="244" t="s">
        <v>339</v>
      </c>
      <c r="E261" s="244" t="s">
        <v>74</v>
      </c>
      <c r="F261" s="244" t="s">
        <v>77</v>
      </c>
      <c r="G261" s="244" t="s">
        <v>79</v>
      </c>
      <c r="H261" s="187" t="s">
        <v>6</v>
      </c>
      <c r="I261" s="188">
        <v>1</v>
      </c>
      <c r="J261" s="188">
        <f>VLOOKUP(A261,CENIK!$A$2:$F$201,6,FALSE)</f>
        <v>0</v>
      </c>
      <c r="K261" s="188">
        <f t="shared" si="9"/>
        <v>0</v>
      </c>
    </row>
    <row r="262" spans="1:11" ht="345" x14ac:dyDescent="0.25">
      <c r="A262" s="187">
        <v>6301</v>
      </c>
      <c r="B262" s="187">
        <v>536</v>
      </c>
      <c r="C262" s="184" t="str">
        <f t="shared" si="8"/>
        <v>536-6301</v>
      </c>
      <c r="D262" s="244" t="s">
        <v>339</v>
      </c>
      <c r="E262" s="244" t="s">
        <v>74</v>
      </c>
      <c r="F262" s="244" t="s">
        <v>81</v>
      </c>
      <c r="G262" s="244" t="s">
        <v>270</v>
      </c>
      <c r="H262" s="187" t="s">
        <v>6</v>
      </c>
      <c r="I262" s="188">
        <v>1</v>
      </c>
      <c r="J262" s="188">
        <f>VLOOKUP(A262,CENIK!$A$2:$F$201,6,FALSE)</f>
        <v>0</v>
      </c>
      <c r="K262" s="188">
        <f t="shared" si="9"/>
        <v>0</v>
      </c>
    </row>
    <row r="263" spans="1:11" ht="120" x14ac:dyDescent="0.25">
      <c r="A263" s="187">
        <v>6302</v>
      </c>
      <c r="B263" s="187">
        <v>536</v>
      </c>
      <c r="C263" s="184" t="str">
        <f t="shared" si="8"/>
        <v>536-6302</v>
      </c>
      <c r="D263" s="244" t="s">
        <v>339</v>
      </c>
      <c r="E263" s="244" t="s">
        <v>74</v>
      </c>
      <c r="F263" s="244" t="s">
        <v>81</v>
      </c>
      <c r="G263" s="244" t="s">
        <v>82</v>
      </c>
      <c r="H263" s="187" t="s">
        <v>6</v>
      </c>
      <c r="I263" s="188">
        <v>1</v>
      </c>
      <c r="J263" s="188">
        <f>VLOOKUP(A263,CENIK!$A$2:$F$201,6,FALSE)</f>
        <v>0</v>
      </c>
      <c r="K263" s="188">
        <f t="shared" si="9"/>
        <v>0</v>
      </c>
    </row>
    <row r="264" spans="1:11" ht="30" x14ac:dyDescent="0.25">
      <c r="A264" s="187">
        <v>6401</v>
      </c>
      <c r="B264" s="187">
        <v>536</v>
      </c>
      <c r="C264" s="184" t="str">
        <f t="shared" si="8"/>
        <v>536-6401</v>
      </c>
      <c r="D264" s="244" t="s">
        <v>339</v>
      </c>
      <c r="E264" s="244" t="s">
        <v>74</v>
      </c>
      <c r="F264" s="244" t="s">
        <v>85</v>
      </c>
      <c r="G264" s="244" t="s">
        <v>86</v>
      </c>
      <c r="H264" s="187" t="s">
        <v>10</v>
      </c>
      <c r="I264" s="188">
        <v>48</v>
      </c>
      <c r="J264" s="188">
        <f>VLOOKUP(A264,CENIK!$A$2:$F$201,6,FALSE)</f>
        <v>0</v>
      </c>
      <c r="K264" s="188">
        <f t="shared" si="9"/>
        <v>0</v>
      </c>
    </row>
    <row r="265" spans="1:11" ht="30" x14ac:dyDescent="0.25">
      <c r="A265" s="187">
        <v>6402</v>
      </c>
      <c r="B265" s="187">
        <v>536</v>
      </c>
      <c r="C265" s="184" t="str">
        <f t="shared" si="8"/>
        <v>536-6402</v>
      </c>
      <c r="D265" s="244" t="s">
        <v>339</v>
      </c>
      <c r="E265" s="244" t="s">
        <v>74</v>
      </c>
      <c r="F265" s="244" t="s">
        <v>85</v>
      </c>
      <c r="G265" s="244" t="s">
        <v>122</v>
      </c>
      <c r="H265" s="187" t="s">
        <v>10</v>
      </c>
      <c r="I265" s="188">
        <v>48</v>
      </c>
      <c r="J265" s="188">
        <f>VLOOKUP(A265,CENIK!$A$2:$F$201,6,FALSE)</f>
        <v>0</v>
      </c>
      <c r="K265" s="188">
        <f t="shared" si="9"/>
        <v>0</v>
      </c>
    </row>
    <row r="266" spans="1:11" ht="60" x14ac:dyDescent="0.25">
      <c r="A266" s="187">
        <v>6405</v>
      </c>
      <c r="B266" s="187">
        <v>536</v>
      </c>
      <c r="C266" s="184" t="str">
        <f t="shared" si="8"/>
        <v>536-6405</v>
      </c>
      <c r="D266" s="244" t="s">
        <v>339</v>
      </c>
      <c r="E266" s="244" t="s">
        <v>74</v>
      </c>
      <c r="F266" s="244" t="s">
        <v>85</v>
      </c>
      <c r="G266" s="244" t="s">
        <v>87</v>
      </c>
      <c r="H266" s="187" t="s">
        <v>10</v>
      </c>
      <c r="I266" s="188">
        <v>48</v>
      </c>
      <c r="J266" s="188">
        <f>VLOOKUP(A266,CENIK!$A$2:$F$201,6,FALSE)</f>
        <v>0</v>
      </c>
      <c r="K266" s="188">
        <f t="shared" si="9"/>
        <v>0</v>
      </c>
    </row>
    <row r="267" spans="1:11" ht="30" x14ac:dyDescent="0.25">
      <c r="A267" s="187">
        <v>6507</v>
      </c>
      <c r="B267" s="187">
        <v>536</v>
      </c>
      <c r="C267" s="184" t="str">
        <f t="shared" si="8"/>
        <v>536-6507</v>
      </c>
      <c r="D267" s="244" t="s">
        <v>339</v>
      </c>
      <c r="E267" s="244" t="s">
        <v>74</v>
      </c>
      <c r="F267" s="244" t="s">
        <v>88</v>
      </c>
      <c r="G267" s="244" t="s">
        <v>277</v>
      </c>
      <c r="H267" s="187" t="s">
        <v>6</v>
      </c>
      <c r="I267" s="188">
        <v>1</v>
      </c>
      <c r="J267" s="188">
        <f>VLOOKUP(A267,CENIK!$A$2:$F$201,6,FALSE)</f>
        <v>0</v>
      </c>
      <c r="K267" s="188">
        <f t="shared" si="9"/>
        <v>0</v>
      </c>
    </row>
    <row r="268" spans="1:11" ht="60" x14ac:dyDescent="0.25">
      <c r="A268" s="187">
        <v>1201</v>
      </c>
      <c r="B268" s="187">
        <v>538</v>
      </c>
      <c r="C268" s="184" t="str">
        <f t="shared" si="8"/>
        <v>538-1201</v>
      </c>
      <c r="D268" s="244" t="s">
        <v>293</v>
      </c>
      <c r="E268" s="244" t="s">
        <v>7</v>
      </c>
      <c r="F268" s="244" t="s">
        <v>8</v>
      </c>
      <c r="G268" s="244" t="s">
        <v>9</v>
      </c>
      <c r="H268" s="187" t="s">
        <v>10</v>
      </c>
      <c r="I268" s="188">
        <v>73</v>
      </c>
      <c r="J268" s="188">
        <f>VLOOKUP(A268,CENIK!$A$2:$F$201,6,FALSE)</f>
        <v>0</v>
      </c>
      <c r="K268" s="188">
        <f t="shared" si="9"/>
        <v>0</v>
      </c>
    </row>
    <row r="269" spans="1:11" ht="45" x14ac:dyDescent="0.25">
      <c r="A269" s="187">
        <v>1202</v>
      </c>
      <c r="B269" s="187">
        <v>538</v>
      </c>
      <c r="C269" s="184" t="str">
        <f t="shared" si="8"/>
        <v>538-1202</v>
      </c>
      <c r="D269" s="244" t="s">
        <v>293</v>
      </c>
      <c r="E269" s="244" t="s">
        <v>7</v>
      </c>
      <c r="F269" s="244" t="s">
        <v>8</v>
      </c>
      <c r="G269" s="244" t="s">
        <v>11</v>
      </c>
      <c r="H269" s="187" t="s">
        <v>12</v>
      </c>
      <c r="I269" s="188">
        <v>5</v>
      </c>
      <c r="J269" s="188">
        <f>VLOOKUP(A269,CENIK!$A$2:$F$201,6,FALSE)</f>
        <v>0</v>
      </c>
      <c r="K269" s="188">
        <f t="shared" si="9"/>
        <v>0</v>
      </c>
    </row>
    <row r="270" spans="1:11" ht="60" x14ac:dyDescent="0.25">
      <c r="A270" s="187">
        <v>1203</v>
      </c>
      <c r="B270" s="187">
        <v>538</v>
      </c>
      <c r="C270" s="184" t="str">
        <f t="shared" si="8"/>
        <v>538-1203</v>
      </c>
      <c r="D270" s="244" t="s">
        <v>293</v>
      </c>
      <c r="E270" s="244" t="s">
        <v>7</v>
      </c>
      <c r="F270" s="244" t="s">
        <v>8</v>
      </c>
      <c r="G270" s="244" t="s">
        <v>236</v>
      </c>
      <c r="H270" s="187" t="s">
        <v>10</v>
      </c>
      <c r="I270" s="188">
        <v>73</v>
      </c>
      <c r="J270" s="188">
        <f>VLOOKUP(A270,CENIK!$A$2:$F$201,6,FALSE)</f>
        <v>0</v>
      </c>
      <c r="K270" s="188">
        <f t="shared" si="9"/>
        <v>0</v>
      </c>
    </row>
    <row r="271" spans="1:11" ht="60" x14ac:dyDescent="0.25">
      <c r="A271" s="187">
        <v>1205</v>
      </c>
      <c r="B271" s="187">
        <v>538</v>
      </c>
      <c r="C271" s="184" t="str">
        <f t="shared" si="8"/>
        <v>538-1205</v>
      </c>
      <c r="D271" s="244" t="s">
        <v>293</v>
      </c>
      <c r="E271" s="244" t="s">
        <v>7</v>
      </c>
      <c r="F271" s="244" t="s">
        <v>8</v>
      </c>
      <c r="G271" s="244" t="s">
        <v>237</v>
      </c>
      <c r="H271" s="187" t="s">
        <v>14</v>
      </c>
      <c r="I271" s="188">
        <v>1</v>
      </c>
      <c r="J271" s="188">
        <f>VLOOKUP(A271,CENIK!$A$2:$F$201,6,FALSE)</f>
        <v>0</v>
      </c>
      <c r="K271" s="188">
        <f t="shared" si="9"/>
        <v>0</v>
      </c>
    </row>
    <row r="272" spans="1:11" ht="60" x14ac:dyDescent="0.25">
      <c r="A272" s="187">
        <v>1206</v>
      </c>
      <c r="B272" s="187">
        <v>538</v>
      </c>
      <c r="C272" s="184" t="str">
        <f t="shared" si="8"/>
        <v>538-1206</v>
      </c>
      <c r="D272" s="244" t="s">
        <v>293</v>
      </c>
      <c r="E272" s="244" t="s">
        <v>7</v>
      </c>
      <c r="F272" s="244" t="s">
        <v>8</v>
      </c>
      <c r="G272" s="244" t="s">
        <v>238</v>
      </c>
      <c r="H272" s="187" t="s">
        <v>14</v>
      </c>
      <c r="I272" s="188">
        <v>1</v>
      </c>
      <c r="J272" s="188">
        <f>VLOOKUP(A272,CENIK!$A$2:$F$201,6,FALSE)</f>
        <v>0</v>
      </c>
      <c r="K272" s="188">
        <f t="shared" si="9"/>
        <v>0</v>
      </c>
    </row>
    <row r="273" spans="1:11" ht="45" x14ac:dyDescent="0.25">
      <c r="A273" s="187">
        <v>1301</v>
      </c>
      <c r="B273" s="187">
        <v>538</v>
      </c>
      <c r="C273" s="184" t="str">
        <f t="shared" si="8"/>
        <v>538-1301</v>
      </c>
      <c r="D273" s="244" t="s">
        <v>293</v>
      </c>
      <c r="E273" s="244" t="s">
        <v>7</v>
      </c>
      <c r="F273" s="244" t="s">
        <v>15</v>
      </c>
      <c r="G273" s="244" t="s">
        <v>16</v>
      </c>
      <c r="H273" s="187" t="s">
        <v>10</v>
      </c>
      <c r="I273" s="188">
        <v>73</v>
      </c>
      <c r="J273" s="188">
        <f>VLOOKUP(A273,CENIK!$A$2:$F$201,6,FALSE)</f>
        <v>0</v>
      </c>
      <c r="K273" s="188">
        <f t="shared" si="9"/>
        <v>0</v>
      </c>
    </row>
    <row r="274" spans="1:11" ht="150" x14ac:dyDescent="0.25">
      <c r="A274" s="187">
        <v>1302</v>
      </c>
      <c r="B274" s="187">
        <v>538</v>
      </c>
      <c r="C274" s="184" t="str">
        <f t="shared" si="8"/>
        <v>538-1302</v>
      </c>
      <c r="D274" s="244" t="s">
        <v>293</v>
      </c>
      <c r="E274" s="244" t="s">
        <v>7</v>
      </c>
      <c r="F274" s="244" t="s">
        <v>15</v>
      </c>
      <c r="G274" s="1201" t="s">
        <v>3252</v>
      </c>
      <c r="H274" s="187" t="s">
        <v>10</v>
      </c>
      <c r="I274" s="188">
        <v>73</v>
      </c>
      <c r="J274" s="188">
        <f>VLOOKUP(A274,CENIK!$A$2:$F$201,6,FALSE)</f>
        <v>0</v>
      </c>
      <c r="K274" s="188">
        <f t="shared" si="9"/>
        <v>0</v>
      </c>
    </row>
    <row r="275" spans="1:11" ht="60" x14ac:dyDescent="0.25">
      <c r="A275" s="187">
        <v>1307</v>
      </c>
      <c r="B275" s="187">
        <v>538</v>
      </c>
      <c r="C275" s="184" t="str">
        <f t="shared" si="8"/>
        <v>538-1307</v>
      </c>
      <c r="D275" s="244" t="s">
        <v>293</v>
      </c>
      <c r="E275" s="244" t="s">
        <v>7</v>
      </c>
      <c r="F275" s="244" t="s">
        <v>15</v>
      </c>
      <c r="G275" s="244" t="s">
        <v>18</v>
      </c>
      <c r="H275" s="187" t="s">
        <v>6</v>
      </c>
      <c r="I275" s="188">
        <v>3</v>
      </c>
      <c r="J275" s="188">
        <f>VLOOKUP(A275,CENIK!$A$2:$F$201,6,FALSE)</f>
        <v>0</v>
      </c>
      <c r="K275" s="188">
        <f t="shared" si="9"/>
        <v>0</v>
      </c>
    </row>
    <row r="276" spans="1:11" ht="30" x14ac:dyDescent="0.25">
      <c r="A276" s="187">
        <v>1401</v>
      </c>
      <c r="B276" s="187">
        <v>538</v>
      </c>
      <c r="C276" s="184" t="str">
        <f t="shared" si="8"/>
        <v>538-1401</v>
      </c>
      <c r="D276" s="244" t="s">
        <v>293</v>
      </c>
      <c r="E276" s="244" t="s">
        <v>7</v>
      </c>
      <c r="F276" s="244" t="s">
        <v>25</v>
      </c>
      <c r="G276" s="244" t="s">
        <v>247</v>
      </c>
      <c r="H276" s="187" t="s">
        <v>20</v>
      </c>
      <c r="I276" s="188">
        <v>3</v>
      </c>
      <c r="J276" s="188">
        <f>VLOOKUP(A276,CENIK!$A$2:$F$201,6,FALSE)</f>
        <v>0</v>
      </c>
      <c r="K276" s="188">
        <f t="shared" si="9"/>
        <v>0</v>
      </c>
    </row>
    <row r="277" spans="1:11" ht="30" x14ac:dyDescent="0.25">
      <c r="A277" s="187">
        <v>1402</v>
      </c>
      <c r="B277" s="187">
        <v>538</v>
      </c>
      <c r="C277" s="184" t="str">
        <f t="shared" si="8"/>
        <v>538-1402</v>
      </c>
      <c r="D277" s="244" t="s">
        <v>293</v>
      </c>
      <c r="E277" s="244" t="s">
        <v>7</v>
      </c>
      <c r="F277" s="244" t="s">
        <v>25</v>
      </c>
      <c r="G277" s="244" t="s">
        <v>248</v>
      </c>
      <c r="H277" s="187" t="s">
        <v>20</v>
      </c>
      <c r="I277" s="188">
        <v>6</v>
      </c>
      <c r="J277" s="188">
        <f>VLOOKUP(A277,CENIK!$A$2:$F$201,6,FALSE)</f>
        <v>0</v>
      </c>
      <c r="K277" s="188">
        <f t="shared" si="9"/>
        <v>0</v>
      </c>
    </row>
    <row r="278" spans="1:11" ht="30" x14ac:dyDescent="0.25">
      <c r="A278" s="187">
        <v>1403</v>
      </c>
      <c r="B278" s="187">
        <v>538</v>
      </c>
      <c r="C278" s="184" t="str">
        <f t="shared" si="8"/>
        <v>538-1403</v>
      </c>
      <c r="D278" s="244" t="s">
        <v>293</v>
      </c>
      <c r="E278" s="244" t="s">
        <v>7</v>
      </c>
      <c r="F278" s="244" t="s">
        <v>25</v>
      </c>
      <c r="G278" s="244" t="s">
        <v>249</v>
      </c>
      <c r="H278" s="187" t="s">
        <v>20</v>
      </c>
      <c r="I278" s="188">
        <v>3</v>
      </c>
      <c r="J278" s="188">
        <f>VLOOKUP(A278,CENIK!$A$2:$F$201,6,FALSE)</f>
        <v>0</v>
      </c>
      <c r="K278" s="188">
        <f t="shared" si="9"/>
        <v>0</v>
      </c>
    </row>
    <row r="279" spans="1:11" ht="60" x14ac:dyDescent="0.25">
      <c r="A279" s="187">
        <v>2107</v>
      </c>
      <c r="B279" s="187">
        <v>538</v>
      </c>
      <c r="C279" s="184" t="str">
        <f t="shared" si="8"/>
        <v>538-2107</v>
      </c>
      <c r="D279" s="244" t="s">
        <v>293</v>
      </c>
      <c r="E279" s="244" t="s">
        <v>26</v>
      </c>
      <c r="F279" s="244" t="s">
        <v>27</v>
      </c>
      <c r="G279" s="244" t="s">
        <v>250</v>
      </c>
      <c r="H279" s="187" t="s">
        <v>22</v>
      </c>
      <c r="I279" s="188">
        <v>87.13</v>
      </c>
      <c r="J279" s="188">
        <f>VLOOKUP(A279,CENIK!$A$2:$F$201,6,FALSE)</f>
        <v>0</v>
      </c>
      <c r="K279" s="188">
        <f t="shared" si="9"/>
        <v>0</v>
      </c>
    </row>
    <row r="280" spans="1:11" ht="45" x14ac:dyDescent="0.25">
      <c r="A280" s="187">
        <v>12309</v>
      </c>
      <c r="B280" s="187">
        <v>538</v>
      </c>
      <c r="C280" s="184" t="str">
        <f t="shared" si="8"/>
        <v>538-12309</v>
      </c>
      <c r="D280" s="244" t="s">
        <v>293</v>
      </c>
      <c r="E280" s="244" t="s">
        <v>26</v>
      </c>
      <c r="F280" s="244" t="s">
        <v>27</v>
      </c>
      <c r="G280" s="244" t="s">
        <v>30</v>
      </c>
      <c r="H280" s="187" t="s">
        <v>29</v>
      </c>
      <c r="I280" s="188">
        <v>88</v>
      </c>
      <c r="J280" s="188">
        <f>VLOOKUP(A280,CENIK!$A$2:$F$201,6,FALSE)</f>
        <v>0</v>
      </c>
      <c r="K280" s="188">
        <f t="shared" si="9"/>
        <v>0</v>
      </c>
    </row>
    <row r="281" spans="1:11" ht="30" x14ac:dyDescent="0.25">
      <c r="A281" s="187">
        <v>12328</v>
      </c>
      <c r="B281" s="187">
        <v>538</v>
      </c>
      <c r="C281" s="184" t="str">
        <f t="shared" si="8"/>
        <v>538-12328</v>
      </c>
      <c r="D281" s="244" t="s">
        <v>293</v>
      </c>
      <c r="E281" s="244" t="s">
        <v>26</v>
      </c>
      <c r="F281" s="244" t="s">
        <v>27</v>
      </c>
      <c r="G281" s="244" t="s">
        <v>32</v>
      </c>
      <c r="H281" s="187" t="s">
        <v>10</v>
      </c>
      <c r="I281" s="188">
        <v>146</v>
      </c>
      <c r="J281" s="188">
        <f>VLOOKUP(A281,CENIK!$A$2:$F$201,6,FALSE)</f>
        <v>0</v>
      </c>
      <c r="K281" s="188">
        <f t="shared" si="9"/>
        <v>0</v>
      </c>
    </row>
    <row r="282" spans="1:11" ht="60" x14ac:dyDescent="0.25">
      <c r="A282" s="187">
        <v>21106</v>
      </c>
      <c r="B282" s="187">
        <v>538</v>
      </c>
      <c r="C282" s="184" t="str">
        <f t="shared" si="8"/>
        <v>538-21106</v>
      </c>
      <c r="D282" s="244" t="s">
        <v>293</v>
      </c>
      <c r="E282" s="244" t="s">
        <v>26</v>
      </c>
      <c r="F282" s="244" t="s">
        <v>27</v>
      </c>
      <c r="G282" s="244" t="s">
        <v>251</v>
      </c>
      <c r="H282" s="187" t="s">
        <v>22</v>
      </c>
      <c r="I282" s="188">
        <v>42.11</v>
      </c>
      <c r="J282" s="188">
        <f>VLOOKUP(A282,CENIK!$A$2:$F$201,6,FALSE)</f>
        <v>0</v>
      </c>
      <c r="K282" s="188">
        <f t="shared" si="9"/>
        <v>0</v>
      </c>
    </row>
    <row r="283" spans="1:11" ht="30" x14ac:dyDescent="0.25">
      <c r="A283" s="187">
        <v>22103</v>
      </c>
      <c r="B283" s="187">
        <v>538</v>
      </c>
      <c r="C283" s="184" t="str">
        <f t="shared" si="8"/>
        <v>538-22103</v>
      </c>
      <c r="D283" s="244" t="s">
        <v>293</v>
      </c>
      <c r="E283" s="244" t="s">
        <v>26</v>
      </c>
      <c r="F283" s="244" t="s">
        <v>36</v>
      </c>
      <c r="G283" s="244" t="s">
        <v>40</v>
      </c>
      <c r="H283" s="187" t="s">
        <v>29</v>
      </c>
      <c r="I283" s="188">
        <v>87.13</v>
      </c>
      <c r="J283" s="188">
        <f>VLOOKUP(A283,CENIK!$A$2:$F$201,6,FALSE)</f>
        <v>0</v>
      </c>
      <c r="K283" s="188">
        <f t="shared" si="9"/>
        <v>0</v>
      </c>
    </row>
    <row r="284" spans="1:11" ht="30" x14ac:dyDescent="0.25">
      <c r="A284" s="187">
        <v>24405</v>
      </c>
      <c r="B284" s="187">
        <v>538</v>
      </c>
      <c r="C284" s="184" t="str">
        <f t="shared" si="8"/>
        <v>538-24405</v>
      </c>
      <c r="D284" s="244" t="s">
        <v>293</v>
      </c>
      <c r="E284" s="244" t="s">
        <v>26</v>
      </c>
      <c r="F284" s="244" t="s">
        <v>36</v>
      </c>
      <c r="G284" s="244" t="s">
        <v>252</v>
      </c>
      <c r="H284" s="187" t="s">
        <v>22</v>
      </c>
      <c r="I284" s="188">
        <v>27.51</v>
      </c>
      <c r="J284" s="188">
        <f>VLOOKUP(A284,CENIK!$A$2:$F$201,6,FALSE)</f>
        <v>0</v>
      </c>
      <c r="K284" s="188">
        <f t="shared" si="9"/>
        <v>0</v>
      </c>
    </row>
    <row r="285" spans="1:11" ht="45" x14ac:dyDescent="0.25">
      <c r="A285" s="187">
        <v>31302</v>
      </c>
      <c r="B285" s="187">
        <v>538</v>
      </c>
      <c r="C285" s="184" t="str">
        <f t="shared" si="8"/>
        <v>538-31302</v>
      </c>
      <c r="D285" s="244" t="s">
        <v>293</v>
      </c>
      <c r="E285" s="244" t="s">
        <v>26</v>
      </c>
      <c r="F285" s="244" t="s">
        <v>36</v>
      </c>
      <c r="G285" s="244" t="s">
        <v>639</v>
      </c>
      <c r="H285" s="187" t="s">
        <v>22</v>
      </c>
      <c r="I285" s="188">
        <v>26.14</v>
      </c>
      <c r="J285" s="188">
        <f>VLOOKUP(A285,CENIK!$A$2:$F$201,6,FALSE)</f>
        <v>0</v>
      </c>
      <c r="K285" s="188">
        <f t="shared" si="9"/>
        <v>0</v>
      </c>
    </row>
    <row r="286" spans="1:11" ht="75" x14ac:dyDescent="0.25">
      <c r="A286" s="187">
        <v>31602</v>
      </c>
      <c r="B286" s="187">
        <v>538</v>
      </c>
      <c r="C286" s="184" t="str">
        <f t="shared" si="8"/>
        <v>538-31602</v>
      </c>
      <c r="D286" s="244" t="s">
        <v>293</v>
      </c>
      <c r="E286" s="244" t="s">
        <v>26</v>
      </c>
      <c r="F286" s="244" t="s">
        <v>36</v>
      </c>
      <c r="G286" s="244" t="s">
        <v>640</v>
      </c>
      <c r="H286" s="187" t="s">
        <v>29</v>
      </c>
      <c r="I286" s="188">
        <v>87.13</v>
      </c>
      <c r="J286" s="188">
        <f>VLOOKUP(A286,CENIK!$A$2:$F$201,6,FALSE)</f>
        <v>0</v>
      </c>
      <c r="K286" s="188">
        <f t="shared" si="9"/>
        <v>0</v>
      </c>
    </row>
    <row r="287" spans="1:11" ht="45" x14ac:dyDescent="0.25">
      <c r="A287" s="187">
        <v>32208</v>
      </c>
      <c r="B287" s="187">
        <v>538</v>
      </c>
      <c r="C287" s="184" t="str">
        <f t="shared" si="8"/>
        <v>538-32208</v>
      </c>
      <c r="D287" s="244" t="s">
        <v>293</v>
      </c>
      <c r="E287" s="244" t="s">
        <v>26</v>
      </c>
      <c r="F287" s="244" t="s">
        <v>36</v>
      </c>
      <c r="G287" s="244" t="s">
        <v>254</v>
      </c>
      <c r="H287" s="187" t="s">
        <v>29</v>
      </c>
      <c r="I287" s="188">
        <v>87.13</v>
      </c>
      <c r="J287" s="188">
        <f>VLOOKUP(A287,CENIK!$A$2:$F$201,6,FALSE)</f>
        <v>0</v>
      </c>
      <c r="K287" s="188">
        <f t="shared" si="9"/>
        <v>0</v>
      </c>
    </row>
    <row r="288" spans="1:11" ht="45" x14ac:dyDescent="0.25">
      <c r="A288" s="187">
        <v>4101</v>
      </c>
      <c r="B288" s="187">
        <v>538</v>
      </c>
      <c r="C288" s="184" t="str">
        <f t="shared" ref="C288:C351" si="10">CONCATENATE(B288,$A$29,A288)</f>
        <v>538-4101</v>
      </c>
      <c r="D288" s="244" t="s">
        <v>293</v>
      </c>
      <c r="E288" s="244" t="s">
        <v>49</v>
      </c>
      <c r="F288" s="244" t="s">
        <v>50</v>
      </c>
      <c r="G288" s="244" t="s">
        <v>641</v>
      </c>
      <c r="H288" s="187" t="s">
        <v>29</v>
      </c>
      <c r="I288" s="188">
        <v>198</v>
      </c>
      <c r="J288" s="188">
        <f>VLOOKUP(A288,CENIK!$A$2:$F$201,6,FALSE)</f>
        <v>0</v>
      </c>
      <c r="K288" s="188">
        <f t="shared" ref="K288:K351" si="11">ROUND((I288*J288),2)</f>
        <v>0</v>
      </c>
    </row>
    <row r="289" spans="1:11" ht="60" x14ac:dyDescent="0.25">
      <c r="A289" s="187">
        <v>4105</v>
      </c>
      <c r="B289" s="187">
        <v>538</v>
      </c>
      <c r="C289" s="184" t="str">
        <f t="shared" si="10"/>
        <v>538-4105</v>
      </c>
      <c r="D289" s="244" t="s">
        <v>293</v>
      </c>
      <c r="E289" s="244" t="s">
        <v>49</v>
      </c>
      <c r="F289" s="244" t="s">
        <v>50</v>
      </c>
      <c r="G289" s="244" t="s">
        <v>257</v>
      </c>
      <c r="H289" s="187" t="s">
        <v>22</v>
      </c>
      <c r="I289" s="188">
        <v>1</v>
      </c>
      <c r="J289" s="188">
        <f>VLOOKUP(A289,CENIK!$A$2:$F$201,6,FALSE)</f>
        <v>0</v>
      </c>
      <c r="K289" s="188">
        <f t="shared" si="11"/>
        <v>0</v>
      </c>
    </row>
    <row r="290" spans="1:11" ht="45" x14ac:dyDescent="0.25">
      <c r="A290" s="187">
        <v>4106</v>
      </c>
      <c r="B290" s="187">
        <v>538</v>
      </c>
      <c r="C290" s="184" t="str">
        <f t="shared" si="10"/>
        <v>538-4106</v>
      </c>
      <c r="D290" s="244" t="s">
        <v>293</v>
      </c>
      <c r="E290" s="244" t="s">
        <v>49</v>
      </c>
      <c r="F290" s="244" t="s">
        <v>50</v>
      </c>
      <c r="G290" s="244" t="s">
        <v>642</v>
      </c>
      <c r="H290" s="187" t="s">
        <v>22</v>
      </c>
      <c r="I290" s="188">
        <v>53</v>
      </c>
      <c r="J290" s="188">
        <f>VLOOKUP(A290,CENIK!$A$2:$F$201,6,FALSE)</f>
        <v>0</v>
      </c>
      <c r="K290" s="188">
        <f t="shared" si="11"/>
        <v>0</v>
      </c>
    </row>
    <row r="291" spans="1:11" ht="45" x14ac:dyDescent="0.25">
      <c r="A291" s="187">
        <v>4117</v>
      </c>
      <c r="B291" s="187">
        <v>538</v>
      </c>
      <c r="C291" s="184" t="str">
        <f t="shared" si="10"/>
        <v>538-4117</v>
      </c>
      <c r="D291" s="244" t="s">
        <v>293</v>
      </c>
      <c r="E291" s="244" t="s">
        <v>49</v>
      </c>
      <c r="F291" s="244" t="s">
        <v>50</v>
      </c>
      <c r="G291" s="244" t="s">
        <v>52</v>
      </c>
      <c r="H291" s="187" t="s">
        <v>22</v>
      </c>
      <c r="I291" s="188">
        <v>5.5</v>
      </c>
      <c r="J291" s="188">
        <f>VLOOKUP(A291,CENIK!$A$2:$F$201,6,FALSE)</f>
        <v>0</v>
      </c>
      <c r="K291" s="188">
        <f t="shared" si="11"/>
        <v>0</v>
      </c>
    </row>
    <row r="292" spans="1:11" ht="45" x14ac:dyDescent="0.25">
      <c r="A292" s="187">
        <v>4121</v>
      </c>
      <c r="B292" s="187">
        <v>538</v>
      </c>
      <c r="C292" s="184" t="str">
        <f t="shared" si="10"/>
        <v>538-4121</v>
      </c>
      <c r="D292" s="244" t="s">
        <v>293</v>
      </c>
      <c r="E292" s="244" t="s">
        <v>49</v>
      </c>
      <c r="F292" s="244" t="s">
        <v>50</v>
      </c>
      <c r="G292" s="244" t="s">
        <v>260</v>
      </c>
      <c r="H292" s="187" t="s">
        <v>22</v>
      </c>
      <c r="I292" s="188">
        <v>10</v>
      </c>
      <c r="J292" s="188">
        <f>VLOOKUP(A292,CENIK!$A$2:$F$201,6,FALSE)</f>
        <v>0</v>
      </c>
      <c r="K292" s="188">
        <f t="shared" si="11"/>
        <v>0</v>
      </c>
    </row>
    <row r="293" spans="1:11" ht="30" x14ac:dyDescent="0.25">
      <c r="A293" s="187">
        <v>4202</v>
      </c>
      <c r="B293" s="187">
        <v>538</v>
      </c>
      <c r="C293" s="184" t="str">
        <f t="shared" si="10"/>
        <v>538-4202</v>
      </c>
      <c r="D293" s="244" t="s">
        <v>293</v>
      </c>
      <c r="E293" s="244" t="s">
        <v>49</v>
      </c>
      <c r="F293" s="244" t="s">
        <v>56</v>
      </c>
      <c r="G293" s="244" t="s">
        <v>58</v>
      </c>
      <c r="H293" s="187" t="s">
        <v>29</v>
      </c>
      <c r="I293" s="188">
        <v>87.13</v>
      </c>
      <c r="J293" s="188">
        <f>VLOOKUP(A293,CENIK!$A$2:$F$201,6,FALSE)</f>
        <v>0</v>
      </c>
      <c r="K293" s="188">
        <f t="shared" si="11"/>
        <v>0</v>
      </c>
    </row>
    <row r="294" spans="1:11" ht="75" x14ac:dyDescent="0.25">
      <c r="A294" s="187">
        <v>4203</v>
      </c>
      <c r="B294" s="187">
        <v>538</v>
      </c>
      <c r="C294" s="184" t="str">
        <f t="shared" si="10"/>
        <v>538-4203</v>
      </c>
      <c r="D294" s="244" t="s">
        <v>293</v>
      </c>
      <c r="E294" s="244" t="s">
        <v>49</v>
      </c>
      <c r="F294" s="244" t="s">
        <v>56</v>
      </c>
      <c r="G294" s="244" t="s">
        <v>59</v>
      </c>
      <c r="H294" s="187" t="s">
        <v>22</v>
      </c>
      <c r="I294" s="188">
        <v>8.7100000000000009</v>
      </c>
      <c r="J294" s="188">
        <f>VLOOKUP(A294,CENIK!$A$2:$F$201,6,FALSE)</f>
        <v>0</v>
      </c>
      <c r="K294" s="188">
        <f t="shared" si="11"/>
        <v>0</v>
      </c>
    </row>
    <row r="295" spans="1:11" ht="60" x14ac:dyDescent="0.25">
      <c r="A295" s="187">
        <v>4204</v>
      </c>
      <c r="B295" s="187">
        <v>538</v>
      </c>
      <c r="C295" s="184" t="str">
        <f t="shared" si="10"/>
        <v>538-4204</v>
      </c>
      <c r="D295" s="244" t="s">
        <v>293</v>
      </c>
      <c r="E295" s="244" t="s">
        <v>49</v>
      </c>
      <c r="F295" s="244" t="s">
        <v>56</v>
      </c>
      <c r="G295" s="244" t="s">
        <v>60</v>
      </c>
      <c r="H295" s="187" t="s">
        <v>22</v>
      </c>
      <c r="I295" s="188">
        <v>33.67</v>
      </c>
      <c r="J295" s="188">
        <f>VLOOKUP(A295,CENIK!$A$2:$F$201,6,FALSE)</f>
        <v>0</v>
      </c>
      <c r="K295" s="188">
        <f t="shared" si="11"/>
        <v>0</v>
      </c>
    </row>
    <row r="296" spans="1:11" ht="60" x14ac:dyDescent="0.25">
      <c r="A296" s="187">
        <v>4206</v>
      </c>
      <c r="B296" s="187">
        <v>538</v>
      </c>
      <c r="C296" s="184" t="str">
        <f t="shared" si="10"/>
        <v>538-4206</v>
      </c>
      <c r="D296" s="244" t="s">
        <v>293</v>
      </c>
      <c r="E296" s="244" t="s">
        <v>49</v>
      </c>
      <c r="F296" s="244" t="s">
        <v>56</v>
      </c>
      <c r="G296" s="244" t="s">
        <v>62</v>
      </c>
      <c r="H296" s="187" t="s">
        <v>22</v>
      </c>
      <c r="I296" s="188">
        <v>1</v>
      </c>
      <c r="J296" s="188">
        <f>VLOOKUP(A296,CENIK!$A$2:$F$201,6,FALSE)</f>
        <v>0</v>
      </c>
      <c r="K296" s="188">
        <f t="shared" si="11"/>
        <v>0</v>
      </c>
    </row>
    <row r="297" spans="1:11" ht="75" x14ac:dyDescent="0.25">
      <c r="A297" s="187">
        <v>5109</v>
      </c>
      <c r="B297" s="187">
        <v>538</v>
      </c>
      <c r="C297" s="184" t="str">
        <f t="shared" si="10"/>
        <v>538-5109</v>
      </c>
      <c r="D297" s="244" t="s">
        <v>293</v>
      </c>
      <c r="E297" s="244" t="s">
        <v>63</v>
      </c>
      <c r="F297" s="244" t="s">
        <v>64</v>
      </c>
      <c r="G297" s="244" t="s">
        <v>70</v>
      </c>
      <c r="H297" s="187" t="s">
        <v>10</v>
      </c>
      <c r="I297" s="188">
        <v>10</v>
      </c>
      <c r="J297" s="188">
        <f>VLOOKUP(A297,CENIK!$A$2:$F$201,6,FALSE)</f>
        <v>0</v>
      </c>
      <c r="K297" s="188">
        <f t="shared" si="11"/>
        <v>0</v>
      </c>
    </row>
    <row r="298" spans="1:11" ht="165" x14ac:dyDescent="0.25">
      <c r="A298" s="187">
        <v>6101</v>
      </c>
      <c r="B298" s="187">
        <v>538</v>
      </c>
      <c r="C298" s="184" t="str">
        <f t="shared" si="10"/>
        <v>538-6101</v>
      </c>
      <c r="D298" s="244" t="s">
        <v>293</v>
      </c>
      <c r="E298" s="244" t="s">
        <v>74</v>
      </c>
      <c r="F298" s="244" t="s">
        <v>75</v>
      </c>
      <c r="G298" s="244" t="s">
        <v>76</v>
      </c>
      <c r="H298" s="187" t="s">
        <v>10</v>
      </c>
      <c r="I298" s="188">
        <v>73</v>
      </c>
      <c r="J298" s="188">
        <f>VLOOKUP(A298,CENIK!$A$2:$F$201,6,FALSE)</f>
        <v>0</v>
      </c>
      <c r="K298" s="188">
        <f t="shared" si="11"/>
        <v>0</v>
      </c>
    </row>
    <row r="299" spans="1:11" ht="120" x14ac:dyDescent="0.25">
      <c r="A299" s="187">
        <v>6202</v>
      </c>
      <c r="B299" s="187">
        <v>538</v>
      </c>
      <c r="C299" s="184" t="str">
        <f t="shared" si="10"/>
        <v>538-6202</v>
      </c>
      <c r="D299" s="244" t="s">
        <v>293</v>
      </c>
      <c r="E299" s="244" t="s">
        <v>74</v>
      </c>
      <c r="F299" s="244" t="s">
        <v>77</v>
      </c>
      <c r="G299" s="244" t="s">
        <v>263</v>
      </c>
      <c r="H299" s="187" t="s">
        <v>6</v>
      </c>
      <c r="I299" s="188">
        <v>5</v>
      </c>
      <c r="J299" s="188">
        <f>VLOOKUP(A299,CENIK!$A$2:$F$201,6,FALSE)</f>
        <v>0</v>
      </c>
      <c r="K299" s="188">
        <f t="shared" si="11"/>
        <v>0</v>
      </c>
    </row>
    <row r="300" spans="1:11" ht="120" x14ac:dyDescent="0.25">
      <c r="A300" s="187">
        <v>6253</v>
      </c>
      <c r="B300" s="187">
        <v>538</v>
      </c>
      <c r="C300" s="184" t="str">
        <f t="shared" si="10"/>
        <v>538-6253</v>
      </c>
      <c r="D300" s="244" t="s">
        <v>293</v>
      </c>
      <c r="E300" s="244" t="s">
        <v>74</v>
      </c>
      <c r="F300" s="244" t="s">
        <v>77</v>
      </c>
      <c r="G300" s="244" t="s">
        <v>269</v>
      </c>
      <c r="H300" s="187" t="s">
        <v>6</v>
      </c>
      <c r="I300" s="188">
        <v>5</v>
      </c>
      <c r="J300" s="188">
        <f>VLOOKUP(A300,CENIK!$A$2:$F$201,6,FALSE)</f>
        <v>0</v>
      </c>
      <c r="K300" s="188">
        <f t="shared" si="11"/>
        <v>0</v>
      </c>
    </row>
    <row r="301" spans="1:11" ht="30" x14ac:dyDescent="0.25">
      <c r="A301" s="187">
        <v>6257</v>
      </c>
      <c r="B301" s="187">
        <v>538</v>
      </c>
      <c r="C301" s="184" t="str">
        <f t="shared" si="10"/>
        <v>538-6257</v>
      </c>
      <c r="D301" s="244" t="s">
        <v>293</v>
      </c>
      <c r="E301" s="244" t="s">
        <v>74</v>
      </c>
      <c r="F301" s="244" t="s">
        <v>77</v>
      </c>
      <c r="G301" s="244" t="s">
        <v>79</v>
      </c>
      <c r="H301" s="187" t="s">
        <v>6</v>
      </c>
      <c r="I301" s="188">
        <v>1</v>
      </c>
      <c r="J301" s="188">
        <f>VLOOKUP(A301,CENIK!$A$2:$F$201,6,FALSE)</f>
        <v>0</v>
      </c>
      <c r="K301" s="188">
        <f t="shared" si="11"/>
        <v>0</v>
      </c>
    </row>
    <row r="302" spans="1:11" ht="345" x14ac:dyDescent="0.25">
      <c r="A302" s="187">
        <v>6301</v>
      </c>
      <c r="B302" s="187">
        <v>538</v>
      </c>
      <c r="C302" s="184" t="str">
        <f t="shared" si="10"/>
        <v>538-6301</v>
      </c>
      <c r="D302" s="244" t="s">
        <v>293</v>
      </c>
      <c r="E302" s="244" t="s">
        <v>74</v>
      </c>
      <c r="F302" s="244" t="s">
        <v>81</v>
      </c>
      <c r="G302" s="244" t="s">
        <v>270</v>
      </c>
      <c r="H302" s="187" t="s">
        <v>6</v>
      </c>
      <c r="I302" s="188">
        <v>3</v>
      </c>
      <c r="J302" s="188">
        <f>VLOOKUP(A302,CENIK!$A$2:$F$201,6,FALSE)</f>
        <v>0</v>
      </c>
      <c r="K302" s="188">
        <f t="shared" si="11"/>
        <v>0</v>
      </c>
    </row>
    <row r="303" spans="1:11" ht="120" x14ac:dyDescent="0.25">
      <c r="A303" s="187">
        <v>6302</v>
      </c>
      <c r="B303" s="187">
        <v>538</v>
      </c>
      <c r="C303" s="184" t="str">
        <f t="shared" si="10"/>
        <v>538-6302</v>
      </c>
      <c r="D303" s="244" t="s">
        <v>293</v>
      </c>
      <c r="E303" s="244" t="s">
        <v>74</v>
      </c>
      <c r="F303" s="244" t="s">
        <v>81</v>
      </c>
      <c r="G303" s="244" t="s">
        <v>82</v>
      </c>
      <c r="H303" s="187" t="s">
        <v>6</v>
      </c>
      <c r="I303" s="188">
        <v>3</v>
      </c>
      <c r="J303" s="188">
        <f>VLOOKUP(A303,CENIK!$A$2:$F$201,6,FALSE)</f>
        <v>0</v>
      </c>
      <c r="K303" s="188">
        <f t="shared" si="11"/>
        <v>0</v>
      </c>
    </row>
    <row r="304" spans="1:11" ht="30" x14ac:dyDescent="0.25">
      <c r="A304" s="187">
        <v>6401</v>
      </c>
      <c r="B304" s="187">
        <v>538</v>
      </c>
      <c r="C304" s="184" t="str">
        <f t="shared" si="10"/>
        <v>538-6401</v>
      </c>
      <c r="D304" s="244" t="s">
        <v>293</v>
      </c>
      <c r="E304" s="244" t="s">
        <v>74</v>
      </c>
      <c r="F304" s="244" t="s">
        <v>85</v>
      </c>
      <c r="G304" s="244" t="s">
        <v>86</v>
      </c>
      <c r="H304" s="187" t="s">
        <v>10</v>
      </c>
      <c r="I304" s="188">
        <v>73</v>
      </c>
      <c r="J304" s="188">
        <f>VLOOKUP(A304,CENIK!$A$2:$F$201,6,FALSE)</f>
        <v>0</v>
      </c>
      <c r="K304" s="188">
        <f t="shared" si="11"/>
        <v>0</v>
      </c>
    </row>
    <row r="305" spans="1:11" ht="30" x14ac:dyDescent="0.25">
      <c r="A305" s="187">
        <v>6402</v>
      </c>
      <c r="B305" s="187">
        <v>538</v>
      </c>
      <c r="C305" s="184" t="str">
        <f t="shared" si="10"/>
        <v>538-6402</v>
      </c>
      <c r="D305" s="244" t="s">
        <v>293</v>
      </c>
      <c r="E305" s="244" t="s">
        <v>74</v>
      </c>
      <c r="F305" s="244" t="s">
        <v>85</v>
      </c>
      <c r="G305" s="244" t="s">
        <v>122</v>
      </c>
      <c r="H305" s="187" t="s">
        <v>10</v>
      </c>
      <c r="I305" s="188">
        <v>73</v>
      </c>
      <c r="J305" s="188">
        <f>VLOOKUP(A305,CENIK!$A$2:$F$201,6,FALSE)</f>
        <v>0</v>
      </c>
      <c r="K305" s="188">
        <f t="shared" si="11"/>
        <v>0</v>
      </c>
    </row>
    <row r="306" spans="1:11" ht="60" x14ac:dyDescent="0.25">
      <c r="A306" s="187">
        <v>6405</v>
      </c>
      <c r="B306" s="187">
        <v>538</v>
      </c>
      <c r="C306" s="184" t="str">
        <f t="shared" si="10"/>
        <v>538-6405</v>
      </c>
      <c r="D306" s="244" t="s">
        <v>293</v>
      </c>
      <c r="E306" s="244" t="s">
        <v>74</v>
      </c>
      <c r="F306" s="244" t="s">
        <v>85</v>
      </c>
      <c r="G306" s="244" t="s">
        <v>87</v>
      </c>
      <c r="H306" s="187" t="s">
        <v>10</v>
      </c>
      <c r="I306" s="188">
        <v>73</v>
      </c>
      <c r="J306" s="188">
        <f>VLOOKUP(A306,CENIK!$A$2:$F$201,6,FALSE)</f>
        <v>0</v>
      </c>
      <c r="K306" s="188">
        <f t="shared" si="11"/>
        <v>0</v>
      </c>
    </row>
    <row r="307" spans="1:11" ht="45" x14ac:dyDescent="0.25">
      <c r="A307" s="187">
        <v>6503</v>
      </c>
      <c r="B307" s="187">
        <v>538</v>
      </c>
      <c r="C307" s="184" t="str">
        <f t="shared" si="10"/>
        <v>538-6503</v>
      </c>
      <c r="D307" s="244" t="s">
        <v>293</v>
      </c>
      <c r="E307" s="244" t="s">
        <v>74</v>
      </c>
      <c r="F307" s="244" t="s">
        <v>88</v>
      </c>
      <c r="G307" s="244" t="s">
        <v>273</v>
      </c>
      <c r="H307" s="187" t="s">
        <v>6</v>
      </c>
      <c r="I307" s="188">
        <v>3</v>
      </c>
      <c r="J307" s="188">
        <f>VLOOKUP(A307,CENIK!$A$2:$F$201,6,FALSE)</f>
        <v>0</v>
      </c>
      <c r="K307" s="188">
        <f t="shared" si="11"/>
        <v>0</v>
      </c>
    </row>
    <row r="308" spans="1:11" ht="45" x14ac:dyDescent="0.25">
      <c r="A308" s="187">
        <v>6505</v>
      </c>
      <c r="B308" s="187">
        <v>538</v>
      </c>
      <c r="C308" s="184" t="str">
        <f t="shared" si="10"/>
        <v>538-6505</v>
      </c>
      <c r="D308" s="244" t="s">
        <v>293</v>
      </c>
      <c r="E308" s="244" t="s">
        <v>74</v>
      </c>
      <c r="F308" s="244" t="s">
        <v>88</v>
      </c>
      <c r="G308" s="244" t="s">
        <v>275</v>
      </c>
      <c r="H308" s="187" t="s">
        <v>6</v>
      </c>
      <c r="I308" s="188">
        <v>1</v>
      </c>
      <c r="J308" s="188">
        <f>VLOOKUP(A308,CENIK!$A$2:$F$201,6,FALSE)</f>
        <v>0</v>
      </c>
      <c r="K308" s="188">
        <f t="shared" si="11"/>
        <v>0</v>
      </c>
    </row>
    <row r="309" spans="1:11" ht="30" x14ac:dyDescent="0.25">
      <c r="A309" s="187">
        <v>6507</v>
      </c>
      <c r="B309" s="187">
        <v>538</v>
      </c>
      <c r="C309" s="184" t="str">
        <f t="shared" si="10"/>
        <v>538-6507</v>
      </c>
      <c r="D309" s="244" t="s">
        <v>293</v>
      </c>
      <c r="E309" s="244" t="s">
        <v>74</v>
      </c>
      <c r="F309" s="244" t="s">
        <v>88</v>
      </c>
      <c r="G309" s="244" t="s">
        <v>277</v>
      </c>
      <c r="H309" s="187" t="s">
        <v>6</v>
      </c>
      <c r="I309" s="188">
        <v>3</v>
      </c>
      <c r="J309" s="188">
        <f>VLOOKUP(A309,CENIK!$A$2:$F$201,6,FALSE)</f>
        <v>0</v>
      </c>
      <c r="K309" s="188">
        <f t="shared" si="11"/>
        <v>0</v>
      </c>
    </row>
    <row r="310" spans="1:11" ht="60" x14ac:dyDescent="0.25">
      <c r="A310" s="187">
        <v>1201</v>
      </c>
      <c r="B310" s="187">
        <v>56</v>
      </c>
      <c r="C310" s="184" t="str">
        <f t="shared" si="10"/>
        <v>56-1201</v>
      </c>
      <c r="D310" s="244" t="s">
        <v>287</v>
      </c>
      <c r="E310" s="244" t="s">
        <v>7</v>
      </c>
      <c r="F310" s="244" t="s">
        <v>8</v>
      </c>
      <c r="G310" s="244" t="s">
        <v>9</v>
      </c>
      <c r="H310" s="187" t="s">
        <v>10</v>
      </c>
      <c r="I310" s="188">
        <v>48</v>
      </c>
      <c r="J310" s="188">
        <f>VLOOKUP(A310,CENIK!$A$2:$F$201,6,FALSE)</f>
        <v>0</v>
      </c>
      <c r="K310" s="188">
        <f t="shared" si="11"/>
        <v>0</v>
      </c>
    </row>
    <row r="311" spans="1:11" ht="45" x14ac:dyDescent="0.25">
      <c r="A311" s="187">
        <v>1202</v>
      </c>
      <c r="B311" s="187">
        <v>56</v>
      </c>
      <c r="C311" s="184" t="str">
        <f t="shared" si="10"/>
        <v>56-1202</v>
      </c>
      <c r="D311" s="244" t="s">
        <v>287</v>
      </c>
      <c r="E311" s="244" t="s">
        <v>7</v>
      </c>
      <c r="F311" s="244" t="s">
        <v>8</v>
      </c>
      <c r="G311" s="244" t="s">
        <v>11</v>
      </c>
      <c r="H311" s="187" t="s">
        <v>12</v>
      </c>
      <c r="I311" s="188">
        <v>4</v>
      </c>
      <c r="J311" s="188">
        <f>VLOOKUP(A311,CENIK!$A$2:$F$201,6,FALSE)</f>
        <v>0</v>
      </c>
      <c r="K311" s="188">
        <f t="shared" si="11"/>
        <v>0</v>
      </c>
    </row>
    <row r="312" spans="1:11" ht="60" x14ac:dyDescent="0.25">
      <c r="A312" s="187">
        <v>1203</v>
      </c>
      <c r="B312" s="187">
        <v>56</v>
      </c>
      <c r="C312" s="184" t="str">
        <f t="shared" si="10"/>
        <v>56-1203</v>
      </c>
      <c r="D312" s="244" t="s">
        <v>287</v>
      </c>
      <c r="E312" s="244" t="s">
        <v>7</v>
      </c>
      <c r="F312" s="244" t="s">
        <v>8</v>
      </c>
      <c r="G312" s="244" t="s">
        <v>236</v>
      </c>
      <c r="H312" s="187" t="s">
        <v>10</v>
      </c>
      <c r="I312" s="188">
        <v>48</v>
      </c>
      <c r="J312" s="188">
        <f>VLOOKUP(A312,CENIK!$A$2:$F$201,6,FALSE)</f>
        <v>0</v>
      </c>
      <c r="K312" s="188">
        <f t="shared" si="11"/>
        <v>0</v>
      </c>
    </row>
    <row r="313" spans="1:11" ht="60" x14ac:dyDescent="0.25">
      <c r="A313" s="187">
        <v>1205</v>
      </c>
      <c r="B313" s="187">
        <v>56</v>
      </c>
      <c r="C313" s="184" t="str">
        <f t="shared" si="10"/>
        <v>56-1205</v>
      </c>
      <c r="D313" s="244" t="s">
        <v>287</v>
      </c>
      <c r="E313" s="244" t="s">
        <v>7</v>
      </c>
      <c r="F313" s="244" t="s">
        <v>8</v>
      </c>
      <c r="G313" s="244" t="s">
        <v>237</v>
      </c>
      <c r="H313" s="187" t="s">
        <v>14</v>
      </c>
      <c r="I313" s="188">
        <v>1</v>
      </c>
      <c r="J313" s="188">
        <f>VLOOKUP(A313,CENIK!$A$2:$F$201,6,FALSE)</f>
        <v>0</v>
      </c>
      <c r="K313" s="188">
        <f t="shared" si="11"/>
        <v>0</v>
      </c>
    </row>
    <row r="314" spans="1:11" ht="75" x14ac:dyDescent="0.25">
      <c r="A314" s="187">
        <v>1210</v>
      </c>
      <c r="B314" s="187">
        <v>56</v>
      </c>
      <c r="C314" s="184" t="str">
        <f t="shared" si="10"/>
        <v>56-1210</v>
      </c>
      <c r="D314" s="244" t="s">
        <v>287</v>
      </c>
      <c r="E314" s="244" t="s">
        <v>7</v>
      </c>
      <c r="F314" s="244" t="s">
        <v>8</v>
      </c>
      <c r="G314" s="244" t="s">
        <v>241</v>
      </c>
      <c r="H314" s="187" t="s">
        <v>14</v>
      </c>
      <c r="I314" s="188">
        <v>1</v>
      </c>
      <c r="J314" s="188">
        <f>VLOOKUP(A314,CENIK!$A$2:$F$201,6,FALSE)</f>
        <v>0</v>
      </c>
      <c r="K314" s="188">
        <f t="shared" si="11"/>
        <v>0</v>
      </c>
    </row>
    <row r="315" spans="1:11" ht="45" x14ac:dyDescent="0.25">
      <c r="A315" s="187">
        <v>1301</v>
      </c>
      <c r="B315" s="187">
        <v>56</v>
      </c>
      <c r="C315" s="184" t="str">
        <f t="shared" si="10"/>
        <v>56-1301</v>
      </c>
      <c r="D315" s="244" t="s">
        <v>287</v>
      </c>
      <c r="E315" s="244" t="s">
        <v>7</v>
      </c>
      <c r="F315" s="244" t="s">
        <v>15</v>
      </c>
      <c r="G315" s="244" t="s">
        <v>16</v>
      </c>
      <c r="H315" s="187" t="s">
        <v>10</v>
      </c>
      <c r="I315" s="188">
        <v>48</v>
      </c>
      <c r="J315" s="188">
        <f>VLOOKUP(A315,CENIK!$A$2:$F$201,6,FALSE)</f>
        <v>0</v>
      </c>
      <c r="K315" s="188">
        <f t="shared" si="11"/>
        <v>0</v>
      </c>
    </row>
    <row r="316" spans="1:11" ht="150" x14ac:dyDescent="0.25">
      <c r="A316" s="187">
        <v>1302</v>
      </c>
      <c r="B316" s="187">
        <v>56</v>
      </c>
      <c r="C316" s="184" t="str">
        <f t="shared" si="10"/>
        <v>56-1302</v>
      </c>
      <c r="D316" s="244" t="s">
        <v>287</v>
      </c>
      <c r="E316" s="244" t="s">
        <v>7</v>
      </c>
      <c r="F316" s="244" t="s">
        <v>15</v>
      </c>
      <c r="G316" s="1201" t="s">
        <v>3252</v>
      </c>
      <c r="H316" s="187" t="s">
        <v>10</v>
      </c>
      <c r="I316" s="188">
        <v>48</v>
      </c>
      <c r="J316" s="188">
        <f>VLOOKUP(A316,CENIK!$A$2:$F$201,6,FALSE)</f>
        <v>0</v>
      </c>
      <c r="K316" s="188">
        <f t="shared" si="11"/>
        <v>0</v>
      </c>
    </row>
    <row r="317" spans="1:11" ht="60" x14ac:dyDescent="0.25">
      <c r="A317" s="187">
        <v>1307</v>
      </c>
      <c r="B317" s="187">
        <v>56</v>
      </c>
      <c r="C317" s="184" t="str">
        <f t="shared" si="10"/>
        <v>56-1307</v>
      </c>
      <c r="D317" s="244" t="s">
        <v>287</v>
      </c>
      <c r="E317" s="244" t="s">
        <v>7</v>
      </c>
      <c r="F317" s="244" t="s">
        <v>15</v>
      </c>
      <c r="G317" s="244" t="s">
        <v>18</v>
      </c>
      <c r="H317" s="187" t="s">
        <v>6</v>
      </c>
      <c r="I317" s="188">
        <v>4</v>
      </c>
      <c r="J317" s="188">
        <f>VLOOKUP(A317,CENIK!$A$2:$F$201,6,FALSE)</f>
        <v>0</v>
      </c>
      <c r="K317" s="188">
        <f t="shared" si="11"/>
        <v>0</v>
      </c>
    </row>
    <row r="318" spans="1:11" ht="30" x14ac:dyDescent="0.25">
      <c r="A318" s="187">
        <v>1401</v>
      </c>
      <c r="B318" s="187">
        <v>56</v>
      </c>
      <c r="C318" s="184" t="str">
        <f t="shared" si="10"/>
        <v>56-1401</v>
      </c>
      <c r="D318" s="244" t="s">
        <v>287</v>
      </c>
      <c r="E318" s="244" t="s">
        <v>7</v>
      </c>
      <c r="F318" s="244" t="s">
        <v>25</v>
      </c>
      <c r="G318" s="244" t="s">
        <v>247</v>
      </c>
      <c r="H318" s="187" t="s">
        <v>20</v>
      </c>
      <c r="I318" s="188">
        <v>3</v>
      </c>
      <c r="J318" s="188">
        <f>VLOOKUP(A318,CENIK!$A$2:$F$201,6,FALSE)</f>
        <v>0</v>
      </c>
      <c r="K318" s="188">
        <f t="shared" si="11"/>
        <v>0</v>
      </c>
    </row>
    <row r="319" spans="1:11" ht="30" x14ac:dyDescent="0.25">
      <c r="A319" s="187">
        <v>1402</v>
      </c>
      <c r="B319" s="187">
        <v>56</v>
      </c>
      <c r="C319" s="184" t="str">
        <f t="shared" si="10"/>
        <v>56-1402</v>
      </c>
      <c r="D319" s="244" t="s">
        <v>287</v>
      </c>
      <c r="E319" s="244" t="s">
        <v>7</v>
      </c>
      <c r="F319" s="244" t="s">
        <v>25</v>
      </c>
      <c r="G319" s="244" t="s">
        <v>248</v>
      </c>
      <c r="H319" s="187" t="s">
        <v>20</v>
      </c>
      <c r="I319" s="188">
        <v>3</v>
      </c>
      <c r="J319" s="188">
        <f>VLOOKUP(A319,CENIK!$A$2:$F$201,6,FALSE)</f>
        <v>0</v>
      </c>
      <c r="K319" s="188">
        <f t="shared" si="11"/>
        <v>0</v>
      </c>
    </row>
    <row r="320" spans="1:11" ht="30" x14ac:dyDescent="0.25">
      <c r="A320" s="187">
        <v>1403</v>
      </c>
      <c r="B320" s="187">
        <v>56</v>
      </c>
      <c r="C320" s="184" t="str">
        <f t="shared" si="10"/>
        <v>56-1403</v>
      </c>
      <c r="D320" s="244" t="s">
        <v>287</v>
      </c>
      <c r="E320" s="244" t="s">
        <v>7</v>
      </c>
      <c r="F320" s="244" t="s">
        <v>25</v>
      </c>
      <c r="G320" s="244" t="s">
        <v>249</v>
      </c>
      <c r="H320" s="187" t="s">
        <v>20</v>
      </c>
      <c r="I320" s="188">
        <v>3</v>
      </c>
      <c r="J320" s="188">
        <f>VLOOKUP(A320,CENIK!$A$2:$F$201,6,FALSE)</f>
        <v>0</v>
      </c>
      <c r="K320" s="188">
        <f t="shared" si="11"/>
        <v>0</v>
      </c>
    </row>
    <row r="321" spans="1:11" ht="60" x14ac:dyDescent="0.25">
      <c r="A321" s="187">
        <v>2107</v>
      </c>
      <c r="B321" s="187">
        <v>56</v>
      </c>
      <c r="C321" s="184" t="str">
        <f t="shared" si="10"/>
        <v>56-2107</v>
      </c>
      <c r="D321" s="244" t="s">
        <v>287</v>
      </c>
      <c r="E321" s="244" t="s">
        <v>26</v>
      </c>
      <c r="F321" s="244" t="s">
        <v>27</v>
      </c>
      <c r="G321" s="244" t="s">
        <v>250</v>
      </c>
      <c r="H321" s="187" t="s">
        <v>22</v>
      </c>
      <c r="I321" s="188">
        <v>40</v>
      </c>
      <c r="J321" s="188">
        <f>VLOOKUP(A321,CENIK!$A$2:$F$201,6,FALSE)</f>
        <v>0</v>
      </c>
      <c r="K321" s="188">
        <f t="shared" si="11"/>
        <v>0</v>
      </c>
    </row>
    <row r="322" spans="1:11" ht="45" x14ac:dyDescent="0.25">
      <c r="A322" s="187">
        <v>12309</v>
      </c>
      <c r="B322" s="187">
        <v>56</v>
      </c>
      <c r="C322" s="184" t="str">
        <f t="shared" si="10"/>
        <v>56-12309</v>
      </c>
      <c r="D322" s="244" t="s">
        <v>287</v>
      </c>
      <c r="E322" s="244" t="s">
        <v>26</v>
      </c>
      <c r="F322" s="244" t="s">
        <v>27</v>
      </c>
      <c r="G322" s="244" t="s">
        <v>30</v>
      </c>
      <c r="H322" s="187" t="s">
        <v>29</v>
      </c>
      <c r="I322" s="188">
        <v>56</v>
      </c>
      <c r="J322" s="188">
        <f>VLOOKUP(A322,CENIK!$A$2:$F$201,6,FALSE)</f>
        <v>0</v>
      </c>
      <c r="K322" s="188">
        <f t="shared" si="11"/>
        <v>0</v>
      </c>
    </row>
    <row r="323" spans="1:11" ht="30" x14ac:dyDescent="0.25">
      <c r="A323" s="187">
        <v>12328</v>
      </c>
      <c r="B323" s="187">
        <v>56</v>
      </c>
      <c r="C323" s="184" t="str">
        <f t="shared" si="10"/>
        <v>56-12328</v>
      </c>
      <c r="D323" s="244" t="s">
        <v>287</v>
      </c>
      <c r="E323" s="244" t="s">
        <v>26</v>
      </c>
      <c r="F323" s="244" t="s">
        <v>27</v>
      </c>
      <c r="G323" s="244" t="s">
        <v>32</v>
      </c>
      <c r="H323" s="187" t="s">
        <v>10</v>
      </c>
      <c r="I323" s="188">
        <v>96</v>
      </c>
      <c r="J323" s="188">
        <f>VLOOKUP(A323,CENIK!$A$2:$F$201,6,FALSE)</f>
        <v>0</v>
      </c>
      <c r="K323" s="188">
        <f t="shared" si="11"/>
        <v>0</v>
      </c>
    </row>
    <row r="324" spans="1:11" ht="30" x14ac:dyDescent="0.25">
      <c r="A324" s="187">
        <v>22103</v>
      </c>
      <c r="B324" s="187">
        <v>56</v>
      </c>
      <c r="C324" s="184" t="str">
        <f t="shared" si="10"/>
        <v>56-22103</v>
      </c>
      <c r="D324" s="244" t="s">
        <v>287</v>
      </c>
      <c r="E324" s="244" t="s">
        <v>26</v>
      </c>
      <c r="F324" s="244" t="s">
        <v>36</v>
      </c>
      <c r="G324" s="244" t="s">
        <v>40</v>
      </c>
      <c r="H324" s="187" t="s">
        <v>29</v>
      </c>
      <c r="I324" s="188">
        <v>56</v>
      </c>
      <c r="J324" s="188">
        <f>VLOOKUP(A324,CENIK!$A$2:$F$201,6,FALSE)</f>
        <v>0</v>
      </c>
      <c r="K324" s="188">
        <f t="shared" si="11"/>
        <v>0</v>
      </c>
    </row>
    <row r="325" spans="1:11" ht="30" x14ac:dyDescent="0.25">
      <c r="A325" s="187">
        <v>24405</v>
      </c>
      <c r="B325" s="187">
        <v>56</v>
      </c>
      <c r="C325" s="184" t="str">
        <f t="shared" si="10"/>
        <v>56-24405</v>
      </c>
      <c r="D325" s="244" t="s">
        <v>287</v>
      </c>
      <c r="E325" s="244" t="s">
        <v>26</v>
      </c>
      <c r="F325" s="244" t="s">
        <v>36</v>
      </c>
      <c r="G325" s="244" t="s">
        <v>252</v>
      </c>
      <c r="H325" s="187" t="s">
        <v>22</v>
      </c>
      <c r="I325" s="188">
        <v>22.32</v>
      </c>
      <c r="J325" s="188">
        <f>VLOOKUP(A325,CENIK!$A$2:$F$201,6,FALSE)</f>
        <v>0</v>
      </c>
      <c r="K325" s="188">
        <f t="shared" si="11"/>
        <v>0</v>
      </c>
    </row>
    <row r="326" spans="1:11" ht="45" x14ac:dyDescent="0.25">
      <c r="A326" s="187">
        <v>31302</v>
      </c>
      <c r="B326" s="187">
        <v>56</v>
      </c>
      <c r="C326" s="184" t="str">
        <f t="shared" si="10"/>
        <v>56-31302</v>
      </c>
      <c r="D326" s="244" t="s">
        <v>287</v>
      </c>
      <c r="E326" s="244" t="s">
        <v>26</v>
      </c>
      <c r="F326" s="244" t="s">
        <v>36</v>
      </c>
      <c r="G326" s="244" t="s">
        <v>639</v>
      </c>
      <c r="H326" s="187" t="s">
        <v>22</v>
      </c>
      <c r="I326" s="188">
        <v>16.739999999999998</v>
      </c>
      <c r="J326" s="188">
        <f>VLOOKUP(A326,CENIK!$A$2:$F$201,6,FALSE)</f>
        <v>0</v>
      </c>
      <c r="K326" s="188">
        <f t="shared" si="11"/>
        <v>0</v>
      </c>
    </row>
    <row r="327" spans="1:11" ht="75" x14ac:dyDescent="0.25">
      <c r="A327" s="187">
        <v>31602</v>
      </c>
      <c r="B327" s="187">
        <v>56</v>
      </c>
      <c r="C327" s="184" t="str">
        <f t="shared" si="10"/>
        <v>56-31602</v>
      </c>
      <c r="D327" s="244" t="s">
        <v>287</v>
      </c>
      <c r="E327" s="244" t="s">
        <v>26</v>
      </c>
      <c r="F327" s="244" t="s">
        <v>36</v>
      </c>
      <c r="G327" s="244" t="s">
        <v>640</v>
      </c>
      <c r="H327" s="187" t="s">
        <v>29</v>
      </c>
      <c r="I327" s="188">
        <v>56</v>
      </c>
      <c r="J327" s="188">
        <f>VLOOKUP(A327,CENIK!$A$2:$F$201,6,FALSE)</f>
        <v>0</v>
      </c>
      <c r="K327" s="188">
        <f t="shared" si="11"/>
        <v>0</v>
      </c>
    </row>
    <row r="328" spans="1:11" ht="45" x14ac:dyDescent="0.25">
      <c r="A328" s="187">
        <v>32208</v>
      </c>
      <c r="B328" s="187">
        <v>56</v>
      </c>
      <c r="C328" s="184" t="str">
        <f t="shared" si="10"/>
        <v>56-32208</v>
      </c>
      <c r="D328" s="244" t="s">
        <v>287</v>
      </c>
      <c r="E328" s="244" t="s">
        <v>26</v>
      </c>
      <c r="F328" s="244" t="s">
        <v>36</v>
      </c>
      <c r="G328" s="244" t="s">
        <v>254</v>
      </c>
      <c r="H328" s="187" t="s">
        <v>29</v>
      </c>
      <c r="I328" s="188">
        <v>56</v>
      </c>
      <c r="J328" s="188">
        <f>VLOOKUP(A328,CENIK!$A$2:$F$201,6,FALSE)</f>
        <v>0</v>
      </c>
      <c r="K328" s="188">
        <f t="shared" si="11"/>
        <v>0</v>
      </c>
    </row>
    <row r="329" spans="1:11" ht="45" x14ac:dyDescent="0.25">
      <c r="A329" s="187">
        <v>4101</v>
      </c>
      <c r="B329" s="187">
        <v>56</v>
      </c>
      <c r="C329" s="184" t="str">
        <f t="shared" si="10"/>
        <v>56-4101</v>
      </c>
      <c r="D329" s="244" t="s">
        <v>287</v>
      </c>
      <c r="E329" s="244" t="s">
        <v>49</v>
      </c>
      <c r="F329" s="244" t="s">
        <v>50</v>
      </c>
      <c r="G329" s="244" t="s">
        <v>641</v>
      </c>
      <c r="H329" s="187" t="s">
        <v>29</v>
      </c>
      <c r="I329" s="188">
        <v>167</v>
      </c>
      <c r="J329" s="188">
        <f>VLOOKUP(A329,CENIK!$A$2:$F$201,6,FALSE)</f>
        <v>0</v>
      </c>
      <c r="K329" s="188">
        <f t="shared" si="11"/>
        <v>0</v>
      </c>
    </row>
    <row r="330" spans="1:11" ht="60" x14ac:dyDescent="0.25">
      <c r="A330" s="187">
        <v>4105</v>
      </c>
      <c r="B330" s="187">
        <v>56</v>
      </c>
      <c r="C330" s="184" t="str">
        <f t="shared" si="10"/>
        <v>56-4105</v>
      </c>
      <c r="D330" s="244" t="s">
        <v>287</v>
      </c>
      <c r="E330" s="244" t="s">
        <v>49</v>
      </c>
      <c r="F330" s="244" t="s">
        <v>50</v>
      </c>
      <c r="G330" s="244" t="s">
        <v>257</v>
      </c>
      <c r="H330" s="187" t="s">
        <v>22</v>
      </c>
      <c r="I330" s="188">
        <v>28</v>
      </c>
      <c r="J330" s="188">
        <f>VLOOKUP(A330,CENIK!$A$2:$F$201,6,FALSE)</f>
        <v>0</v>
      </c>
      <c r="K330" s="188">
        <f t="shared" si="11"/>
        <v>0</v>
      </c>
    </row>
    <row r="331" spans="1:11" ht="45" x14ac:dyDescent="0.25">
      <c r="A331" s="187">
        <v>4106</v>
      </c>
      <c r="B331" s="187">
        <v>56</v>
      </c>
      <c r="C331" s="184" t="str">
        <f t="shared" si="10"/>
        <v>56-4106</v>
      </c>
      <c r="D331" s="244" t="s">
        <v>287</v>
      </c>
      <c r="E331" s="244" t="s">
        <v>49</v>
      </c>
      <c r="F331" s="244" t="s">
        <v>50</v>
      </c>
      <c r="G331" s="244" t="s">
        <v>642</v>
      </c>
      <c r="H331" s="187" t="s">
        <v>22</v>
      </c>
      <c r="I331" s="188">
        <v>66</v>
      </c>
      <c r="J331" s="188">
        <f>VLOOKUP(A331,CENIK!$A$2:$F$201,6,FALSE)</f>
        <v>0</v>
      </c>
      <c r="K331" s="188">
        <f t="shared" si="11"/>
        <v>0</v>
      </c>
    </row>
    <row r="332" spans="1:11" ht="45" x14ac:dyDescent="0.25">
      <c r="A332" s="187">
        <v>4117</v>
      </c>
      <c r="B332" s="187">
        <v>56</v>
      </c>
      <c r="C332" s="184" t="str">
        <f t="shared" si="10"/>
        <v>56-4117</v>
      </c>
      <c r="D332" s="244" t="s">
        <v>287</v>
      </c>
      <c r="E332" s="244" t="s">
        <v>49</v>
      </c>
      <c r="F332" s="244" t="s">
        <v>50</v>
      </c>
      <c r="G332" s="244" t="s">
        <v>52</v>
      </c>
      <c r="H332" s="187" t="s">
        <v>22</v>
      </c>
      <c r="I332" s="188">
        <v>5</v>
      </c>
      <c r="J332" s="188">
        <f>VLOOKUP(A332,CENIK!$A$2:$F$201,6,FALSE)</f>
        <v>0</v>
      </c>
      <c r="K332" s="188">
        <f t="shared" si="11"/>
        <v>0</v>
      </c>
    </row>
    <row r="333" spans="1:11" ht="45" x14ac:dyDescent="0.25">
      <c r="A333" s="187">
        <v>4121</v>
      </c>
      <c r="B333" s="187">
        <v>56</v>
      </c>
      <c r="C333" s="184" t="str">
        <f t="shared" si="10"/>
        <v>56-4121</v>
      </c>
      <c r="D333" s="244" t="s">
        <v>287</v>
      </c>
      <c r="E333" s="244" t="s">
        <v>49</v>
      </c>
      <c r="F333" s="244" t="s">
        <v>50</v>
      </c>
      <c r="G333" s="244" t="s">
        <v>260</v>
      </c>
      <c r="H333" s="187" t="s">
        <v>22</v>
      </c>
      <c r="I333" s="188">
        <v>2</v>
      </c>
      <c r="J333" s="188">
        <f>VLOOKUP(A333,CENIK!$A$2:$F$201,6,FALSE)</f>
        <v>0</v>
      </c>
      <c r="K333" s="188">
        <f t="shared" si="11"/>
        <v>0</v>
      </c>
    </row>
    <row r="334" spans="1:11" ht="30" x14ac:dyDescent="0.25">
      <c r="A334" s="187">
        <v>4202</v>
      </c>
      <c r="B334" s="187">
        <v>56</v>
      </c>
      <c r="C334" s="184" t="str">
        <f t="shared" si="10"/>
        <v>56-4202</v>
      </c>
      <c r="D334" s="244" t="s">
        <v>287</v>
      </c>
      <c r="E334" s="244" t="s">
        <v>49</v>
      </c>
      <c r="F334" s="244" t="s">
        <v>56</v>
      </c>
      <c r="G334" s="244" t="s">
        <v>58</v>
      </c>
      <c r="H334" s="187" t="s">
        <v>29</v>
      </c>
      <c r="I334" s="188">
        <v>62</v>
      </c>
      <c r="J334" s="188">
        <f>VLOOKUP(A334,CENIK!$A$2:$F$201,6,FALSE)</f>
        <v>0</v>
      </c>
      <c r="K334" s="188">
        <f t="shared" si="11"/>
        <v>0</v>
      </c>
    </row>
    <row r="335" spans="1:11" ht="75" x14ac:dyDescent="0.25">
      <c r="A335" s="187">
        <v>4203</v>
      </c>
      <c r="B335" s="187">
        <v>56</v>
      </c>
      <c r="C335" s="184" t="str">
        <f t="shared" si="10"/>
        <v>56-4203</v>
      </c>
      <c r="D335" s="244" t="s">
        <v>287</v>
      </c>
      <c r="E335" s="244" t="s">
        <v>49</v>
      </c>
      <c r="F335" s="244" t="s">
        <v>56</v>
      </c>
      <c r="G335" s="244" t="s">
        <v>59</v>
      </c>
      <c r="H335" s="187" t="s">
        <v>22</v>
      </c>
      <c r="I335" s="188">
        <v>6</v>
      </c>
      <c r="J335" s="188">
        <f>VLOOKUP(A335,CENIK!$A$2:$F$201,6,FALSE)</f>
        <v>0</v>
      </c>
      <c r="K335" s="188">
        <f t="shared" si="11"/>
        <v>0</v>
      </c>
    </row>
    <row r="336" spans="1:11" ht="60" x14ac:dyDescent="0.25">
      <c r="A336" s="187">
        <v>4204</v>
      </c>
      <c r="B336" s="187">
        <v>56</v>
      </c>
      <c r="C336" s="184" t="str">
        <f t="shared" si="10"/>
        <v>56-4204</v>
      </c>
      <c r="D336" s="244" t="s">
        <v>287</v>
      </c>
      <c r="E336" s="244" t="s">
        <v>49</v>
      </c>
      <c r="F336" s="244" t="s">
        <v>56</v>
      </c>
      <c r="G336" s="244" t="s">
        <v>60</v>
      </c>
      <c r="H336" s="187" t="s">
        <v>22</v>
      </c>
      <c r="I336" s="188">
        <v>22</v>
      </c>
      <c r="J336" s="188">
        <f>VLOOKUP(A336,CENIK!$A$2:$F$201,6,FALSE)</f>
        <v>0</v>
      </c>
      <c r="K336" s="188">
        <f t="shared" si="11"/>
        <v>0</v>
      </c>
    </row>
    <row r="337" spans="1:11" ht="60" x14ac:dyDescent="0.25">
      <c r="A337" s="187">
        <v>4206</v>
      </c>
      <c r="B337" s="187">
        <v>56</v>
      </c>
      <c r="C337" s="184" t="str">
        <f t="shared" si="10"/>
        <v>56-4206</v>
      </c>
      <c r="D337" s="244" t="s">
        <v>287</v>
      </c>
      <c r="E337" s="244" t="s">
        <v>49</v>
      </c>
      <c r="F337" s="244" t="s">
        <v>56</v>
      </c>
      <c r="G337" s="244" t="s">
        <v>62</v>
      </c>
      <c r="H337" s="187" t="s">
        <v>22</v>
      </c>
      <c r="I337" s="188">
        <v>28</v>
      </c>
      <c r="J337" s="188">
        <f>VLOOKUP(A337,CENIK!$A$2:$F$201,6,FALSE)</f>
        <v>0</v>
      </c>
      <c r="K337" s="188">
        <f t="shared" si="11"/>
        <v>0</v>
      </c>
    </row>
    <row r="338" spans="1:11" ht="75" x14ac:dyDescent="0.25">
      <c r="A338" s="187">
        <v>5108</v>
      </c>
      <c r="B338" s="187">
        <v>56</v>
      </c>
      <c r="C338" s="184" t="str">
        <f t="shared" si="10"/>
        <v>56-5108</v>
      </c>
      <c r="D338" s="244" t="s">
        <v>287</v>
      </c>
      <c r="E338" s="244" t="s">
        <v>63</v>
      </c>
      <c r="F338" s="244" t="s">
        <v>64</v>
      </c>
      <c r="G338" s="244" t="s">
        <v>68</v>
      </c>
      <c r="H338" s="187" t="s">
        <v>69</v>
      </c>
      <c r="I338" s="188">
        <v>5</v>
      </c>
      <c r="J338" s="188">
        <f>VLOOKUP(A338,CENIK!$A$2:$F$201,6,FALSE)</f>
        <v>0</v>
      </c>
      <c r="K338" s="188">
        <f t="shared" si="11"/>
        <v>0</v>
      </c>
    </row>
    <row r="339" spans="1:11" ht="165" x14ac:dyDescent="0.25">
      <c r="A339" s="187">
        <v>6101</v>
      </c>
      <c r="B339" s="187">
        <v>56</v>
      </c>
      <c r="C339" s="184" t="str">
        <f t="shared" si="10"/>
        <v>56-6101</v>
      </c>
      <c r="D339" s="244" t="s">
        <v>287</v>
      </c>
      <c r="E339" s="244" t="s">
        <v>74</v>
      </c>
      <c r="F339" s="244" t="s">
        <v>75</v>
      </c>
      <c r="G339" s="244" t="s">
        <v>76</v>
      </c>
      <c r="H339" s="187" t="s">
        <v>10</v>
      </c>
      <c r="I339" s="188">
        <v>48</v>
      </c>
      <c r="J339" s="188">
        <f>VLOOKUP(A339,CENIK!$A$2:$F$201,6,FALSE)</f>
        <v>0</v>
      </c>
      <c r="K339" s="188">
        <f t="shared" si="11"/>
        <v>0</v>
      </c>
    </row>
    <row r="340" spans="1:11" ht="120" x14ac:dyDescent="0.25">
      <c r="A340" s="187">
        <v>6204</v>
      </c>
      <c r="B340" s="187">
        <v>56</v>
      </c>
      <c r="C340" s="184" t="str">
        <f t="shared" si="10"/>
        <v>56-6204</v>
      </c>
      <c r="D340" s="244" t="s">
        <v>287</v>
      </c>
      <c r="E340" s="244" t="s">
        <v>74</v>
      </c>
      <c r="F340" s="244" t="s">
        <v>77</v>
      </c>
      <c r="G340" s="244" t="s">
        <v>265</v>
      </c>
      <c r="H340" s="187" t="s">
        <v>6</v>
      </c>
      <c r="I340" s="188">
        <v>4</v>
      </c>
      <c r="J340" s="188">
        <f>VLOOKUP(A340,CENIK!$A$2:$F$201,6,FALSE)</f>
        <v>0</v>
      </c>
      <c r="K340" s="188">
        <f t="shared" si="11"/>
        <v>0</v>
      </c>
    </row>
    <row r="341" spans="1:11" ht="120" x14ac:dyDescent="0.25">
      <c r="A341" s="187">
        <v>6253</v>
      </c>
      <c r="B341" s="187">
        <v>56</v>
      </c>
      <c r="C341" s="184" t="str">
        <f t="shared" si="10"/>
        <v>56-6253</v>
      </c>
      <c r="D341" s="244" t="s">
        <v>287</v>
      </c>
      <c r="E341" s="244" t="s">
        <v>74</v>
      </c>
      <c r="F341" s="244" t="s">
        <v>77</v>
      </c>
      <c r="G341" s="244" t="s">
        <v>269</v>
      </c>
      <c r="H341" s="187" t="s">
        <v>6</v>
      </c>
      <c r="I341" s="188">
        <v>4</v>
      </c>
      <c r="J341" s="188">
        <f>VLOOKUP(A341,CENIK!$A$2:$F$201,6,FALSE)</f>
        <v>0</v>
      </c>
      <c r="K341" s="188">
        <f t="shared" si="11"/>
        <v>0</v>
      </c>
    </row>
    <row r="342" spans="1:11" ht="30" x14ac:dyDescent="0.25">
      <c r="A342" s="187">
        <v>6257</v>
      </c>
      <c r="B342" s="187">
        <v>56</v>
      </c>
      <c r="C342" s="184" t="str">
        <f t="shared" si="10"/>
        <v>56-6257</v>
      </c>
      <c r="D342" s="244" t="s">
        <v>287</v>
      </c>
      <c r="E342" s="244" t="s">
        <v>74</v>
      </c>
      <c r="F342" s="244" t="s">
        <v>77</v>
      </c>
      <c r="G342" s="244" t="s">
        <v>79</v>
      </c>
      <c r="H342" s="187" t="s">
        <v>6</v>
      </c>
      <c r="I342" s="188">
        <v>1</v>
      </c>
      <c r="J342" s="188">
        <f>VLOOKUP(A342,CENIK!$A$2:$F$201,6,FALSE)</f>
        <v>0</v>
      </c>
      <c r="K342" s="188">
        <f t="shared" si="11"/>
        <v>0</v>
      </c>
    </row>
    <row r="343" spans="1:11" ht="345" x14ac:dyDescent="0.25">
      <c r="A343" s="187">
        <v>6301</v>
      </c>
      <c r="B343" s="187">
        <v>56</v>
      </c>
      <c r="C343" s="184" t="str">
        <f t="shared" si="10"/>
        <v>56-6301</v>
      </c>
      <c r="D343" s="244" t="s">
        <v>287</v>
      </c>
      <c r="E343" s="244" t="s">
        <v>74</v>
      </c>
      <c r="F343" s="244" t="s">
        <v>81</v>
      </c>
      <c r="G343" s="244" t="s">
        <v>270</v>
      </c>
      <c r="H343" s="187" t="s">
        <v>6</v>
      </c>
      <c r="I343" s="188">
        <v>3</v>
      </c>
      <c r="J343" s="188">
        <f>VLOOKUP(A343,CENIK!$A$2:$F$201,6,FALSE)</f>
        <v>0</v>
      </c>
      <c r="K343" s="188">
        <f t="shared" si="11"/>
        <v>0</v>
      </c>
    </row>
    <row r="344" spans="1:11" ht="120" x14ac:dyDescent="0.25">
      <c r="A344" s="187">
        <v>6302</v>
      </c>
      <c r="B344" s="187">
        <v>56</v>
      </c>
      <c r="C344" s="184" t="str">
        <f t="shared" si="10"/>
        <v>56-6302</v>
      </c>
      <c r="D344" s="244" t="s">
        <v>287</v>
      </c>
      <c r="E344" s="244" t="s">
        <v>74</v>
      </c>
      <c r="F344" s="244" t="s">
        <v>81</v>
      </c>
      <c r="G344" s="244" t="s">
        <v>82</v>
      </c>
      <c r="H344" s="187" t="s">
        <v>6</v>
      </c>
      <c r="I344" s="188">
        <v>3</v>
      </c>
      <c r="J344" s="188">
        <f>VLOOKUP(A344,CENIK!$A$2:$F$201,6,FALSE)</f>
        <v>0</v>
      </c>
      <c r="K344" s="188">
        <f t="shared" si="11"/>
        <v>0</v>
      </c>
    </row>
    <row r="345" spans="1:11" ht="30" x14ac:dyDescent="0.25">
      <c r="A345" s="187">
        <v>6401</v>
      </c>
      <c r="B345" s="187">
        <v>56</v>
      </c>
      <c r="C345" s="184" t="str">
        <f t="shared" si="10"/>
        <v>56-6401</v>
      </c>
      <c r="D345" s="244" t="s">
        <v>287</v>
      </c>
      <c r="E345" s="244" t="s">
        <v>74</v>
      </c>
      <c r="F345" s="244" t="s">
        <v>85</v>
      </c>
      <c r="G345" s="244" t="s">
        <v>86</v>
      </c>
      <c r="H345" s="187" t="s">
        <v>10</v>
      </c>
      <c r="I345" s="188">
        <v>73</v>
      </c>
      <c r="J345" s="188">
        <f>VLOOKUP(A345,CENIK!$A$2:$F$201,6,FALSE)</f>
        <v>0</v>
      </c>
      <c r="K345" s="188">
        <f t="shared" si="11"/>
        <v>0</v>
      </c>
    </row>
    <row r="346" spans="1:11" ht="30" x14ac:dyDescent="0.25">
      <c r="A346" s="187">
        <v>6402</v>
      </c>
      <c r="B346" s="187">
        <v>56</v>
      </c>
      <c r="C346" s="184" t="str">
        <f t="shared" si="10"/>
        <v>56-6402</v>
      </c>
      <c r="D346" s="244" t="s">
        <v>287</v>
      </c>
      <c r="E346" s="244" t="s">
        <v>74</v>
      </c>
      <c r="F346" s="244" t="s">
        <v>85</v>
      </c>
      <c r="G346" s="244" t="s">
        <v>122</v>
      </c>
      <c r="H346" s="187" t="s">
        <v>10</v>
      </c>
      <c r="I346" s="188">
        <v>73</v>
      </c>
      <c r="J346" s="188">
        <f>VLOOKUP(A346,CENIK!$A$2:$F$201,6,FALSE)</f>
        <v>0</v>
      </c>
      <c r="K346" s="188">
        <f t="shared" si="11"/>
        <v>0</v>
      </c>
    </row>
    <row r="347" spans="1:11" ht="60" x14ac:dyDescent="0.25">
      <c r="A347" s="187">
        <v>6405</v>
      </c>
      <c r="B347" s="187">
        <v>56</v>
      </c>
      <c r="C347" s="184" t="str">
        <f t="shared" si="10"/>
        <v>56-6405</v>
      </c>
      <c r="D347" s="244" t="s">
        <v>287</v>
      </c>
      <c r="E347" s="244" t="s">
        <v>74</v>
      </c>
      <c r="F347" s="244" t="s">
        <v>85</v>
      </c>
      <c r="G347" s="244" t="s">
        <v>87</v>
      </c>
      <c r="H347" s="187" t="s">
        <v>10</v>
      </c>
      <c r="I347" s="188">
        <v>73</v>
      </c>
      <c r="J347" s="188">
        <f>VLOOKUP(A347,CENIK!$A$2:$F$201,6,FALSE)</f>
        <v>0</v>
      </c>
      <c r="K347" s="188">
        <f t="shared" si="11"/>
        <v>0</v>
      </c>
    </row>
    <row r="348" spans="1:11" ht="30" x14ac:dyDescent="0.25">
      <c r="A348" s="187">
        <v>6501</v>
      </c>
      <c r="B348" s="187">
        <v>56</v>
      </c>
      <c r="C348" s="184" t="str">
        <f t="shared" si="10"/>
        <v>56-6501</v>
      </c>
      <c r="D348" s="244" t="s">
        <v>287</v>
      </c>
      <c r="E348" s="244" t="s">
        <v>74</v>
      </c>
      <c r="F348" s="244" t="s">
        <v>88</v>
      </c>
      <c r="G348" s="244" t="s">
        <v>271</v>
      </c>
      <c r="H348" s="187" t="s">
        <v>6</v>
      </c>
      <c r="I348" s="188">
        <v>1</v>
      </c>
      <c r="J348" s="188">
        <f>VLOOKUP(A348,CENIK!$A$2:$F$201,6,FALSE)</f>
        <v>0</v>
      </c>
      <c r="K348" s="188">
        <f t="shared" si="11"/>
        <v>0</v>
      </c>
    </row>
    <row r="349" spans="1:11" ht="45" x14ac:dyDescent="0.25">
      <c r="A349" s="187">
        <v>6503</v>
      </c>
      <c r="B349" s="187">
        <v>56</v>
      </c>
      <c r="C349" s="184" t="str">
        <f t="shared" si="10"/>
        <v>56-6503</v>
      </c>
      <c r="D349" s="244" t="s">
        <v>287</v>
      </c>
      <c r="E349" s="244" t="s">
        <v>74</v>
      </c>
      <c r="F349" s="244" t="s">
        <v>88</v>
      </c>
      <c r="G349" s="244" t="s">
        <v>273</v>
      </c>
      <c r="H349" s="187" t="s">
        <v>6</v>
      </c>
      <c r="I349" s="188">
        <v>1</v>
      </c>
      <c r="J349" s="188">
        <f>VLOOKUP(A349,CENIK!$A$2:$F$201,6,FALSE)</f>
        <v>0</v>
      </c>
      <c r="K349" s="188">
        <f t="shared" si="11"/>
        <v>0</v>
      </c>
    </row>
    <row r="350" spans="1:11" ht="60" x14ac:dyDescent="0.25">
      <c r="A350" s="187">
        <v>1201</v>
      </c>
      <c r="B350" s="187">
        <v>135</v>
      </c>
      <c r="C350" s="184" t="str">
        <f t="shared" si="10"/>
        <v>135-1201</v>
      </c>
      <c r="D350" s="244" t="s">
        <v>289</v>
      </c>
      <c r="E350" s="244" t="s">
        <v>7</v>
      </c>
      <c r="F350" s="244" t="s">
        <v>8</v>
      </c>
      <c r="G350" s="244" t="s">
        <v>9</v>
      </c>
      <c r="H350" s="187" t="s">
        <v>10</v>
      </c>
      <c r="I350" s="188">
        <v>186</v>
      </c>
      <c r="J350" s="188">
        <f>VLOOKUP(A350,CENIK!$A$2:$F$201,6,FALSE)</f>
        <v>0</v>
      </c>
      <c r="K350" s="188">
        <f t="shared" si="11"/>
        <v>0</v>
      </c>
    </row>
    <row r="351" spans="1:11" ht="45" x14ac:dyDescent="0.25">
      <c r="A351" s="187">
        <v>1202</v>
      </c>
      <c r="B351" s="187">
        <v>135</v>
      </c>
      <c r="C351" s="184" t="str">
        <f t="shared" si="10"/>
        <v>135-1202</v>
      </c>
      <c r="D351" s="244" t="s">
        <v>289</v>
      </c>
      <c r="E351" s="244" t="s">
        <v>7</v>
      </c>
      <c r="F351" s="244" t="s">
        <v>8</v>
      </c>
      <c r="G351" s="244" t="s">
        <v>11</v>
      </c>
      <c r="H351" s="187" t="s">
        <v>12</v>
      </c>
      <c r="I351" s="188">
        <v>8</v>
      </c>
      <c r="J351" s="188">
        <f>VLOOKUP(A351,CENIK!$A$2:$F$201,6,FALSE)</f>
        <v>0</v>
      </c>
      <c r="K351" s="188">
        <f t="shared" si="11"/>
        <v>0</v>
      </c>
    </row>
    <row r="352" spans="1:11" ht="60" x14ac:dyDescent="0.25">
      <c r="A352" s="187">
        <v>1203</v>
      </c>
      <c r="B352" s="187">
        <v>135</v>
      </c>
      <c r="C352" s="184" t="str">
        <f t="shared" ref="C352:C396" si="12">CONCATENATE(B352,$A$29,A352)</f>
        <v>135-1203</v>
      </c>
      <c r="D352" s="244" t="s">
        <v>289</v>
      </c>
      <c r="E352" s="244" t="s">
        <v>7</v>
      </c>
      <c r="F352" s="244" t="s">
        <v>8</v>
      </c>
      <c r="G352" s="244" t="s">
        <v>236</v>
      </c>
      <c r="H352" s="187" t="s">
        <v>10</v>
      </c>
      <c r="I352" s="188">
        <v>186</v>
      </c>
      <c r="J352" s="188">
        <f>VLOOKUP(A352,CENIK!$A$2:$F$201,6,FALSE)</f>
        <v>0</v>
      </c>
      <c r="K352" s="188">
        <f t="shared" ref="K352:K396" si="13">ROUND((I352*J352),2)</f>
        <v>0</v>
      </c>
    </row>
    <row r="353" spans="1:11" ht="60" x14ac:dyDescent="0.25">
      <c r="A353" s="187">
        <v>1205</v>
      </c>
      <c r="B353" s="187">
        <v>135</v>
      </c>
      <c r="C353" s="184" t="str">
        <f t="shared" si="12"/>
        <v>135-1205</v>
      </c>
      <c r="D353" s="244" t="s">
        <v>289</v>
      </c>
      <c r="E353" s="244" t="s">
        <v>7</v>
      </c>
      <c r="F353" s="244" t="s">
        <v>8</v>
      </c>
      <c r="G353" s="244" t="s">
        <v>237</v>
      </c>
      <c r="H353" s="187" t="s">
        <v>14</v>
      </c>
      <c r="I353" s="188">
        <v>1</v>
      </c>
      <c r="J353" s="188">
        <f>VLOOKUP(A353,CENIK!$A$2:$F$201,6,FALSE)</f>
        <v>0</v>
      </c>
      <c r="K353" s="188">
        <f t="shared" si="13"/>
        <v>0</v>
      </c>
    </row>
    <row r="354" spans="1:11" ht="60" x14ac:dyDescent="0.25">
      <c r="A354" s="187">
        <v>1206</v>
      </c>
      <c r="B354" s="187">
        <v>135</v>
      </c>
      <c r="C354" s="184" t="str">
        <f t="shared" si="12"/>
        <v>135-1206</v>
      </c>
      <c r="D354" s="244" t="s">
        <v>289</v>
      </c>
      <c r="E354" s="244" t="s">
        <v>7</v>
      </c>
      <c r="F354" s="244" t="s">
        <v>8</v>
      </c>
      <c r="G354" s="244" t="s">
        <v>238</v>
      </c>
      <c r="H354" s="187" t="s">
        <v>14</v>
      </c>
      <c r="I354" s="188">
        <v>1</v>
      </c>
      <c r="J354" s="188">
        <f>VLOOKUP(A354,CENIK!$A$2:$F$201,6,FALSE)</f>
        <v>0</v>
      </c>
      <c r="K354" s="188">
        <f t="shared" si="13"/>
        <v>0</v>
      </c>
    </row>
    <row r="355" spans="1:11" ht="75" x14ac:dyDescent="0.25">
      <c r="A355" s="187">
        <v>1207</v>
      </c>
      <c r="B355" s="187">
        <v>135</v>
      </c>
      <c r="C355" s="184" t="str">
        <f t="shared" si="12"/>
        <v>135-1207</v>
      </c>
      <c r="D355" s="244" t="s">
        <v>289</v>
      </c>
      <c r="E355" s="244" t="s">
        <v>7</v>
      </c>
      <c r="F355" s="244" t="s">
        <v>8</v>
      </c>
      <c r="G355" s="244" t="s">
        <v>239</v>
      </c>
      <c r="H355" s="187" t="s">
        <v>14</v>
      </c>
      <c r="I355" s="188">
        <v>1</v>
      </c>
      <c r="J355" s="188">
        <f>VLOOKUP(A355,CENIK!$A$2:$F$201,6,FALSE)</f>
        <v>0</v>
      </c>
      <c r="K355" s="188">
        <f t="shared" si="13"/>
        <v>0</v>
      </c>
    </row>
    <row r="356" spans="1:11" ht="75" x14ac:dyDescent="0.25">
      <c r="A356" s="187">
        <v>1211</v>
      </c>
      <c r="B356" s="187">
        <v>135</v>
      </c>
      <c r="C356" s="184" t="str">
        <f t="shared" si="12"/>
        <v>135-1211</v>
      </c>
      <c r="D356" s="244" t="s">
        <v>289</v>
      </c>
      <c r="E356" s="244" t="s">
        <v>7</v>
      </c>
      <c r="F356" s="244" t="s">
        <v>8</v>
      </c>
      <c r="G356" s="244" t="s">
        <v>242</v>
      </c>
      <c r="H356" s="187" t="s">
        <v>14</v>
      </c>
      <c r="I356" s="188">
        <v>1</v>
      </c>
      <c r="J356" s="188">
        <f>VLOOKUP(A356,CENIK!$A$2:$F$201,6,FALSE)</f>
        <v>0</v>
      </c>
      <c r="K356" s="188">
        <f t="shared" si="13"/>
        <v>0</v>
      </c>
    </row>
    <row r="357" spans="1:11" ht="60" x14ac:dyDescent="0.25">
      <c r="A357" s="187">
        <v>1212</v>
      </c>
      <c r="B357" s="187">
        <v>135</v>
      </c>
      <c r="C357" s="184" t="str">
        <f t="shared" si="12"/>
        <v>135-1212</v>
      </c>
      <c r="D357" s="244" t="s">
        <v>289</v>
      </c>
      <c r="E357" s="244" t="s">
        <v>7</v>
      </c>
      <c r="F357" s="244" t="s">
        <v>8</v>
      </c>
      <c r="G357" s="244" t="s">
        <v>243</v>
      </c>
      <c r="H357" s="187" t="s">
        <v>14</v>
      </c>
      <c r="I357" s="188">
        <v>1</v>
      </c>
      <c r="J357" s="188">
        <f>VLOOKUP(A357,CENIK!$A$2:$F$201,6,FALSE)</f>
        <v>0</v>
      </c>
      <c r="K357" s="188">
        <f t="shared" si="13"/>
        <v>0</v>
      </c>
    </row>
    <row r="358" spans="1:11" ht="60" x14ac:dyDescent="0.25">
      <c r="A358" s="187">
        <v>1214</v>
      </c>
      <c r="B358" s="187">
        <v>135</v>
      </c>
      <c r="C358" s="184" t="str">
        <f t="shared" si="12"/>
        <v>135-1214</v>
      </c>
      <c r="D358" s="244" t="s">
        <v>289</v>
      </c>
      <c r="E358" s="244" t="s">
        <v>7</v>
      </c>
      <c r="F358" s="244" t="s">
        <v>8</v>
      </c>
      <c r="G358" s="244" t="s">
        <v>245</v>
      </c>
      <c r="H358" s="187" t="s">
        <v>14</v>
      </c>
      <c r="I358" s="188">
        <v>1</v>
      </c>
      <c r="J358" s="188">
        <f>VLOOKUP(A358,CENIK!$A$2:$F$201,6,FALSE)</f>
        <v>0</v>
      </c>
      <c r="K358" s="188">
        <f t="shared" si="13"/>
        <v>0</v>
      </c>
    </row>
    <row r="359" spans="1:11" ht="45" x14ac:dyDescent="0.25">
      <c r="A359" s="187">
        <v>1301</v>
      </c>
      <c r="B359" s="187">
        <v>135</v>
      </c>
      <c r="C359" s="184" t="str">
        <f t="shared" si="12"/>
        <v>135-1301</v>
      </c>
      <c r="D359" s="244" t="s">
        <v>289</v>
      </c>
      <c r="E359" s="244" t="s">
        <v>7</v>
      </c>
      <c r="F359" s="244" t="s">
        <v>15</v>
      </c>
      <c r="G359" s="244" t="s">
        <v>16</v>
      </c>
      <c r="H359" s="187" t="s">
        <v>10</v>
      </c>
      <c r="I359" s="188">
        <v>186</v>
      </c>
      <c r="J359" s="188">
        <f>VLOOKUP(A359,CENIK!$A$2:$F$201,6,FALSE)</f>
        <v>0</v>
      </c>
      <c r="K359" s="188">
        <f t="shared" si="13"/>
        <v>0</v>
      </c>
    </row>
    <row r="360" spans="1:11" ht="150" x14ac:dyDescent="0.25">
      <c r="A360" s="187">
        <v>1302</v>
      </c>
      <c r="B360" s="187">
        <v>135</v>
      </c>
      <c r="C360" s="184" t="str">
        <f t="shared" si="12"/>
        <v>135-1302</v>
      </c>
      <c r="D360" s="244" t="s">
        <v>289</v>
      </c>
      <c r="E360" s="244" t="s">
        <v>7</v>
      </c>
      <c r="F360" s="244" t="s">
        <v>15</v>
      </c>
      <c r="G360" s="1201" t="s">
        <v>3252</v>
      </c>
      <c r="H360" s="187" t="s">
        <v>10</v>
      </c>
      <c r="I360" s="188">
        <v>186</v>
      </c>
      <c r="J360" s="188">
        <f>VLOOKUP(A360,CENIK!$A$2:$F$201,6,FALSE)</f>
        <v>0</v>
      </c>
      <c r="K360" s="188">
        <f t="shared" si="13"/>
        <v>0</v>
      </c>
    </row>
    <row r="361" spans="1:11" ht="60" x14ac:dyDescent="0.25">
      <c r="A361" s="187">
        <v>1307</v>
      </c>
      <c r="B361" s="187">
        <v>135</v>
      </c>
      <c r="C361" s="184" t="str">
        <f t="shared" si="12"/>
        <v>135-1307</v>
      </c>
      <c r="D361" s="244" t="s">
        <v>289</v>
      </c>
      <c r="E361" s="244" t="s">
        <v>7</v>
      </c>
      <c r="F361" s="244" t="s">
        <v>15</v>
      </c>
      <c r="G361" s="244" t="s">
        <v>18</v>
      </c>
      <c r="H361" s="187" t="s">
        <v>6</v>
      </c>
      <c r="I361" s="188">
        <v>6</v>
      </c>
      <c r="J361" s="188">
        <f>VLOOKUP(A361,CENIK!$A$2:$F$201,6,FALSE)</f>
        <v>0</v>
      </c>
      <c r="K361" s="188">
        <f t="shared" si="13"/>
        <v>0</v>
      </c>
    </row>
    <row r="362" spans="1:11" ht="30" x14ac:dyDescent="0.25">
      <c r="A362" s="187">
        <v>1401</v>
      </c>
      <c r="B362" s="187">
        <v>135</v>
      </c>
      <c r="C362" s="184" t="str">
        <f t="shared" si="12"/>
        <v>135-1401</v>
      </c>
      <c r="D362" s="244" t="s">
        <v>289</v>
      </c>
      <c r="E362" s="244" t="s">
        <v>7</v>
      </c>
      <c r="F362" s="244" t="s">
        <v>25</v>
      </c>
      <c r="G362" s="244" t="s">
        <v>247</v>
      </c>
      <c r="H362" s="187" t="s">
        <v>20</v>
      </c>
      <c r="I362" s="188">
        <v>5</v>
      </c>
      <c r="J362" s="188">
        <f>VLOOKUP(A362,CENIK!$A$2:$F$201,6,FALSE)</f>
        <v>0</v>
      </c>
      <c r="K362" s="188">
        <f t="shared" si="13"/>
        <v>0</v>
      </c>
    </row>
    <row r="363" spans="1:11" ht="30" x14ac:dyDescent="0.25">
      <c r="A363" s="187">
        <v>1402</v>
      </c>
      <c r="B363" s="187">
        <v>135</v>
      </c>
      <c r="C363" s="184" t="str">
        <f t="shared" si="12"/>
        <v>135-1402</v>
      </c>
      <c r="D363" s="244" t="s">
        <v>289</v>
      </c>
      <c r="E363" s="244" t="s">
        <v>7</v>
      </c>
      <c r="F363" s="244" t="s">
        <v>25</v>
      </c>
      <c r="G363" s="244" t="s">
        <v>248</v>
      </c>
      <c r="H363" s="187" t="s">
        <v>20</v>
      </c>
      <c r="I363" s="188">
        <v>5</v>
      </c>
      <c r="J363" s="188">
        <f>VLOOKUP(A363,CENIK!$A$2:$F$201,6,FALSE)</f>
        <v>0</v>
      </c>
      <c r="K363" s="188">
        <f t="shared" si="13"/>
        <v>0</v>
      </c>
    </row>
    <row r="364" spans="1:11" ht="30" x14ac:dyDescent="0.25">
      <c r="A364" s="187">
        <v>1403</v>
      </c>
      <c r="B364" s="187">
        <v>135</v>
      </c>
      <c r="C364" s="184" t="str">
        <f t="shared" si="12"/>
        <v>135-1403</v>
      </c>
      <c r="D364" s="244" t="s">
        <v>289</v>
      </c>
      <c r="E364" s="244" t="s">
        <v>7</v>
      </c>
      <c r="F364" s="244" t="s">
        <v>25</v>
      </c>
      <c r="G364" s="244" t="s">
        <v>249</v>
      </c>
      <c r="H364" s="187" t="s">
        <v>20</v>
      </c>
      <c r="I364" s="188">
        <v>5</v>
      </c>
      <c r="J364" s="188">
        <f>VLOOKUP(A364,CENIK!$A$2:$F$201,6,FALSE)</f>
        <v>0</v>
      </c>
      <c r="K364" s="188">
        <f t="shared" si="13"/>
        <v>0</v>
      </c>
    </row>
    <row r="365" spans="1:11" ht="45" x14ac:dyDescent="0.25">
      <c r="A365" s="187">
        <v>12309</v>
      </c>
      <c r="B365" s="187">
        <v>135</v>
      </c>
      <c r="C365" s="184" t="str">
        <f t="shared" si="12"/>
        <v>135-12309</v>
      </c>
      <c r="D365" s="244" t="s">
        <v>289</v>
      </c>
      <c r="E365" s="244" t="s">
        <v>26</v>
      </c>
      <c r="F365" s="244" t="s">
        <v>27</v>
      </c>
      <c r="G365" s="244" t="s">
        <v>30</v>
      </c>
      <c r="H365" s="187" t="s">
        <v>29</v>
      </c>
      <c r="I365" s="188">
        <v>224</v>
      </c>
      <c r="J365" s="188">
        <f>VLOOKUP(A365,CENIK!$A$2:$F$201,6,FALSE)</f>
        <v>0</v>
      </c>
      <c r="K365" s="188">
        <f t="shared" si="13"/>
        <v>0</v>
      </c>
    </row>
    <row r="366" spans="1:11" ht="30" x14ac:dyDescent="0.25">
      <c r="A366" s="187">
        <v>12328</v>
      </c>
      <c r="B366" s="187">
        <v>135</v>
      </c>
      <c r="C366" s="184" t="str">
        <f t="shared" si="12"/>
        <v>135-12328</v>
      </c>
      <c r="D366" s="244" t="s">
        <v>289</v>
      </c>
      <c r="E366" s="244" t="s">
        <v>26</v>
      </c>
      <c r="F366" s="244" t="s">
        <v>27</v>
      </c>
      <c r="G366" s="244" t="s">
        <v>32</v>
      </c>
      <c r="H366" s="187" t="s">
        <v>10</v>
      </c>
      <c r="I366" s="188">
        <v>372</v>
      </c>
      <c r="J366" s="188">
        <f>VLOOKUP(A366,CENIK!$A$2:$F$201,6,FALSE)</f>
        <v>0</v>
      </c>
      <c r="K366" s="188">
        <f t="shared" si="13"/>
        <v>0</v>
      </c>
    </row>
    <row r="367" spans="1:11" ht="60" x14ac:dyDescent="0.25">
      <c r="A367" s="187">
        <v>21106</v>
      </c>
      <c r="B367" s="187">
        <v>135</v>
      </c>
      <c r="C367" s="184" t="str">
        <f t="shared" si="12"/>
        <v>135-21106</v>
      </c>
      <c r="D367" s="244" t="s">
        <v>289</v>
      </c>
      <c r="E367" s="244" t="s">
        <v>26</v>
      </c>
      <c r="F367" s="244" t="s">
        <v>27</v>
      </c>
      <c r="G367" s="244" t="s">
        <v>251</v>
      </c>
      <c r="H367" s="187" t="s">
        <v>22</v>
      </c>
      <c r="I367" s="188">
        <v>195</v>
      </c>
      <c r="J367" s="188">
        <f>VLOOKUP(A367,CENIK!$A$2:$F$201,6,FALSE)</f>
        <v>0</v>
      </c>
      <c r="K367" s="188">
        <f t="shared" si="13"/>
        <v>0</v>
      </c>
    </row>
    <row r="368" spans="1:11" ht="30" x14ac:dyDescent="0.25">
      <c r="A368" s="187">
        <v>22103</v>
      </c>
      <c r="B368" s="187">
        <v>135</v>
      </c>
      <c r="C368" s="184" t="str">
        <f t="shared" si="12"/>
        <v>135-22103</v>
      </c>
      <c r="D368" s="244" t="s">
        <v>289</v>
      </c>
      <c r="E368" s="244" t="s">
        <v>26</v>
      </c>
      <c r="F368" s="244" t="s">
        <v>36</v>
      </c>
      <c r="G368" s="244" t="s">
        <v>40</v>
      </c>
      <c r="H368" s="187" t="s">
        <v>29</v>
      </c>
      <c r="I368" s="188">
        <v>224</v>
      </c>
      <c r="J368" s="188">
        <f>VLOOKUP(A368,CENIK!$A$2:$F$201,6,FALSE)</f>
        <v>0</v>
      </c>
      <c r="K368" s="188">
        <f t="shared" si="13"/>
        <v>0</v>
      </c>
    </row>
    <row r="369" spans="1:11" ht="30" x14ac:dyDescent="0.25">
      <c r="A369" s="187">
        <v>24405</v>
      </c>
      <c r="B369" s="187">
        <v>135</v>
      </c>
      <c r="C369" s="184" t="str">
        <f t="shared" si="12"/>
        <v>135-24405</v>
      </c>
      <c r="D369" s="244" t="s">
        <v>289</v>
      </c>
      <c r="E369" s="244" t="s">
        <v>26</v>
      </c>
      <c r="F369" s="244" t="s">
        <v>36</v>
      </c>
      <c r="G369" s="244" t="s">
        <v>252</v>
      </c>
      <c r="H369" s="187" t="s">
        <v>22</v>
      </c>
      <c r="I369" s="188">
        <v>89.39</v>
      </c>
      <c r="J369" s="188">
        <f>VLOOKUP(A369,CENIK!$A$2:$F$201,6,FALSE)</f>
        <v>0</v>
      </c>
      <c r="K369" s="188">
        <f t="shared" si="13"/>
        <v>0</v>
      </c>
    </row>
    <row r="370" spans="1:11" ht="45" x14ac:dyDescent="0.25">
      <c r="A370" s="187">
        <v>31302</v>
      </c>
      <c r="B370" s="187">
        <v>135</v>
      </c>
      <c r="C370" s="184" t="str">
        <f t="shared" si="12"/>
        <v>135-31302</v>
      </c>
      <c r="D370" s="244" t="s">
        <v>289</v>
      </c>
      <c r="E370" s="244" t="s">
        <v>26</v>
      </c>
      <c r="F370" s="244" t="s">
        <v>36</v>
      </c>
      <c r="G370" s="244" t="s">
        <v>639</v>
      </c>
      <c r="H370" s="187" t="s">
        <v>22</v>
      </c>
      <c r="I370" s="188">
        <v>67.040000000000006</v>
      </c>
      <c r="J370" s="188">
        <f>VLOOKUP(A370,CENIK!$A$2:$F$201,6,FALSE)</f>
        <v>0</v>
      </c>
      <c r="K370" s="188">
        <f t="shared" si="13"/>
        <v>0</v>
      </c>
    </row>
    <row r="371" spans="1:11" ht="75" x14ac:dyDescent="0.25">
      <c r="A371" s="187">
        <v>31602</v>
      </c>
      <c r="B371" s="187">
        <v>135</v>
      </c>
      <c r="C371" s="184" t="str">
        <f t="shared" si="12"/>
        <v>135-31602</v>
      </c>
      <c r="D371" s="244" t="s">
        <v>289</v>
      </c>
      <c r="E371" s="244" t="s">
        <v>26</v>
      </c>
      <c r="F371" s="244" t="s">
        <v>36</v>
      </c>
      <c r="G371" s="244" t="s">
        <v>640</v>
      </c>
      <c r="H371" s="187" t="s">
        <v>29</v>
      </c>
      <c r="I371" s="188">
        <v>224</v>
      </c>
      <c r="J371" s="188">
        <f>VLOOKUP(A371,CENIK!$A$2:$F$201,6,FALSE)</f>
        <v>0</v>
      </c>
      <c r="K371" s="188">
        <f t="shared" si="13"/>
        <v>0</v>
      </c>
    </row>
    <row r="372" spans="1:11" ht="45" x14ac:dyDescent="0.25">
      <c r="A372" s="187">
        <v>32208</v>
      </c>
      <c r="B372" s="187">
        <v>135</v>
      </c>
      <c r="C372" s="184" t="str">
        <f t="shared" si="12"/>
        <v>135-32208</v>
      </c>
      <c r="D372" s="244" t="s">
        <v>289</v>
      </c>
      <c r="E372" s="244" t="s">
        <v>26</v>
      </c>
      <c r="F372" s="244" t="s">
        <v>36</v>
      </c>
      <c r="G372" s="244" t="s">
        <v>254</v>
      </c>
      <c r="H372" s="187" t="s">
        <v>29</v>
      </c>
      <c r="I372" s="188">
        <v>224</v>
      </c>
      <c r="J372" s="188">
        <f>VLOOKUP(A372,CENIK!$A$2:$F$201,6,FALSE)</f>
        <v>0</v>
      </c>
      <c r="K372" s="188">
        <f t="shared" si="13"/>
        <v>0</v>
      </c>
    </row>
    <row r="373" spans="1:11" ht="45" x14ac:dyDescent="0.25">
      <c r="A373" s="187">
        <v>4101</v>
      </c>
      <c r="B373" s="187">
        <v>135</v>
      </c>
      <c r="C373" s="184" t="str">
        <f t="shared" si="12"/>
        <v>135-4101</v>
      </c>
      <c r="D373" s="244" t="s">
        <v>289</v>
      </c>
      <c r="E373" s="244" t="s">
        <v>49</v>
      </c>
      <c r="F373" s="244" t="s">
        <v>50</v>
      </c>
      <c r="G373" s="244" t="s">
        <v>641</v>
      </c>
      <c r="H373" s="187" t="s">
        <v>29</v>
      </c>
      <c r="I373" s="188">
        <v>820</v>
      </c>
      <c r="J373" s="188">
        <f>VLOOKUP(A373,CENIK!$A$2:$F$201,6,FALSE)</f>
        <v>0</v>
      </c>
      <c r="K373" s="188">
        <f t="shared" si="13"/>
        <v>0</v>
      </c>
    </row>
    <row r="374" spans="1:11" ht="60" x14ac:dyDescent="0.25">
      <c r="A374" s="187">
        <v>4105</v>
      </c>
      <c r="B374" s="187">
        <v>135</v>
      </c>
      <c r="C374" s="184" t="str">
        <f t="shared" si="12"/>
        <v>135-4105</v>
      </c>
      <c r="D374" s="244" t="s">
        <v>289</v>
      </c>
      <c r="E374" s="244" t="s">
        <v>49</v>
      </c>
      <c r="F374" s="244" t="s">
        <v>50</v>
      </c>
      <c r="G374" s="244" t="s">
        <v>257</v>
      </c>
      <c r="H374" s="187" t="s">
        <v>22</v>
      </c>
      <c r="I374" s="188">
        <v>3</v>
      </c>
      <c r="J374" s="188">
        <f>VLOOKUP(A374,CENIK!$A$2:$F$201,6,FALSE)</f>
        <v>0</v>
      </c>
      <c r="K374" s="188">
        <f t="shared" si="13"/>
        <v>0</v>
      </c>
    </row>
    <row r="375" spans="1:11" ht="45" x14ac:dyDescent="0.25">
      <c r="A375" s="187">
        <v>4106</v>
      </c>
      <c r="B375" s="187">
        <v>135</v>
      </c>
      <c r="C375" s="184" t="str">
        <f t="shared" si="12"/>
        <v>135-4106</v>
      </c>
      <c r="D375" s="244" t="s">
        <v>289</v>
      </c>
      <c r="E375" s="244" t="s">
        <v>49</v>
      </c>
      <c r="F375" s="244" t="s">
        <v>50</v>
      </c>
      <c r="G375" s="244" t="s">
        <v>642</v>
      </c>
      <c r="H375" s="187" t="s">
        <v>22</v>
      </c>
      <c r="I375" s="188">
        <v>263</v>
      </c>
      <c r="J375" s="188">
        <f>VLOOKUP(A375,CENIK!$A$2:$F$201,6,FALSE)</f>
        <v>0</v>
      </c>
      <c r="K375" s="188">
        <f t="shared" si="13"/>
        <v>0</v>
      </c>
    </row>
    <row r="376" spans="1:11" ht="45" x14ac:dyDescent="0.25">
      <c r="A376" s="187">
        <v>4117</v>
      </c>
      <c r="B376" s="187">
        <v>135</v>
      </c>
      <c r="C376" s="184" t="str">
        <f t="shared" si="12"/>
        <v>135-4117</v>
      </c>
      <c r="D376" s="244" t="s">
        <v>289</v>
      </c>
      <c r="E376" s="244" t="s">
        <v>49</v>
      </c>
      <c r="F376" s="244" t="s">
        <v>50</v>
      </c>
      <c r="G376" s="244" t="s">
        <v>52</v>
      </c>
      <c r="H376" s="187" t="s">
        <v>22</v>
      </c>
      <c r="I376" s="188">
        <v>5</v>
      </c>
      <c r="J376" s="188">
        <f>VLOOKUP(A376,CENIK!$A$2:$F$201,6,FALSE)</f>
        <v>0</v>
      </c>
      <c r="K376" s="188">
        <f t="shared" si="13"/>
        <v>0</v>
      </c>
    </row>
    <row r="377" spans="1:11" ht="45" x14ac:dyDescent="0.25">
      <c r="A377" s="187">
        <v>4121</v>
      </c>
      <c r="B377" s="187">
        <v>135</v>
      </c>
      <c r="C377" s="184" t="str">
        <f t="shared" si="12"/>
        <v>135-4121</v>
      </c>
      <c r="D377" s="244" t="s">
        <v>289</v>
      </c>
      <c r="E377" s="244" t="s">
        <v>49</v>
      </c>
      <c r="F377" s="244" t="s">
        <v>50</v>
      </c>
      <c r="G377" s="244" t="s">
        <v>260</v>
      </c>
      <c r="H377" s="187" t="s">
        <v>22</v>
      </c>
      <c r="I377" s="188">
        <v>5</v>
      </c>
      <c r="J377" s="188">
        <f>VLOOKUP(A377,CENIK!$A$2:$F$201,6,FALSE)</f>
        <v>0</v>
      </c>
      <c r="K377" s="188">
        <f t="shared" si="13"/>
        <v>0</v>
      </c>
    </row>
    <row r="378" spans="1:11" ht="30" x14ac:dyDescent="0.25">
      <c r="A378" s="187">
        <v>4202</v>
      </c>
      <c r="B378" s="187">
        <v>135</v>
      </c>
      <c r="C378" s="184" t="str">
        <f t="shared" si="12"/>
        <v>135-4202</v>
      </c>
      <c r="D378" s="244" t="s">
        <v>289</v>
      </c>
      <c r="E378" s="244" t="s">
        <v>49</v>
      </c>
      <c r="F378" s="244" t="s">
        <v>56</v>
      </c>
      <c r="G378" s="244" t="s">
        <v>58</v>
      </c>
      <c r="H378" s="187" t="s">
        <v>29</v>
      </c>
      <c r="I378" s="188">
        <v>58.07</v>
      </c>
      <c r="J378" s="188">
        <f>VLOOKUP(A378,CENIK!$A$2:$F$201,6,FALSE)</f>
        <v>0</v>
      </c>
      <c r="K378" s="188">
        <f t="shared" si="13"/>
        <v>0</v>
      </c>
    </row>
    <row r="379" spans="1:11" ht="75" x14ac:dyDescent="0.25">
      <c r="A379" s="187">
        <v>4203</v>
      </c>
      <c r="B379" s="187">
        <v>135</v>
      </c>
      <c r="C379" s="184" t="str">
        <f t="shared" si="12"/>
        <v>135-4203</v>
      </c>
      <c r="D379" s="244" t="s">
        <v>289</v>
      </c>
      <c r="E379" s="244" t="s">
        <v>49</v>
      </c>
      <c r="F379" s="244" t="s">
        <v>56</v>
      </c>
      <c r="G379" s="244" t="s">
        <v>59</v>
      </c>
      <c r="H379" s="187" t="s">
        <v>22</v>
      </c>
      <c r="I379" s="188">
        <v>22</v>
      </c>
      <c r="J379" s="188">
        <f>VLOOKUP(A379,CENIK!$A$2:$F$201,6,FALSE)</f>
        <v>0</v>
      </c>
      <c r="K379" s="188">
        <f t="shared" si="13"/>
        <v>0</v>
      </c>
    </row>
    <row r="380" spans="1:11" ht="60" x14ac:dyDescent="0.25">
      <c r="A380" s="187">
        <v>4204</v>
      </c>
      <c r="B380" s="187">
        <v>135</v>
      </c>
      <c r="C380" s="184" t="str">
        <f t="shared" si="12"/>
        <v>135-4204</v>
      </c>
      <c r="D380" s="244" t="s">
        <v>289</v>
      </c>
      <c r="E380" s="244" t="s">
        <v>49</v>
      </c>
      <c r="F380" s="244" t="s">
        <v>56</v>
      </c>
      <c r="G380" s="244" t="s">
        <v>60</v>
      </c>
      <c r="H380" s="187" t="s">
        <v>22</v>
      </c>
      <c r="I380" s="188">
        <v>86</v>
      </c>
      <c r="J380" s="188">
        <f>VLOOKUP(A380,CENIK!$A$2:$F$201,6,FALSE)</f>
        <v>0</v>
      </c>
      <c r="K380" s="188">
        <f t="shared" si="13"/>
        <v>0</v>
      </c>
    </row>
    <row r="381" spans="1:11" ht="60" x14ac:dyDescent="0.25">
      <c r="A381" s="187">
        <v>4206</v>
      </c>
      <c r="B381" s="187">
        <v>135</v>
      </c>
      <c r="C381" s="184" t="str">
        <f t="shared" si="12"/>
        <v>135-4206</v>
      </c>
      <c r="D381" s="244" t="s">
        <v>289</v>
      </c>
      <c r="E381" s="244" t="s">
        <v>49</v>
      </c>
      <c r="F381" s="244" t="s">
        <v>56</v>
      </c>
      <c r="G381" s="244" t="s">
        <v>62</v>
      </c>
      <c r="H381" s="187" t="s">
        <v>22</v>
      </c>
      <c r="I381" s="188">
        <v>198</v>
      </c>
      <c r="J381" s="188">
        <f>VLOOKUP(A381,CENIK!$A$2:$F$201,6,FALSE)</f>
        <v>0</v>
      </c>
      <c r="K381" s="188">
        <f t="shared" si="13"/>
        <v>0</v>
      </c>
    </row>
    <row r="382" spans="1:11" ht="75" x14ac:dyDescent="0.25">
      <c r="A382" s="187">
        <v>5109</v>
      </c>
      <c r="B382" s="187">
        <v>135</v>
      </c>
      <c r="C382" s="184" t="str">
        <f t="shared" si="12"/>
        <v>135-5109</v>
      </c>
      <c r="D382" s="244" t="s">
        <v>289</v>
      </c>
      <c r="E382" s="244" t="s">
        <v>63</v>
      </c>
      <c r="F382" s="244" t="s">
        <v>64</v>
      </c>
      <c r="G382" s="244" t="s">
        <v>70</v>
      </c>
      <c r="H382" s="187" t="s">
        <v>10</v>
      </c>
      <c r="I382" s="188">
        <v>20</v>
      </c>
      <c r="J382" s="188">
        <f>VLOOKUP(A382,CENIK!$A$2:$F$201,6,FALSE)</f>
        <v>0</v>
      </c>
      <c r="K382" s="188">
        <f t="shared" si="13"/>
        <v>0</v>
      </c>
    </row>
    <row r="383" spans="1:11" ht="165" x14ac:dyDescent="0.25">
      <c r="A383" s="187">
        <v>6101</v>
      </c>
      <c r="B383" s="187">
        <v>135</v>
      </c>
      <c r="C383" s="184" t="str">
        <f t="shared" si="12"/>
        <v>135-6101</v>
      </c>
      <c r="D383" s="244" t="s">
        <v>289</v>
      </c>
      <c r="E383" s="244" t="s">
        <v>74</v>
      </c>
      <c r="F383" s="244" t="s">
        <v>75</v>
      </c>
      <c r="G383" s="244" t="s">
        <v>76</v>
      </c>
      <c r="H383" s="187" t="s">
        <v>10</v>
      </c>
      <c r="I383" s="188">
        <v>186</v>
      </c>
      <c r="J383" s="188">
        <f>VLOOKUP(A383,CENIK!$A$2:$F$201,6,FALSE)</f>
        <v>0</v>
      </c>
      <c r="K383" s="188">
        <f t="shared" si="13"/>
        <v>0</v>
      </c>
    </row>
    <row r="384" spans="1:11" ht="120" x14ac:dyDescent="0.25">
      <c r="A384" s="187">
        <v>6202</v>
      </c>
      <c r="B384" s="187">
        <v>135</v>
      </c>
      <c r="C384" s="184" t="str">
        <f t="shared" si="12"/>
        <v>135-6202</v>
      </c>
      <c r="D384" s="244" t="s">
        <v>289</v>
      </c>
      <c r="E384" s="244" t="s">
        <v>74</v>
      </c>
      <c r="F384" s="244" t="s">
        <v>77</v>
      </c>
      <c r="G384" s="244" t="s">
        <v>263</v>
      </c>
      <c r="H384" s="187" t="s">
        <v>6</v>
      </c>
      <c r="I384" s="188">
        <v>3</v>
      </c>
      <c r="J384" s="188">
        <f>VLOOKUP(A384,CENIK!$A$2:$F$201,6,FALSE)</f>
        <v>0</v>
      </c>
      <c r="K384" s="188">
        <f t="shared" si="13"/>
        <v>0</v>
      </c>
    </row>
    <row r="385" spans="1:11" ht="120" x14ac:dyDescent="0.25">
      <c r="A385" s="187">
        <v>6204</v>
      </c>
      <c r="B385" s="187">
        <v>135</v>
      </c>
      <c r="C385" s="184" t="str">
        <f t="shared" si="12"/>
        <v>135-6204</v>
      </c>
      <c r="D385" s="244" t="s">
        <v>289</v>
      </c>
      <c r="E385" s="244" t="s">
        <v>74</v>
      </c>
      <c r="F385" s="244" t="s">
        <v>77</v>
      </c>
      <c r="G385" s="244" t="s">
        <v>265</v>
      </c>
      <c r="H385" s="187" t="s">
        <v>6</v>
      </c>
      <c r="I385" s="188">
        <v>5</v>
      </c>
      <c r="J385" s="188">
        <f>VLOOKUP(A385,CENIK!$A$2:$F$201,6,FALSE)</f>
        <v>0</v>
      </c>
      <c r="K385" s="188">
        <f t="shared" si="13"/>
        <v>0</v>
      </c>
    </row>
    <row r="386" spans="1:11" ht="120" x14ac:dyDescent="0.25">
      <c r="A386" s="187">
        <v>6253</v>
      </c>
      <c r="B386" s="187">
        <v>135</v>
      </c>
      <c r="C386" s="184" t="str">
        <f t="shared" si="12"/>
        <v>135-6253</v>
      </c>
      <c r="D386" s="244" t="s">
        <v>289</v>
      </c>
      <c r="E386" s="244" t="s">
        <v>74</v>
      </c>
      <c r="F386" s="244" t="s">
        <v>77</v>
      </c>
      <c r="G386" s="244" t="s">
        <v>269</v>
      </c>
      <c r="H386" s="187" t="s">
        <v>6</v>
      </c>
      <c r="I386" s="188">
        <v>8</v>
      </c>
      <c r="J386" s="188">
        <f>VLOOKUP(A386,CENIK!$A$2:$F$201,6,FALSE)</f>
        <v>0</v>
      </c>
      <c r="K386" s="188">
        <f t="shared" si="13"/>
        <v>0</v>
      </c>
    </row>
    <row r="387" spans="1:11" ht="30" x14ac:dyDescent="0.25">
      <c r="A387" s="187">
        <v>6257</v>
      </c>
      <c r="B387" s="187">
        <v>135</v>
      </c>
      <c r="C387" s="184" t="str">
        <f t="shared" si="12"/>
        <v>135-6257</v>
      </c>
      <c r="D387" s="244" t="s">
        <v>289</v>
      </c>
      <c r="E387" s="244" t="s">
        <v>74</v>
      </c>
      <c r="F387" s="244" t="s">
        <v>77</v>
      </c>
      <c r="G387" s="244" t="s">
        <v>79</v>
      </c>
      <c r="H387" s="187" t="s">
        <v>6</v>
      </c>
      <c r="I387" s="188">
        <v>1</v>
      </c>
      <c r="J387" s="188">
        <f>VLOOKUP(A387,CENIK!$A$2:$F$201,6,FALSE)</f>
        <v>0</v>
      </c>
      <c r="K387" s="188">
        <f t="shared" si="13"/>
        <v>0</v>
      </c>
    </row>
    <row r="388" spans="1:11" ht="345" x14ac:dyDescent="0.25">
      <c r="A388" s="187">
        <v>6301</v>
      </c>
      <c r="B388" s="187">
        <v>135</v>
      </c>
      <c r="C388" s="184" t="str">
        <f t="shared" si="12"/>
        <v>135-6301</v>
      </c>
      <c r="D388" s="244" t="s">
        <v>289</v>
      </c>
      <c r="E388" s="244" t="s">
        <v>74</v>
      </c>
      <c r="F388" s="244" t="s">
        <v>81</v>
      </c>
      <c r="G388" s="244" t="s">
        <v>270</v>
      </c>
      <c r="H388" s="187" t="s">
        <v>6</v>
      </c>
      <c r="I388" s="188">
        <v>6</v>
      </c>
      <c r="J388" s="188">
        <f>VLOOKUP(A388,CENIK!$A$2:$F$201,6,FALSE)</f>
        <v>0</v>
      </c>
      <c r="K388" s="188">
        <f t="shared" si="13"/>
        <v>0</v>
      </c>
    </row>
    <row r="389" spans="1:11" ht="120" x14ac:dyDescent="0.25">
      <c r="A389" s="187">
        <v>6302</v>
      </c>
      <c r="B389" s="187">
        <v>135</v>
      </c>
      <c r="C389" s="184" t="str">
        <f t="shared" si="12"/>
        <v>135-6302</v>
      </c>
      <c r="D389" s="244" t="s">
        <v>289</v>
      </c>
      <c r="E389" s="244" t="s">
        <v>74</v>
      </c>
      <c r="F389" s="244" t="s">
        <v>81</v>
      </c>
      <c r="G389" s="244" t="s">
        <v>82</v>
      </c>
      <c r="H389" s="187" t="s">
        <v>6</v>
      </c>
      <c r="I389" s="188">
        <v>6</v>
      </c>
      <c r="J389" s="188">
        <f>VLOOKUP(A389,CENIK!$A$2:$F$201,6,FALSE)</f>
        <v>0</v>
      </c>
      <c r="K389" s="188">
        <f t="shared" si="13"/>
        <v>0</v>
      </c>
    </row>
    <row r="390" spans="1:11" ht="30" x14ac:dyDescent="0.25">
      <c r="A390" s="187">
        <v>6401</v>
      </c>
      <c r="B390" s="187">
        <v>135</v>
      </c>
      <c r="C390" s="184" t="str">
        <f t="shared" si="12"/>
        <v>135-6401</v>
      </c>
      <c r="D390" s="244" t="s">
        <v>289</v>
      </c>
      <c r="E390" s="244" t="s">
        <v>74</v>
      </c>
      <c r="F390" s="244" t="s">
        <v>85</v>
      </c>
      <c r="G390" s="244" t="s">
        <v>86</v>
      </c>
      <c r="H390" s="187" t="s">
        <v>10</v>
      </c>
      <c r="I390" s="188">
        <v>186</v>
      </c>
      <c r="J390" s="188">
        <f>VLOOKUP(A390,CENIK!$A$2:$F$201,6,FALSE)</f>
        <v>0</v>
      </c>
      <c r="K390" s="188">
        <f t="shared" si="13"/>
        <v>0</v>
      </c>
    </row>
    <row r="391" spans="1:11" ht="30" x14ac:dyDescent="0.25">
      <c r="A391" s="187">
        <v>6402</v>
      </c>
      <c r="B391" s="187">
        <v>135</v>
      </c>
      <c r="C391" s="184" t="str">
        <f t="shared" si="12"/>
        <v>135-6402</v>
      </c>
      <c r="D391" s="244" t="s">
        <v>289</v>
      </c>
      <c r="E391" s="244" t="s">
        <v>74</v>
      </c>
      <c r="F391" s="244" t="s">
        <v>85</v>
      </c>
      <c r="G391" s="244" t="s">
        <v>122</v>
      </c>
      <c r="H391" s="187" t="s">
        <v>10</v>
      </c>
      <c r="I391" s="188">
        <v>186</v>
      </c>
      <c r="J391" s="188">
        <f>VLOOKUP(A391,CENIK!$A$2:$F$201,6,FALSE)</f>
        <v>0</v>
      </c>
      <c r="K391" s="188">
        <f t="shared" si="13"/>
        <v>0</v>
      </c>
    </row>
    <row r="392" spans="1:11" ht="60" x14ac:dyDescent="0.25">
      <c r="A392" s="187">
        <v>6405</v>
      </c>
      <c r="B392" s="187">
        <v>135</v>
      </c>
      <c r="C392" s="184" t="str">
        <f t="shared" si="12"/>
        <v>135-6405</v>
      </c>
      <c r="D392" s="244" t="s">
        <v>289</v>
      </c>
      <c r="E392" s="244" t="s">
        <v>74</v>
      </c>
      <c r="F392" s="244" t="s">
        <v>85</v>
      </c>
      <c r="G392" s="244" t="s">
        <v>87</v>
      </c>
      <c r="H392" s="187" t="s">
        <v>10</v>
      </c>
      <c r="I392" s="188">
        <v>186</v>
      </c>
      <c r="J392" s="188">
        <f>VLOOKUP(A392,CENIK!$A$2:$F$201,6,FALSE)</f>
        <v>0</v>
      </c>
      <c r="K392" s="188">
        <f t="shared" si="13"/>
        <v>0</v>
      </c>
    </row>
    <row r="393" spans="1:11" ht="45" x14ac:dyDescent="0.25">
      <c r="A393" s="187">
        <v>6503</v>
      </c>
      <c r="B393" s="187">
        <v>135</v>
      </c>
      <c r="C393" s="184" t="str">
        <f t="shared" si="12"/>
        <v>135-6503</v>
      </c>
      <c r="D393" s="244" t="s">
        <v>289</v>
      </c>
      <c r="E393" s="244" t="s">
        <v>74</v>
      </c>
      <c r="F393" s="244" t="s">
        <v>88</v>
      </c>
      <c r="G393" s="244" t="s">
        <v>273</v>
      </c>
      <c r="H393" s="187" t="s">
        <v>6</v>
      </c>
      <c r="I393" s="188">
        <v>1</v>
      </c>
      <c r="J393" s="188">
        <f>VLOOKUP(A393,CENIK!$A$2:$F$201,6,FALSE)</f>
        <v>0</v>
      </c>
      <c r="K393" s="188">
        <f t="shared" si="13"/>
        <v>0</v>
      </c>
    </row>
    <row r="394" spans="1:11" ht="45" x14ac:dyDescent="0.25">
      <c r="A394" s="187">
        <v>6504</v>
      </c>
      <c r="B394" s="187">
        <v>135</v>
      </c>
      <c r="C394" s="184" t="str">
        <f t="shared" si="12"/>
        <v>135-6504</v>
      </c>
      <c r="D394" s="244" t="s">
        <v>289</v>
      </c>
      <c r="E394" s="244" t="s">
        <v>74</v>
      </c>
      <c r="F394" s="244" t="s">
        <v>88</v>
      </c>
      <c r="G394" s="244" t="s">
        <v>274</v>
      </c>
      <c r="H394" s="187" t="s">
        <v>6</v>
      </c>
      <c r="I394" s="188">
        <v>1</v>
      </c>
      <c r="J394" s="188">
        <f>VLOOKUP(A394,CENIK!$A$2:$F$201,6,FALSE)</f>
        <v>0</v>
      </c>
      <c r="K394" s="188">
        <f t="shared" si="13"/>
        <v>0</v>
      </c>
    </row>
    <row r="395" spans="1:11" ht="30" x14ac:dyDescent="0.25">
      <c r="A395" s="187">
        <v>6507</v>
      </c>
      <c r="B395" s="187">
        <v>135</v>
      </c>
      <c r="C395" s="184" t="str">
        <f t="shared" si="12"/>
        <v>135-6507</v>
      </c>
      <c r="D395" s="244" t="s">
        <v>289</v>
      </c>
      <c r="E395" s="244" t="s">
        <v>74</v>
      </c>
      <c r="F395" s="244" t="s">
        <v>88</v>
      </c>
      <c r="G395" s="244" t="s">
        <v>277</v>
      </c>
      <c r="H395" s="187" t="s">
        <v>6</v>
      </c>
      <c r="I395" s="188">
        <v>3</v>
      </c>
      <c r="J395" s="188">
        <f>VLOOKUP(A395,CENIK!$A$2:$F$201,6,FALSE)</f>
        <v>0</v>
      </c>
      <c r="K395" s="188">
        <f t="shared" si="13"/>
        <v>0</v>
      </c>
    </row>
    <row r="396" spans="1:11" ht="75" x14ac:dyDescent="0.25">
      <c r="A396" s="187">
        <v>6513</v>
      </c>
      <c r="B396" s="187">
        <v>135</v>
      </c>
      <c r="C396" s="184" t="str">
        <f t="shared" si="12"/>
        <v>135-6513</v>
      </c>
      <c r="D396" s="244" t="s">
        <v>289</v>
      </c>
      <c r="E396" s="244" t="s">
        <v>74</v>
      </c>
      <c r="F396" s="244" t="s">
        <v>88</v>
      </c>
      <c r="G396" s="244" t="s">
        <v>279</v>
      </c>
      <c r="H396" s="187" t="s">
        <v>10</v>
      </c>
      <c r="I396" s="188">
        <v>65</v>
      </c>
      <c r="J396" s="188">
        <f>VLOOKUP(A396,CENIK!$A$2:$F$201,6,FALSE)</f>
        <v>0</v>
      </c>
      <c r="K396" s="188">
        <f t="shared" si="13"/>
        <v>0</v>
      </c>
    </row>
  </sheetData>
  <mergeCells count="4">
    <mergeCell ref="D19:E19"/>
    <mergeCell ref="D20:E26"/>
    <mergeCell ref="F20:F25"/>
    <mergeCell ref="F6:F7"/>
  </mergeCells>
  <pageMargins left="0.70866141732283472" right="0.70866141732283472" top="0.74803149606299213" bottom="0.74803149606299213" header="0.31496062992125984" footer="0.31496062992125984"/>
  <pageSetup paperSize="9" scale="49" fitToHeight="0"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2:D66"/>
  <sheetViews>
    <sheetView workbookViewId="0">
      <selection activeCell="G31" sqref="G31"/>
    </sheetView>
  </sheetViews>
  <sheetFormatPr defaultRowHeight="15" x14ac:dyDescent="0.25"/>
  <cols>
    <col min="1" max="1" width="8.7109375" customWidth="1"/>
    <col min="2" max="2" width="27.7109375" customWidth="1"/>
    <col min="3" max="3" width="5.7109375" customWidth="1"/>
    <col min="4" max="4" width="15.7109375" customWidth="1"/>
  </cols>
  <sheetData>
    <row r="2" spans="1:4" ht="18.75" x14ac:dyDescent="0.25">
      <c r="A2" s="1522" t="s">
        <v>140</v>
      </c>
      <c r="B2" s="1522"/>
      <c r="C2" s="1522"/>
      <c r="D2" s="1522"/>
    </row>
    <row r="4" spans="1:4" ht="25.5" x14ac:dyDescent="0.25">
      <c r="A4" s="76" t="s">
        <v>124</v>
      </c>
      <c r="B4" s="77" t="s">
        <v>125</v>
      </c>
      <c r="C4" s="78" t="s">
        <v>126</v>
      </c>
      <c r="D4" s="79" t="s">
        <v>127</v>
      </c>
    </row>
    <row r="5" spans="1:4" x14ac:dyDescent="0.25">
      <c r="A5" s="80"/>
      <c r="B5" s="80"/>
      <c r="C5" s="80"/>
      <c r="D5" s="80"/>
    </row>
    <row r="6" spans="1:4" x14ac:dyDescent="0.25">
      <c r="A6" s="81"/>
      <c r="B6" s="99" t="s">
        <v>141</v>
      </c>
      <c r="C6" s="83"/>
      <c r="D6" s="84"/>
    </row>
    <row r="7" spans="1:4" x14ac:dyDescent="0.25">
      <c r="A7" s="85"/>
      <c r="B7" s="100"/>
      <c r="C7" s="87"/>
      <c r="D7" s="88"/>
    </row>
    <row r="8" spans="1:4" ht="16.5" customHeight="1" x14ac:dyDescent="0.25">
      <c r="A8" s="89" t="s">
        <v>128</v>
      </c>
      <c r="B8" s="101" t="s">
        <v>142</v>
      </c>
      <c r="C8" s="91" t="s">
        <v>143</v>
      </c>
      <c r="D8" s="92" t="s">
        <v>131</v>
      </c>
    </row>
    <row r="9" spans="1:4" x14ac:dyDescent="0.25">
      <c r="A9" s="89"/>
      <c r="B9" s="101"/>
      <c r="C9" s="91"/>
      <c r="D9" s="92"/>
    </row>
    <row r="10" spans="1:4" x14ac:dyDescent="0.25">
      <c r="A10" s="89" t="s">
        <v>132</v>
      </c>
      <c r="B10" s="101" t="s">
        <v>144</v>
      </c>
      <c r="C10" s="91" t="s">
        <v>143</v>
      </c>
      <c r="D10" s="92" t="s">
        <v>131</v>
      </c>
    </row>
    <row r="11" spans="1:4" x14ac:dyDescent="0.25">
      <c r="A11" s="89"/>
      <c r="B11" s="101"/>
      <c r="C11" s="91"/>
      <c r="D11" s="92"/>
    </row>
    <row r="12" spans="1:4" x14ac:dyDescent="0.25">
      <c r="A12" s="89" t="s">
        <v>134</v>
      </c>
      <c r="B12" s="101" t="s">
        <v>145</v>
      </c>
      <c r="C12" s="91" t="s">
        <v>143</v>
      </c>
      <c r="D12" s="92" t="s">
        <v>131</v>
      </c>
    </row>
    <row r="13" spans="1:4" x14ac:dyDescent="0.25">
      <c r="A13" s="89"/>
      <c r="B13" s="101"/>
      <c r="C13" s="91"/>
      <c r="D13" s="92"/>
    </row>
    <row r="14" spans="1:4" x14ac:dyDescent="0.25">
      <c r="A14" s="89" t="s">
        <v>136</v>
      </c>
      <c r="B14" s="101" t="s">
        <v>146</v>
      </c>
      <c r="C14" s="91" t="s">
        <v>143</v>
      </c>
      <c r="D14" s="92" t="s">
        <v>131</v>
      </c>
    </row>
    <row r="15" spans="1:4" x14ac:dyDescent="0.25">
      <c r="A15" s="89"/>
      <c r="B15" s="101"/>
      <c r="C15" s="91"/>
      <c r="D15" s="92"/>
    </row>
    <row r="16" spans="1:4" x14ac:dyDescent="0.25">
      <c r="A16" s="89" t="s">
        <v>138</v>
      </c>
      <c r="B16" s="101" t="s">
        <v>147</v>
      </c>
      <c r="C16" s="91" t="s">
        <v>143</v>
      </c>
      <c r="D16" s="92" t="s">
        <v>131</v>
      </c>
    </row>
    <row r="17" spans="1:4" x14ac:dyDescent="0.25">
      <c r="A17" s="89"/>
      <c r="B17" s="101"/>
      <c r="C17" s="91"/>
      <c r="D17" s="92"/>
    </row>
    <row r="18" spans="1:4" x14ac:dyDescent="0.25">
      <c r="A18" s="89" t="s">
        <v>148</v>
      </c>
      <c r="B18" s="101" t="s">
        <v>149</v>
      </c>
      <c r="C18" s="91" t="s">
        <v>143</v>
      </c>
      <c r="D18" s="92" t="s">
        <v>131</v>
      </c>
    </row>
    <row r="19" spans="1:4" x14ac:dyDescent="0.25">
      <c r="A19" s="89"/>
      <c r="B19" s="101"/>
      <c r="C19" s="91"/>
      <c r="D19" s="92"/>
    </row>
    <row r="20" spans="1:4" x14ac:dyDescent="0.25">
      <c r="A20" s="89" t="s">
        <v>150</v>
      </c>
      <c r="B20" s="101" t="s">
        <v>151</v>
      </c>
      <c r="C20" s="91" t="s">
        <v>143</v>
      </c>
      <c r="D20" s="92" t="s">
        <v>131</v>
      </c>
    </row>
    <row r="21" spans="1:4" x14ac:dyDescent="0.25">
      <c r="A21" s="89"/>
      <c r="B21" s="101"/>
      <c r="C21" s="91"/>
      <c r="D21" s="92"/>
    </row>
    <row r="22" spans="1:4" x14ac:dyDescent="0.25">
      <c r="A22" s="89" t="s">
        <v>152</v>
      </c>
      <c r="B22" s="101" t="s">
        <v>153</v>
      </c>
      <c r="C22" s="91" t="s">
        <v>143</v>
      </c>
      <c r="D22" s="92" t="s">
        <v>131</v>
      </c>
    </row>
    <row r="23" spans="1:4" x14ac:dyDescent="0.25">
      <c r="A23" s="89"/>
      <c r="B23" s="101"/>
      <c r="C23" s="91"/>
      <c r="D23" s="92"/>
    </row>
    <row r="24" spans="1:4" x14ac:dyDescent="0.25">
      <c r="A24" s="89" t="s">
        <v>154</v>
      </c>
      <c r="B24" s="101" t="s">
        <v>155</v>
      </c>
      <c r="C24" s="91" t="s">
        <v>143</v>
      </c>
      <c r="D24" s="92" t="s">
        <v>131</v>
      </c>
    </row>
    <row r="25" spans="1:4" x14ac:dyDescent="0.25">
      <c r="A25" s="89"/>
      <c r="B25" s="101"/>
      <c r="C25" s="91"/>
      <c r="D25" s="92"/>
    </row>
    <row r="26" spans="1:4" x14ac:dyDescent="0.25">
      <c r="A26" s="89" t="s">
        <v>156</v>
      </c>
      <c r="B26" s="101" t="s">
        <v>157</v>
      </c>
      <c r="C26" s="91" t="s">
        <v>143</v>
      </c>
      <c r="D26" s="92" t="s">
        <v>131</v>
      </c>
    </row>
    <row r="27" spans="1:4" x14ac:dyDescent="0.25">
      <c r="A27" s="89"/>
      <c r="B27" s="101"/>
      <c r="C27" s="91"/>
      <c r="D27" s="92"/>
    </row>
    <row r="28" spans="1:4" x14ac:dyDescent="0.25">
      <c r="A28" s="89" t="s">
        <v>158</v>
      </c>
      <c r="B28" s="101" t="s">
        <v>159</v>
      </c>
      <c r="C28" s="91" t="s">
        <v>143</v>
      </c>
      <c r="D28" s="92" t="s">
        <v>131</v>
      </c>
    </row>
    <row r="29" spans="1:4" x14ac:dyDescent="0.25">
      <c r="A29" s="89"/>
      <c r="B29" s="101"/>
      <c r="C29" s="91"/>
      <c r="D29" s="92"/>
    </row>
    <row r="30" spans="1:4" x14ac:dyDescent="0.25">
      <c r="A30" s="89" t="s">
        <v>160</v>
      </c>
      <c r="B30" s="101" t="s">
        <v>161</v>
      </c>
      <c r="C30" s="91" t="s">
        <v>143</v>
      </c>
      <c r="D30" s="92" t="s">
        <v>131</v>
      </c>
    </row>
    <row r="31" spans="1:4" x14ac:dyDescent="0.25">
      <c r="A31" s="89"/>
      <c r="B31" s="101"/>
      <c r="C31" s="91"/>
      <c r="D31" s="92"/>
    </row>
    <row r="32" spans="1:4" x14ac:dyDescent="0.25">
      <c r="A32" s="89" t="s">
        <v>162</v>
      </c>
      <c r="B32" s="101" t="s">
        <v>163</v>
      </c>
      <c r="C32" s="91" t="s">
        <v>143</v>
      </c>
      <c r="D32" s="92" t="s">
        <v>131</v>
      </c>
    </row>
    <row r="33" spans="1:4" x14ac:dyDescent="0.25">
      <c r="A33" s="89"/>
      <c r="B33" s="101"/>
      <c r="C33" s="91"/>
      <c r="D33" s="92"/>
    </row>
    <row r="34" spans="1:4" x14ac:dyDescent="0.25">
      <c r="A34" s="89" t="s">
        <v>164</v>
      </c>
      <c r="B34" s="101" t="s">
        <v>165</v>
      </c>
      <c r="C34" s="91" t="s">
        <v>143</v>
      </c>
      <c r="D34" s="92" t="s">
        <v>131</v>
      </c>
    </row>
    <row r="35" spans="1:4" x14ac:dyDescent="0.25">
      <c r="A35" s="89"/>
      <c r="B35" s="102"/>
      <c r="C35" s="103"/>
      <c r="D35" s="92"/>
    </row>
    <row r="36" spans="1:4" x14ac:dyDescent="0.25">
      <c r="A36" s="85"/>
      <c r="B36" s="104" t="s">
        <v>166</v>
      </c>
      <c r="C36" s="103"/>
      <c r="D36" s="105"/>
    </row>
    <row r="37" spans="1:4" x14ac:dyDescent="0.25">
      <c r="A37" s="89"/>
      <c r="B37" s="104"/>
      <c r="C37" s="103"/>
      <c r="D37" s="105"/>
    </row>
    <row r="38" spans="1:4" x14ac:dyDescent="0.25">
      <c r="A38" s="89" t="s">
        <v>167</v>
      </c>
      <c r="B38" s="101" t="s">
        <v>142</v>
      </c>
      <c r="C38" s="91" t="s">
        <v>143</v>
      </c>
      <c r="D38" s="92" t="s">
        <v>131</v>
      </c>
    </row>
    <row r="39" spans="1:4" x14ac:dyDescent="0.25">
      <c r="A39" s="85"/>
      <c r="B39" s="101"/>
      <c r="C39" s="103"/>
      <c r="D39" s="105"/>
    </row>
    <row r="40" spans="1:4" x14ac:dyDescent="0.25">
      <c r="A40" s="89" t="s">
        <v>168</v>
      </c>
      <c r="B40" s="101" t="s">
        <v>144</v>
      </c>
      <c r="C40" s="91" t="s">
        <v>143</v>
      </c>
      <c r="D40" s="92" t="s">
        <v>131</v>
      </c>
    </row>
    <row r="41" spans="1:4" x14ac:dyDescent="0.25">
      <c r="A41" s="85"/>
      <c r="B41" s="101"/>
      <c r="C41" s="103"/>
      <c r="D41" s="105"/>
    </row>
    <row r="42" spans="1:4" x14ac:dyDescent="0.25">
      <c r="A42" s="89" t="s">
        <v>169</v>
      </c>
      <c r="B42" s="101" t="s">
        <v>145</v>
      </c>
      <c r="C42" s="91" t="s">
        <v>143</v>
      </c>
      <c r="D42" s="92" t="s">
        <v>131</v>
      </c>
    </row>
    <row r="43" spans="1:4" x14ac:dyDescent="0.25">
      <c r="A43" s="85"/>
      <c r="B43" s="101"/>
      <c r="C43" s="103"/>
      <c r="D43" s="105"/>
    </row>
    <row r="44" spans="1:4" x14ac:dyDescent="0.25">
      <c r="A44" s="89" t="s">
        <v>170</v>
      </c>
      <c r="B44" s="101" t="s">
        <v>146</v>
      </c>
      <c r="C44" s="91" t="s">
        <v>143</v>
      </c>
      <c r="D44" s="92" t="s">
        <v>131</v>
      </c>
    </row>
    <row r="45" spans="1:4" x14ac:dyDescent="0.25">
      <c r="A45" s="85"/>
      <c r="B45" s="101"/>
      <c r="C45" s="103"/>
      <c r="D45" s="105"/>
    </row>
    <row r="46" spans="1:4" x14ac:dyDescent="0.25">
      <c r="A46" s="89" t="s">
        <v>171</v>
      </c>
      <c r="B46" s="106" t="s">
        <v>147</v>
      </c>
      <c r="C46" s="91" t="s">
        <v>143</v>
      </c>
      <c r="D46" s="92" t="s">
        <v>131</v>
      </c>
    </row>
    <row r="47" spans="1:4" x14ac:dyDescent="0.25">
      <c r="A47" s="85"/>
      <c r="B47" s="106"/>
      <c r="C47" s="103"/>
      <c r="D47" s="105"/>
    </row>
    <row r="48" spans="1:4" x14ac:dyDescent="0.25">
      <c r="A48" s="89" t="s">
        <v>172</v>
      </c>
      <c r="B48" s="106" t="s">
        <v>149</v>
      </c>
      <c r="C48" s="91" t="s">
        <v>143</v>
      </c>
      <c r="D48" s="92" t="s">
        <v>131</v>
      </c>
    </row>
    <row r="49" spans="1:4" x14ac:dyDescent="0.25">
      <c r="A49" s="85"/>
      <c r="B49" s="106"/>
      <c r="C49" s="103"/>
      <c r="D49" s="105"/>
    </row>
    <row r="50" spans="1:4" x14ac:dyDescent="0.25">
      <c r="A50" s="89" t="s">
        <v>173</v>
      </c>
      <c r="B50" s="106" t="s">
        <v>151</v>
      </c>
      <c r="C50" s="91" t="s">
        <v>143</v>
      </c>
      <c r="D50" s="92" t="s">
        <v>131</v>
      </c>
    </row>
    <row r="51" spans="1:4" x14ac:dyDescent="0.25">
      <c r="A51" s="85"/>
      <c r="B51" s="106"/>
      <c r="C51" s="103"/>
      <c r="D51" s="105"/>
    </row>
    <row r="52" spans="1:4" x14ac:dyDescent="0.25">
      <c r="A52" s="89" t="s">
        <v>174</v>
      </c>
      <c r="B52" s="106" t="s">
        <v>153</v>
      </c>
      <c r="C52" s="91" t="s">
        <v>143</v>
      </c>
      <c r="D52" s="92" t="s">
        <v>131</v>
      </c>
    </row>
    <row r="53" spans="1:4" x14ac:dyDescent="0.25">
      <c r="A53" s="85"/>
      <c r="B53" s="106"/>
      <c r="C53" s="103"/>
      <c r="D53" s="105"/>
    </row>
    <row r="54" spans="1:4" x14ac:dyDescent="0.25">
      <c r="A54" s="89" t="s">
        <v>175</v>
      </c>
      <c r="B54" s="106" t="s">
        <v>155</v>
      </c>
      <c r="C54" s="91" t="s">
        <v>143</v>
      </c>
      <c r="D54" s="92" t="s">
        <v>131</v>
      </c>
    </row>
    <row r="55" spans="1:4" x14ac:dyDescent="0.25">
      <c r="A55" s="85"/>
      <c r="B55" s="106"/>
      <c r="C55" s="103"/>
      <c r="D55" s="105"/>
    </row>
    <row r="56" spans="1:4" x14ac:dyDescent="0.25">
      <c r="A56" s="89" t="s">
        <v>176</v>
      </c>
      <c r="B56" s="106" t="s">
        <v>157</v>
      </c>
      <c r="C56" s="91" t="s">
        <v>143</v>
      </c>
      <c r="D56" s="92" t="s">
        <v>131</v>
      </c>
    </row>
    <row r="57" spans="1:4" x14ac:dyDescent="0.25">
      <c r="A57" s="85"/>
      <c r="B57" s="106"/>
      <c r="C57" s="103"/>
      <c r="D57" s="105"/>
    </row>
    <row r="58" spans="1:4" x14ac:dyDescent="0.25">
      <c r="A58" s="89" t="s">
        <v>177</v>
      </c>
      <c r="B58" s="106" t="s">
        <v>159</v>
      </c>
      <c r="C58" s="91" t="s">
        <v>143</v>
      </c>
      <c r="D58" s="92" t="s">
        <v>131</v>
      </c>
    </row>
    <row r="59" spans="1:4" x14ac:dyDescent="0.25">
      <c r="A59" s="85"/>
      <c r="B59" s="106"/>
      <c r="C59" s="103"/>
      <c r="D59" s="105"/>
    </row>
    <row r="60" spans="1:4" x14ac:dyDescent="0.25">
      <c r="A60" s="89" t="s">
        <v>178</v>
      </c>
      <c r="B60" s="106" t="s">
        <v>161</v>
      </c>
      <c r="C60" s="91" t="s">
        <v>143</v>
      </c>
      <c r="D60" s="92" t="s">
        <v>131</v>
      </c>
    </row>
    <row r="61" spans="1:4" x14ac:dyDescent="0.25">
      <c r="A61" s="85"/>
      <c r="B61" s="106"/>
      <c r="C61" s="103"/>
      <c r="D61" s="105"/>
    </row>
    <row r="62" spans="1:4" x14ac:dyDescent="0.25">
      <c r="A62" s="89" t="s">
        <v>179</v>
      </c>
      <c r="B62" s="106" t="s">
        <v>163</v>
      </c>
      <c r="C62" s="91" t="s">
        <v>143</v>
      </c>
      <c r="D62" s="92" t="s">
        <v>131</v>
      </c>
    </row>
    <row r="63" spans="1:4" x14ac:dyDescent="0.25">
      <c r="A63" s="85"/>
      <c r="B63" s="106"/>
      <c r="C63" s="103"/>
      <c r="D63" s="105"/>
    </row>
    <row r="64" spans="1:4" x14ac:dyDescent="0.25">
      <c r="A64" s="89" t="s">
        <v>180</v>
      </c>
      <c r="B64" s="106" t="s">
        <v>165</v>
      </c>
      <c r="C64" s="91" t="s">
        <v>143</v>
      </c>
      <c r="D64" s="92" t="s">
        <v>131</v>
      </c>
    </row>
    <row r="65" spans="1:4" x14ac:dyDescent="0.25">
      <c r="A65" s="107"/>
      <c r="B65" s="108"/>
      <c r="C65" s="109"/>
      <c r="D65" s="110"/>
    </row>
    <row r="66" spans="1:4" x14ac:dyDescent="0.25">
      <c r="A66" s="111"/>
      <c r="B66" s="112"/>
      <c r="C66" s="113"/>
      <c r="D66" s="114"/>
    </row>
  </sheetData>
  <mergeCells count="1">
    <mergeCell ref="A2:D2"/>
  </mergeCells>
  <pageMargins left="0.7" right="0.7" top="0.75" bottom="0.75" header="0.3" footer="0.3"/>
  <pageSetup paperSize="9" orientation="portrait" verticalDpi="0"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2:D58"/>
  <sheetViews>
    <sheetView workbookViewId="0">
      <selection activeCell="H19" sqref="H19"/>
    </sheetView>
  </sheetViews>
  <sheetFormatPr defaultRowHeight="15" x14ac:dyDescent="0.25"/>
  <cols>
    <col min="1" max="1" width="8.7109375" customWidth="1"/>
    <col min="2" max="2" width="27.7109375" customWidth="1"/>
    <col min="3" max="3" width="5.7109375" customWidth="1"/>
    <col min="4" max="4" width="15.7109375" customWidth="1"/>
  </cols>
  <sheetData>
    <row r="2" spans="1:4" ht="18.75" x14ac:dyDescent="0.25">
      <c r="A2" s="1522" t="s">
        <v>181</v>
      </c>
      <c r="B2" s="1522"/>
      <c r="C2" s="1522"/>
      <c r="D2" s="1522"/>
    </row>
    <row r="4" spans="1:4" ht="25.5" x14ac:dyDescent="0.25">
      <c r="A4" s="76" t="s">
        <v>124</v>
      </c>
      <c r="B4" s="77" t="s">
        <v>125</v>
      </c>
      <c r="C4" s="78" t="s">
        <v>126</v>
      </c>
      <c r="D4" s="79" t="s">
        <v>127</v>
      </c>
    </row>
    <row r="5" spans="1:4" x14ac:dyDescent="0.25">
      <c r="A5" s="80"/>
      <c r="B5" s="80"/>
      <c r="C5" s="80"/>
      <c r="D5" s="80"/>
    </row>
    <row r="6" spans="1:4" x14ac:dyDescent="0.25">
      <c r="A6" s="81" t="s">
        <v>128</v>
      </c>
      <c r="B6" s="115" t="s">
        <v>182</v>
      </c>
      <c r="C6" s="116" t="s">
        <v>130</v>
      </c>
      <c r="D6" s="84" t="s">
        <v>131</v>
      </c>
    </row>
    <row r="7" spans="1:4" x14ac:dyDescent="0.25">
      <c r="A7" s="85"/>
      <c r="B7" s="117"/>
      <c r="C7" s="118"/>
      <c r="D7" s="88"/>
    </row>
    <row r="8" spans="1:4" ht="29.25" customHeight="1" x14ac:dyDescent="0.25">
      <c r="A8" s="89" t="s">
        <v>132</v>
      </c>
      <c r="B8" s="117" t="s">
        <v>183</v>
      </c>
      <c r="C8" s="118" t="s">
        <v>130</v>
      </c>
      <c r="D8" s="92" t="s">
        <v>131</v>
      </c>
    </row>
    <row r="9" spans="1:4" x14ac:dyDescent="0.25">
      <c r="A9" s="85"/>
      <c r="B9" s="117"/>
      <c r="C9" s="118"/>
      <c r="D9" s="88"/>
    </row>
    <row r="10" spans="1:4" ht="30" customHeight="1" x14ac:dyDescent="0.25">
      <c r="A10" s="89" t="s">
        <v>134</v>
      </c>
      <c r="B10" s="117" t="s">
        <v>184</v>
      </c>
      <c r="C10" s="118" t="s">
        <v>130</v>
      </c>
      <c r="D10" s="92" t="s">
        <v>131</v>
      </c>
    </row>
    <row r="11" spans="1:4" x14ac:dyDescent="0.25">
      <c r="A11" s="85"/>
      <c r="B11" s="117"/>
      <c r="C11" s="118"/>
      <c r="D11" s="88"/>
    </row>
    <row r="12" spans="1:4" ht="29.25" customHeight="1" x14ac:dyDescent="0.25">
      <c r="A12" s="89" t="s">
        <v>136</v>
      </c>
      <c r="B12" s="117" t="s">
        <v>185</v>
      </c>
      <c r="C12" s="118" t="s">
        <v>130</v>
      </c>
      <c r="D12" s="92" t="s">
        <v>131</v>
      </c>
    </row>
    <row r="13" spans="1:4" x14ac:dyDescent="0.25">
      <c r="A13" s="85"/>
      <c r="B13" s="117"/>
      <c r="C13" s="118"/>
      <c r="D13" s="88"/>
    </row>
    <row r="14" spans="1:4" x14ac:dyDescent="0.25">
      <c r="A14" s="89" t="s">
        <v>138</v>
      </c>
      <c r="B14" s="117" t="s">
        <v>186</v>
      </c>
      <c r="C14" s="118" t="s">
        <v>130</v>
      </c>
      <c r="D14" s="92" t="s">
        <v>131</v>
      </c>
    </row>
    <row r="15" spans="1:4" x14ac:dyDescent="0.25">
      <c r="A15" s="85"/>
      <c r="B15" s="117"/>
      <c r="C15" s="118"/>
      <c r="D15" s="88"/>
    </row>
    <row r="16" spans="1:4" ht="14.25" customHeight="1" x14ac:dyDescent="0.25">
      <c r="A16" s="89" t="s">
        <v>148</v>
      </c>
      <c r="B16" s="117" t="s">
        <v>187</v>
      </c>
      <c r="C16" s="118" t="s">
        <v>130</v>
      </c>
      <c r="D16" s="92" t="s">
        <v>131</v>
      </c>
    </row>
    <row r="17" spans="1:4" x14ac:dyDescent="0.25">
      <c r="A17" s="85"/>
      <c r="B17" s="117"/>
      <c r="C17" s="118"/>
      <c r="D17" s="92"/>
    </row>
    <row r="18" spans="1:4" ht="16.5" customHeight="1" x14ac:dyDescent="0.25">
      <c r="A18" s="89" t="s">
        <v>150</v>
      </c>
      <c r="B18" s="117" t="s">
        <v>188</v>
      </c>
      <c r="C18" s="118" t="s">
        <v>130</v>
      </c>
      <c r="D18" s="92" t="s">
        <v>131</v>
      </c>
    </row>
    <row r="19" spans="1:4" x14ac:dyDescent="0.25">
      <c r="A19" s="85"/>
      <c r="B19" s="117"/>
      <c r="C19" s="118"/>
      <c r="D19" s="92"/>
    </row>
    <row r="20" spans="1:4" ht="25.5" x14ac:dyDescent="0.25">
      <c r="A20" s="89" t="s">
        <v>152</v>
      </c>
      <c r="B20" s="117" t="s">
        <v>189</v>
      </c>
      <c r="C20" s="118" t="s">
        <v>130</v>
      </c>
      <c r="D20" s="92" t="s">
        <v>131</v>
      </c>
    </row>
    <row r="21" spans="1:4" x14ac:dyDescent="0.25">
      <c r="A21" s="85"/>
      <c r="B21" s="117"/>
      <c r="C21" s="118"/>
      <c r="D21" s="92"/>
    </row>
    <row r="22" spans="1:4" x14ac:dyDescent="0.25">
      <c r="A22" s="89" t="s">
        <v>154</v>
      </c>
      <c r="B22" s="117" t="s">
        <v>190</v>
      </c>
      <c r="C22" s="118" t="s">
        <v>130</v>
      </c>
      <c r="D22" s="92" t="s">
        <v>131</v>
      </c>
    </row>
    <row r="23" spans="1:4" x14ac:dyDescent="0.25">
      <c r="A23" s="85"/>
      <c r="B23" s="117"/>
      <c r="C23" s="118"/>
      <c r="D23" s="92"/>
    </row>
    <row r="24" spans="1:4" x14ac:dyDescent="0.25">
      <c r="A24" s="89" t="s">
        <v>156</v>
      </c>
      <c r="B24" s="117" t="s">
        <v>191</v>
      </c>
      <c r="C24" s="118" t="s">
        <v>130</v>
      </c>
      <c r="D24" s="92" t="s">
        <v>131</v>
      </c>
    </row>
    <row r="25" spans="1:4" x14ac:dyDescent="0.25">
      <c r="A25" s="85"/>
      <c r="B25" s="117"/>
      <c r="C25" s="118"/>
      <c r="D25" s="92"/>
    </row>
    <row r="26" spans="1:4" x14ac:dyDescent="0.25">
      <c r="A26" s="89" t="s">
        <v>158</v>
      </c>
      <c r="B26" s="117" t="s">
        <v>192</v>
      </c>
      <c r="C26" s="118" t="s">
        <v>130</v>
      </c>
      <c r="D26" s="92" t="s">
        <v>131</v>
      </c>
    </row>
    <row r="27" spans="1:4" x14ac:dyDescent="0.25">
      <c r="A27" s="89"/>
      <c r="B27" s="117"/>
      <c r="C27" s="118"/>
      <c r="D27" s="92"/>
    </row>
    <row r="28" spans="1:4" x14ac:dyDescent="0.25">
      <c r="A28" s="89" t="s">
        <v>160</v>
      </c>
      <c r="B28" s="117" t="s">
        <v>193</v>
      </c>
      <c r="C28" s="118" t="s">
        <v>130</v>
      </c>
      <c r="D28" s="92" t="s">
        <v>131</v>
      </c>
    </row>
    <row r="29" spans="1:4" x14ac:dyDescent="0.25">
      <c r="A29" s="85"/>
      <c r="B29" s="117"/>
      <c r="C29" s="118"/>
      <c r="D29" s="92"/>
    </row>
    <row r="30" spans="1:4" x14ac:dyDescent="0.25">
      <c r="A30" s="89" t="s">
        <v>162</v>
      </c>
      <c r="B30" s="117" t="s">
        <v>194</v>
      </c>
      <c r="C30" s="118" t="s">
        <v>130</v>
      </c>
      <c r="D30" s="92" t="s">
        <v>131</v>
      </c>
    </row>
    <row r="31" spans="1:4" x14ac:dyDescent="0.25">
      <c r="A31" s="85"/>
      <c r="B31" s="117"/>
      <c r="C31" s="118"/>
      <c r="D31" s="92"/>
    </row>
    <row r="32" spans="1:4" ht="25.5" x14ac:dyDescent="0.25">
      <c r="A32" s="89" t="s">
        <v>164</v>
      </c>
      <c r="B32" s="117" t="s">
        <v>195</v>
      </c>
      <c r="C32" s="118" t="s">
        <v>130</v>
      </c>
      <c r="D32" s="92" t="s">
        <v>131</v>
      </c>
    </row>
    <row r="33" spans="1:4" x14ac:dyDescent="0.25">
      <c r="A33" s="85"/>
      <c r="B33" s="117"/>
      <c r="C33" s="118"/>
      <c r="D33" s="92"/>
    </row>
    <row r="34" spans="1:4" ht="15.75" customHeight="1" x14ac:dyDescent="0.25">
      <c r="A34" s="89" t="s">
        <v>167</v>
      </c>
      <c r="B34" s="117" t="s">
        <v>196</v>
      </c>
      <c r="C34" s="118" t="s">
        <v>130</v>
      </c>
      <c r="D34" s="92" t="s">
        <v>131</v>
      </c>
    </row>
    <row r="35" spans="1:4" x14ac:dyDescent="0.25">
      <c r="A35" s="85"/>
      <c r="B35" s="117"/>
      <c r="C35" s="118"/>
      <c r="D35" s="92"/>
    </row>
    <row r="36" spans="1:4" ht="17.25" customHeight="1" x14ac:dyDescent="0.25">
      <c r="A36" s="89" t="s">
        <v>168</v>
      </c>
      <c r="B36" s="117" t="s">
        <v>197</v>
      </c>
      <c r="C36" s="118" t="s">
        <v>130</v>
      </c>
      <c r="D36" s="92" t="s">
        <v>131</v>
      </c>
    </row>
    <row r="37" spans="1:4" x14ac:dyDescent="0.25">
      <c r="A37" s="85"/>
      <c r="B37" s="117"/>
      <c r="C37" s="118"/>
      <c r="D37" s="92"/>
    </row>
    <row r="38" spans="1:4" ht="25.5" x14ac:dyDescent="0.25">
      <c r="A38" s="89" t="s">
        <v>169</v>
      </c>
      <c r="B38" s="119" t="s">
        <v>198</v>
      </c>
      <c r="C38" s="118" t="s">
        <v>130</v>
      </c>
      <c r="D38" s="92" t="s">
        <v>131</v>
      </c>
    </row>
    <row r="39" spans="1:4" x14ac:dyDescent="0.25">
      <c r="A39" s="85"/>
      <c r="B39" s="119"/>
      <c r="C39" s="118"/>
      <c r="D39" s="92"/>
    </row>
    <row r="40" spans="1:4" x14ac:dyDescent="0.25">
      <c r="A40" s="89" t="s">
        <v>170</v>
      </c>
      <c r="B40" s="120" t="s">
        <v>199</v>
      </c>
      <c r="C40" s="118" t="s">
        <v>130</v>
      </c>
      <c r="D40" s="92" t="s">
        <v>131</v>
      </c>
    </row>
    <row r="41" spans="1:4" x14ac:dyDescent="0.25">
      <c r="A41" s="85"/>
      <c r="B41" s="119"/>
      <c r="C41" s="118"/>
      <c r="D41" s="92"/>
    </row>
    <row r="42" spans="1:4" x14ac:dyDescent="0.25">
      <c r="A42" s="89" t="s">
        <v>171</v>
      </c>
      <c r="B42" s="119" t="s">
        <v>200</v>
      </c>
      <c r="C42" s="118" t="s">
        <v>130</v>
      </c>
      <c r="D42" s="92" t="s">
        <v>131</v>
      </c>
    </row>
    <row r="43" spans="1:4" x14ac:dyDescent="0.25">
      <c r="A43" s="85"/>
      <c r="B43" s="121"/>
      <c r="C43" s="118"/>
      <c r="D43" s="92"/>
    </row>
    <row r="44" spans="1:4" x14ac:dyDescent="0.25">
      <c r="A44" s="89" t="s">
        <v>172</v>
      </c>
      <c r="B44" s="119" t="s">
        <v>201</v>
      </c>
      <c r="C44" s="118" t="s">
        <v>130</v>
      </c>
      <c r="D44" s="92" t="s">
        <v>131</v>
      </c>
    </row>
    <row r="45" spans="1:4" x14ac:dyDescent="0.25">
      <c r="A45" s="85"/>
      <c r="B45" s="122"/>
      <c r="C45" s="118"/>
      <c r="D45" s="92"/>
    </row>
    <row r="46" spans="1:4" x14ac:dyDescent="0.25">
      <c r="A46" s="89" t="s">
        <v>173</v>
      </c>
      <c r="B46" s="122" t="s">
        <v>202</v>
      </c>
      <c r="C46" s="118" t="s">
        <v>130</v>
      </c>
      <c r="D46" s="92" t="s">
        <v>131</v>
      </c>
    </row>
    <row r="47" spans="1:4" x14ac:dyDescent="0.25">
      <c r="A47" s="85"/>
      <c r="B47" s="121"/>
      <c r="C47" s="118"/>
      <c r="D47" s="92"/>
    </row>
    <row r="48" spans="1:4" ht="25.5" x14ac:dyDescent="0.25">
      <c r="A48" s="89" t="s">
        <v>174</v>
      </c>
      <c r="B48" s="121" t="s">
        <v>203</v>
      </c>
      <c r="C48" s="118" t="s">
        <v>130</v>
      </c>
      <c r="D48" s="92" t="s">
        <v>131</v>
      </c>
    </row>
    <row r="49" spans="1:4" x14ac:dyDescent="0.25">
      <c r="A49" s="85"/>
      <c r="B49" s="121"/>
      <c r="C49" s="118"/>
      <c r="D49" s="92"/>
    </row>
    <row r="50" spans="1:4" x14ac:dyDescent="0.25">
      <c r="A50" s="89" t="s">
        <v>175</v>
      </c>
      <c r="B50" s="121" t="s">
        <v>204</v>
      </c>
      <c r="C50" s="118" t="s">
        <v>130</v>
      </c>
      <c r="D50" s="92" t="s">
        <v>131</v>
      </c>
    </row>
    <row r="51" spans="1:4" x14ac:dyDescent="0.25">
      <c r="A51" s="123"/>
      <c r="B51" s="121"/>
      <c r="C51" s="118"/>
      <c r="D51" s="92"/>
    </row>
    <row r="52" spans="1:4" x14ac:dyDescent="0.25">
      <c r="A52" s="89" t="s">
        <v>176</v>
      </c>
      <c r="B52" s="121" t="s">
        <v>205</v>
      </c>
      <c r="C52" s="118" t="s">
        <v>130</v>
      </c>
      <c r="D52" s="92" t="s">
        <v>131</v>
      </c>
    </row>
    <row r="53" spans="1:4" x14ac:dyDescent="0.25">
      <c r="A53" s="123"/>
      <c r="B53" s="121"/>
      <c r="C53" s="118"/>
      <c r="D53" s="92"/>
    </row>
    <row r="54" spans="1:4" x14ac:dyDescent="0.25">
      <c r="A54" s="89" t="s">
        <v>177</v>
      </c>
      <c r="B54" s="121" t="s">
        <v>206</v>
      </c>
      <c r="C54" s="118" t="s">
        <v>130</v>
      </c>
      <c r="D54" s="92" t="s">
        <v>131</v>
      </c>
    </row>
    <row r="55" spans="1:4" x14ac:dyDescent="0.25">
      <c r="A55" s="123"/>
      <c r="B55" s="121"/>
      <c r="C55" s="118"/>
      <c r="D55" s="92"/>
    </row>
    <row r="56" spans="1:4" ht="25.5" x14ac:dyDescent="0.25">
      <c r="A56" s="89" t="s">
        <v>178</v>
      </c>
      <c r="B56" s="117" t="s">
        <v>207</v>
      </c>
      <c r="C56" s="118" t="s">
        <v>29</v>
      </c>
      <c r="D56" s="92" t="s">
        <v>131</v>
      </c>
    </row>
    <row r="57" spans="1:4" x14ac:dyDescent="0.25">
      <c r="A57" s="124"/>
      <c r="B57" s="125"/>
      <c r="C57" s="126"/>
      <c r="D57" s="127"/>
    </row>
    <row r="58" spans="1:4" x14ac:dyDescent="0.25">
      <c r="A58" s="128"/>
      <c r="B58" s="129"/>
      <c r="C58" s="130"/>
      <c r="D58" s="131"/>
    </row>
  </sheetData>
  <mergeCells count="1">
    <mergeCell ref="A2:D2"/>
  </mergeCells>
  <pageMargins left="0.7" right="0.7" top="0.75" bottom="0.75" header="0.3" footer="0.3"/>
  <pageSetup paperSize="9" orientation="portrait" verticalDpi="0"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2:D48"/>
  <sheetViews>
    <sheetView workbookViewId="0">
      <selection activeCell="C20" sqref="C20"/>
    </sheetView>
  </sheetViews>
  <sheetFormatPr defaultRowHeight="15" x14ac:dyDescent="0.25"/>
  <cols>
    <col min="1" max="1" width="31.42578125" bestFit="1" customWidth="1"/>
    <col min="2" max="2" width="12.5703125" bestFit="1" customWidth="1"/>
    <col min="3" max="4" width="13.7109375" bestFit="1" customWidth="1"/>
  </cols>
  <sheetData>
    <row r="2" spans="1:4" ht="19.5" thickBot="1" x14ac:dyDescent="0.3">
      <c r="A2" s="1522" t="s">
        <v>208</v>
      </c>
      <c r="B2" s="1522"/>
      <c r="C2" s="1522"/>
      <c r="D2" s="1522"/>
    </row>
    <row r="3" spans="1:4" ht="15.75" thickBot="1" x14ac:dyDescent="0.3">
      <c r="A3" s="1535" t="s">
        <v>209</v>
      </c>
      <c r="B3" s="1536"/>
      <c r="C3" s="1536"/>
      <c r="D3" s="1537"/>
    </row>
    <row r="4" spans="1:4" ht="15.75" thickBot="1" x14ac:dyDescent="0.3">
      <c r="A4" s="132"/>
      <c r="B4" s="133"/>
      <c r="C4" s="134" t="s">
        <v>210</v>
      </c>
      <c r="D4" s="135" t="s">
        <v>211</v>
      </c>
    </row>
    <row r="5" spans="1:4" x14ac:dyDescent="0.25">
      <c r="A5" s="1538" t="s">
        <v>212</v>
      </c>
      <c r="B5" s="136" t="s">
        <v>213</v>
      </c>
      <c r="C5" s="137" t="s">
        <v>131</v>
      </c>
      <c r="D5" s="137" t="s">
        <v>131</v>
      </c>
    </row>
    <row r="6" spans="1:4" ht="15.75" thickBot="1" x14ac:dyDescent="0.3">
      <c r="A6" s="1539"/>
      <c r="B6" s="138" t="s">
        <v>214</v>
      </c>
      <c r="C6" s="139" t="s">
        <v>131</v>
      </c>
      <c r="D6" s="139" t="s">
        <v>131</v>
      </c>
    </row>
    <row r="7" spans="1:4" x14ac:dyDescent="0.25">
      <c r="A7" s="1538" t="s">
        <v>215</v>
      </c>
      <c r="B7" s="136" t="s">
        <v>213</v>
      </c>
      <c r="C7" s="137" t="s">
        <v>131</v>
      </c>
      <c r="D7" s="137" t="s">
        <v>131</v>
      </c>
    </row>
    <row r="8" spans="1:4" ht="15.75" thickBot="1" x14ac:dyDescent="0.3">
      <c r="A8" s="1539"/>
      <c r="B8" s="138" t="s">
        <v>214</v>
      </c>
      <c r="C8" s="139" t="s">
        <v>131</v>
      </c>
      <c r="D8" s="139" t="s">
        <v>131</v>
      </c>
    </row>
    <row r="9" spans="1:4" x14ac:dyDescent="0.25">
      <c r="A9" s="1540" t="s">
        <v>216</v>
      </c>
      <c r="B9" s="136" t="s">
        <v>213</v>
      </c>
      <c r="C9" s="137" t="s">
        <v>131</v>
      </c>
      <c r="D9" s="137" t="s">
        <v>131</v>
      </c>
    </row>
    <row r="10" spans="1:4" ht="15.75" thickBot="1" x14ac:dyDescent="0.3">
      <c r="A10" s="1541"/>
      <c r="B10" s="138" t="s">
        <v>214</v>
      </c>
      <c r="C10" s="139" t="s">
        <v>131</v>
      </c>
      <c r="D10" s="139" t="s">
        <v>131</v>
      </c>
    </row>
    <row r="11" spans="1:4" x14ac:dyDescent="0.25">
      <c r="A11" s="140"/>
      <c r="B11" s="141"/>
      <c r="C11" s="141"/>
      <c r="D11" s="141"/>
    </row>
    <row r="12" spans="1:4" ht="15.75" thickBot="1" x14ac:dyDescent="0.3">
      <c r="A12" s="142"/>
      <c r="B12" s="142"/>
      <c r="C12" s="142"/>
      <c r="D12" s="142"/>
    </row>
    <row r="13" spans="1:4" ht="15.75" thickBot="1" x14ac:dyDescent="0.3">
      <c r="A13" s="1535" t="s">
        <v>217</v>
      </c>
      <c r="B13" s="1536"/>
      <c r="C13" s="1536"/>
      <c r="D13" s="1537"/>
    </row>
    <row r="14" spans="1:4" ht="15.75" thickBot="1" x14ac:dyDescent="0.3">
      <c r="A14" s="132"/>
      <c r="B14" s="133"/>
      <c r="C14" s="143" t="s">
        <v>210</v>
      </c>
      <c r="D14" s="144" t="s">
        <v>211</v>
      </c>
    </row>
    <row r="15" spans="1:4" x14ac:dyDescent="0.25">
      <c r="A15" s="1538" t="s">
        <v>212</v>
      </c>
      <c r="B15" s="136" t="s">
        <v>213</v>
      </c>
      <c r="C15" s="137" t="s">
        <v>131</v>
      </c>
      <c r="D15" s="137" t="s">
        <v>131</v>
      </c>
    </row>
    <row r="16" spans="1:4" ht="15.75" thickBot="1" x14ac:dyDescent="0.3">
      <c r="A16" s="1539"/>
      <c r="B16" s="138" t="s">
        <v>214</v>
      </c>
      <c r="C16" s="139" t="s">
        <v>131</v>
      </c>
      <c r="D16" s="139" t="s">
        <v>131</v>
      </c>
    </row>
    <row r="17" spans="1:4" x14ac:dyDescent="0.25">
      <c r="A17" s="1538" t="s">
        <v>215</v>
      </c>
      <c r="B17" s="136" t="s">
        <v>213</v>
      </c>
      <c r="C17" s="137" t="s">
        <v>131</v>
      </c>
      <c r="D17" s="137" t="s">
        <v>131</v>
      </c>
    </row>
    <row r="18" spans="1:4" ht="15.75" thickBot="1" x14ac:dyDescent="0.3">
      <c r="A18" s="1539"/>
      <c r="B18" s="138" t="s">
        <v>214</v>
      </c>
      <c r="C18" s="139" t="s">
        <v>131</v>
      </c>
      <c r="D18" s="139" t="s">
        <v>131</v>
      </c>
    </row>
    <row r="19" spans="1:4" x14ac:dyDescent="0.25">
      <c r="A19" s="1540" t="s">
        <v>216</v>
      </c>
      <c r="B19" s="136" t="s">
        <v>213</v>
      </c>
      <c r="C19" s="137" t="s">
        <v>131</v>
      </c>
      <c r="D19" s="137" t="s">
        <v>131</v>
      </c>
    </row>
    <row r="20" spans="1:4" ht="15.75" thickBot="1" x14ac:dyDescent="0.3">
      <c r="A20" s="1541"/>
      <c r="B20" s="138" t="s">
        <v>214</v>
      </c>
      <c r="C20" s="139" t="s">
        <v>131</v>
      </c>
      <c r="D20" s="139" t="s">
        <v>131</v>
      </c>
    </row>
    <row r="21" spans="1:4" x14ac:dyDescent="0.25">
      <c r="A21" s="142"/>
      <c r="B21" s="142"/>
      <c r="C21" s="142"/>
      <c r="D21" s="142"/>
    </row>
    <row r="22" spans="1:4" ht="15.75" thickBot="1" x14ac:dyDescent="0.3">
      <c r="A22" s="142"/>
      <c r="B22" s="142"/>
      <c r="C22" s="142"/>
      <c r="D22" s="142"/>
    </row>
    <row r="23" spans="1:4" ht="15.75" thickBot="1" x14ac:dyDescent="0.3">
      <c r="A23" s="1542" t="s">
        <v>218</v>
      </c>
      <c r="B23" s="1543"/>
      <c r="C23" s="1543"/>
      <c r="D23" s="1544"/>
    </row>
    <row r="24" spans="1:4" ht="15.75" thickBot="1" x14ac:dyDescent="0.3">
      <c r="A24" s="145" t="s">
        <v>219</v>
      </c>
      <c r="B24" s="1545" t="s">
        <v>220</v>
      </c>
      <c r="C24" s="1546"/>
      <c r="D24" s="1524"/>
    </row>
    <row r="25" spans="1:4" x14ac:dyDescent="0.25">
      <c r="A25" s="146" t="s">
        <v>221</v>
      </c>
      <c r="B25" s="136" t="s">
        <v>222</v>
      </c>
      <c r="C25" s="147" t="s">
        <v>131</v>
      </c>
      <c r="D25" s="1533"/>
    </row>
    <row r="26" spans="1:4" x14ac:dyDescent="0.25">
      <c r="A26" s="148"/>
      <c r="B26" s="149" t="s">
        <v>223</v>
      </c>
      <c r="C26" s="150" t="s">
        <v>131</v>
      </c>
      <c r="D26" s="1533"/>
    </row>
    <row r="27" spans="1:4" x14ac:dyDescent="0.25">
      <c r="A27" s="148"/>
      <c r="B27" s="149" t="s">
        <v>224</v>
      </c>
      <c r="C27" s="150" t="s">
        <v>131</v>
      </c>
      <c r="D27" s="1533"/>
    </row>
    <row r="28" spans="1:4" ht="15.75" thickBot="1" x14ac:dyDescent="0.3">
      <c r="A28" s="151"/>
      <c r="B28" s="138" t="s">
        <v>225</v>
      </c>
      <c r="C28" s="152" t="s">
        <v>131</v>
      </c>
      <c r="D28" s="1534"/>
    </row>
    <row r="29" spans="1:4" ht="15.75" thickBot="1" x14ac:dyDescent="0.3">
      <c r="A29" s="153" t="s">
        <v>226</v>
      </c>
      <c r="B29" s="154"/>
      <c r="C29" s="134" t="s">
        <v>210</v>
      </c>
      <c r="D29" s="155" t="s">
        <v>211</v>
      </c>
    </row>
    <row r="30" spans="1:4" x14ac:dyDescent="0.25">
      <c r="A30" s="132"/>
      <c r="B30" s="136" t="s">
        <v>222</v>
      </c>
      <c r="C30" s="147" t="s">
        <v>131</v>
      </c>
      <c r="D30" s="147" t="s">
        <v>131</v>
      </c>
    </row>
    <row r="31" spans="1:4" x14ac:dyDescent="0.25">
      <c r="A31" s="156"/>
      <c r="B31" s="149" t="s">
        <v>223</v>
      </c>
      <c r="C31" s="150" t="s">
        <v>131</v>
      </c>
      <c r="D31" s="150" t="s">
        <v>131</v>
      </c>
    </row>
    <row r="32" spans="1:4" x14ac:dyDescent="0.25">
      <c r="A32" s="156"/>
      <c r="B32" s="149" t="s">
        <v>224</v>
      </c>
      <c r="C32" s="150" t="s">
        <v>131</v>
      </c>
      <c r="D32" s="150" t="s">
        <v>131</v>
      </c>
    </row>
    <row r="33" spans="1:4" ht="15.75" thickBot="1" x14ac:dyDescent="0.3">
      <c r="A33" s="157"/>
      <c r="B33" s="138" t="s">
        <v>225</v>
      </c>
      <c r="C33" s="152" t="s">
        <v>131</v>
      </c>
      <c r="D33" s="152" t="s">
        <v>131</v>
      </c>
    </row>
    <row r="34" spans="1:4" ht="15.75" thickBot="1" x14ac:dyDescent="0.3">
      <c r="A34" s="145" t="s">
        <v>227</v>
      </c>
      <c r="B34" s="158"/>
      <c r="C34" s="1523" t="s">
        <v>131</v>
      </c>
      <c r="D34" s="1524"/>
    </row>
    <row r="35" spans="1:4" x14ac:dyDescent="0.25">
      <c r="A35" s="142"/>
      <c r="B35" s="142"/>
      <c r="C35" s="142"/>
      <c r="D35" s="142"/>
    </row>
    <row r="36" spans="1:4" ht="15.75" thickBot="1" x14ac:dyDescent="0.3">
      <c r="A36" s="142"/>
      <c r="B36" s="142"/>
      <c r="C36" s="142"/>
      <c r="D36" s="142"/>
    </row>
    <row r="37" spans="1:4" ht="15.75" thickBot="1" x14ac:dyDescent="0.3">
      <c r="A37" s="159" t="s">
        <v>228</v>
      </c>
      <c r="B37" s="160"/>
      <c r="C37" s="161" t="s">
        <v>229</v>
      </c>
      <c r="D37" s="161" t="s">
        <v>211</v>
      </c>
    </row>
    <row r="38" spans="1:4" ht="15.75" thickBot="1" x14ac:dyDescent="0.3">
      <c r="A38" s="151"/>
      <c r="B38" s="162"/>
      <c r="C38" s="139" t="s">
        <v>131</v>
      </c>
      <c r="D38" s="139" t="s">
        <v>131</v>
      </c>
    </row>
    <row r="39" spans="1:4" x14ac:dyDescent="0.25">
      <c r="A39" s="133"/>
      <c r="B39" s="141"/>
      <c r="C39" s="141"/>
      <c r="D39" s="141"/>
    </row>
    <row r="40" spans="1:4" ht="15.75" thickBot="1" x14ac:dyDescent="0.3">
      <c r="A40" s="142"/>
      <c r="B40" s="142"/>
      <c r="C40" s="142"/>
      <c r="D40" s="142"/>
    </row>
    <row r="41" spans="1:4" ht="15.75" thickBot="1" x14ac:dyDescent="0.3">
      <c r="A41" s="159" t="s">
        <v>230</v>
      </c>
      <c r="B41" s="160"/>
      <c r="C41" s="160"/>
      <c r="D41" s="163"/>
    </row>
    <row r="42" spans="1:4" x14ac:dyDescent="0.25">
      <c r="A42" s="164"/>
      <c r="B42" s="165"/>
      <c r="C42" s="166" t="s">
        <v>229</v>
      </c>
      <c r="D42" s="166" t="s">
        <v>211</v>
      </c>
    </row>
    <row r="43" spans="1:4" ht="15.75" thickBot="1" x14ac:dyDescent="0.3">
      <c r="A43" s="1525" t="s">
        <v>231</v>
      </c>
      <c r="B43" s="1526"/>
      <c r="C43" s="152" t="s">
        <v>131</v>
      </c>
      <c r="D43" s="152" t="s">
        <v>131</v>
      </c>
    </row>
    <row r="44" spans="1:4" ht="15.75" thickBot="1" x14ac:dyDescent="0.3">
      <c r="A44" s="1527" t="s">
        <v>232</v>
      </c>
      <c r="B44" s="1528"/>
      <c r="C44" s="1529" t="s">
        <v>131</v>
      </c>
      <c r="D44" s="1530" t="s">
        <v>131</v>
      </c>
    </row>
    <row r="45" spans="1:4" ht="15.75" thickBot="1" x14ac:dyDescent="0.3">
      <c r="A45" s="142"/>
      <c r="B45" s="142"/>
      <c r="C45" s="142"/>
      <c r="D45" s="142"/>
    </row>
    <row r="46" spans="1:4" ht="15.75" thickBot="1" x14ac:dyDescent="0.3">
      <c r="A46" s="1531" t="s">
        <v>233</v>
      </c>
      <c r="B46" s="1532"/>
      <c r="C46" s="1532"/>
      <c r="D46" s="167" t="s">
        <v>131</v>
      </c>
    </row>
    <row r="47" spans="1:4" x14ac:dyDescent="0.25">
      <c r="A47" s="133"/>
      <c r="B47" s="141"/>
      <c r="C47" s="141"/>
      <c r="D47" s="141"/>
    </row>
    <row r="48" spans="1:4" x14ac:dyDescent="0.25">
      <c r="A48" s="168" t="s">
        <v>234</v>
      </c>
      <c r="B48" s="168"/>
      <c r="C48" s="168"/>
    </row>
  </sheetData>
  <mergeCells count="17">
    <mergeCell ref="D25:D28"/>
    <mergeCell ref="A2:D2"/>
    <mergeCell ref="A3:D3"/>
    <mergeCell ref="A5:A6"/>
    <mergeCell ref="A7:A8"/>
    <mergeCell ref="A9:A10"/>
    <mergeCell ref="A13:D13"/>
    <mergeCell ref="A15:A16"/>
    <mergeCell ref="A17:A18"/>
    <mergeCell ref="A19:A20"/>
    <mergeCell ref="A23:D23"/>
    <mergeCell ref="B24:D24"/>
    <mergeCell ref="C34:D34"/>
    <mergeCell ref="A43:B43"/>
    <mergeCell ref="A44:B44"/>
    <mergeCell ref="C44:D44"/>
    <mergeCell ref="A46:C46"/>
  </mergeCell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P843"/>
  <sheetViews>
    <sheetView topLeftCell="C1" zoomScale="85" zoomScaleNormal="85" workbookViewId="0">
      <selection activeCell="M30" sqref="M30"/>
    </sheetView>
  </sheetViews>
  <sheetFormatPr defaultRowHeight="15" x14ac:dyDescent="0.25"/>
  <cols>
    <col min="1" max="1" width="14.140625" style="209" hidden="1" customWidth="1"/>
    <col min="2" max="2" width="16" style="209" hidden="1" customWidth="1"/>
    <col min="3" max="3" width="10.85546875" style="65" customWidth="1"/>
    <col min="4" max="4" width="19.28515625" style="12" customWidth="1"/>
    <col min="5" max="5" width="21.42578125" style="5" customWidth="1"/>
    <col min="6" max="6" width="22.42578125" style="5" customWidth="1"/>
    <col min="7" max="7" width="60.85546875" style="5" customWidth="1"/>
    <col min="9" max="9" width="9.140625" style="42"/>
    <col min="10" max="10" width="14.28515625" style="42" customWidth="1"/>
    <col min="11" max="11" width="17.140625" style="42" bestFit="1" customWidth="1"/>
    <col min="13" max="13" width="12.85546875" style="15" customWidth="1"/>
  </cols>
  <sheetData>
    <row r="1" spans="3:13" ht="15" customHeight="1" x14ac:dyDescent="0.25">
      <c r="F1" s="71" t="s">
        <v>111</v>
      </c>
    </row>
    <row r="2" spans="3:13" ht="26.25" x14ac:dyDescent="0.25">
      <c r="F2" s="186" t="s">
        <v>623</v>
      </c>
      <c r="G2" s="13" t="s">
        <v>600</v>
      </c>
      <c r="H2" s="14"/>
      <c r="I2" s="40"/>
      <c r="J2" s="40"/>
      <c r="K2" s="52"/>
    </row>
    <row r="4" spans="3:13" ht="26.25" x14ac:dyDescent="0.25">
      <c r="G4" s="16" t="s">
        <v>93</v>
      </c>
      <c r="J4" s="41"/>
      <c r="K4" s="41"/>
    </row>
    <row r="5" spans="3:13" x14ac:dyDescent="0.25">
      <c r="E5" s="17"/>
      <c r="F5" s="17"/>
    </row>
    <row r="6" spans="3:13" ht="18.75" x14ac:dyDescent="0.3">
      <c r="E6" s="18"/>
      <c r="F6" s="1507" t="s">
        <v>108</v>
      </c>
      <c r="G6" s="19" t="s">
        <v>94</v>
      </c>
      <c r="H6" s="20"/>
      <c r="I6" s="44"/>
      <c r="J6" s="44"/>
      <c r="K6" s="43" t="s">
        <v>91</v>
      </c>
    </row>
    <row r="7" spans="3:13" ht="18.75" x14ac:dyDescent="0.3">
      <c r="C7" s="66"/>
      <c r="E7" s="18"/>
      <c r="F7" s="1508"/>
      <c r="G7" s="63" t="s">
        <v>96</v>
      </c>
      <c r="H7" s="23"/>
      <c r="I7" s="23"/>
      <c r="J7" s="23"/>
      <c r="K7" s="23">
        <f>SUM(K32:K38)</f>
        <v>0</v>
      </c>
    </row>
    <row r="8" spans="3:13" ht="18.75" x14ac:dyDescent="0.3">
      <c r="C8" s="66"/>
      <c r="E8" s="18"/>
      <c r="F8" s="183">
        <v>442</v>
      </c>
      <c r="G8" s="28" t="s">
        <v>311</v>
      </c>
      <c r="H8" s="23"/>
      <c r="I8" s="23"/>
      <c r="J8" s="23"/>
      <c r="K8" s="23">
        <f>SUMIF($B$43:$B$842,F8,$K$43:$K$842)</f>
        <v>0</v>
      </c>
      <c r="M8" s="256"/>
    </row>
    <row r="9" spans="3:13" ht="18.75" x14ac:dyDescent="0.3">
      <c r="C9" s="66"/>
      <c r="E9" s="18"/>
      <c r="F9" s="183">
        <v>131</v>
      </c>
      <c r="G9" s="28" t="s">
        <v>306</v>
      </c>
      <c r="H9" s="23"/>
      <c r="I9" s="23"/>
      <c r="J9" s="23"/>
      <c r="K9" s="23">
        <f t="shared" ref="K9:K27" si="0">SUMIF($B$43:$B$842,F9,$K$43:$K$842)</f>
        <v>0</v>
      </c>
    </row>
    <row r="10" spans="3:13" ht="18.75" x14ac:dyDescent="0.3">
      <c r="C10" s="66"/>
      <c r="E10" s="18"/>
      <c r="F10" s="183">
        <v>119</v>
      </c>
      <c r="G10" s="28" t="s">
        <v>294</v>
      </c>
      <c r="H10" s="23"/>
      <c r="I10" s="23"/>
      <c r="J10" s="23"/>
      <c r="K10" s="23">
        <f t="shared" si="0"/>
        <v>0</v>
      </c>
    </row>
    <row r="11" spans="3:13" ht="18.75" x14ac:dyDescent="0.3">
      <c r="C11" s="66"/>
      <c r="E11" s="18"/>
      <c r="F11" s="183">
        <v>138</v>
      </c>
      <c r="G11" s="28" t="s">
        <v>308</v>
      </c>
      <c r="H11" s="23"/>
      <c r="I11" s="23"/>
      <c r="J11" s="23"/>
      <c r="K11" s="23">
        <f t="shared" si="0"/>
        <v>0</v>
      </c>
    </row>
    <row r="12" spans="3:13" ht="18.75" x14ac:dyDescent="0.3">
      <c r="C12" s="66"/>
      <c r="E12" s="18"/>
      <c r="F12" s="183">
        <v>139</v>
      </c>
      <c r="G12" s="28" t="s">
        <v>309</v>
      </c>
      <c r="H12" s="23"/>
      <c r="I12" s="23"/>
      <c r="J12" s="23"/>
      <c r="K12" s="23">
        <f t="shared" si="0"/>
        <v>0</v>
      </c>
    </row>
    <row r="13" spans="3:13" ht="18.75" x14ac:dyDescent="0.3">
      <c r="C13" s="66"/>
      <c r="E13" s="18"/>
      <c r="F13" s="183">
        <v>121</v>
      </c>
      <c r="G13" s="28" t="s">
        <v>296</v>
      </c>
      <c r="H13" s="23"/>
      <c r="I13" s="23"/>
      <c r="J13" s="23"/>
      <c r="K13" s="23">
        <f t="shared" si="0"/>
        <v>0</v>
      </c>
    </row>
    <row r="14" spans="3:13" ht="18.75" x14ac:dyDescent="0.3">
      <c r="C14" s="66"/>
      <c r="E14" s="18"/>
      <c r="F14" s="183">
        <v>120</v>
      </c>
      <c r="G14" s="28" t="s">
        <v>295</v>
      </c>
      <c r="H14" s="23"/>
      <c r="I14" s="23"/>
      <c r="J14" s="23"/>
      <c r="K14" s="23">
        <f t="shared" si="0"/>
        <v>0</v>
      </c>
    </row>
    <row r="15" spans="3:13" ht="18.75" x14ac:dyDescent="0.3">
      <c r="C15" s="66"/>
      <c r="E15" s="18"/>
      <c r="F15" s="183">
        <v>122</v>
      </c>
      <c r="G15" s="28" t="s">
        <v>297</v>
      </c>
      <c r="H15" s="23"/>
      <c r="I15" s="23"/>
      <c r="J15" s="23"/>
      <c r="K15" s="23">
        <f t="shared" si="0"/>
        <v>0</v>
      </c>
    </row>
    <row r="16" spans="3:13" ht="18.75" x14ac:dyDescent="0.3">
      <c r="C16" s="66"/>
      <c r="E16" s="18"/>
      <c r="F16" s="183">
        <v>127</v>
      </c>
      <c r="G16" s="28" t="s">
        <v>302</v>
      </c>
      <c r="H16" s="23"/>
      <c r="I16" s="23"/>
      <c r="J16" s="23"/>
      <c r="K16" s="23">
        <f t="shared" si="0"/>
        <v>0</v>
      </c>
    </row>
    <row r="17" spans="1:11" ht="18.75" x14ac:dyDescent="0.3">
      <c r="C17" s="66"/>
      <c r="E17" s="18"/>
      <c r="F17" s="183">
        <v>136</v>
      </c>
      <c r="G17" s="28" t="s">
        <v>307</v>
      </c>
      <c r="H17" s="23"/>
      <c r="I17" s="23"/>
      <c r="J17" s="23"/>
      <c r="K17" s="23">
        <f t="shared" si="0"/>
        <v>0</v>
      </c>
    </row>
    <row r="18" spans="1:11" ht="18.75" x14ac:dyDescent="0.3">
      <c r="C18" s="66"/>
      <c r="E18" s="18"/>
      <c r="F18" s="183">
        <v>123</v>
      </c>
      <c r="G18" s="28" t="s">
        <v>298</v>
      </c>
      <c r="H18" s="23"/>
      <c r="I18" s="23"/>
      <c r="J18" s="23"/>
      <c r="K18" s="23">
        <f>SUMIF($B$43:$B$842,F18,$K$43:$K$842)</f>
        <v>0</v>
      </c>
    </row>
    <row r="19" spans="1:11" ht="18.75" x14ac:dyDescent="0.3">
      <c r="C19" s="66"/>
      <c r="E19" s="18"/>
      <c r="F19" s="183">
        <v>124</v>
      </c>
      <c r="G19" s="28" t="s">
        <v>299</v>
      </c>
      <c r="H19" s="23"/>
      <c r="I19" s="23"/>
      <c r="J19" s="23"/>
      <c r="K19" s="23">
        <f t="shared" si="0"/>
        <v>0</v>
      </c>
    </row>
    <row r="20" spans="1:11" ht="18.75" x14ac:dyDescent="0.3">
      <c r="C20" s="66"/>
      <c r="E20" s="18"/>
      <c r="F20" s="183">
        <v>125</v>
      </c>
      <c r="G20" s="28" t="s">
        <v>300</v>
      </c>
      <c r="H20" s="23"/>
      <c r="I20" s="23"/>
      <c r="J20" s="23"/>
      <c r="K20" s="23">
        <f t="shared" si="0"/>
        <v>0</v>
      </c>
    </row>
    <row r="21" spans="1:11" ht="18.75" x14ac:dyDescent="0.3">
      <c r="C21" s="66"/>
      <c r="E21" s="18"/>
      <c r="F21" s="183">
        <v>128</v>
      </c>
      <c r="G21" s="28" t="s">
        <v>303</v>
      </c>
      <c r="H21" s="23"/>
      <c r="I21" s="23"/>
      <c r="J21" s="23"/>
      <c r="K21" s="23">
        <f t="shared" si="0"/>
        <v>0</v>
      </c>
    </row>
    <row r="22" spans="1:11" ht="18.75" x14ac:dyDescent="0.3">
      <c r="C22" s="66"/>
      <c r="E22" s="18"/>
      <c r="F22" s="183">
        <v>126</v>
      </c>
      <c r="G22" s="28" t="s">
        <v>301</v>
      </c>
      <c r="H22" s="23"/>
      <c r="I22" s="23"/>
      <c r="J22" s="23"/>
      <c r="K22" s="23">
        <f t="shared" si="0"/>
        <v>0</v>
      </c>
    </row>
    <row r="23" spans="1:11" ht="18.75" x14ac:dyDescent="0.3">
      <c r="C23" s="66"/>
      <c r="E23" s="18"/>
      <c r="F23" s="183">
        <v>129</v>
      </c>
      <c r="G23" s="28" t="s">
        <v>304</v>
      </c>
      <c r="H23" s="23"/>
      <c r="I23" s="23"/>
      <c r="J23" s="23"/>
      <c r="K23" s="23">
        <f t="shared" si="0"/>
        <v>0</v>
      </c>
    </row>
    <row r="24" spans="1:11" ht="18.75" x14ac:dyDescent="0.3">
      <c r="C24" s="66"/>
      <c r="E24" s="18"/>
      <c r="F24" s="183">
        <v>130</v>
      </c>
      <c r="G24" s="28" t="s">
        <v>305</v>
      </c>
      <c r="H24" s="23"/>
      <c r="I24" s="23"/>
      <c r="J24" s="23"/>
      <c r="K24" s="23">
        <f t="shared" si="0"/>
        <v>0</v>
      </c>
    </row>
    <row r="25" spans="1:11" ht="18.75" x14ac:dyDescent="0.3">
      <c r="C25" s="67"/>
      <c r="E25" s="18"/>
      <c r="F25" s="183">
        <v>441</v>
      </c>
      <c r="G25" s="28" t="s">
        <v>310</v>
      </c>
      <c r="H25" s="25"/>
      <c r="I25" s="46"/>
      <c r="J25" s="46"/>
      <c r="K25" s="23">
        <f t="shared" si="0"/>
        <v>0</v>
      </c>
    </row>
    <row r="26" spans="1:11" ht="18.75" x14ac:dyDescent="0.3">
      <c r="C26" s="67"/>
      <c r="E26" s="18"/>
      <c r="F26" s="183">
        <v>513</v>
      </c>
      <c r="G26" s="28" t="s">
        <v>684</v>
      </c>
      <c r="H26" s="25"/>
      <c r="I26" s="46"/>
      <c r="J26" s="46"/>
      <c r="K26" s="23">
        <f t="shared" si="0"/>
        <v>0</v>
      </c>
    </row>
    <row r="27" spans="1:11" ht="18.75" x14ac:dyDescent="0.3">
      <c r="C27" s="67"/>
      <c r="E27" s="18"/>
      <c r="F27" s="183">
        <v>140</v>
      </c>
      <c r="G27" s="28" t="s">
        <v>685</v>
      </c>
      <c r="H27" s="25"/>
      <c r="I27" s="46"/>
      <c r="J27" s="46"/>
      <c r="K27" s="23">
        <f t="shared" si="0"/>
        <v>0</v>
      </c>
    </row>
    <row r="28" spans="1:11" ht="18.75" x14ac:dyDescent="0.3">
      <c r="B28" s="212"/>
      <c r="C28" s="12"/>
      <c r="D28" s="5"/>
      <c r="F28" s="183" t="s">
        <v>622</v>
      </c>
      <c r="G28" s="28" t="s">
        <v>97</v>
      </c>
      <c r="H28" s="25"/>
      <c r="I28" s="46"/>
      <c r="J28" s="46"/>
      <c r="K28" s="26">
        <f>(SUM(K8:K27)*0.002)</f>
        <v>0</v>
      </c>
    </row>
    <row r="29" spans="1:11" ht="18.75" x14ac:dyDescent="0.3">
      <c r="C29" s="12"/>
      <c r="D29" s="5"/>
      <c r="F29" s="72"/>
      <c r="G29" s="29"/>
      <c r="H29" s="20"/>
      <c r="I29" s="30" t="s">
        <v>92</v>
      </c>
      <c r="J29" s="30"/>
      <c r="K29" s="30">
        <f>SUM(K7:K28)</f>
        <v>0</v>
      </c>
    </row>
    <row r="30" spans="1:11" ht="26.25" x14ac:dyDescent="0.25">
      <c r="D30" s="31" t="s">
        <v>96</v>
      </c>
    </row>
    <row r="31" spans="1:11" ht="30" x14ac:dyDescent="0.25">
      <c r="A31" s="213"/>
      <c r="B31" s="214"/>
      <c r="C31" s="176" t="s">
        <v>110</v>
      </c>
      <c r="D31" s="1509" t="s">
        <v>98</v>
      </c>
      <c r="E31" s="1510"/>
      <c r="F31" s="1" t="s">
        <v>99</v>
      </c>
      <c r="G31" s="1" t="s">
        <v>3</v>
      </c>
      <c r="H31" s="2" t="s">
        <v>4</v>
      </c>
      <c r="I31" s="47" t="s">
        <v>100</v>
      </c>
      <c r="J31" s="48" t="s">
        <v>101</v>
      </c>
      <c r="K31" s="53" t="s">
        <v>283</v>
      </c>
    </row>
    <row r="32" spans="1:11" ht="135" x14ac:dyDescent="0.25">
      <c r="B32" s="215"/>
      <c r="C32" s="184" t="s">
        <v>452</v>
      </c>
      <c r="D32" s="1511" t="s">
        <v>5</v>
      </c>
      <c r="E32" s="1512"/>
      <c r="F32" s="1517" t="s">
        <v>102</v>
      </c>
      <c r="G32" s="1547" t="s">
        <v>3285</v>
      </c>
      <c r="H32" s="187" t="s">
        <v>14</v>
      </c>
      <c r="I32" s="188">
        <v>1</v>
      </c>
      <c r="J32" s="201"/>
      <c r="K32" s="188">
        <f t="shared" ref="K32:K38" si="1">ROUND(J32*I32,2)</f>
        <v>0</v>
      </c>
    </row>
    <row r="33" spans="1:16" ht="30" x14ac:dyDescent="0.25">
      <c r="B33" s="215"/>
      <c r="C33" s="184" t="s">
        <v>453</v>
      </c>
      <c r="D33" s="1513"/>
      <c r="E33" s="1514"/>
      <c r="F33" s="1517"/>
      <c r="G33" s="1547" t="s">
        <v>103</v>
      </c>
      <c r="H33" s="187" t="s">
        <v>14</v>
      </c>
      <c r="I33" s="188">
        <v>1</v>
      </c>
      <c r="J33" s="201"/>
      <c r="K33" s="188">
        <f t="shared" si="1"/>
        <v>0</v>
      </c>
    </row>
    <row r="34" spans="1:16" ht="90" x14ac:dyDescent="0.25">
      <c r="B34" s="215"/>
      <c r="C34" s="184" t="s">
        <v>454</v>
      </c>
      <c r="D34" s="1513"/>
      <c r="E34" s="1514"/>
      <c r="F34" s="1517"/>
      <c r="G34" s="1547" t="s">
        <v>3286</v>
      </c>
      <c r="H34" s="187" t="s">
        <v>14</v>
      </c>
      <c r="I34" s="188">
        <v>1</v>
      </c>
      <c r="J34" s="201"/>
      <c r="K34" s="188">
        <f t="shared" si="1"/>
        <v>0</v>
      </c>
    </row>
    <row r="35" spans="1:16" ht="60" x14ac:dyDescent="0.25">
      <c r="B35" s="215"/>
      <c r="C35" s="184" t="s">
        <v>455</v>
      </c>
      <c r="D35" s="1513"/>
      <c r="E35" s="1514"/>
      <c r="F35" s="1517"/>
      <c r="G35" s="1547" t="s">
        <v>3287</v>
      </c>
      <c r="H35" s="187" t="s">
        <v>14</v>
      </c>
      <c r="I35" s="188">
        <v>1</v>
      </c>
      <c r="J35" s="201"/>
      <c r="K35" s="188">
        <f t="shared" si="1"/>
        <v>0</v>
      </c>
    </row>
    <row r="36" spans="1:16" ht="45" x14ac:dyDescent="0.25">
      <c r="B36" s="215"/>
      <c r="C36" s="184" t="s">
        <v>456</v>
      </c>
      <c r="D36" s="1513"/>
      <c r="E36" s="1514"/>
      <c r="F36" s="1517"/>
      <c r="G36" s="1547" t="s">
        <v>3288</v>
      </c>
      <c r="H36" s="187" t="s">
        <v>14</v>
      </c>
      <c r="I36" s="188">
        <v>1</v>
      </c>
      <c r="J36" s="201"/>
      <c r="K36" s="188">
        <f t="shared" si="1"/>
        <v>0</v>
      </c>
    </row>
    <row r="37" spans="1:16" ht="105" x14ac:dyDescent="0.25">
      <c r="B37" s="215"/>
      <c r="C37" s="184" t="s">
        <v>457</v>
      </c>
      <c r="D37" s="1513"/>
      <c r="E37" s="1514"/>
      <c r="F37" s="1517"/>
      <c r="G37" s="177" t="s">
        <v>104</v>
      </c>
      <c r="H37" s="187" t="s">
        <v>10</v>
      </c>
      <c r="I37" s="255">
        <f>SUMIF(A43:A1002,1201,I43:I1002)</f>
        <v>2929.84</v>
      </c>
      <c r="J37" s="201"/>
      <c r="K37" s="188">
        <f t="shared" si="1"/>
        <v>0</v>
      </c>
    </row>
    <row r="38" spans="1:16" ht="30" x14ac:dyDescent="0.25">
      <c r="A38" s="216"/>
      <c r="B38" s="217"/>
      <c r="C38" s="184" t="s">
        <v>458</v>
      </c>
      <c r="D38" s="1515"/>
      <c r="E38" s="1516"/>
      <c r="F38" s="177" t="s">
        <v>120</v>
      </c>
      <c r="G38" s="177" t="s">
        <v>121</v>
      </c>
      <c r="H38" s="187" t="s">
        <v>6</v>
      </c>
      <c r="I38" s="188">
        <v>1</v>
      </c>
      <c r="J38" s="188">
        <f>CENIK!F2</f>
        <v>0</v>
      </c>
      <c r="K38" s="188">
        <f t="shared" si="1"/>
        <v>0</v>
      </c>
    </row>
    <row r="39" spans="1:16" x14ac:dyDescent="0.25">
      <c r="B39" s="218"/>
      <c r="C39" s="68"/>
      <c r="D39" s="33"/>
      <c r="E39" s="33"/>
      <c r="F39" s="33"/>
      <c r="G39" s="33"/>
      <c r="H39" s="34"/>
      <c r="I39" s="51"/>
      <c r="J39" s="51"/>
      <c r="K39" s="51"/>
    </row>
    <row r="40" spans="1:16" x14ac:dyDescent="0.25">
      <c r="B40" s="218"/>
      <c r="C40" s="68"/>
      <c r="D40" s="33"/>
      <c r="E40" s="33"/>
      <c r="F40" s="33"/>
      <c r="G40" s="33"/>
      <c r="H40" s="34"/>
      <c r="I40" s="51"/>
      <c r="J40" s="51"/>
      <c r="K40" s="51"/>
    </row>
    <row r="41" spans="1:16" ht="26.25" x14ac:dyDescent="0.25">
      <c r="A41" s="209" t="s">
        <v>113</v>
      </c>
      <c r="B41" s="219"/>
      <c r="C41" s="69"/>
      <c r="D41" s="31" t="s">
        <v>105</v>
      </c>
      <c r="E41" s="36"/>
      <c r="F41" s="36"/>
      <c r="G41" s="33"/>
      <c r="H41" s="34"/>
      <c r="I41" s="51"/>
      <c r="J41" s="51"/>
      <c r="K41" s="51"/>
    </row>
    <row r="42" spans="1:16" ht="30" x14ac:dyDescent="0.25">
      <c r="A42" s="220" t="s">
        <v>0</v>
      </c>
      <c r="B42" s="215" t="s">
        <v>95</v>
      </c>
      <c r="C42" s="70" t="s">
        <v>110</v>
      </c>
      <c r="D42" s="1" t="s">
        <v>106</v>
      </c>
      <c r="E42" s="1" t="s">
        <v>98</v>
      </c>
      <c r="F42" s="1" t="s">
        <v>99</v>
      </c>
      <c r="G42" s="1" t="s">
        <v>3</v>
      </c>
      <c r="H42" s="2" t="s">
        <v>4</v>
      </c>
      <c r="I42" s="47" t="s">
        <v>100</v>
      </c>
      <c r="J42" s="48" t="s">
        <v>101</v>
      </c>
      <c r="K42" s="53" t="s">
        <v>283</v>
      </c>
    </row>
    <row r="43" spans="1:16" ht="60" x14ac:dyDescent="0.25">
      <c r="A43" s="187">
        <v>1201</v>
      </c>
      <c r="B43" s="187">
        <v>442</v>
      </c>
      <c r="C43" s="184" t="str">
        <f>CONCATENATE(B43,$A$41,A43)</f>
        <v>442-1201</v>
      </c>
      <c r="D43" s="244" t="s">
        <v>311</v>
      </c>
      <c r="E43" s="244" t="s">
        <v>7</v>
      </c>
      <c r="F43" s="244" t="s">
        <v>8</v>
      </c>
      <c r="G43" s="244" t="s">
        <v>9</v>
      </c>
      <c r="H43" s="187" t="s">
        <v>10</v>
      </c>
      <c r="I43" s="188">
        <v>115.87</v>
      </c>
      <c r="J43" s="188">
        <f>VLOOKUP(A43,CENIK!$A$2:$F$201,6,FALSE)</f>
        <v>0</v>
      </c>
      <c r="K43" s="188">
        <f>ROUND(I43*J43,2)</f>
        <v>0</v>
      </c>
      <c r="M43"/>
      <c r="P43" s="42"/>
    </row>
    <row r="44" spans="1:16" ht="45" x14ac:dyDescent="0.25">
      <c r="A44" s="187">
        <v>1202</v>
      </c>
      <c r="B44" s="187">
        <v>442</v>
      </c>
      <c r="C44" s="184" t="str">
        <f t="shared" ref="C44:C107" si="2">CONCATENATE(B44,$A$41,A44)</f>
        <v>442-1202</v>
      </c>
      <c r="D44" s="244" t="s">
        <v>311</v>
      </c>
      <c r="E44" s="244" t="s">
        <v>7</v>
      </c>
      <c r="F44" s="244" t="s">
        <v>8</v>
      </c>
      <c r="G44" s="244" t="s">
        <v>11</v>
      </c>
      <c r="H44" s="187" t="s">
        <v>12</v>
      </c>
      <c r="I44" s="188">
        <v>5</v>
      </c>
      <c r="J44" s="188">
        <f>VLOOKUP(A44,CENIK!$A$2:$F$201,6,FALSE)</f>
        <v>0</v>
      </c>
      <c r="K44" s="188">
        <f t="shared" ref="K44:K107" si="3">ROUND(I44*J44,2)</f>
        <v>0</v>
      </c>
      <c r="M44"/>
      <c r="P44" s="42"/>
    </row>
    <row r="45" spans="1:16" ht="60" x14ac:dyDescent="0.25">
      <c r="A45" s="187">
        <v>1203</v>
      </c>
      <c r="B45" s="187">
        <v>442</v>
      </c>
      <c r="C45" s="184" t="str">
        <f t="shared" si="2"/>
        <v>442-1203</v>
      </c>
      <c r="D45" s="244" t="s">
        <v>311</v>
      </c>
      <c r="E45" s="244" t="s">
        <v>7</v>
      </c>
      <c r="F45" s="244" t="s">
        <v>8</v>
      </c>
      <c r="G45" s="244" t="s">
        <v>236</v>
      </c>
      <c r="H45" s="187" t="s">
        <v>10</v>
      </c>
      <c r="I45" s="188">
        <v>116</v>
      </c>
      <c r="J45" s="188">
        <f>VLOOKUP(A45,CENIK!$A$2:$F$201,6,FALSE)</f>
        <v>0</v>
      </c>
      <c r="K45" s="188">
        <f t="shared" si="3"/>
        <v>0</v>
      </c>
      <c r="M45"/>
      <c r="P45" s="42"/>
    </row>
    <row r="46" spans="1:16" ht="60" x14ac:dyDescent="0.25">
      <c r="A46" s="187">
        <v>1205</v>
      </c>
      <c r="B46" s="187">
        <v>442</v>
      </c>
      <c r="C46" s="184" t="str">
        <f t="shared" si="2"/>
        <v>442-1205</v>
      </c>
      <c r="D46" s="244" t="s">
        <v>311</v>
      </c>
      <c r="E46" s="244" t="s">
        <v>7</v>
      </c>
      <c r="F46" s="244" t="s">
        <v>8</v>
      </c>
      <c r="G46" s="244" t="s">
        <v>237</v>
      </c>
      <c r="H46" s="187" t="s">
        <v>14</v>
      </c>
      <c r="I46" s="188">
        <v>1</v>
      </c>
      <c r="J46" s="188">
        <f>VLOOKUP(A46,CENIK!$A$2:$F$201,6,FALSE)</f>
        <v>0</v>
      </c>
      <c r="K46" s="188">
        <f t="shared" si="3"/>
        <v>0</v>
      </c>
      <c r="M46"/>
      <c r="P46" s="42"/>
    </row>
    <row r="47" spans="1:16" ht="60" x14ac:dyDescent="0.25">
      <c r="A47" s="187">
        <v>1206</v>
      </c>
      <c r="B47" s="187">
        <v>442</v>
      </c>
      <c r="C47" s="184" t="str">
        <f t="shared" si="2"/>
        <v>442-1206</v>
      </c>
      <c r="D47" s="244" t="s">
        <v>311</v>
      </c>
      <c r="E47" s="244" t="s">
        <v>7</v>
      </c>
      <c r="F47" s="244" t="s">
        <v>8</v>
      </c>
      <c r="G47" s="244" t="s">
        <v>238</v>
      </c>
      <c r="H47" s="187" t="s">
        <v>14</v>
      </c>
      <c r="I47" s="188">
        <v>1</v>
      </c>
      <c r="J47" s="188">
        <f>VLOOKUP(A47,CENIK!$A$2:$F$201,6,FALSE)</f>
        <v>0</v>
      </c>
      <c r="K47" s="188">
        <f t="shared" si="3"/>
        <v>0</v>
      </c>
      <c r="M47"/>
      <c r="P47" s="42"/>
    </row>
    <row r="48" spans="1:16" ht="75" x14ac:dyDescent="0.25">
      <c r="A48" s="187">
        <v>1210</v>
      </c>
      <c r="B48" s="187">
        <v>442</v>
      </c>
      <c r="C48" s="184" t="str">
        <f t="shared" si="2"/>
        <v>442-1210</v>
      </c>
      <c r="D48" s="244" t="s">
        <v>311</v>
      </c>
      <c r="E48" s="244" t="s">
        <v>7</v>
      </c>
      <c r="F48" s="244" t="s">
        <v>8</v>
      </c>
      <c r="G48" s="244" t="s">
        <v>241</v>
      </c>
      <c r="H48" s="187" t="s">
        <v>14</v>
      </c>
      <c r="I48" s="188">
        <v>1</v>
      </c>
      <c r="J48" s="188">
        <f>VLOOKUP(A48,CENIK!$A$2:$F$201,6,FALSE)</f>
        <v>0</v>
      </c>
      <c r="K48" s="188">
        <f t="shared" si="3"/>
        <v>0</v>
      </c>
      <c r="M48"/>
      <c r="P48" s="42"/>
    </row>
    <row r="49" spans="1:16" ht="45" x14ac:dyDescent="0.25">
      <c r="A49" s="187">
        <v>1301</v>
      </c>
      <c r="B49" s="187">
        <v>442</v>
      </c>
      <c r="C49" s="184" t="str">
        <f t="shared" si="2"/>
        <v>442-1301</v>
      </c>
      <c r="D49" s="244" t="s">
        <v>311</v>
      </c>
      <c r="E49" s="244" t="s">
        <v>7</v>
      </c>
      <c r="F49" s="244" t="s">
        <v>15</v>
      </c>
      <c r="G49" s="244" t="s">
        <v>16</v>
      </c>
      <c r="H49" s="187" t="s">
        <v>10</v>
      </c>
      <c r="I49" s="188">
        <v>115.87</v>
      </c>
      <c r="J49" s="188">
        <f>VLOOKUP(A49,CENIK!$A$2:$F$201,6,FALSE)</f>
        <v>0</v>
      </c>
      <c r="K49" s="188">
        <f t="shared" si="3"/>
        <v>0</v>
      </c>
      <c r="M49"/>
      <c r="P49" s="42"/>
    </row>
    <row r="50" spans="1:16" ht="150" x14ac:dyDescent="0.25">
      <c r="A50" s="187">
        <v>1302</v>
      </c>
      <c r="B50" s="187">
        <v>442</v>
      </c>
      <c r="C50" s="184" t="str">
        <f t="shared" si="2"/>
        <v>442-1302</v>
      </c>
      <c r="D50" s="244" t="s">
        <v>311</v>
      </c>
      <c r="E50" s="244" t="s">
        <v>7</v>
      </c>
      <c r="F50" s="244" t="s">
        <v>15</v>
      </c>
      <c r="G50" s="1201" t="s">
        <v>3252</v>
      </c>
      <c r="H50" s="187" t="s">
        <v>10</v>
      </c>
      <c r="I50" s="188">
        <v>115.87</v>
      </c>
      <c r="J50" s="188">
        <f>VLOOKUP(A50,CENIK!$A$2:$F$201,6,FALSE)</f>
        <v>0</v>
      </c>
      <c r="K50" s="188">
        <f t="shared" si="3"/>
        <v>0</v>
      </c>
      <c r="M50"/>
      <c r="P50" s="42"/>
    </row>
    <row r="51" spans="1:16" ht="60" x14ac:dyDescent="0.25">
      <c r="A51" s="187">
        <v>1307</v>
      </c>
      <c r="B51" s="187">
        <v>442</v>
      </c>
      <c r="C51" s="184" t="str">
        <f t="shared" si="2"/>
        <v>442-1307</v>
      </c>
      <c r="D51" s="244" t="s">
        <v>311</v>
      </c>
      <c r="E51" s="244" t="s">
        <v>7</v>
      </c>
      <c r="F51" s="244" t="s">
        <v>15</v>
      </c>
      <c r="G51" s="244" t="s">
        <v>18</v>
      </c>
      <c r="H51" s="187" t="s">
        <v>6</v>
      </c>
      <c r="I51" s="188">
        <v>9</v>
      </c>
      <c r="J51" s="188">
        <f>VLOOKUP(A51,CENIK!$A$2:$F$201,6,FALSE)</f>
        <v>0</v>
      </c>
      <c r="K51" s="188">
        <f t="shared" si="3"/>
        <v>0</v>
      </c>
      <c r="M51"/>
      <c r="P51" s="42"/>
    </row>
    <row r="52" spans="1:16" ht="30" x14ac:dyDescent="0.25">
      <c r="A52" s="187">
        <v>1401</v>
      </c>
      <c r="B52" s="187">
        <v>442</v>
      </c>
      <c r="C52" s="184" t="str">
        <f t="shared" si="2"/>
        <v>442-1401</v>
      </c>
      <c r="D52" s="244" t="s">
        <v>311</v>
      </c>
      <c r="E52" s="244" t="s">
        <v>7</v>
      </c>
      <c r="F52" s="244" t="s">
        <v>25</v>
      </c>
      <c r="G52" s="244" t="s">
        <v>247</v>
      </c>
      <c r="H52" s="187" t="s">
        <v>20</v>
      </c>
      <c r="I52" s="188">
        <v>5</v>
      </c>
      <c r="J52" s="188">
        <f>VLOOKUP(A52,CENIK!$A$2:$F$201,6,FALSE)</f>
        <v>0</v>
      </c>
      <c r="K52" s="188">
        <f t="shared" si="3"/>
        <v>0</v>
      </c>
      <c r="M52"/>
      <c r="P52" s="42"/>
    </row>
    <row r="53" spans="1:16" ht="30" x14ac:dyDescent="0.25">
      <c r="A53" s="187">
        <v>1402</v>
      </c>
      <c r="B53" s="187">
        <v>442</v>
      </c>
      <c r="C53" s="184" t="str">
        <f t="shared" si="2"/>
        <v>442-1402</v>
      </c>
      <c r="D53" s="244" t="s">
        <v>311</v>
      </c>
      <c r="E53" s="244" t="s">
        <v>7</v>
      </c>
      <c r="F53" s="244" t="s">
        <v>25</v>
      </c>
      <c r="G53" s="244" t="s">
        <v>248</v>
      </c>
      <c r="H53" s="187" t="s">
        <v>20</v>
      </c>
      <c r="I53" s="188">
        <v>5</v>
      </c>
      <c r="J53" s="188">
        <f>VLOOKUP(A53,CENIK!$A$2:$F$201,6,FALSE)</f>
        <v>0</v>
      </c>
      <c r="K53" s="188">
        <f t="shared" si="3"/>
        <v>0</v>
      </c>
      <c r="M53"/>
      <c r="P53" s="42"/>
    </row>
    <row r="54" spans="1:16" ht="30" x14ac:dyDescent="0.25">
      <c r="A54" s="187">
        <v>1403</v>
      </c>
      <c r="B54" s="187">
        <v>442</v>
      </c>
      <c r="C54" s="184" t="str">
        <f t="shared" si="2"/>
        <v>442-1403</v>
      </c>
      <c r="D54" s="244" t="s">
        <v>311</v>
      </c>
      <c r="E54" s="244" t="s">
        <v>7</v>
      </c>
      <c r="F54" s="244" t="s">
        <v>25</v>
      </c>
      <c r="G54" s="244" t="s">
        <v>249</v>
      </c>
      <c r="H54" s="187" t="s">
        <v>20</v>
      </c>
      <c r="I54" s="188">
        <v>5</v>
      </c>
      <c r="J54" s="188">
        <f>VLOOKUP(A54,CENIK!$A$2:$F$201,6,FALSE)</f>
        <v>0</v>
      </c>
      <c r="K54" s="188">
        <f t="shared" si="3"/>
        <v>0</v>
      </c>
      <c r="M54"/>
      <c r="P54" s="42"/>
    </row>
    <row r="55" spans="1:16" ht="45" x14ac:dyDescent="0.25">
      <c r="A55" s="187">
        <v>12309</v>
      </c>
      <c r="B55" s="187">
        <v>442</v>
      </c>
      <c r="C55" s="184" t="str">
        <f t="shared" si="2"/>
        <v>442-12309</v>
      </c>
      <c r="D55" s="244" t="s">
        <v>311</v>
      </c>
      <c r="E55" s="244" t="s">
        <v>26</v>
      </c>
      <c r="F55" s="244" t="s">
        <v>27</v>
      </c>
      <c r="G55" s="244" t="s">
        <v>30</v>
      </c>
      <c r="H55" s="187" t="s">
        <v>29</v>
      </c>
      <c r="I55" s="188">
        <v>150.63</v>
      </c>
      <c r="J55" s="188">
        <f>VLOOKUP(A55,CENIK!$A$2:$F$201,6,FALSE)</f>
        <v>0</v>
      </c>
      <c r="K55" s="188">
        <f t="shared" si="3"/>
        <v>0</v>
      </c>
      <c r="M55"/>
      <c r="P55" s="42"/>
    </row>
    <row r="56" spans="1:16" ht="30" x14ac:dyDescent="0.25">
      <c r="A56" s="187">
        <v>12328</v>
      </c>
      <c r="B56" s="187">
        <v>442</v>
      </c>
      <c r="C56" s="184" t="str">
        <f t="shared" si="2"/>
        <v>442-12328</v>
      </c>
      <c r="D56" s="244" t="s">
        <v>311</v>
      </c>
      <c r="E56" s="244" t="s">
        <v>26</v>
      </c>
      <c r="F56" s="244" t="s">
        <v>27</v>
      </c>
      <c r="G56" s="244" t="s">
        <v>32</v>
      </c>
      <c r="H56" s="187" t="s">
        <v>10</v>
      </c>
      <c r="I56" s="188">
        <v>231.74</v>
      </c>
      <c r="J56" s="188">
        <f>VLOOKUP(A56,CENIK!$A$2:$F$201,6,FALSE)</f>
        <v>0</v>
      </c>
      <c r="K56" s="188">
        <f t="shared" si="3"/>
        <v>0</v>
      </c>
      <c r="M56"/>
      <c r="P56" s="42"/>
    </row>
    <row r="57" spans="1:16" ht="60" x14ac:dyDescent="0.25">
      <c r="A57" s="187">
        <v>21106</v>
      </c>
      <c r="B57" s="187">
        <v>442</v>
      </c>
      <c r="C57" s="184" t="str">
        <f t="shared" si="2"/>
        <v>442-21106</v>
      </c>
      <c r="D57" s="244" t="s">
        <v>311</v>
      </c>
      <c r="E57" s="244" t="s">
        <v>26</v>
      </c>
      <c r="F57" s="244" t="s">
        <v>27</v>
      </c>
      <c r="G57" s="244" t="s">
        <v>251</v>
      </c>
      <c r="H57" s="187" t="s">
        <v>22</v>
      </c>
      <c r="I57" s="188">
        <v>211</v>
      </c>
      <c r="J57" s="188">
        <f>VLOOKUP(A57,CENIK!$A$2:$F$201,6,FALSE)</f>
        <v>0</v>
      </c>
      <c r="K57" s="188">
        <f t="shared" si="3"/>
        <v>0</v>
      </c>
      <c r="M57"/>
      <c r="P57" s="42"/>
    </row>
    <row r="58" spans="1:16" ht="30" x14ac:dyDescent="0.25">
      <c r="A58" s="187">
        <v>22103</v>
      </c>
      <c r="B58" s="187">
        <v>442</v>
      </c>
      <c r="C58" s="184" t="str">
        <f t="shared" si="2"/>
        <v>442-22103</v>
      </c>
      <c r="D58" s="244" t="s">
        <v>311</v>
      </c>
      <c r="E58" s="244" t="s">
        <v>26</v>
      </c>
      <c r="F58" s="244" t="s">
        <v>36</v>
      </c>
      <c r="G58" s="244" t="s">
        <v>40</v>
      </c>
      <c r="H58" s="187" t="s">
        <v>29</v>
      </c>
      <c r="I58" s="188">
        <v>150.63</v>
      </c>
      <c r="J58" s="188">
        <f>VLOOKUP(A58,CENIK!$A$2:$F$201,6,FALSE)</f>
        <v>0</v>
      </c>
      <c r="K58" s="188">
        <f t="shared" si="3"/>
        <v>0</v>
      </c>
      <c r="M58"/>
      <c r="P58" s="42"/>
    </row>
    <row r="59" spans="1:16" ht="30" x14ac:dyDescent="0.25">
      <c r="A59" s="187">
        <v>24405</v>
      </c>
      <c r="B59" s="187">
        <v>442</v>
      </c>
      <c r="C59" s="184" t="str">
        <f t="shared" si="2"/>
        <v>442-24405</v>
      </c>
      <c r="D59" s="244" t="s">
        <v>311</v>
      </c>
      <c r="E59" s="244" t="s">
        <v>26</v>
      </c>
      <c r="F59" s="244" t="s">
        <v>36</v>
      </c>
      <c r="G59" s="244" t="s">
        <v>252</v>
      </c>
      <c r="H59" s="187" t="s">
        <v>22</v>
      </c>
      <c r="I59" s="188">
        <v>60.25</v>
      </c>
      <c r="J59" s="188">
        <f>VLOOKUP(A59,CENIK!$A$2:$F$201,6,FALSE)</f>
        <v>0</v>
      </c>
      <c r="K59" s="188">
        <f t="shared" si="3"/>
        <v>0</v>
      </c>
      <c r="M59"/>
      <c r="P59" s="42"/>
    </row>
    <row r="60" spans="1:16" ht="30" x14ac:dyDescent="0.25">
      <c r="A60" s="187">
        <v>31101</v>
      </c>
      <c r="B60" s="187">
        <v>442</v>
      </c>
      <c r="C60" s="184" t="str">
        <f t="shared" si="2"/>
        <v>442-31101</v>
      </c>
      <c r="D60" s="244" t="s">
        <v>311</v>
      </c>
      <c r="E60" s="244" t="s">
        <v>26</v>
      </c>
      <c r="F60" s="244" t="s">
        <v>36</v>
      </c>
      <c r="G60" s="244" t="s">
        <v>253</v>
      </c>
      <c r="H60" s="187" t="s">
        <v>22</v>
      </c>
      <c r="I60" s="188">
        <v>37.659999999999997</v>
      </c>
      <c r="J60" s="188">
        <f>VLOOKUP(A60,CENIK!$A$2:$F$201,6,FALSE)</f>
        <v>0</v>
      </c>
      <c r="K60" s="188">
        <f t="shared" si="3"/>
        <v>0</v>
      </c>
      <c r="M60"/>
      <c r="P60" s="42"/>
    </row>
    <row r="61" spans="1:16" ht="75" x14ac:dyDescent="0.25">
      <c r="A61" s="187">
        <v>31602</v>
      </c>
      <c r="B61" s="187">
        <v>442</v>
      </c>
      <c r="C61" s="184" t="str">
        <f t="shared" si="2"/>
        <v>442-31602</v>
      </c>
      <c r="D61" s="244" t="s">
        <v>311</v>
      </c>
      <c r="E61" s="244" t="s">
        <v>26</v>
      </c>
      <c r="F61" s="244" t="s">
        <v>36</v>
      </c>
      <c r="G61" s="244" t="s">
        <v>640</v>
      </c>
      <c r="H61" s="187" t="s">
        <v>29</v>
      </c>
      <c r="I61" s="188">
        <v>150.63</v>
      </c>
      <c r="J61" s="188">
        <f>VLOOKUP(A61,CENIK!$A$2:$F$201,6,FALSE)</f>
        <v>0</v>
      </c>
      <c r="K61" s="188">
        <f t="shared" si="3"/>
        <v>0</v>
      </c>
      <c r="M61"/>
      <c r="P61" s="42"/>
    </row>
    <row r="62" spans="1:16" ht="45" x14ac:dyDescent="0.25">
      <c r="A62" s="187">
        <v>32208</v>
      </c>
      <c r="B62" s="187">
        <v>442</v>
      </c>
      <c r="C62" s="184" t="str">
        <f t="shared" si="2"/>
        <v>442-32208</v>
      </c>
      <c r="D62" s="244" t="s">
        <v>311</v>
      </c>
      <c r="E62" s="244" t="s">
        <v>26</v>
      </c>
      <c r="F62" s="244" t="s">
        <v>36</v>
      </c>
      <c r="G62" s="244" t="s">
        <v>254</v>
      </c>
      <c r="H62" s="187" t="s">
        <v>29</v>
      </c>
      <c r="I62" s="188">
        <v>150.63</v>
      </c>
      <c r="J62" s="188">
        <f>VLOOKUP(A62,CENIK!$A$2:$F$201,6,FALSE)</f>
        <v>0</v>
      </c>
      <c r="K62" s="188">
        <f t="shared" si="3"/>
        <v>0</v>
      </c>
      <c r="M62"/>
      <c r="P62" s="42"/>
    </row>
    <row r="63" spans="1:16" ht="45" x14ac:dyDescent="0.25">
      <c r="A63" s="187">
        <v>4101</v>
      </c>
      <c r="B63" s="187">
        <v>442</v>
      </c>
      <c r="C63" s="184" t="str">
        <f t="shared" si="2"/>
        <v>442-4101</v>
      </c>
      <c r="D63" s="244" t="s">
        <v>311</v>
      </c>
      <c r="E63" s="244" t="s">
        <v>49</v>
      </c>
      <c r="F63" s="244" t="s">
        <v>50</v>
      </c>
      <c r="G63" s="244" t="s">
        <v>641</v>
      </c>
      <c r="H63" s="187" t="s">
        <v>29</v>
      </c>
      <c r="I63" s="188">
        <v>776.33</v>
      </c>
      <c r="J63" s="188">
        <f>VLOOKUP(A63,CENIK!$A$2:$F$201,6,FALSE)</f>
        <v>0</v>
      </c>
      <c r="K63" s="188">
        <f t="shared" si="3"/>
        <v>0</v>
      </c>
      <c r="M63"/>
      <c r="P63" s="42"/>
    </row>
    <row r="64" spans="1:16" ht="60" x14ac:dyDescent="0.25">
      <c r="A64" s="187">
        <v>4105</v>
      </c>
      <c r="B64" s="187">
        <v>442</v>
      </c>
      <c r="C64" s="184" t="str">
        <f t="shared" si="2"/>
        <v>442-4105</v>
      </c>
      <c r="D64" s="244" t="s">
        <v>311</v>
      </c>
      <c r="E64" s="244" t="s">
        <v>49</v>
      </c>
      <c r="F64" s="244" t="s">
        <v>50</v>
      </c>
      <c r="G64" s="244" t="s">
        <v>257</v>
      </c>
      <c r="H64" s="187" t="s">
        <v>22</v>
      </c>
      <c r="I64" s="188">
        <v>128</v>
      </c>
      <c r="J64" s="188">
        <f>VLOOKUP(A64,CENIK!$A$2:$F$201,6,FALSE)</f>
        <v>0</v>
      </c>
      <c r="K64" s="188">
        <f t="shared" si="3"/>
        <v>0</v>
      </c>
      <c r="M64"/>
      <c r="P64" s="42"/>
    </row>
    <row r="65" spans="1:16" ht="45" x14ac:dyDescent="0.25">
      <c r="A65" s="187">
        <v>4106</v>
      </c>
      <c r="B65" s="187">
        <v>442</v>
      </c>
      <c r="C65" s="184" t="str">
        <f t="shared" si="2"/>
        <v>442-4106</v>
      </c>
      <c r="D65" s="244" t="s">
        <v>311</v>
      </c>
      <c r="E65" s="244" t="s">
        <v>49</v>
      </c>
      <c r="F65" s="244" t="s">
        <v>50</v>
      </c>
      <c r="G65" s="244" t="s">
        <v>642</v>
      </c>
      <c r="H65" s="187" t="s">
        <v>22</v>
      </c>
      <c r="I65" s="188">
        <v>144</v>
      </c>
      <c r="J65" s="188">
        <f>VLOOKUP(A65,CENIK!$A$2:$F$201,6,FALSE)</f>
        <v>0</v>
      </c>
      <c r="K65" s="188">
        <f t="shared" si="3"/>
        <v>0</v>
      </c>
      <c r="M65"/>
      <c r="P65" s="42"/>
    </row>
    <row r="66" spans="1:16" ht="45" x14ac:dyDescent="0.25">
      <c r="A66" s="187">
        <v>4117</v>
      </c>
      <c r="B66" s="187">
        <v>442</v>
      </c>
      <c r="C66" s="184" t="str">
        <f t="shared" si="2"/>
        <v>442-4117</v>
      </c>
      <c r="D66" s="244" t="s">
        <v>311</v>
      </c>
      <c r="E66" s="244" t="s">
        <v>49</v>
      </c>
      <c r="F66" s="244" t="s">
        <v>50</v>
      </c>
      <c r="G66" s="244" t="s">
        <v>52</v>
      </c>
      <c r="H66" s="187" t="s">
        <v>22</v>
      </c>
      <c r="I66" s="188">
        <v>30</v>
      </c>
      <c r="J66" s="188">
        <f>VLOOKUP(A66,CENIK!$A$2:$F$201,6,FALSE)</f>
        <v>0</v>
      </c>
      <c r="K66" s="188">
        <f t="shared" si="3"/>
        <v>0</v>
      </c>
      <c r="M66"/>
      <c r="P66" s="42"/>
    </row>
    <row r="67" spans="1:16" ht="45" x14ac:dyDescent="0.25">
      <c r="A67" s="187">
        <v>4121</v>
      </c>
      <c r="B67" s="187">
        <v>442</v>
      </c>
      <c r="C67" s="184" t="str">
        <f t="shared" si="2"/>
        <v>442-4121</v>
      </c>
      <c r="D67" s="244" t="s">
        <v>311</v>
      </c>
      <c r="E67" s="244" t="s">
        <v>49</v>
      </c>
      <c r="F67" s="244" t="s">
        <v>50</v>
      </c>
      <c r="G67" s="244" t="s">
        <v>260</v>
      </c>
      <c r="H67" s="187" t="s">
        <v>22</v>
      </c>
      <c r="I67" s="188">
        <v>5</v>
      </c>
      <c r="J67" s="188">
        <f>VLOOKUP(A67,CENIK!$A$2:$F$201,6,FALSE)</f>
        <v>0</v>
      </c>
      <c r="K67" s="188">
        <f t="shared" si="3"/>
        <v>0</v>
      </c>
      <c r="M67"/>
      <c r="P67" s="42"/>
    </row>
    <row r="68" spans="1:16" ht="30" x14ac:dyDescent="0.25">
      <c r="A68" s="187">
        <v>4202</v>
      </c>
      <c r="B68" s="187">
        <v>442</v>
      </c>
      <c r="C68" s="184" t="str">
        <f t="shared" si="2"/>
        <v>442-4202</v>
      </c>
      <c r="D68" s="244" t="s">
        <v>311</v>
      </c>
      <c r="E68" s="244" t="s">
        <v>49</v>
      </c>
      <c r="F68" s="244" t="s">
        <v>56</v>
      </c>
      <c r="G68" s="244" t="s">
        <v>58</v>
      </c>
      <c r="H68" s="187" t="s">
        <v>29</v>
      </c>
      <c r="I68" s="188">
        <v>150.63</v>
      </c>
      <c r="J68" s="188">
        <f>VLOOKUP(A68,CENIK!$A$2:$F$201,6,FALSE)</f>
        <v>0</v>
      </c>
      <c r="K68" s="188">
        <f t="shared" si="3"/>
        <v>0</v>
      </c>
      <c r="M68"/>
      <c r="P68" s="42"/>
    </row>
    <row r="69" spans="1:16" ht="75" x14ac:dyDescent="0.25">
      <c r="A69" s="187">
        <v>4203</v>
      </c>
      <c r="B69" s="187">
        <v>442</v>
      </c>
      <c r="C69" s="184" t="str">
        <f t="shared" si="2"/>
        <v>442-4203</v>
      </c>
      <c r="D69" s="244" t="s">
        <v>311</v>
      </c>
      <c r="E69" s="244" t="s">
        <v>49</v>
      </c>
      <c r="F69" s="244" t="s">
        <v>56</v>
      </c>
      <c r="G69" s="244" t="s">
        <v>59</v>
      </c>
      <c r="H69" s="187" t="s">
        <v>22</v>
      </c>
      <c r="I69" s="188">
        <v>15.06</v>
      </c>
      <c r="J69" s="188">
        <f>VLOOKUP(A69,CENIK!$A$2:$F$201,6,FALSE)</f>
        <v>0</v>
      </c>
      <c r="K69" s="188">
        <f t="shared" si="3"/>
        <v>0</v>
      </c>
      <c r="M69"/>
      <c r="P69" s="42"/>
    </row>
    <row r="70" spans="1:16" ht="60" x14ac:dyDescent="0.25">
      <c r="A70" s="187">
        <v>4204</v>
      </c>
      <c r="B70" s="187">
        <v>442</v>
      </c>
      <c r="C70" s="184" t="str">
        <f t="shared" si="2"/>
        <v>442-4204</v>
      </c>
      <c r="D70" s="244" t="s">
        <v>311</v>
      </c>
      <c r="E70" s="244" t="s">
        <v>49</v>
      </c>
      <c r="F70" s="244" t="s">
        <v>56</v>
      </c>
      <c r="G70" s="244" t="s">
        <v>60</v>
      </c>
      <c r="H70" s="187" t="s">
        <v>22</v>
      </c>
      <c r="I70" s="188">
        <v>60.11</v>
      </c>
      <c r="J70" s="188">
        <f>VLOOKUP(A70,CENIK!$A$2:$F$201,6,FALSE)</f>
        <v>0</v>
      </c>
      <c r="K70" s="188">
        <f t="shared" si="3"/>
        <v>0</v>
      </c>
      <c r="M70"/>
      <c r="P70" s="42"/>
    </row>
    <row r="71" spans="1:16" ht="60" x14ac:dyDescent="0.25">
      <c r="A71" s="187">
        <v>4206</v>
      </c>
      <c r="B71" s="187">
        <v>442</v>
      </c>
      <c r="C71" s="184" t="str">
        <f t="shared" si="2"/>
        <v>442-4206</v>
      </c>
      <c r="D71" s="244" t="s">
        <v>311</v>
      </c>
      <c r="E71" s="244" t="s">
        <v>49</v>
      </c>
      <c r="F71" s="244" t="s">
        <v>56</v>
      </c>
      <c r="G71" s="244" t="s">
        <v>62</v>
      </c>
      <c r="H71" s="187" t="s">
        <v>22</v>
      </c>
      <c r="I71" s="188">
        <v>339</v>
      </c>
      <c r="J71" s="188">
        <f>VLOOKUP(A71,CENIK!$A$2:$F$201,6,FALSE)</f>
        <v>0</v>
      </c>
      <c r="K71" s="188">
        <f t="shared" si="3"/>
        <v>0</v>
      </c>
      <c r="M71"/>
      <c r="P71" s="42"/>
    </row>
    <row r="72" spans="1:16" ht="75" x14ac:dyDescent="0.25">
      <c r="A72" s="187">
        <v>5109</v>
      </c>
      <c r="B72" s="187">
        <v>442</v>
      </c>
      <c r="C72" s="184" t="str">
        <f t="shared" si="2"/>
        <v>442-5109</v>
      </c>
      <c r="D72" s="244" t="s">
        <v>311</v>
      </c>
      <c r="E72" s="244" t="s">
        <v>63</v>
      </c>
      <c r="F72" s="244" t="s">
        <v>64</v>
      </c>
      <c r="G72" s="244" t="s">
        <v>70</v>
      </c>
      <c r="H72" s="187" t="s">
        <v>10</v>
      </c>
      <c r="I72" s="188">
        <v>95</v>
      </c>
      <c r="J72" s="188">
        <f>VLOOKUP(A72,CENIK!$A$2:$F$201,6,FALSE)</f>
        <v>0</v>
      </c>
      <c r="K72" s="188">
        <f t="shared" si="3"/>
        <v>0</v>
      </c>
      <c r="M72"/>
      <c r="P72" s="42"/>
    </row>
    <row r="73" spans="1:16" ht="165" x14ac:dyDescent="0.25">
      <c r="A73" s="187">
        <v>6101</v>
      </c>
      <c r="B73" s="187">
        <v>442</v>
      </c>
      <c r="C73" s="184" t="str">
        <f t="shared" si="2"/>
        <v>442-6101</v>
      </c>
      <c r="D73" s="244" t="s">
        <v>311</v>
      </c>
      <c r="E73" s="244" t="s">
        <v>74</v>
      </c>
      <c r="F73" s="244" t="s">
        <v>75</v>
      </c>
      <c r="G73" s="244" t="s">
        <v>76</v>
      </c>
      <c r="H73" s="187" t="s">
        <v>10</v>
      </c>
      <c r="I73" s="188">
        <v>115.87</v>
      </c>
      <c r="J73" s="188">
        <f>VLOOKUP(A73,CENIK!$A$2:$F$201,6,FALSE)</f>
        <v>0</v>
      </c>
      <c r="K73" s="188">
        <f t="shared" si="3"/>
        <v>0</v>
      </c>
      <c r="M73"/>
      <c r="P73" s="42"/>
    </row>
    <row r="74" spans="1:16" ht="120" x14ac:dyDescent="0.25">
      <c r="A74" s="187">
        <v>6206</v>
      </c>
      <c r="B74" s="187">
        <v>442</v>
      </c>
      <c r="C74" s="184" t="str">
        <f t="shared" si="2"/>
        <v>442-6206</v>
      </c>
      <c r="D74" s="244" t="s">
        <v>311</v>
      </c>
      <c r="E74" s="244" t="s">
        <v>74</v>
      </c>
      <c r="F74" s="244" t="s">
        <v>77</v>
      </c>
      <c r="G74" s="244" t="s">
        <v>266</v>
      </c>
      <c r="H74" s="187" t="s">
        <v>6</v>
      </c>
      <c r="I74" s="188">
        <v>5</v>
      </c>
      <c r="J74" s="188">
        <f>VLOOKUP(A74,CENIK!$A$2:$F$201,6,FALSE)</f>
        <v>0</v>
      </c>
      <c r="K74" s="188">
        <f t="shared" si="3"/>
        <v>0</v>
      </c>
      <c r="M74"/>
      <c r="P74" s="42"/>
    </row>
    <row r="75" spans="1:16" ht="120" x14ac:dyDescent="0.25">
      <c r="A75" s="187">
        <v>6253</v>
      </c>
      <c r="B75" s="187">
        <v>442</v>
      </c>
      <c r="C75" s="184" t="str">
        <f t="shared" si="2"/>
        <v>442-6253</v>
      </c>
      <c r="D75" s="244" t="s">
        <v>311</v>
      </c>
      <c r="E75" s="244" t="s">
        <v>74</v>
      </c>
      <c r="F75" s="244" t="s">
        <v>77</v>
      </c>
      <c r="G75" s="244" t="s">
        <v>269</v>
      </c>
      <c r="H75" s="187" t="s">
        <v>6</v>
      </c>
      <c r="I75" s="188">
        <v>5</v>
      </c>
      <c r="J75" s="188">
        <f>VLOOKUP(A75,CENIK!$A$2:$F$201,6,FALSE)</f>
        <v>0</v>
      </c>
      <c r="K75" s="188">
        <f t="shared" si="3"/>
        <v>0</v>
      </c>
      <c r="M75"/>
      <c r="P75" s="42"/>
    </row>
    <row r="76" spans="1:16" ht="30" x14ac:dyDescent="0.25">
      <c r="A76" s="187">
        <v>6258</v>
      </c>
      <c r="B76" s="187">
        <v>442</v>
      </c>
      <c r="C76" s="184" t="str">
        <f t="shared" si="2"/>
        <v>442-6258</v>
      </c>
      <c r="D76" s="244" t="s">
        <v>311</v>
      </c>
      <c r="E76" s="244" t="s">
        <v>74</v>
      </c>
      <c r="F76" s="244" t="s">
        <v>77</v>
      </c>
      <c r="G76" s="244" t="s">
        <v>80</v>
      </c>
      <c r="H76" s="187" t="s">
        <v>6</v>
      </c>
      <c r="I76" s="188">
        <v>1</v>
      </c>
      <c r="J76" s="188">
        <f>VLOOKUP(A76,CENIK!$A$2:$F$201,6,FALSE)</f>
        <v>0</v>
      </c>
      <c r="K76" s="188">
        <f t="shared" si="3"/>
        <v>0</v>
      </c>
      <c r="M76"/>
      <c r="P76" s="42"/>
    </row>
    <row r="77" spans="1:16" ht="345" x14ac:dyDescent="0.25">
      <c r="A77" s="187">
        <v>6301</v>
      </c>
      <c r="B77" s="187">
        <v>442</v>
      </c>
      <c r="C77" s="184" t="str">
        <f t="shared" si="2"/>
        <v>442-6301</v>
      </c>
      <c r="D77" s="244" t="s">
        <v>311</v>
      </c>
      <c r="E77" s="244" t="s">
        <v>74</v>
      </c>
      <c r="F77" s="244" t="s">
        <v>81</v>
      </c>
      <c r="G77" s="244" t="s">
        <v>270</v>
      </c>
      <c r="H77" s="187" t="s">
        <v>6</v>
      </c>
      <c r="I77" s="188">
        <v>6</v>
      </c>
      <c r="J77" s="188">
        <f>VLOOKUP(A77,CENIK!$A$2:$F$201,6,FALSE)</f>
        <v>0</v>
      </c>
      <c r="K77" s="188">
        <f t="shared" si="3"/>
        <v>0</v>
      </c>
      <c r="M77"/>
      <c r="P77" s="42"/>
    </row>
    <row r="78" spans="1:16" ht="120" x14ac:dyDescent="0.25">
      <c r="A78" s="187">
        <v>6302</v>
      </c>
      <c r="B78" s="187">
        <v>442</v>
      </c>
      <c r="C78" s="184" t="str">
        <f t="shared" si="2"/>
        <v>442-6302</v>
      </c>
      <c r="D78" s="244" t="s">
        <v>311</v>
      </c>
      <c r="E78" s="244" t="s">
        <v>74</v>
      </c>
      <c r="F78" s="244" t="s">
        <v>81</v>
      </c>
      <c r="G78" s="244" t="s">
        <v>82</v>
      </c>
      <c r="H78" s="187" t="s">
        <v>6</v>
      </c>
      <c r="I78" s="188">
        <v>6</v>
      </c>
      <c r="J78" s="188">
        <f>VLOOKUP(A78,CENIK!$A$2:$F$201,6,FALSE)</f>
        <v>0</v>
      </c>
      <c r="K78" s="188">
        <f t="shared" si="3"/>
        <v>0</v>
      </c>
      <c r="M78"/>
      <c r="P78" s="42"/>
    </row>
    <row r="79" spans="1:16" ht="30" x14ac:dyDescent="0.25">
      <c r="A79" s="187">
        <v>6401</v>
      </c>
      <c r="B79" s="187">
        <v>442</v>
      </c>
      <c r="C79" s="184" t="str">
        <f t="shared" si="2"/>
        <v>442-6401</v>
      </c>
      <c r="D79" s="244" t="s">
        <v>311</v>
      </c>
      <c r="E79" s="244" t="s">
        <v>74</v>
      </c>
      <c r="F79" s="244" t="s">
        <v>85</v>
      </c>
      <c r="G79" s="244" t="s">
        <v>86</v>
      </c>
      <c r="H79" s="187" t="s">
        <v>10</v>
      </c>
      <c r="I79" s="188">
        <v>115.87</v>
      </c>
      <c r="J79" s="188">
        <f>VLOOKUP(A79,CENIK!$A$2:$F$201,6,FALSE)</f>
        <v>0</v>
      </c>
      <c r="K79" s="188">
        <f t="shared" si="3"/>
        <v>0</v>
      </c>
      <c r="M79"/>
      <c r="P79" s="42"/>
    </row>
    <row r="80" spans="1:16" ht="30" x14ac:dyDescent="0.25">
      <c r="A80" s="187">
        <v>6402</v>
      </c>
      <c r="B80" s="187">
        <v>442</v>
      </c>
      <c r="C80" s="184" t="str">
        <f t="shared" si="2"/>
        <v>442-6402</v>
      </c>
      <c r="D80" s="244" t="s">
        <v>311</v>
      </c>
      <c r="E80" s="244" t="s">
        <v>74</v>
      </c>
      <c r="F80" s="244" t="s">
        <v>85</v>
      </c>
      <c r="G80" s="244" t="s">
        <v>122</v>
      </c>
      <c r="H80" s="187" t="s">
        <v>10</v>
      </c>
      <c r="I80" s="188">
        <v>115.87</v>
      </c>
      <c r="J80" s="188">
        <f>VLOOKUP(A80,CENIK!$A$2:$F$201,6,FALSE)</f>
        <v>0</v>
      </c>
      <c r="K80" s="188">
        <f t="shared" si="3"/>
        <v>0</v>
      </c>
      <c r="M80"/>
      <c r="P80" s="42"/>
    </row>
    <row r="81" spans="1:16" ht="60" x14ac:dyDescent="0.25">
      <c r="A81" s="187">
        <v>6405</v>
      </c>
      <c r="B81" s="187">
        <v>442</v>
      </c>
      <c r="C81" s="184" t="str">
        <f t="shared" si="2"/>
        <v>442-6405</v>
      </c>
      <c r="D81" s="244" t="s">
        <v>311</v>
      </c>
      <c r="E81" s="244" t="s">
        <v>74</v>
      </c>
      <c r="F81" s="244" t="s">
        <v>85</v>
      </c>
      <c r="G81" s="244" t="s">
        <v>87</v>
      </c>
      <c r="H81" s="187" t="s">
        <v>10</v>
      </c>
      <c r="I81" s="188">
        <v>115.87</v>
      </c>
      <c r="J81" s="188">
        <f>VLOOKUP(A81,CENIK!$A$2:$F$201,6,FALSE)</f>
        <v>0</v>
      </c>
      <c r="K81" s="188">
        <f t="shared" si="3"/>
        <v>0</v>
      </c>
      <c r="M81"/>
      <c r="P81" s="42"/>
    </row>
    <row r="82" spans="1:16" ht="30" x14ac:dyDescent="0.25">
      <c r="A82" s="187">
        <v>6501</v>
      </c>
      <c r="B82" s="187">
        <v>442</v>
      </c>
      <c r="C82" s="184" t="str">
        <f t="shared" si="2"/>
        <v>442-6501</v>
      </c>
      <c r="D82" s="244" t="s">
        <v>311</v>
      </c>
      <c r="E82" s="244" t="s">
        <v>74</v>
      </c>
      <c r="F82" s="244" t="s">
        <v>88</v>
      </c>
      <c r="G82" s="244" t="s">
        <v>271</v>
      </c>
      <c r="H82" s="187" t="s">
        <v>6</v>
      </c>
      <c r="I82" s="188">
        <v>4</v>
      </c>
      <c r="J82" s="188">
        <f>VLOOKUP(A82,CENIK!$A$2:$F$201,6,FALSE)</f>
        <v>0</v>
      </c>
      <c r="K82" s="188">
        <f t="shared" si="3"/>
        <v>0</v>
      </c>
      <c r="M82"/>
      <c r="P82" s="42"/>
    </row>
    <row r="83" spans="1:16" ht="45" x14ac:dyDescent="0.25">
      <c r="A83" s="187">
        <v>6503</v>
      </c>
      <c r="B83" s="187">
        <v>442</v>
      </c>
      <c r="C83" s="184" t="str">
        <f t="shared" si="2"/>
        <v>442-6503</v>
      </c>
      <c r="D83" s="244" t="s">
        <v>311</v>
      </c>
      <c r="E83" s="244" t="s">
        <v>74</v>
      </c>
      <c r="F83" s="244" t="s">
        <v>88</v>
      </c>
      <c r="G83" s="244" t="s">
        <v>273</v>
      </c>
      <c r="H83" s="187" t="s">
        <v>6</v>
      </c>
      <c r="I83" s="188">
        <v>3</v>
      </c>
      <c r="J83" s="188">
        <f>VLOOKUP(A83,CENIK!$A$2:$F$201,6,FALSE)</f>
        <v>0</v>
      </c>
      <c r="K83" s="188">
        <f t="shared" si="3"/>
        <v>0</v>
      </c>
      <c r="M83"/>
      <c r="P83" s="42"/>
    </row>
    <row r="84" spans="1:16" ht="30" x14ac:dyDescent="0.25">
      <c r="A84" s="187">
        <v>6507</v>
      </c>
      <c r="B84" s="187">
        <v>442</v>
      </c>
      <c r="C84" s="184" t="str">
        <f t="shared" si="2"/>
        <v>442-6507</v>
      </c>
      <c r="D84" s="244" t="s">
        <v>311</v>
      </c>
      <c r="E84" s="244" t="s">
        <v>74</v>
      </c>
      <c r="F84" s="244" t="s">
        <v>88</v>
      </c>
      <c r="G84" s="244" t="s">
        <v>277</v>
      </c>
      <c r="H84" s="187" t="s">
        <v>6</v>
      </c>
      <c r="I84" s="188">
        <v>4</v>
      </c>
      <c r="J84" s="188">
        <f>VLOOKUP(A84,CENIK!$A$2:$F$201,6,FALSE)</f>
        <v>0</v>
      </c>
      <c r="K84" s="188">
        <f t="shared" si="3"/>
        <v>0</v>
      </c>
      <c r="M84"/>
      <c r="P84" s="42"/>
    </row>
    <row r="85" spans="1:16" ht="60" x14ac:dyDescent="0.25">
      <c r="A85" s="187">
        <v>1201</v>
      </c>
      <c r="B85" s="187">
        <v>131</v>
      </c>
      <c r="C85" s="184" t="str">
        <f t="shared" si="2"/>
        <v>131-1201</v>
      </c>
      <c r="D85" s="244" t="s">
        <v>306</v>
      </c>
      <c r="E85" s="244" t="s">
        <v>7</v>
      </c>
      <c r="F85" s="244" t="s">
        <v>8</v>
      </c>
      <c r="G85" s="244" t="s">
        <v>9</v>
      </c>
      <c r="H85" s="187" t="s">
        <v>10</v>
      </c>
      <c r="I85" s="188">
        <v>79.47</v>
      </c>
      <c r="J85" s="188">
        <f>VLOOKUP(A85,CENIK!$A$2:$F$201,6,FALSE)</f>
        <v>0</v>
      </c>
      <c r="K85" s="188">
        <f t="shared" si="3"/>
        <v>0</v>
      </c>
      <c r="M85"/>
      <c r="P85" s="42"/>
    </row>
    <row r="86" spans="1:16" ht="45" x14ac:dyDescent="0.25">
      <c r="A86" s="187">
        <v>1202</v>
      </c>
      <c r="B86" s="187">
        <v>131</v>
      </c>
      <c r="C86" s="184" t="str">
        <f t="shared" si="2"/>
        <v>131-1202</v>
      </c>
      <c r="D86" s="244" t="s">
        <v>306</v>
      </c>
      <c r="E86" s="244" t="s">
        <v>7</v>
      </c>
      <c r="F86" s="244" t="s">
        <v>8</v>
      </c>
      <c r="G86" s="244" t="s">
        <v>11</v>
      </c>
      <c r="H86" s="187" t="s">
        <v>12</v>
      </c>
      <c r="I86" s="188">
        <v>5</v>
      </c>
      <c r="J86" s="188">
        <f>VLOOKUP(A86,CENIK!$A$2:$F$201,6,FALSE)</f>
        <v>0</v>
      </c>
      <c r="K86" s="188">
        <f t="shared" si="3"/>
        <v>0</v>
      </c>
      <c r="M86"/>
      <c r="P86" s="42"/>
    </row>
    <row r="87" spans="1:16" ht="60" x14ac:dyDescent="0.25">
      <c r="A87" s="187">
        <v>1203</v>
      </c>
      <c r="B87" s="187">
        <v>131</v>
      </c>
      <c r="C87" s="184" t="str">
        <f t="shared" si="2"/>
        <v>131-1203</v>
      </c>
      <c r="D87" s="244" t="s">
        <v>306</v>
      </c>
      <c r="E87" s="244" t="s">
        <v>7</v>
      </c>
      <c r="F87" s="244" t="s">
        <v>8</v>
      </c>
      <c r="G87" s="244" t="s">
        <v>236</v>
      </c>
      <c r="H87" s="187" t="s">
        <v>10</v>
      </c>
      <c r="I87" s="188">
        <v>79</v>
      </c>
      <c r="J87" s="188">
        <f>VLOOKUP(A87,CENIK!$A$2:$F$201,6,FALSE)</f>
        <v>0</v>
      </c>
      <c r="K87" s="188">
        <f t="shared" si="3"/>
        <v>0</v>
      </c>
      <c r="M87"/>
      <c r="P87" s="42"/>
    </row>
    <row r="88" spans="1:16" ht="60" x14ac:dyDescent="0.25">
      <c r="A88" s="187">
        <v>1205</v>
      </c>
      <c r="B88" s="187">
        <v>131</v>
      </c>
      <c r="C88" s="184" t="str">
        <f t="shared" si="2"/>
        <v>131-1205</v>
      </c>
      <c r="D88" s="244" t="s">
        <v>306</v>
      </c>
      <c r="E88" s="244" t="s">
        <v>7</v>
      </c>
      <c r="F88" s="244" t="s">
        <v>8</v>
      </c>
      <c r="G88" s="244" t="s">
        <v>237</v>
      </c>
      <c r="H88" s="187" t="s">
        <v>14</v>
      </c>
      <c r="I88" s="188">
        <v>1</v>
      </c>
      <c r="J88" s="188">
        <f>VLOOKUP(A88,CENIK!$A$2:$F$201,6,FALSE)</f>
        <v>0</v>
      </c>
      <c r="K88" s="188">
        <f t="shared" si="3"/>
        <v>0</v>
      </c>
      <c r="M88"/>
      <c r="P88" s="42"/>
    </row>
    <row r="89" spans="1:16" ht="60" x14ac:dyDescent="0.25">
      <c r="A89" s="187">
        <v>1206</v>
      </c>
      <c r="B89" s="187">
        <v>131</v>
      </c>
      <c r="C89" s="184" t="str">
        <f t="shared" si="2"/>
        <v>131-1206</v>
      </c>
      <c r="D89" s="244" t="s">
        <v>306</v>
      </c>
      <c r="E89" s="244" t="s">
        <v>7</v>
      </c>
      <c r="F89" s="244" t="s">
        <v>8</v>
      </c>
      <c r="G89" s="244" t="s">
        <v>238</v>
      </c>
      <c r="H89" s="187" t="s">
        <v>14</v>
      </c>
      <c r="I89" s="188">
        <v>1</v>
      </c>
      <c r="J89" s="188">
        <f>VLOOKUP(A89,CENIK!$A$2:$F$201,6,FALSE)</f>
        <v>0</v>
      </c>
      <c r="K89" s="188">
        <f t="shared" si="3"/>
        <v>0</v>
      </c>
      <c r="M89"/>
      <c r="P89" s="42"/>
    </row>
    <row r="90" spans="1:16" ht="75" x14ac:dyDescent="0.25">
      <c r="A90" s="187">
        <v>1210</v>
      </c>
      <c r="B90" s="187">
        <v>131</v>
      </c>
      <c r="C90" s="184" t="str">
        <f t="shared" si="2"/>
        <v>131-1210</v>
      </c>
      <c r="D90" s="244" t="s">
        <v>306</v>
      </c>
      <c r="E90" s="244" t="s">
        <v>7</v>
      </c>
      <c r="F90" s="244" t="s">
        <v>8</v>
      </c>
      <c r="G90" s="244" t="s">
        <v>241</v>
      </c>
      <c r="H90" s="187" t="s">
        <v>14</v>
      </c>
      <c r="I90" s="188">
        <v>1</v>
      </c>
      <c r="J90" s="188">
        <f>VLOOKUP(A90,CENIK!$A$2:$F$201,6,FALSE)</f>
        <v>0</v>
      </c>
      <c r="K90" s="188">
        <f t="shared" si="3"/>
        <v>0</v>
      </c>
      <c r="M90"/>
      <c r="P90" s="42"/>
    </row>
    <row r="91" spans="1:16" ht="45" x14ac:dyDescent="0.25">
      <c r="A91" s="187">
        <v>1301</v>
      </c>
      <c r="B91" s="187">
        <v>131</v>
      </c>
      <c r="C91" s="184" t="str">
        <f t="shared" si="2"/>
        <v>131-1301</v>
      </c>
      <c r="D91" s="244" t="s">
        <v>306</v>
      </c>
      <c r="E91" s="244" t="s">
        <v>7</v>
      </c>
      <c r="F91" s="244" t="s">
        <v>15</v>
      </c>
      <c r="G91" s="244" t="s">
        <v>16</v>
      </c>
      <c r="H91" s="187" t="s">
        <v>10</v>
      </c>
      <c r="I91" s="188">
        <v>79.47</v>
      </c>
      <c r="J91" s="188">
        <f>VLOOKUP(A91,CENIK!$A$2:$F$201,6,FALSE)</f>
        <v>0</v>
      </c>
      <c r="K91" s="188">
        <f t="shared" si="3"/>
        <v>0</v>
      </c>
      <c r="M91"/>
      <c r="P91" s="42"/>
    </row>
    <row r="92" spans="1:16" ht="150" x14ac:dyDescent="0.25">
      <c r="A92" s="187">
        <v>1302</v>
      </c>
      <c r="B92" s="187">
        <v>131</v>
      </c>
      <c r="C92" s="184" t="str">
        <f t="shared" si="2"/>
        <v>131-1302</v>
      </c>
      <c r="D92" s="244" t="s">
        <v>306</v>
      </c>
      <c r="E92" s="244" t="s">
        <v>7</v>
      </c>
      <c r="F92" s="244" t="s">
        <v>15</v>
      </c>
      <c r="G92" s="1201" t="s">
        <v>3252</v>
      </c>
      <c r="H92" s="187" t="s">
        <v>10</v>
      </c>
      <c r="I92" s="188">
        <v>79.47</v>
      </c>
      <c r="J92" s="188">
        <f>VLOOKUP(A92,CENIK!$A$2:$F$201,6,FALSE)</f>
        <v>0</v>
      </c>
      <c r="K92" s="188">
        <f t="shared" si="3"/>
        <v>0</v>
      </c>
      <c r="M92"/>
      <c r="P92" s="42"/>
    </row>
    <row r="93" spans="1:16" ht="60" x14ac:dyDescent="0.25">
      <c r="A93" s="187">
        <v>1307</v>
      </c>
      <c r="B93" s="187">
        <v>131</v>
      </c>
      <c r="C93" s="184" t="str">
        <f t="shared" si="2"/>
        <v>131-1307</v>
      </c>
      <c r="D93" s="244" t="s">
        <v>306</v>
      </c>
      <c r="E93" s="244" t="s">
        <v>7</v>
      </c>
      <c r="F93" s="244" t="s">
        <v>15</v>
      </c>
      <c r="G93" s="244" t="s">
        <v>18</v>
      </c>
      <c r="H93" s="187" t="s">
        <v>6</v>
      </c>
      <c r="I93" s="188">
        <v>6</v>
      </c>
      <c r="J93" s="188">
        <f>VLOOKUP(A93,CENIK!$A$2:$F$201,6,FALSE)</f>
        <v>0</v>
      </c>
      <c r="K93" s="188">
        <f t="shared" si="3"/>
        <v>0</v>
      </c>
      <c r="M93"/>
      <c r="P93" s="42"/>
    </row>
    <row r="94" spans="1:16" ht="30" x14ac:dyDescent="0.25">
      <c r="A94" s="187">
        <v>1401</v>
      </c>
      <c r="B94" s="187">
        <v>131</v>
      </c>
      <c r="C94" s="184" t="str">
        <f t="shared" si="2"/>
        <v>131-1401</v>
      </c>
      <c r="D94" s="244" t="s">
        <v>306</v>
      </c>
      <c r="E94" s="244" t="s">
        <v>7</v>
      </c>
      <c r="F94" s="244" t="s">
        <v>25</v>
      </c>
      <c r="G94" s="244" t="s">
        <v>247</v>
      </c>
      <c r="H94" s="187" t="s">
        <v>20</v>
      </c>
      <c r="I94" s="188">
        <v>5</v>
      </c>
      <c r="J94" s="188">
        <f>VLOOKUP(A94,CENIK!$A$2:$F$201,6,FALSE)</f>
        <v>0</v>
      </c>
      <c r="K94" s="188">
        <f t="shared" si="3"/>
        <v>0</v>
      </c>
      <c r="M94"/>
      <c r="P94" s="42"/>
    </row>
    <row r="95" spans="1:16" ht="30" x14ac:dyDescent="0.25">
      <c r="A95" s="187">
        <v>1402</v>
      </c>
      <c r="B95" s="187">
        <v>131</v>
      </c>
      <c r="C95" s="184" t="str">
        <f t="shared" si="2"/>
        <v>131-1402</v>
      </c>
      <c r="D95" s="244" t="s">
        <v>306</v>
      </c>
      <c r="E95" s="244" t="s">
        <v>7</v>
      </c>
      <c r="F95" s="244" t="s">
        <v>25</v>
      </c>
      <c r="G95" s="244" t="s">
        <v>248</v>
      </c>
      <c r="H95" s="187" t="s">
        <v>20</v>
      </c>
      <c r="I95" s="188">
        <v>5</v>
      </c>
      <c r="J95" s="188">
        <f>VLOOKUP(A95,CENIK!$A$2:$F$201,6,FALSE)</f>
        <v>0</v>
      </c>
      <c r="K95" s="188">
        <f t="shared" si="3"/>
        <v>0</v>
      </c>
      <c r="M95"/>
      <c r="P95" s="42"/>
    </row>
    <row r="96" spans="1:16" ht="30" x14ac:dyDescent="0.25">
      <c r="A96" s="187">
        <v>1403</v>
      </c>
      <c r="B96" s="187">
        <v>131</v>
      </c>
      <c r="C96" s="184" t="str">
        <f t="shared" si="2"/>
        <v>131-1403</v>
      </c>
      <c r="D96" s="244" t="s">
        <v>306</v>
      </c>
      <c r="E96" s="244" t="s">
        <v>7</v>
      </c>
      <c r="F96" s="244" t="s">
        <v>25</v>
      </c>
      <c r="G96" s="244" t="s">
        <v>249</v>
      </c>
      <c r="H96" s="187" t="s">
        <v>20</v>
      </c>
      <c r="I96" s="188">
        <v>5</v>
      </c>
      <c r="J96" s="188">
        <f>VLOOKUP(A96,CENIK!$A$2:$F$201,6,FALSE)</f>
        <v>0</v>
      </c>
      <c r="K96" s="188">
        <f t="shared" si="3"/>
        <v>0</v>
      </c>
      <c r="M96"/>
      <c r="P96" s="42"/>
    </row>
    <row r="97" spans="1:16" ht="45" x14ac:dyDescent="0.25">
      <c r="A97" s="187">
        <v>12309</v>
      </c>
      <c r="B97" s="187">
        <v>131</v>
      </c>
      <c r="C97" s="184" t="str">
        <f t="shared" si="2"/>
        <v>131-12309</v>
      </c>
      <c r="D97" s="244" t="s">
        <v>306</v>
      </c>
      <c r="E97" s="244" t="s">
        <v>26</v>
      </c>
      <c r="F97" s="244" t="s">
        <v>27</v>
      </c>
      <c r="G97" s="244" t="s">
        <v>30</v>
      </c>
      <c r="H97" s="187" t="s">
        <v>29</v>
      </c>
      <c r="I97" s="188">
        <v>103.31</v>
      </c>
      <c r="J97" s="188">
        <f>VLOOKUP(A97,CENIK!$A$2:$F$201,6,FALSE)</f>
        <v>0</v>
      </c>
      <c r="K97" s="188">
        <f t="shared" si="3"/>
        <v>0</v>
      </c>
      <c r="M97"/>
      <c r="P97" s="42"/>
    </row>
    <row r="98" spans="1:16" ht="30" x14ac:dyDescent="0.25">
      <c r="A98" s="187">
        <v>12328</v>
      </c>
      <c r="B98" s="187">
        <v>131</v>
      </c>
      <c r="C98" s="184" t="str">
        <f t="shared" si="2"/>
        <v>131-12328</v>
      </c>
      <c r="D98" s="244" t="s">
        <v>306</v>
      </c>
      <c r="E98" s="244" t="s">
        <v>26</v>
      </c>
      <c r="F98" s="244" t="s">
        <v>27</v>
      </c>
      <c r="G98" s="244" t="s">
        <v>32</v>
      </c>
      <c r="H98" s="187" t="s">
        <v>10</v>
      </c>
      <c r="I98" s="188">
        <v>158.94</v>
      </c>
      <c r="J98" s="188">
        <f>VLOOKUP(A98,CENIK!$A$2:$F$201,6,FALSE)</f>
        <v>0</v>
      </c>
      <c r="K98" s="188">
        <f t="shared" si="3"/>
        <v>0</v>
      </c>
      <c r="M98"/>
      <c r="P98" s="42"/>
    </row>
    <row r="99" spans="1:16" ht="60" x14ac:dyDescent="0.25">
      <c r="A99" s="187">
        <v>21106</v>
      </c>
      <c r="B99" s="187">
        <v>131</v>
      </c>
      <c r="C99" s="184" t="str">
        <f t="shared" si="2"/>
        <v>131-21106</v>
      </c>
      <c r="D99" s="244" t="s">
        <v>306</v>
      </c>
      <c r="E99" s="244" t="s">
        <v>26</v>
      </c>
      <c r="F99" s="244" t="s">
        <v>27</v>
      </c>
      <c r="G99" s="244" t="s">
        <v>251</v>
      </c>
      <c r="H99" s="187" t="s">
        <v>22</v>
      </c>
      <c r="I99" s="188">
        <v>98</v>
      </c>
      <c r="J99" s="188">
        <f>VLOOKUP(A99,CENIK!$A$2:$F$201,6,FALSE)</f>
        <v>0</v>
      </c>
      <c r="K99" s="188">
        <f t="shared" si="3"/>
        <v>0</v>
      </c>
      <c r="M99"/>
      <c r="P99" s="42"/>
    </row>
    <row r="100" spans="1:16" ht="30" x14ac:dyDescent="0.25">
      <c r="A100" s="187">
        <v>22103</v>
      </c>
      <c r="B100" s="187">
        <v>131</v>
      </c>
      <c r="C100" s="184" t="str">
        <f t="shared" si="2"/>
        <v>131-22103</v>
      </c>
      <c r="D100" s="244" t="s">
        <v>306</v>
      </c>
      <c r="E100" s="244" t="s">
        <v>26</v>
      </c>
      <c r="F100" s="244" t="s">
        <v>36</v>
      </c>
      <c r="G100" s="244" t="s">
        <v>40</v>
      </c>
      <c r="H100" s="187" t="s">
        <v>29</v>
      </c>
      <c r="I100" s="188">
        <v>103.31</v>
      </c>
      <c r="J100" s="188">
        <f>VLOOKUP(A100,CENIK!$A$2:$F$201,6,FALSE)</f>
        <v>0</v>
      </c>
      <c r="K100" s="188">
        <f t="shared" si="3"/>
        <v>0</v>
      </c>
      <c r="M100"/>
      <c r="P100" s="42"/>
    </row>
    <row r="101" spans="1:16" ht="30" x14ac:dyDescent="0.25">
      <c r="A101" s="187">
        <v>24405</v>
      </c>
      <c r="B101" s="187">
        <v>131</v>
      </c>
      <c r="C101" s="184" t="str">
        <f t="shared" si="2"/>
        <v>131-24405</v>
      </c>
      <c r="D101" s="244" t="s">
        <v>306</v>
      </c>
      <c r="E101" s="244" t="s">
        <v>26</v>
      </c>
      <c r="F101" s="244" t="s">
        <v>36</v>
      </c>
      <c r="G101" s="244" t="s">
        <v>252</v>
      </c>
      <c r="H101" s="187" t="s">
        <v>22</v>
      </c>
      <c r="I101" s="188">
        <v>41.32</v>
      </c>
      <c r="J101" s="188">
        <f>VLOOKUP(A101,CENIK!$A$2:$F$201,6,FALSE)</f>
        <v>0</v>
      </c>
      <c r="K101" s="188">
        <f t="shared" si="3"/>
        <v>0</v>
      </c>
      <c r="M101"/>
      <c r="P101" s="42"/>
    </row>
    <row r="102" spans="1:16" ht="30" x14ac:dyDescent="0.25">
      <c r="A102" s="187">
        <v>31101</v>
      </c>
      <c r="B102" s="187">
        <v>131</v>
      </c>
      <c r="C102" s="184" t="str">
        <f t="shared" si="2"/>
        <v>131-31101</v>
      </c>
      <c r="D102" s="244" t="s">
        <v>306</v>
      </c>
      <c r="E102" s="244" t="s">
        <v>26</v>
      </c>
      <c r="F102" s="244" t="s">
        <v>36</v>
      </c>
      <c r="G102" s="244" t="s">
        <v>253</v>
      </c>
      <c r="H102" s="187" t="s">
        <v>22</v>
      </c>
      <c r="I102" s="188">
        <v>25.83</v>
      </c>
      <c r="J102" s="188">
        <f>VLOOKUP(A102,CENIK!$A$2:$F$201,6,FALSE)</f>
        <v>0</v>
      </c>
      <c r="K102" s="188">
        <f t="shared" si="3"/>
        <v>0</v>
      </c>
      <c r="M102"/>
      <c r="P102" s="42"/>
    </row>
    <row r="103" spans="1:16" ht="75" x14ac:dyDescent="0.25">
      <c r="A103" s="187">
        <v>31602</v>
      </c>
      <c r="B103" s="187">
        <v>131</v>
      </c>
      <c r="C103" s="184" t="str">
        <f t="shared" si="2"/>
        <v>131-31602</v>
      </c>
      <c r="D103" s="244" t="s">
        <v>306</v>
      </c>
      <c r="E103" s="244" t="s">
        <v>26</v>
      </c>
      <c r="F103" s="244" t="s">
        <v>36</v>
      </c>
      <c r="G103" s="244" t="s">
        <v>640</v>
      </c>
      <c r="H103" s="187" t="s">
        <v>29</v>
      </c>
      <c r="I103" s="188">
        <v>103.31</v>
      </c>
      <c r="J103" s="188">
        <f>VLOOKUP(A103,CENIK!$A$2:$F$201,6,FALSE)</f>
        <v>0</v>
      </c>
      <c r="K103" s="188">
        <f t="shared" si="3"/>
        <v>0</v>
      </c>
      <c r="M103"/>
      <c r="P103" s="42"/>
    </row>
    <row r="104" spans="1:16" ht="45" x14ac:dyDescent="0.25">
      <c r="A104" s="187">
        <v>32208</v>
      </c>
      <c r="B104" s="187">
        <v>131</v>
      </c>
      <c r="C104" s="184" t="str">
        <f t="shared" si="2"/>
        <v>131-32208</v>
      </c>
      <c r="D104" s="244" t="s">
        <v>306</v>
      </c>
      <c r="E104" s="244" t="s">
        <v>26</v>
      </c>
      <c r="F104" s="244" t="s">
        <v>36</v>
      </c>
      <c r="G104" s="244" t="s">
        <v>254</v>
      </c>
      <c r="H104" s="187" t="s">
        <v>29</v>
      </c>
      <c r="I104" s="188">
        <v>103.31</v>
      </c>
      <c r="J104" s="188">
        <f>VLOOKUP(A104,CENIK!$A$2:$F$201,6,FALSE)</f>
        <v>0</v>
      </c>
      <c r="K104" s="188">
        <f t="shared" si="3"/>
        <v>0</v>
      </c>
      <c r="M104"/>
      <c r="P104" s="42"/>
    </row>
    <row r="105" spans="1:16" ht="45" x14ac:dyDescent="0.25">
      <c r="A105" s="187">
        <v>4101</v>
      </c>
      <c r="B105" s="187">
        <v>131</v>
      </c>
      <c r="C105" s="184" t="str">
        <f t="shared" si="2"/>
        <v>131-4101</v>
      </c>
      <c r="D105" s="244" t="s">
        <v>306</v>
      </c>
      <c r="E105" s="244" t="s">
        <v>49</v>
      </c>
      <c r="F105" s="244" t="s">
        <v>50</v>
      </c>
      <c r="G105" s="244" t="s">
        <v>641</v>
      </c>
      <c r="H105" s="187" t="s">
        <v>29</v>
      </c>
      <c r="I105" s="188">
        <v>381.46</v>
      </c>
      <c r="J105" s="188">
        <f>VLOOKUP(A105,CENIK!$A$2:$F$201,6,FALSE)</f>
        <v>0</v>
      </c>
      <c r="K105" s="188">
        <f t="shared" si="3"/>
        <v>0</v>
      </c>
      <c r="M105"/>
      <c r="P105" s="42"/>
    </row>
    <row r="106" spans="1:16" ht="60" x14ac:dyDescent="0.25">
      <c r="A106" s="187">
        <v>4105</v>
      </c>
      <c r="B106" s="187">
        <v>131</v>
      </c>
      <c r="C106" s="184" t="str">
        <f t="shared" si="2"/>
        <v>131-4105</v>
      </c>
      <c r="D106" s="244" t="s">
        <v>306</v>
      </c>
      <c r="E106" s="244" t="s">
        <v>49</v>
      </c>
      <c r="F106" s="244" t="s">
        <v>50</v>
      </c>
      <c r="G106" s="244" t="s">
        <v>257</v>
      </c>
      <c r="H106" s="187" t="s">
        <v>22</v>
      </c>
      <c r="I106" s="188">
        <v>18</v>
      </c>
      <c r="J106" s="188">
        <f>VLOOKUP(A106,CENIK!$A$2:$F$201,6,FALSE)</f>
        <v>0</v>
      </c>
      <c r="K106" s="188">
        <f t="shared" si="3"/>
        <v>0</v>
      </c>
      <c r="M106"/>
      <c r="P106" s="42"/>
    </row>
    <row r="107" spans="1:16" ht="45" x14ac:dyDescent="0.25">
      <c r="A107" s="187">
        <v>4106</v>
      </c>
      <c r="B107" s="187">
        <v>131</v>
      </c>
      <c r="C107" s="184" t="str">
        <f t="shared" si="2"/>
        <v>131-4106</v>
      </c>
      <c r="D107" s="244" t="s">
        <v>306</v>
      </c>
      <c r="E107" s="244" t="s">
        <v>49</v>
      </c>
      <c r="F107" s="244" t="s">
        <v>50</v>
      </c>
      <c r="G107" s="244" t="s">
        <v>642</v>
      </c>
      <c r="H107" s="187" t="s">
        <v>22</v>
      </c>
      <c r="I107" s="188">
        <v>105</v>
      </c>
      <c r="J107" s="188">
        <f>VLOOKUP(A107,CENIK!$A$2:$F$201,6,FALSE)</f>
        <v>0</v>
      </c>
      <c r="K107" s="188">
        <f t="shared" si="3"/>
        <v>0</v>
      </c>
      <c r="M107"/>
      <c r="P107" s="42"/>
    </row>
    <row r="108" spans="1:16" ht="45" x14ac:dyDescent="0.25">
      <c r="A108" s="187">
        <v>4117</v>
      </c>
      <c r="B108" s="187">
        <v>131</v>
      </c>
      <c r="C108" s="184" t="str">
        <f t="shared" ref="C108:C171" si="4">CONCATENATE(B108,$A$41,A108)</f>
        <v>131-4117</v>
      </c>
      <c r="D108" s="244" t="s">
        <v>306</v>
      </c>
      <c r="E108" s="244" t="s">
        <v>49</v>
      </c>
      <c r="F108" s="244" t="s">
        <v>50</v>
      </c>
      <c r="G108" s="244" t="s">
        <v>52</v>
      </c>
      <c r="H108" s="187" t="s">
        <v>22</v>
      </c>
      <c r="I108" s="188">
        <v>14</v>
      </c>
      <c r="J108" s="188">
        <f>VLOOKUP(A108,CENIK!$A$2:$F$201,6,FALSE)</f>
        <v>0</v>
      </c>
      <c r="K108" s="188">
        <f t="shared" ref="K108:K171" si="5">ROUND(I108*J108,2)</f>
        <v>0</v>
      </c>
      <c r="M108"/>
      <c r="P108" s="42"/>
    </row>
    <row r="109" spans="1:16" ht="45" x14ac:dyDescent="0.25">
      <c r="A109" s="187">
        <v>4121</v>
      </c>
      <c r="B109" s="187">
        <v>131</v>
      </c>
      <c r="C109" s="184" t="str">
        <f t="shared" si="4"/>
        <v>131-4121</v>
      </c>
      <c r="D109" s="244" t="s">
        <v>306</v>
      </c>
      <c r="E109" s="244" t="s">
        <v>49</v>
      </c>
      <c r="F109" s="244" t="s">
        <v>50</v>
      </c>
      <c r="G109" s="244" t="s">
        <v>260</v>
      </c>
      <c r="H109" s="187" t="s">
        <v>22</v>
      </c>
      <c r="I109" s="188">
        <v>3</v>
      </c>
      <c r="J109" s="188">
        <f>VLOOKUP(A109,CENIK!$A$2:$F$201,6,FALSE)</f>
        <v>0</v>
      </c>
      <c r="K109" s="188">
        <f t="shared" si="5"/>
        <v>0</v>
      </c>
      <c r="M109"/>
      <c r="P109" s="42"/>
    </row>
    <row r="110" spans="1:16" ht="30" x14ac:dyDescent="0.25">
      <c r="A110" s="187">
        <v>4202</v>
      </c>
      <c r="B110" s="187">
        <v>131</v>
      </c>
      <c r="C110" s="184" t="str">
        <f t="shared" si="4"/>
        <v>131-4202</v>
      </c>
      <c r="D110" s="244" t="s">
        <v>306</v>
      </c>
      <c r="E110" s="244" t="s">
        <v>49</v>
      </c>
      <c r="F110" s="244" t="s">
        <v>56</v>
      </c>
      <c r="G110" s="244" t="s">
        <v>58</v>
      </c>
      <c r="H110" s="187" t="s">
        <v>29</v>
      </c>
      <c r="I110" s="188">
        <v>103.31</v>
      </c>
      <c r="J110" s="188">
        <f>VLOOKUP(A110,CENIK!$A$2:$F$201,6,FALSE)</f>
        <v>0</v>
      </c>
      <c r="K110" s="188">
        <f t="shared" si="5"/>
        <v>0</v>
      </c>
      <c r="M110"/>
      <c r="P110" s="42"/>
    </row>
    <row r="111" spans="1:16" ht="75" x14ac:dyDescent="0.25">
      <c r="A111" s="187">
        <v>4203</v>
      </c>
      <c r="B111" s="187">
        <v>131</v>
      </c>
      <c r="C111" s="184" t="str">
        <f t="shared" si="4"/>
        <v>131-4203</v>
      </c>
      <c r="D111" s="244" t="s">
        <v>306</v>
      </c>
      <c r="E111" s="244" t="s">
        <v>49</v>
      </c>
      <c r="F111" s="244" t="s">
        <v>56</v>
      </c>
      <c r="G111" s="244" t="s">
        <v>59</v>
      </c>
      <c r="H111" s="187" t="s">
        <v>22</v>
      </c>
      <c r="I111" s="188">
        <v>0.83</v>
      </c>
      <c r="J111" s="188">
        <f>VLOOKUP(A111,CENIK!$A$2:$F$201,6,FALSE)</f>
        <v>0</v>
      </c>
      <c r="K111" s="188">
        <f t="shared" si="5"/>
        <v>0</v>
      </c>
      <c r="M111"/>
      <c r="P111" s="42"/>
    </row>
    <row r="112" spans="1:16" ht="60" x14ac:dyDescent="0.25">
      <c r="A112" s="187">
        <v>4204</v>
      </c>
      <c r="B112" s="187">
        <v>131</v>
      </c>
      <c r="C112" s="184" t="str">
        <f t="shared" si="4"/>
        <v>131-4204</v>
      </c>
      <c r="D112" s="244" t="s">
        <v>306</v>
      </c>
      <c r="E112" s="244" t="s">
        <v>49</v>
      </c>
      <c r="F112" s="244" t="s">
        <v>56</v>
      </c>
      <c r="G112" s="244" t="s">
        <v>60</v>
      </c>
      <c r="H112" s="187" t="s">
        <v>22</v>
      </c>
      <c r="I112" s="188">
        <v>41.23</v>
      </c>
      <c r="J112" s="188">
        <f>VLOOKUP(A112,CENIK!$A$2:$F$201,6,FALSE)</f>
        <v>0</v>
      </c>
      <c r="K112" s="188">
        <f t="shared" si="5"/>
        <v>0</v>
      </c>
      <c r="M112"/>
      <c r="P112" s="42"/>
    </row>
    <row r="113" spans="1:16" ht="60" x14ac:dyDescent="0.25">
      <c r="A113" s="187">
        <v>4206</v>
      </c>
      <c r="B113" s="187">
        <v>131</v>
      </c>
      <c r="C113" s="184" t="str">
        <f t="shared" si="4"/>
        <v>131-4206</v>
      </c>
      <c r="D113" s="244" t="s">
        <v>306</v>
      </c>
      <c r="E113" s="244" t="s">
        <v>49</v>
      </c>
      <c r="F113" s="244" t="s">
        <v>56</v>
      </c>
      <c r="G113" s="244" t="s">
        <v>62</v>
      </c>
      <c r="H113" s="187" t="s">
        <v>22</v>
      </c>
      <c r="I113" s="188">
        <v>117</v>
      </c>
      <c r="J113" s="188">
        <f>VLOOKUP(A113,CENIK!$A$2:$F$201,6,FALSE)</f>
        <v>0</v>
      </c>
      <c r="K113" s="188">
        <f t="shared" si="5"/>
        <v>0</v>
      </c>
      <c r="M113"/>
      <c r="P113" s="42"/>
    </row>
    <row r="114" spans="1:16" ht="165" x14ac:dyDescent="0.25">
      <c r="A114" s="187">
        <v>6101</v>
      </c>
      <c r="B114" s="187">
        <v>131</v>
      </c>
      <c r="C114" s="184" t="str">
        <f t="shared" si="4"/>
        <v>131-6101</v>
      </c>
      <c r="D114" s="244" t="s">
        <v>306</v>
      </c>
      <c r="E114" s="244" t="s">
        <v>74</v>
      </c>
      <c r="F114" s="244" t="s">
        <v>75</v>
      </c>
      <c r="G114" s="244" t="s">
        <v>76</v>
      </c>
      <c r="H114" s="187" t="s">
        <v>10</v>
      </c>
      <c r="I114" s="188">
        <v>79.47</v>
      </c>
      <c r="J114" s="188">
        <f>VLOOKUP(A114,CENIK!$A$2:$F$201,6,FALSE)</f>
        <v>0</v>
      </c>
      <c r="K114" s="188">
        <f t="shared" si="5"/>
        <v>0</v>
      </c>
      <c r="M114"/>
      <c r="P114" s="42"/>
    </row>
    <row r="115" spans="1:16" ht="120" x14ac:dyDescent="0.25">
      <c r="A115" s="187">
        <v>6204</v>
      </c>
      <c r="B115" s="187">
        <v>131</v>
      </c>
      <c r="C115" s="184" t="str">
        <f t="shared" si="4"/>
        <v>131-6204</v>
      </c>
      <c r="D115" s="244" t="s">
        <v>306</v>
      </c>
      <c r="E115" s="244" t="s">
        <v>74</v>
      </c>
      <c r="F115" s="244" t="s">
        <v>77</v>
      </c>
      <c r="G115" s="244" t="s">
        <v>265</v>
      </c>
      <c r="H115" s="187" t="s">
        <v>6</v>
      </c>
      <c r="I115" s="188">
        <v>4</v>
      </c>
      <c r="J115" s="188">
        <f>VLOOKUP(A115,CENIK!$A$2:$F$201,6,FALSE)</f>
        <v>0</v>
      </c>
      <c r="K115" s="188">
        <f t="shared" si="5"/>
        <v>0</v>
      </c>
      <c r="M115"/>
      <c r="P115" s="42"/>
    </row>
    <row r="116" spans="1:16" ht="120" x14ac:dyDescent="0.25">
      <c r="A116" s="187">
        <v>6253</v>
      </c>
      <c r="B116" s="187">
        <v>131</v>
      </c>
      <c r="C116" s="184" t="str">
        <f t="shared" si="4"/>
        <v>131-6253</v>
      </c>
      <c r="D116" s="244" t="s">
        <v>306</v>
      </c>
      <c r="E116" s="244" t="s">
        <v>74</v>
      </c>
      <c r="F116" s="244" t="s">
        <v>77</v>
      </c>
      <c r="G116" s="244" t="s">
        <v>269</v>
      </c>
      <c r="H116" s="187" t="s">
        <v>6</v>
      </c>
      <c r="I116" s="188">
        <v>4</v>
      </c>
      <c r="J116" s="188">
        <f>VLOOKUP(A116,CENIK!$A$2:$F$201,6,FALSE)</f>
        <v>0</v>
      </c>
      <c r="K116" s="188">
        <f t="shared" si="5"/>
        <v>0</v>
      </c>
      <c r="M116"/>
      <c r="P116" s="42"/>
    </row>
    <row r="117" spans="1:16" ht="30" x14ac:dyDescent="0.25">
      <c r="A117" s="187">
        <v>6258</v>
      </c>
      <c r="B117" s="187">
        <v>131</v>
      </c>
      <c r="C117" s="184" t="str">
        <f t="shared" si="4"/>
        <v>131-6258</v>
      </c>
      <c r="D117" s="244" t="s">
        <v>306</v>
      </c>
      <c r="E117" s="244" t="s">
        <v>74</v>
      </c>
      <c r="F117" s="244" t="s">
        <v>77</v>
      </c>
      <c r="G117" s="244" t="s">
        <v>80</v>
      </c>
      <c r="H117" s="187" t="s">
        <v>6</v>
      </c>
      <c r="I117" s="188">
        <v>1</v>
      </c>
      <c r="J117" s="188">
        <f>VLOOKUP(A117,CENIK!$A$2:$F$201,6,FALSE)</f>
        <v>0</v>
      </c>
      <c r="K117" s="188">
        <f t="shared" si="5"/>
        <v>0</v>
      </c>
      <c r="M117"/>
      <c r="P117" s="42"/>
    </row>
    <row r="118" spans="1:16" ht="345" x14ac:dyDescent="0.25">
      <c r="A118" s="187">
        <v>6301</v>
      </c>
      <c r="B118" s="187">
        <v>131</v>
      </c>
      <c r="C118" s="184" t="str">
        <f t="shared" si="4"/>
        <v>131-6301</v>
      </c>
      <c r="D118" s="244" t="s">
        <v>306</v>
      </c>
      <c r="E118" s="244" t="s">
        <v>74</v>
      </c>
      <c r="F118" s="244" t="s">
        <v>81</v>
      </c>
      <c r="G118" s="244" t="s">
        <v>270</v>
      </c>
      <c r="H118" s="187" t="s">
        <v>6</v>
      </c>
      <c r="I118" s="188">
        <v>2</v>
      </c>
      <c r="J118" s="188">
        <f>VLOOKUP(A118,CENIK!$A$2:$F$201,6,FALSE)</f>
        <v>0</v>
      </c>
      <c r="K118" s="188">
        <f t="shared" si="5"/>
        <v>0</v>
      </c>
      <c r="M118"/>
      <c r="P118" s="42"/>
    </row>
    <row r="119" spans="1:16" ht="120" x14ac:dyDescent="0.25">
      <c r="A119" s="187">
        <v>6302</v>
      </c>
      <c r="B119" s="187">
        <v>131</v>
      </c>
      <c r="C119" s="184" t="str">
        <f t="shared" si="4"/>
        <v>131-6302</v>
      </c>
      <c r="D119" s="244" t="s">
        <v>306</v>
      </c>
      <c r="E119" s="244" t="s">
        <v>74</v>
      </c>
      <c r="F119" s="244" t="s">
        <v>81</v>
      </c>
      <c r="G119" s="244" t="s">
        <v>82</v>
      </c>
      <c r="H119" s="187" t="s">
        <v>6</v>
      </c>
      <c r="I119" s="188">
        <v>2</v>
      </c>
      <c r="J119" s="188">
        <f>VLOOKUP(A119,CENIK!$A$2:$F$201,6,FALSE)</f>
        <v>0</v>
      </c>
      <c r="K119" s="188">
        <f t="shared" si="5"/>
        <v>0</v>
      </c>
      <c r="M119"/>
      <c r="P119" s="42"/>
    </row>
    <row r="120" spans="1:16" ht="30" x14ac:dyDescent="0.25">
      <c r="A120" s="187">
        <v>6401</v>
      </c>
      <c r="B120" s="187">
        <v>131</v>
      </c>
      <c r="C120" s="184" t="str">
        <f t="shared" si="4"/>
        <v>131-6401</v>
      </c>
      <c r="D120" s="244" t="s">
        <v>306</v>
      </c>
      <c r="E120" s="244" t="s">
        <v>74</v>
      </c>
      <c r="F120" s="244" t="s">
        <v>85</v>
      </c>
      <c r="G120" s="244" t="s">
        <v>86</v>
      </c>
      <c r="H120" s="187" t="s">
        <v>10</v>
      </c>
      <c r="I120" s="188">
        <v>79.47</v>
      </c>
      <c r="J120" s="188">
        <f>VLOOKUP(A120,CENIK!$A$2:$F$201,6,FALSE)</f>
        <v>0</v>
      </c>
      <c r="K120" s="188">
        <f t="shared" si="5"/>
        <v>0</v>
      </c>
      <c r="M120"/>
      <c r="P120" s="42"/>
    </row>
    <row r="121" spans="1:16" ht="30" x14ac:dyDescent="0.25">
      <c r="A121" s="187">
        <v>6402</v>
      </c>
      <c r="B121" s="187">
        <v>131</v>
      </c>
      <c r="C121" s="184" t="str">
        <f t="shared" si="4"/>
        <v>131-6402</v>
      </c>
      <c r="D121" s="244" t="s">
        <v>306</v>
      </c>
      <c r="E121" s="244" t="s">
        <v>74</v>
      </c>
      <c r="F121" s="244" t="s">
        <v>85</v>
      </c>
      <c r="G121" s="244" t="s">
        <v>122</v>
      </c>
      <c r="H121" s="187" t="s">
        <v>10</v>
      </c>
      <c r="I121" s="188">
        <v>79.47</v>
      </c>
      <c r="J121" s="188">
        <f>VLOOKUP(A121,CENIK!$A$2:$F$201,6,FALSE)</f>
        <v>0</v>
      </c>
      <c r="K121" s="188">
        <f t="shared" si="5"/>
        <v>0</v>
      </c>
      <c r="M121"/>
      <c r="P121" s="42"/>
    </row>
    <row r="122" spans="1:16" ht="60" x14ac:dyDescent="0.25">
      <c r="A122" s="187">
        <v>6405</v>
      </c>
      <c r="B122" s="187">
        <v>131</v>
      </c>
      <c r="C122" s="184" t="str">
        <f t="shared" si="4"/>
        <v>131-6405</v>
      </c>
      <c r="D122" s="244" t="s">
        <v>306</v>
      </c>
      <c r="E122" s="244" t="s">
        <v>74</v>
      </c>
      <c r="F122" s="244" t="s">
        <v>85</v>
      </c>
      <c r="G122" s="244" t="s">
        <v>87</v>
      </c>
      <c r="H122" s="187" t="s">
        <v>10</v>
      </c>
      <c r="I122" s="188">
        <v>79.47</v>
      </c>
      <c r="J122" s="188">
        <f>VLOOKUP(A122,CENIK!$A$2:$F$201,6,FALSE)</f>
        <v>0</v>
      </c>
      <c r="K122" s="188">
        <f t="shared" si="5"/>
        <v>0</v>
      </c>
      <c r="M122"/>
      <c r="P122" s="42"/>
    </row>
    <row r="123" spans="1:16" ht="30" x14ac:dyDescent="0.25">
      <c r="A123" s="187">
        <v>6501</v>
      </c>
      <c r="B123" s="187">
        <v>131</v>
      </c>
      <c r="C123" s="184" t="str">
        <f t="shared" si="4"/>
        <v>131-6501</v>
      </c>
      <c r="D123" s="244" t="s">
        <v>306</v>
      </c>
      <c r="E123" s="244" t="s">
        <v>74</v>
      </c>
      <c r="F123" s="244" t="s">
        <v>88</v>
      </c>
      <c r="G123" s="244" t="s">
        <v>271</v>
      </c>
      <c r="H123" s="187" t="s">
        <v>6</v>
      </c>
      <c r="I123" s="188">
        <v>3</v>
      </c>
      <c r="J123" s="188">
        <f>VLOOKUP(A123,CENIK!$A$2:$F$201,6,FALSE)</f>
        <v>0</v>
      </c>
      <c r="K123" s="188">
        <f t="shared" si="5"/>
        <v>0</v>
      </c>
      <c r="M123"/>
      <c r="P123" s="42"/>
    </row>
    <row r="124" spans="1:16" ht="45" x14ac:dyDescent="0.25">
      <c r="A124" s="187">
        <v>6503</v>
      </c>
      <c r="B124" s="187">
        <v>131</v>
      </c>
      <c r="C124" s="184" t="str">
        <f t="shared" si="4"/>
        <v>131-6503</v>
      </c>
      <c r="D124" s="244" t="s">
        <v>306</v>
      </c>
      <c r="E124" s="244" t="s">
        <v>74</v>
      </c>
      <c r="F124" s="244" t="s">
        <v>88</v>
      </c>
      <c r="G124" s="244" t="s">
        <v>273</v>
      </c>
      <c r="H124" s="187" t="s">
        <v>6</v>
      </c>
      <c r="I124" s="188">
        <v>5</v>
      </c>
      <c r="J124" s="188">
        <f>VLOOKUP(A124,CENIK!$A$2:$F$201,6,FALSE)</f>
        <v>0</v>
      </c>
      <c r="K124" s="188">
        <f t="shared" si="5"/>
        <v>0</v>
      </c>
      <c r="M124"/>
      <c r="P124" s="42"/>
    </row>
    <row r="125" spans="1:16" ht="60" x14ac:dyDescent="0.25">
      <c r="A125" s="187">
        <v>1201</v>
      </c>
      <c r="B125" s="187">
        <v>119</v>
      </c>
      <c r="C125" s="184" t="str">
        <f t="shared" si="4"/>
        <v>119-1201</v>
      </c>
      <c r="D125" s="244" t="s">
        <v>294</v>
      </c>
      <c r="E125" s="244" t="s">
        <v>7</v>
      </c>
      <c r="F125" s="244" t="s">
        <v>8</v>
      </c>
      <c r="G125" s="244" t="s">
        <v>9</v>
      </c>
      <c r="H125" s="187" t="s">
        <v>10</v>
      </c>
      <c r="I125" s="188">
        <v>257</v>
      </c>
      <c r="J125" s="188">
        <f>VLOOKUP(A125,CENIK!$A$2:$F$201,6,FALSE)</f>
        <v>0</v>
      </c>
      <c r="K125" s="188">
        <f t="shared" si="5"/>
        <v>0</v>
      </c>
      <c r="M125"/>
      <c r="P125" s="42"/>
    </row>
    <row r="126" spans="1:16" ht="45" x14ac:dyDescent="0.25">
      <c r="A126" s="187">
        <v>1202</v>
      </c>
      <c r="B126" s="187">
        <v>119</v>
      </c>
      <c r="C126" s="184" t="str">
        <f t="shared" si="4"/>
        <v>119-1202</v>
      </c>
      <c r="D126" s="244" t="s">
        <v>294</v>
      </c>
      <c r="E126" s="244" t="s">
        <v>7</v>
      </c>
      <c r="F126" s="244" t="s">
        <v>8</v>
      </c>
      <c r="G126" s="244" t="s">
        <v>11</v>
      </c>
      <c r="H126" s="187" t="s">
        <v>12</v>
      </c>
      <c r="I126" s="188">
        <v>9</v>
      </c>
      <c r="J126" s="188">
        <f>VLOOKUP(A126,CENIK!$A$2:$F$201,6,FALSE)</f>
        <v>0</v>
      </c>
      <c r="K126" s="188">
        <f t="shared" si="5"/>
        <v>0</v>
      </c>
      <c r="M126"/>
      <c r="P126" s="42"/>
    </row>
    <row r="127" spans="1:16" ht="60" x14ac:dyDescent="0.25">
      <c r="A127" s="187">
        <v>1203</v>
      </c>
      <c r="B127" s="187">
        <v>119</v>
      </c>
      <c r="C127" s="184" t="str">
        <f t="shared" si="4"/>
        <v>119-1203</v>
      </c>
      <c r="D127" s="244" t="s">
        <v>294</v>
      </c>
      <c r="E127" s="244" t="s">
        <v>7</v>
      </c>
      <c r="F127" s="244" t="s">
        <v>8</v>
      </c>
      <c r="G127" s="244" t="s">
        <v>236</v>
      </c>
      <c r="H127" s="187" t="s">
        <v>10</v>
      </c>
      <c r="I127" s="188">
        <v>18</v>
      </c>
      <c r="J127" s="188">
        <f>VLOOKUP(A127,CENIK!$A$2:$F$201,6,FALSE)</f>
        <v>0</v>
      </c>
      <c r="K127" s="188">
        <f t="shared" si="5"/>
        <v>0</v>
      </c>
      <c r="M127"/>
      <c r="P127" s="42"/>
    </row>
    <row r="128" spans="1:16" ht="60" x14ac:dyDescent="0.25">
      <c r="A128" s="187">
        <v>1205</v>
      </c>
      <c r="B128" s="187">
        <v>119</v>
      </c>
      <c r="C128" s="184" t="str">
        <f t="shared" si="4"/>
        <v>119-1205</v>
      </c>
      <c r="D128" s="244" t="s">
        <v>294</v>
      </c>
      <c r="E128" s="244" t="s">
        <v>7</v>
      </c>
      <c r="F128" s="244" t="s">
        <v>8</v>
      </c>
      <c r="G128" s="244" t="s">
        <v>237</v>
      </c>
      <c r="H128" s="187" t="s">
        <v>14</v>
      </c>
      <c r="I128" s="188">
        <v>1</v>
      </c>
      <c r="J128" s="188">
        <f>VLOOKUP(A128,CENIK!$A$2:$F$201,6,FALSE)</f>
        <v>0</v>
      </c>
      <c r="K128" s="188">
        <f t="shared" si="5"/>
        <v>0</v>
      </c>
      <c r="M128"/>
      <c r="P128" s="42"/>
    </row>
    <row r="129" spans="1:16" ht="60" x14ac:dyDescent="0.25">
      <c r="A129" s="187">
        <v>1206</v>
      </c>
      <c r="B129" s="187">
        <v>119</v>
      </c>
      <c r="C129" s="184" t="str">
        <f t="shared" si="4"/>
        <v>119-1206</v>
      </c>
      <c r="D129" s="244" t="s">
        <v>294</v>
      </c>
      <c r="E129" s="244" t="s">
        <v>7</v>
      </c>
      <c r="F129" s="244" t="s">
        <v>8</v>
      </c>
      <c r="G129" s="244" t="s">
        <v>238</v>
      </c>
      <c r="H129" s="187" t="s">
        <v>14</v>
      </c>
      <c r="I129" s="188">
        <v>1</v>
      </c>
      <c r="J129" s="188">
        <f>VLOOKUP(A129,CENIK!$A$2:$F$201,6,FALSE)</f>
        <v>0</v>
      </c>
      <c r="K129" s="188">
        <f t="shared" si="5"/>
        <v>0</v>
      </c>
      <c r="M129"/>
      <c r="P129" s="42"/>
    </row>
    <row r="130" spans="1:16" ht="45" x14ac:dyDescent="0.25">
      <c r="A130" s="187">
        <v>1301</v>
      </c>
      <c r="B130" s="187">
        <v>119</v>
      </c>
      <c r="C130" s="184" t="str">
        <f t="shared" si="4"/>
        <v>119-1301</v>
      </c>
      <c r="D130" s="244" t="s">
        <v>294</v>
      </c>
      <c r="E130" s="244" t="s">
        <v>7</v>
      </c>
      <c r="F130" s="244" t="s">
        <v>15</v>
      </c>
      <c r="G130" s="244" t="s">
        <v>16</v>
      </c>
      <c r="H130" s="187" t="s">
        <v>10</v>
      </c>
      <c r="I130" s="188">
        <v>257</v>
      </c>
      <c r="J130" s="188">
        <f>VLOOKUP(A130,CENIK!$A$2:$F$201,6,FALSE)</f>
        <v>0</v>
      </c>
      <c r="K130" s="188">
        <f t="shared" si="5"/>
        <v>0</v>
      </c>
      <c r="M130"/>
      <c r="P130" s="42"/>
    </row>
    <row r="131" spans="1:16" ht="150" x14ac:dyDescent="0.25">
      <c r="A131" s="187">
        <v>1302</v>
      </c>
      <c r="B131" s="187">
        <v>119</v>
      </c>
      <c r="C131" s="184" t="str">
        <f t="shared" si="4"/>
        <v>119-1302</v>
      </c>
      <c r="D131" s="244" t="s">
        <v>294</v>
      </c>
      <c r="E131" s="244" t="s">
        <v>7</v>
      </c>
      <c r="F131" s="244" t="s">
        <v>15</v>
      </c>
      <c r="G131" s="1201" t="s">
        <v>3252</v>
      </c>
      <c r="H131" s="187" t="s">
        <v>10</v>
      </c>
      <c r="I131" s="188">
        <v>257</v>
      </c>
      <c r="J131" s="188">
        <f>VLOOKUP(A131,CENIK!$A$2:$F$201,6,FALSE)</f>
        <v>0</v>
      </c>
      <c r="K131" s="188">
        <f t="shared" si="5"/>
        <v>0</v>
      </c>
      <c r="M131"/>
      <c r="P131" s="42"/>
    </row>
    <row r="132" spans="1:16" ht="60" x14ac:dyDescent="0.25">
      <c r="A132" s="187">
        <v>1307</v>
      </c>
      <c r="B132" s="187">
        <v>119</v>
      </c>
      <c r="C132" s="184" t="str">
        <f t="shared" si="4"/>
        <v>119-1307</v>
      </c>
      <c r="D132" s="244" t="s">
        <v>294</v>
      </c>
      <c r="E132" s="244" t="s">
        <v>7</v>
      </c>
      <c r="F132" s="244" t="s">
        <v>15</v>
      </c>
      <c r="G132" s="244" t="s">
        <v>18</v>
      </c>
      <c r="H132" s="187" t="s">
        <v>6</v>
      </c>
      <c r="I132" s="188">
        <v>23</v>
      </c>
      <c r="J132" s="188">
        <f>VLOOKUP(A132,CENIK!$A$2:$F$201,6,FALSE)</f>
        <v>0</v>
      </c>
      <c r="K132" s="188">
        <f t="shared" si="5"/>
        <v>0</v>
      </c>
      <c r="M132"/>
      <c r="P132" s="42"/>
    </row>
    <row r="133" spans="1:16" ht="30" x14ac:dyDescent="0.25">
      <c r="A133" s="187">
        <v>1401</v>
      </c>
      <c r="B133" s="187">
        <v>119</v>
      </c>
      <c r="C133" s="184" t="str">
        <f t="shared" si="4"/>
        <v>119-1401</v>
      </c>
      <c r="D133" s="244" t="s">
        <v>294</v>
      </c>
      <c r="E133" s="244" t="s">
        <v>7</v>
      </c>
      <c r="F133" s="244" t="s">
        <v>25</v>
      </c>
      <c r="G133" s="244" t="s">
        <v>247</v>
      </c>
      <c r="H133" s="187" t="s">
        <v>20</v>
      </c>
      <c r="I133" s="188">
        <v>10</v>
      </c>
      <c r="J133" s="188">
        <f>VLOOKUP(A133,CENIK!$A$2:$F$201,6,FALSE)</f>
        <v>0</v>
      </c>
      <c r="K133" s="188">
        <f t="shared" si="5"/>
        <v>0</v>
      </c>
      <c r="M133"/>
      <c r="P133" s="42"/>
    </row>
    <row r="134" spans="1:16" ht="30" x14ac:dyDescent="0.25">
      <c r="A134" s="187">
        <v>1402</v>
      </c>
      <c r="B134" s="187">
        <v>119</v>
      </c>
      <c r="C134" s="184" t="str">
        <f t="shared" si="4"/>
        <v>119-1402</v>
      </c>
      <c r="D134" s="244" t="s">
        <v>294</v>
      </c>
      <c r="E134" s="244" t="s">
        <v>7</v>
      </c>
      <c r="F134" s="244" t="s">
        <v>25</v>
      </c>
      <c r="G134" s="244" t="s">
        <v>248</v>
      </c>
      <c r="H134" s="187" t="s">
        <v>20</v>
      </c>
      <c r="I134" s="188">
        <v>20</v>
      </c>
      <c r="J134" s="188">
        <f>VLOOKUP(A134,CENIK!$A$2:$F$201,6,FALSE)</f>
        <v>0</v>
      </c>
      <c r="K134" s="188">
        <f t="shared" si="5"/>
        <v>0</v>
      </c>
      <c r="M134"/>
      <c r="P134" s="42"/>
    </row>
    <row r="135" spans="1:16" ht="30" x14ac:dyDescent="0.25">
      <c r="A135" s="187">
        <v>1403</v>
      </c>
      <c r="B135" s="187">
        <v>119</v>
      </c>
      <c r="C135" s="184" t="str">
        <f t="shared" si="4"/>
        <v>119-1403</v>
      </c>
      <c r="D135" s="244" t="s">
        <v>294</v>
      </c>
      <c r="E135" s="244" t="s">
        <v>7</v>
      </c>
      <c r="F135" s="244" t="s">
        <v>25</v>
      </c>
      <c r="G135" s="244" t="s">
        <v>249</v>
      </c>
      <c r="H135" s="187" t="s">
        <v>20</v>
      </c>
      <c r="I135" s="188">
        <v>5</v>
      </c>
      <c r="J135" s="188">
        <f>VLOOKUP(A135,CENIK!$A$2:$F$201,6,FALSE)</f>
        <v>0</v>
      </c>
      <c r="K135" s="188">
        <f t="shared" si="5"/>
        <v>0</v>
      </c>
      <c r="M135"/>
      <c r="P135" s="42"/>
    </row>
    <row r="136" spans="1:16" ht="45" x14ac:dyDescent="0.25">
      <c r="A136" s="187">
        <v>12309</v>
      </c>
      <c r="B136" s="187">
        <v>119</v>
      </c>
      <c r="C136" s="184" t="str">
        <f t="shared" si="4"/>
        <v>119-12309</v>
      </c>
      <c r="D136" s="244" t="s">
        <v>294</v>
      </c>
      <c r="E136" s="244" t="s">
        <v>26</v>
      </c>
      <c r="F136" s="244" t="s">
        <v>27</v>
      </c>
      <c r="G136" s="244" t="s">
        <v>30</v>
      </c>
      <c r="H136" s="187" t="s">
        <v>29</v>
      </c>
      <c r="I136" s="188">
        <v>334</v>
      </c>
      <c r="J136" s="188">
        <f>VLOOKUP(A136,CENIK!$A$2:$F$201,6,FALSE)</f>
        <v>0</v>
      </c>
      <c r="K136" s="188">
        <f t="shared" si="5"/>
        <v>0</v>
      </c>
      <c r="M136"/>
      <c r="P136" s="42"/>
    </row>
    <row r="137" spans="1:16" ht="30" x14ac:dyDescent="0.25">
      <c r="A137" s="187">
        <v>12328</v>
      </c>
      <c r="B137" s="187">
        <v>119</v>
      </c>
      <c r="C137" s="184" t="str">
        <f t="shared" si="4"/>
        <v>119-12328</v>
      </c>
      <c r="D137" s="244" t="s">
        <v>294</v>
      </c>
      <c r="E137" s="244" t="s">
        <v>26</v>
      </c>
      <c r="F137" s="244" t="s">
        <v>27</v>
      </c>
      <c r="G137" s="244" t="s">
        <v>32</v>
      </c>
      <c r="H137" s="187" t="s">
        <v>10</v>
      </c>
      <c r="I137" s="188">
        <v>514</v>
      </c>
      <c r="J137" s="188">
        <f>VLOOKUP(A137,CENIK!$A$2:$F$201,6,FALSE)</f>
        <v>0</v>
      </c>
      <c r="K137" s="188">
        <f t="shared" si="5"/>
        <v>0</v>
      </c>
      <c r="M137"/>
      <c r="P137" s="42"/>
    </row>
    <row r="138" spans="1:16" ht="60" x14ac:dyDescent="0.25">
      <c r="A138" s="187">
        <v>21106</v>
      </c>
      <c r="B138" s="187">
        <v>119</v>
      </c>
      <c r="C138" s="184" t="str">
        <f t="shared" si="4"/>
        <v>119-21106</v>
      </c>
      <c r="D138" s="244" t="s">
        <v>294</v>
      </c>
      <c r="E138" s="244" t="s">
        <v>26</v>
      </c>
      <c r="F138" s="244" t="s">
        <v>27</v>
      </c>
      <c r="G138" s="244" t="s">
        <v>251</v>
      </c>
      <c r="H138" s="187" t="s">
        <v>22</v>
      </c>
      <c r="I138" s="188">
        <v>355</v>
      </c>
      <c r="J138" s="188">
        <f>VLOOKUP(A138,CENIK!$A$2:$F$201,6,FALSE)</f>
        <v>0</v>
      </c>
      <c r="K138" s="188">
        <f t="shared" si="5"/>
        <v>0</v>
      </c>
      <c r="M138"/>
      <c r="P138" s="42"/>
    </row>
    <row r="139" spans="1:16" ht="30" x14ac:dyDescent="0.25">
      <c r="A139" s="187">
        <v>22103</v>
      </c>
      <c r="B139" s="187">
        <v>119</v>
      </c>
      <c r="C139" s="184" t="str">
        <f t="shared" si="4"/>
        <v>119-22103</v>
      </c>
      <c r="D139" s="244" t="s">
        <v>294</v>
      </c>
      <c r="E139" s="244" t="s">
        <v>26</v>
      </c>
      <c r="F139" s="244" t="s">
        <v>36</v>
      </c>
      <c r="G139" s="244" t="s">
        <v>40</v>
      </c>
      <c r="H139" s="187" t="s">
        <v>29</v>
      </c>
      <c r="I139" s="188">
        <v>334</v>
      </c>
      <c r="J139" s="188">
        <f>VLOOKUP(A139,CENIK!$A$2:$F$201,6,FALSE)</f>
        <v>0</v>
      </c>
      <c r="K139" s="188">
        <f t="shared" si="5"/>
        <v>0</v>
      </c>
      <c r="M139"/>
      <c r="P139" s="42"/>
    </row>
    <row r="140" spans="1:16" ht="30" x14ac:dyDescent="0.25">
      <c r="A140" s="187">
        <v>24405</v>
      </c>
      <c r="B140" s="187">
        <v>119</v>
      </c>
      <c r="C140" s="184" t="str">
        <f t="shared" si="4"/>
        <v>119-24405</v>
      </c>
      <c r="D140" s="244" t="s">
        <v>294</v>
      </c>
      <c r="E140" s="244" t="s">
        <v>26</v>
      </c>
      <c r="F140" s="244" t="s">
        <v>36</v>
      </c>
      <c r="G140" s="244" t="s">
        <v>252</v>
      </c>
      <c r="H140" s="187" t="s">
        <v>22</v>
      </c>
      <c r="I140" s="188">
        <v>134</v>
      </c>
      <c r="J140" s="188">
        <f>VLOOKUP(A140,CENIK!$A$2:$F$201,6,FALSE)</f>
        <v>0</v>
      </c>
      <c r="K140" s="188">
        <f t="shared" si="5"/>
        <v>0</v>
      </c>
      <c r="M140"/>
      <c r="P140" s="42"/>
    </row>
    <row r="141" spans="1:16" ht="30" x14ac:dyDescent="0.25">
      <c r="A141" s="187">
        <v>31101</v>
      </c>
      <c r="B141" s="187">
        <v>119</v>
      </c>
      <c r="C141" s="184" t="str">
        <f t="shared" si="4"/>
        <v>119-31101</v>
      </c>
      <c r="D141" s="244" t="s">
        <v>294</v>
      </c>
      <c r="E141" s="244" t="s">
        <v>26</v>
      </c>
      <c r="F141" s="244" t="s">
        <v>36</v>
      </c>
      <c r="G141" s="244" t="s">
        <v>253</v>
      </c>
      <c r="H141" s="187" t="s">
        <v>22</v>
      </c>
      <c r="I141" s="188">
        <v>84</v>
      </c>
      <c r="J141" s="188">
        <f>VLOOKUP(A141,CENIK!$A$2:$F$201,6,FALSE)</f>
        <v>0</v>
      </c>
      <c r="K141" s="188">
        <f t="shared" si="5"/>
        <v>0</v>
      </c>
      <c r="M141"/>
      <c r="P141" s="42"/>
    </row>
    <row r="142" spans="1:16" ht="75" x14ac:dyDescent="0.25">
      <c r="A142" s="187">
        <v>31602</v>
      </c>
      <c r="B142" s="187">
        <v>119</v>
      </c>
      <c r="C142" s="184" t="str">
        <f t="shared" si="4"/>
        <v>119-31602</v>
      </c>
      <c r="D142" s="244" t="s">
        <v>294</v>
      </c>
      <c r="E142" s="244" t="s">
        <v>26</v>
      </c>
      <c r="F142" s="244" t="s">
        <v>36</v>
      </c>
      <c r="G142" s="244" t="s">
        <v>640</v>
      </c>
      <c r="H142" s="187" t="s">
        <v>29</v>
      </c>
      <c r="I142" s="188">
        <v>334</v>
      </c>
      <c r="J142" s="188">
        <f>VLOOKUP(A142,CENIK!$A$2:$F$201,6,FALSE)</f>
        <v>0</v>
      </c>
      <c r="K142" s="188">
        <f t="shared" si="5"/>
        <v>0</v>
      </c>
      <c r="M142"/>
      <c r="P142" s="42"/>
    </row>
    <row r="143" spans="1:16" ht="45" x14ac:dyDescent="0.25">
      <c r="A143" s="187">
        <v>32208</v>
      </c>
      <c r="B143" s="187">
        <v>119</v>
      </c>
      <c r="C143" s="184" t="str">
        <f t="shared" si="4"/>
        <v>119-32208</v>
      </c>
      <c r="D143" s="244" t="s">
        <v>294</v>
      </c>
      <c r="E143" s="244" t="s">
        <v>26</v>
      </c>
      <c r="F143" s="244" t="s">
        <v>36</v>
      </c>
      <c r="G143" s="244" t="s">
        <v>254</v>
      </c>
      <c r="H143" s="187" t="s">
        <v>29</v>
      </c>
      <c r="I143" s="188">
        <v>334</v>
      </c>
      <c r="J143" s="188">
        <f>VLOOKUP(A143,CENIK!$A$2:$F$201,6,FALSE)</f>
        <v>0</v>
      </c>
      <c r="K143" s="188">
        <f t="shared" si="5"/>
        <v>0</v>
      </c>
      <c r="M143"/>
      <c r="P143" s="42"/>
    </row>
    <row r="144" spans="1:16" ht="45" x14ac:dyDescent="0.25">
      <c r="A144" s="187">
        <v>4101</v>
      </c>
      <c r="B144" s="187">
        <v>119</v>
      </c>
      <c r="C144" s="184" t="str">
        <f t="shared" si="4"/>
        <v>119-4101</v>
      </c>
      <c r="D144" s="244" t="s">
        <v>294</v>
      </c>
      <c r="E144" s="244" t="s">
        <v>49</v>
      </c>
      <c r="F144" s="244" t="s">
        <v>50</v>
      </c>
      <c r="G144" s="244" t="s">
        <v>641</v>
      </c>
      <c r="H144" s="187" t="s">
        <v>29</v>
      </c>
      <c r="I144" s="188">
        <v>1293</v>
      </c>
      <c r="J144" s="188">
        <f>VLOOKUP(A144,CENIK!$A$2:$F$201,6,FALSE)</f>
        <v>0</v>
      </c>
      <c r="K144" s="188">
        <f t="shared" si="5"/>
        <v>0</v>
      </c>
      <c r="M144"/>
      <c r="P144" s="42"/>
    </row>
    <row r="145" spans="1:16" ht="60" x14ac:dyDescent="0.25">
      <c r="A145" s="187">
        <v>4105</v>
      </c>
      <c r="B145" s="187">
        <v>119</v>
      </c>
      <c r="C145" s="184" t="str">
        <f t="shared" si="4"/>
        <v>119-4105</v>
      </c>
      <c r="D145" s="244" t="s">
        <v>294</v>
      </c>
      <c r="E145" s="244" t="s">
        <v>49</v>
      </c>
      <c r="F145" s="244" t="s">
        <v>50</v>
      </c>
      <c r="G145" s="244" t="s">
        <v>257</v>
      </c>
      <c r="H145" s="187" t="s">
        <v>22</v>
      </c>
      <c r="I145" s="188">
        <v>114</v>
      </c>
      <c r="J145" s="188">
        <f>VLOOKUP(A145,CENIK!$A$2:$F$201,6,FALSE)</f>
        <v>0</v>
      </c>
      <c r="K145" s="188">
        <f t="shared" si="5"/>
        <v>0</v>
      </c>
      <c r="M145"/>
      <c r="P145" s="42"/>
    </row>
    <row r="146" spans="1:16" ht="45" x14ac:dyDescent="0.25">
      <c r="A146" s="187">
        <v>4106</v>
      </c>
      <c r="B146" s="187">
        <v>119</v>
      </c>
      <c r="C146" s="184" t="str">
        <f t="shared" si="4"/>
        <v>119-4106</v>
      </c>
      <c r="D146" s="244" t="s">
        <v>294</v>
      </c>
      <c r="E146" s="244" t="s">
        <v>49</v>
      </c>
      <c r="F146" s="244" t="s">
        <v>50</v>
      </c>
      <c r="G146" s="244" t="s">
        <v>642</v>
      </c>
      <c r="H146" s="187" t="s">
        <v>22</v>
      </c>
      <c r="I146" s="188">
        <v>335</v>
      </c>
      <c r="J146" s="188">
        <f>VLOOKUP(A146,CENIK!$A$2:$F$201,6,FALSE)</f>
        <v>0</v>
      </c>
      <c r="K146" s="188">
        <f t="shared" si="5"/>
        <v>0</v>
      </c>
      <c r="M146"/>
      <c r="P146" s="42"/>
    </row>
    <row r="147" spans="1:16" ht="45" x14ac:dyDescent="0.25">
      <c r="A147" s="187">
        <v>4117</v>
      </c>
      <c r="B147" s="187">
        <v>119</v>
      </c>
      <c r="C147" s="184" t="str">
        <f t="shared" si="4"/>
        <v>119-4117</v>
      </c>
      <c r="D147" s="244" t="s">
        <v>294</v>
      </c>
      <c r="E147" s="244" t="s">
        <v>49</v>
      </c>
      <c r="F147" s="244" t="s">
        <v>50</v>
      </c>
      <c r="G147" s="244" t="s">
        <v>52</v>
      </c>
      <c r="H147" s="187" t="s">
        <v>22</v>
      </c>
      <c r="I147" s="188">
        <v>50</v>
      </c>
      <c r="J147" s="188">
        <f>VLOOKUP(A147,CENIK!$A$2:$F$201,6,FALSE)</f>
        <v>0</v>
      </c>
      <c r="K147" s="188">
        <f t="shared" si="5"/>
        <v>0</v>
      </c>
      <c r="M147"/>
      <c r="P147" s="42"/>
    </row>
    <row r="148" spans="1:16" ht="45" x14ac:dyDescent="0.25">
      <c r="A148" s="187">
        <v>4121</v>
      </c>
      <c r="B148" s="187">
        <v>119</v>
      </c>
      <c r="C148" s="184" t="str">
        <f t="shared" si="4"/>
        <v>119-4121</v>
      </c>
      <c r="D148" s="244" t="s">
        <v>294</v>
      </c>
      <c r="E148" s="244" t="s">
        <v>49</v>
      </c>
      <c r="F148" s="244" t="s">
        <v>50</v>
      </c>
      <c r="G148" s="244" t="s">
        <v>260</v>
      </c>
      <c r="H148" s="187" t="s">
        <v>22</v>
      </c>
      <c r="I148" s="188">
        <v>5</v>
      </c>
      <c r="J148" s="188">
        <f>VLOOKUP(A148,CENIK!$A$2:$F$201,6,FALSE)</f>
        <v>0</v>
      </c>
      <c r="K148" s="188">
        <f t="shared" si="5"/>
        <v>0</v>
      </c>
      <c r="M148"/>
      <c r="P148" s="42"/>
    </row>
    <row r="149" spans="1:16" ht="45" x14ac:dyDescent="0.25">
      <c r="A149" s="187">
        <v>4122</v>
      </c>
      <c r="B149" s="187">
        <v>119</v>
      </c>
      <c r="C149" s="184" t="str">
        <f t="shared" si="4"/>
        <v>119-4122</v>
      </c>
      <c r="D149" s="244" t="s">
        <v>294</v>
      </c>
      <c r="E149" s="244" t="s">
        <v>49</v>
      </c>
      <c r="F149" s="244" t="s">
        <v>50</v>
      </c>
      <c r="G149" s="244" t="s">
        <v>261</v>
      </c>
      <c r="H149" s="187" t="s">
        <v>22</v>
      </c>
      <c r="I149" s="188">
        <v>10</v>
      </c>
      <c r="J149" s="188">
        <f>VLOOKUP(A149,CENIK!$A$2:$F$201,6,FALSE)</f>
        <v>0</v>
      </c>
      <c r="K149" s="188">
        <f t="shared" si="5"/>
        <v>0</v>
      </c>
      <c r="M149"/>
      <c r="P149" s="42"/>
    </row>
    <row r="150" spans="1:16" ht="30" x14ac:dyDescent="0.25">
      <c r="A150" s="187">
        <v>4202</v>
      </c>
      <c r="B150" s="187">
        <v>119</v>
      </c>
      <c r="C150" s="184" t="str">
        <f t="shared" si="4"/>
        <v>119-4202</v>
      </c>
      <c r="D150" s="244" t="s">
        <v>294</v>
      </c>
      <c r="E150" s="244" t="s">
        <v>49</v>
      </c>
      <c r="F150" s="244" t="s">
        <v>56</v>
      </c>
      <c r="G150" s="244" t="s">
        <v>58</v>
      </c>
      <c r="H150" s="187" t="s">
        <v>29</v>
      </c>
      <c r="I150" s="188">
        <v>334</v>
      </c>
      <c r="J150" s="188">
        <f>VLOOKUP(A150,CENIK!$A$2:$F$201,6,FALSE)</f>
        <v>0</v>
      </c>
      <c r="K150" s="188">
        <f t="shared" si="5"/>
        <v>0</v>
      </c>
      <c r="M150"/>
      <c r="P150" s="42"/>
    </row>
    <row r="151" spans="1:16" ht="75" x14ac:dyDescent="0.25">
      <c r="A151" s="187">
        <v>4203</v>
      </c>
      <c r="B151" s="187">
        <v>119</v>
      </c>
      <c r="C151" s="184" t="str">
        <f t="shared" si="4"/>
        <v>119-4203</v>
      </c>
      <c r="D151" s="244" t="s">
        <v>294</v>
      </c>
      <c r="E151" s="244" t="s">
        <v>49</v>
      </c>
      <c r="F151" s="244" t="s">
        <v>56</v>
      </c>
      <c r="G151" s="244" t="s">
        <v>59</v>
      </c>
      <c r="H151" s="187" t="s">
        <v>22</v>
      </c>
      <c r="I151" s="188">
        <v>34</v>
      </c>
      <c r="J151" s="188">
        <f>VLOOKUP(A151,CENIK!$A$2:$F$201,6,FALSE)</f>
        <v>0</v>
      </c>
      <c r="K151" s="188">
        <f t="shared" si="5"/>
        <v>0</v>
      </c>
      <c r="M151"/>
      <c r="P151" s="42"/>
    </row>
    <row r="152" spans="1:16" ht="60" x14ac:dyDescent="0.25">
      <c r="A152" s="187">
        <v>4204</v>
      </c>
      <c r="B152" s="187">
        <v>119</v>
      </c>
      <c r="C152" s="184" t="str">
        <f t="shared" si="4"/>
        <v>119-4204</v>
      </c>
      <c r="D152" s="244" t="s">
        <v>294</v>
      </c>
      <c r="E152" s="244" t="s">
        <v>49</v>
      </c>
      <c r="F152" s="244" t="s">
        <v>56</v>
      </c>
      <c r="G152" s="244" t="s">
        <v>60</v>
      </c>
      <c r="H152" s="187" t="s">
        <v>22</v>
      </c>
      <c r="I152" s="188">
        <v>134</v>
      </c>
      <c r="J152" s="188">
        <f>VLOOKUP(A152,CENIK!$A$2:$F$201,6,FALSE)</f>
        <v>0</v>
      </c>
      <c r="K152" s="188">
        <f t="shared" si="5"/>
        <v>0</v>
      </c>
      <c r="M152"/>
      <c r="P152" s="42"/>
    </row>
    <row r="153" spans="1:16" ht="60" x14ac:dyDescent="0.25">
      <c r="A153" s="187">
        <v>4206</v>
      </c>
      <c r="B153" s="187">
        <v>119</v>
      </c>
      <c r="C153" s="184" t="str">
        <f t="shared" si="4"/>
        <v>119-4206</v>
      </c>
      <c r="D153" s="244" t="s">
        <v>294</v>
      </c>
      <c r="E153" s="244" t="s">
        <v>49</v>
      </c>
      <c r="F153" s="244" t="s">
        <v>56</v>
      </c>
      <c r="G153" s="244" t="s">
        <v>62</v>
      </c>
      <c r="H153" s="187" t="s">
        <v>22</v>
      </c>
      <c r="I153" s="188">
        <v>469</v>
      </c>
      <c r="J153" s="188">
        <f>VLOOKUP(A153,CENIK!$A$2:$F$201,6,FALSE)</f>
        <v>0</v>
      </c>
      <c r="K153" s="188">
        <f t="shared" si="5"/>
        <v>0</v>
      </c>
      <c r="M153"/>
      <c r="P153" s="42"/>
    </row>
    <row r="154" spans="1:16" ht="75" x14ac:dyDescent="0.25">
      <c r="A154" s="187">
        <v>5108</v>
      </c>
      <c r="B154" s="187">
        <v>119</v>
      </c>
      <c r="C154" s="184" t="str">
        <f t="shared" si="4"/>
        <v>119-5108</v>
      </c>
      <c r="D154" s="244" t="s">
        <v>294</v>
      </c>
      <c r="E154" s="244" t="s">
        <v>63</v>
      </c>
      <c r="F154" s="244" t="s">
        <v>64</v>
      </c>
      <c r="G154" s="244" t="s">
        <v>68</v>
      </c>
      <c r="H154" s="187" t="s">
        <v>69</v>
      </c>
      <c r="I154" s="188">
        <v>55</v>
      </c>
      <c r="J154" s="188">
        <f>VLOOKUP(A154,CENIK!$A$2:$F$201,6,FALSE)</f>
        <v>0</v>
      </c>
      <c r="K154" s="188">
        <f t="shared" si="5"/>
        <v>0</v>
      </c>
      <c r="M154"/>
      <c r="P154" s="42"/>
    </row>
    <row r="155" spans="1:16" ht="75" x14ac:dyDescent="0.25">
      <c r="A155" s="187">
        <v>5109</v>
      </c>
      <c r="B155" s="187">
        <v>119</v>
      </c>
      <c r="C155" s="184" t="str">
        <f t="shared" si="4"/>
        <v>119-5109</v>
      </c>
      <c r="D155" s="244" t="s">
        <v>294</v>
      </c>
      <c r="E155" s="244" t="s">
        <v>63</v>
      </c>
      <c r="F155" s="244" t="s">
        <v>64</v>
      </c>
      <c r="G155" s="244" t="s">
        <v>70</v>
      </c>
      <c r="H155" s="187" t="s">
        <v>10</v>
      </c>
      <c r="I155" s="188">
        <v>30</v>
      </c>
      <c r="J155" s="188">
        <f>VLOOKUP(A155,CENIK!$A$2:$F$201,6,FALSE)</f>
        <v>0</v>
      </c>
      <c r="K155" s="188">
        <f t="shared" si="5"/>
        <v>0</v>
      </c>
      <c r="M155"/>
      <c r="P155" s="42"/>
    </row>
    <row r="156" spans="1:16" ht="165" x14ac:dyDescent="0.25">
      <c r="A156" s="187">
        <v>6101</v>
      </c>
      <c r="B156" s="187">
        <v>119</v>
      </c>
      <c r="C156" s="184" t="str">
        <f t="shared" si="4"/>
        <v>119-6101</v>
      </c>
      <c r="D156" s="244" t="s">
        <v>294</v>
      </c>
      <c r="E156" s="244" t="s">
        <v>74</v>
      </c>
      <c r="F156" s="244" t="s">
        <v>75</v>
      </c>
      <c r="G156" s="244" t="s">
        <v>76</v>
      </c>
      <c r="H156" s="187" t="s">
        <v>10</v>
      </c>
      <c r="I156" s="188">
        <v>257</v>
      </c>
      <c r="J156" s="188">
        <f>VLOOKUP(A156,CENIK!$A$2:$F$201,6,FALSE)</f>
        <v>0</v>
      </c>
      <c r="K156" s="188">
        <f t="shared" si="5"/>
        <v>0</v>
      </c>
      <c r="M156"/>
      <c r="P156" s="42"/>
    </row>
    <row r="157" spans="1:16" ht="120" x14ac:dyDescent="0.25">
      <c r="A157" s="187">
        <v>6204</v>
      </c>
      <c r="B157" s="187">
        <v>119</v>
      </c>
      <c r="C157" s="184" t="str">
        <f t="shared" si="4"/>
        <v>119-6204</v>
      </c>
      <c r="D157" s="244" t="s">
        <v>294</v>
      </c>
      <c r="E157" s="244" t="s">
        <v>74</v>
      </c>
      <c r="F157" s="244" t="s">
        <v>77</v>
      </c>
      <c r="G157" s="244" t="s">
        <v>265</v>
      </c>
      <c r="H157" s="187" t="s">
        <v>6</v>
      </c>
      <c r="I157" s="188">
        <v>2</v>
      </c>
      <c r="J157" s="188">
        <f>VLOOKUP(A157,CENIK!$A$2:$F$201,6,FALSE)</f>
        <v>0</v>
      </c>
      <c r="K157" s="188">
        <f t="shared" si="5"/>
        <v>0</v>
      </c>
      <c r="M157"/>
      <c r="P157" s="42"/>
    </row>
    <row r="158" spans="1:16" ht="120" x14ac:dyDescent="0.25">
      <c r="A158" s="187">
        <v>6206</v>
      </c>
      <c r="B158" s="187">
        <v>119</v>
      </c>
      <c r="C158" s="184" t="str">
        <f t="shared" si="4"/>
        <v>119-6206</v>
      </c>
      <c r="D158" s="244" t="s">
        <v>294</v>
      </c>
      <c r="E158" s="244" t="s">
        <v>74</v>
      </c>
      <c r="F158" s="244" t="s">
        <v>77</v>
      </c>
      <c r="G158" s="244" t="s">
        <v>266</v>
      </c>
      <c r="H158" s="187" t="s">
        <v>6</v>
      </c>
      <c r="I158" s="188">
        <v>7</v>
      </c>
      <c r="J158" s="188">
        <f>VLOOKUP(A158,CENIK!$A$2:$F$201,6,FALSE)</f>
        <v>0</v>
      </c>
      <c r="K158" s="188">
        <f t="shared" si="5"/>
        <v>0</v>
      </c>
      <c r="M158"/>
      <c r="P158" s="42"/>
    </row>
    <row r="159" spans="1:16" ht="120" x14ac:dyDescent="0.25">
      <c r="A159" s="187">
        <v>6253</v>
      </c>
      <c r="B159" s="187">
        <v>119</v>
      </c>
      <c r="C159" s="184" t="str">
        <f t="shared" si="4"/>
        <v>119-6253</v>
      </c>
      <c r="D159" s="244" t="s">
        <v>294</v>
      </c>
      <c r="E159" s="244" t="s">
        <v>74</v>
      </c>
      <c r="F159" s="244" t="s">
        <v>77</v>
      </c>
      <c r="G159" s="244" t="s">
        <v>269</v>
      </c>
      <c r="H159" s="187" t="s">
        <v>6</v>
      </c>
      <c r="I159" s="188">
        <v>9</v>
      </c>
      <c r="J159" s="188">
        <f>VLOOKUP(A159,CENIK!$A$2:$F$201,6,FALSE)</f>
        <v>0</v>
      </c>
      <c r="K159" s="188">
        <f t="shared" si="5"/>
        <v>0</v>
      </c>
      <c r="M159"/>
      <c r="P159" s="42"/>
    </row>
    <row r="160" spans="1:16" ht="30" x14ac:dyDescent="0.25">
      <c r="A160" s="187">
        <v>6257</v>
      </c>
      <c r="B160" s="187">
        <v>119</v>
      </c>
      <c r="C160" s="184" t="str">
        <f t="shared" si="4"/>
        <v>119-6257</v>
      </c>
      <c r="D160" s="244" t="s">
        <v>294</v>
      </c>
      <c r="E160" s="244" t="s">
        <v>74</v>
      </c>
      <c r="F160" s="244" t="s">
        <v>77</v>
      </c>
      <c r="G160" s="244" t="s">
        <v>79</v>
      </c>
      <c r="H160" s="187" t="s">
        <v>6</v>
      </c>
      <c r="I160" s="188">
        <v>1</v>
      </c>
      <c r="J160" s="188">
        <f>VLOOKUP(A160,CENIK!$A$2:$F$201,6,FALSE)</f>
        <v>0</v>
      </c>
      <c r="K160" s="188">
        <f t="shared" si="5"/>
        <v>0</v>
      </c>
      <c r="M160"/>
      <c r="P160" s="42"/>
    </row>
    <row r="161" spans="1:16" ht="345" x14ac:dyDescent="0.25">
      <c r="A161" s="187">
        <v>6301</v>
      </c>
      <c r="B161" s="187">
        <v>119</v>
      </c>
      <c r="C161" s="184" t="str">
        <f t="shared" si="4"/>
        <v>119-6301</v>
      </c>
      <c r="D161" s="244" t="s">
        <v>294</v>
      </c>
      <c r="E161" s="244" t="s">
        <v>74</v>
      </c>
      <c r="F161" s="244" t="s">
        <v>81</v>
      </c>
      <c r="G161" s="244" t="s">
        <v>270</v>
      </c>
      <c r="H161" s="187" t="s">
        <v>6</v>
      </c>
      <c r="I161" s="188">
        <v>23</v>
      </c>
      <c r="J161" s="188">
        <f>VLOOKUP(A161,CENIK!$A$2:$F$201,6,FALSE)</f>
        <v>0</v>
      </c>
      <c r="K161" s="188">
        <f t="shared" si="5"/>
        <v>0</v>
      </c>
      <c r="M161"/>
      <c r="P161" s="42"/>
    </row>
    <row r="162" spans="1:16" ht="120" x14ac:dyDescent="0.25">
      <c r="A162" s="187">
        <v>6302</v>
      </c>
      <c r="B162" s="187">
        <v>119</v>
      </c>
      <c r="C162" s="184" t="str">
        <f t="shared" si="4"/>
        <v>119-6302</v>
      </c>
      <c r="D162" s="244" t="s">
        <v>294</v>
      </c>
      <c r="E162" s="244" t="s">
        <v>74</v>
      </c>
      <c r="F162" s="244" t="s">
        <v>81</v>
      </c>
      <c r="G162" s="244" t="s">
        <v>82</v>
      </c>
      <c r="H162" s="187" t="s">
        <v>6</v>
      </c>
      <c r="I162" s="188">
        <v>23</v>
      </c>
      <c r="J162" s="188">
        <f>VLOOKUP(A162,CENIK!$A$2:$F$201,6,FALSE)</f>
        <v>0</v>
      </c>
      <c r="K162" s="188">
        <f t="shared" si="5"/>
        <v>0</v>
      </c>
      <c r="M162"/>
      <c r="P162" s="42"/>
    </row>
    <row r="163" spans="1:16" ht="30" x14ac:dyDescent="0.25">
      <c r="A163" s="187">
        <v>6401</v>
      </c>
      <c r="B163" s="187">
        <v>119</v>
      </c>
      <c r="C163" s="184" t="str">
        <f t="shared" si="4"/>
        <v>119-6401</v>
      </c>
      <c r="D163" s="244" t="s">
        <v>294</v>
      </c>
      <c r="E163" s="244" t="s">
        <v>74</v>
      </c>
      <c r="F163" s="244" t="s">
        <v>85</v>
      </c>
      <c r="G163" s="244" t="s">
        <v>86</v>
      </c>
      <c r="H163" s="187" t="s">
        <v>10</v>
      </c>
      <c r="I163" s="188">
        <v>257</v>
      </c>
      <c r="J163" s="188">
        <f>VLOOKUP(A163,CENIK!$A$2:$F$201,6,FALSE)</f>
        <v>0</v>
      </c>
      <c r="K163" s="188">
        <f t="shared" si="5"/>
        <v>0</v>
      </c>
      <c r="M163"/>
      <c r="P163" s="42"/>
    </row>
    <row r="164" spans="1:16" ht="30" x14ac:dyDescent="0.25">
      <c r="A164" s="187">
        <v>6402</v>
      </c>
      <c r="B164" s="187">
        <v>119</v>
      </c>
      <c r="C164" s="184" t="str">
        <f t="shared" si="4"/>
        <v>119-6402</v>
      </c>
      <c r="D164" s="244" t="s">
        <v>294</v>
      </c>
      <c r="E164" s="244" t="s">
        <v>74</v>
      </c>
      <c r="F164" s="244" t="s">
        <v>85</v>
      </c>
      <c r="G164" s="244" t="s">
        <v>122</v>
      </c>
      <c r="H164" s="187" t="s">
        <v>10</v>
      </c>
      <c r="I164" s="188">
        <v>257</v>
      </c>
      <c r="J164" s="188">
        <f>VLOOKUP(A164,CENIK!$A$2:$F$201,6,FALSE)</f>
        <v>0</v>
      </c>
      <c r="K164" s="188">
        <f t="shared" si="5"/>
        <v>0</v>
      </c>
      <c r="M164"/>
      <c r="P164" s="42"/>
    </row>
    <row r="165" spans="1:16" ht="60" x14ac:dyDescent="0.25">
      <c r="A165" s="187">
        <v>6405</v>
      </c>
      <c r="B165" s="187">
        <v>119</v>
      </c>
      <c r="C165" s="184" t="str">
        <f t="shared" si="4"/>
        <v>119-6405</v>
      </c>
      <c r="D165" s="244" t="s">
        <v>294</v>
      </c>
      <c r="E165" s="244" t="s">
        <v>74</v>
      </c>
      <c r="F165" s="244" t="s">
        <v>85</v>
      </c>
      <c r="G165" s="244" t="s">
        <v>87</v>
      </c>
      <c r="H165" s="187" t="s">
        <v>10</v>
      </c>
      <c r="I165" s="188">
        <v>257</v>
      </c>
      <c r="J165" s="188">
        <f>VLOOKUP(A165,CENIK!$A$2:$F$201,6,FALSE)</f>
        <v>0</v>
      </c>
      <c r="K165" s="188">
        <f t="shared" si="5"/>
        <v>0</v>
      </c>
      <c r="M165"/>
      <c r="P165" s="42"/>
    </row>
    <row r="166" spans="1:16" ht="30" x14ac:dyDescent="0.25">
      <c r="A166" s="187">
        <v>6501</v>
      </c>
      <c r="B166" s="187">
        <v>119</v>
      </c>
      <c r="C166" s="184" t="str">
        <f t="shared" si="4"/>
        <v>119-6501</v>
      </c>
      <c r="D166" s="244" t="s">
        <v>294</v>
      </c>
      <c r="E166" s="244" t="s">
        <v>74</v>
      </c>
      <c r="F166" s="244" t="s">
        <v>88</v>
      </c>
      <c r="G166" s="244" t="s">
        <v>271</v>
      </c>
      <c r="H166" s="187" t="s">
        <v>6</v>
      </c>
      <c r="I166" s="188">
        <v>21</v>
      </c>
      <c r="J166" s="188">
        <f>VLOOKUP(A166,CENIK!$A$2:$F$201,6,FALSE)</f>
        <v>0</v>
      </c>
      <c r="K166" s="188">
        <f t="shared" si="5"/>
        <v>0</v>
      </c>
      <c r="M166"/>
      <c r="P166" s="42"/>
    </row>
    <row r="167" spans="1:16" ht="30" x14ac:dyDescent="0.25">
      <c r="A167" s="187">
        <v>6507</v>
      </c>
      <c r="B167" s="187">
        <v>119</v>
      </c>
      <c r="C167" s="184" t="str">
        <f t="shared" si="4"/>
        <v>119-6507</v>
      </c>
      <c r="D167" s="244" t="s">
        <v>294</v>
      </c>
      <c r="E167" s="244" t="s">
        <v>74</v>
      </c>
      <c r="F167" s="244" t="s">
        <v>88</v>
      </c>
      <c r="G167" s="244" t="s">
        <v>277</v>
      </c>
      <c r="H167" s="187" t="s">
        <v>6</v>
      </c>
      <c r="I167" s="188">
        <v>9</v>
      </c>
      <c r="J167" s="188">
        <f>VLOOKUP(A167,CENIK!$A$2:$F$201,6,FALSE)</f>
        <v>0</v>
      </c>
      <c r="K167" s="188">
        <f t="shared" si="5"/>
        <v>0</v>
      </c>
      <c r="M167"/>
      <c r="P167" s="42"/>
    </row>
    <row r="168" spans="1:16" ht="60" x14ac:dyDescent="0.25">
      <c r="A168" s="187">
        <v>1201</v>
      </c>
      <c r="B168" s="187">
        <v>138</v>
      </c>
      <c r="C168" s="184" t="str">
        <f t="shared" si="4"/>
        <v>138-1201</v>
      </c>
      <c r="D168" s="244" t="s">
        <v>308</v>
      </c>
      <c r="E168" s="244" t="s">
        <v>7</v>
      </c>
      <c r="F168" s="244" t="s">
        <v>8</v>
      </c>
      <c r="G168" s="244" t="s">
        <v>9</v>
      </c>
      <c r="H168" s="187" t="s">
        <v>10</v>
      </c>
      <c r="I168" s="188">
        <v>240.49</v>
      </c>
      <c r="J168" s="188">
        <f>VLOOKUP(A168,CENIK!$A$2:$F$201,6,FALSE)</f>
        <v>0</v>
      </c>
      <c r="K168" s="188">
        <f t="shared" si="5"/>
        <v>0</v>
      </c>
      <c r="M168"/>
      <c r="P168" s="42"/>
    </row>
    <row r="169" spans="1:16" ht="45" x14ac:dyDescent="0.25">
      <c r="A169" s="187">
        <v>1202</v>
      </c>
      <c r="B169" s="187">
        <v>138</v>
      </c>
      <c r="C169" s="184" t="str">
        <f t="shared" si="4"/>
        <v>138-1202</v>
      </c>
      <c r="D169" s="244" t="s">
        <v>308</v>
      </c>
      <c r="E169" s="244" t="s">
        <v>7</v>
      </c>
      <c r="F169" s="244" t="s">
        <v>8</v>
      </c>
      <c r="G169" s="244" t="s">
        <v>11</v>
      </c>
      <c r="H169" s="187" t="s">
        <v>12</v>
      </c>
      <c r="I169" s="188">
        <v>10</v>
      </c>
      <c r="J169" s="188">
        <f>VLOOKUP(A169,CENIK!$A$2:$F$201,6,FALSE)</f>
        <v>0</v>
      </c>
      <c r="K169" s="188">
        <f t="shared" si="5"/>
        <v>0</v>
      </c>
      <c r="M169"/>
      <c r="P169" s="42"/>
    </row>
    <row r="170" spans="1:16" ht="60" x14ac:dyDescent="0.25">
      <c r="A170" s="187">
        <v>1203</v>
      </c>
      <c r="B170" s="187">
        <v>138</v>
      </c>
      <c r="C170" s="184" t="str">
        <f t="shared" si="4"/>
        <v>138-1203</v>
      </c>
      <c r="D170" s="244" t="s">
        <v>308</v>
      </c>
      <c r="E170" s="244" t="s">
        <v>7</v>
      </c>
      <c r="F170" s="244" t="s">
        <v>8</v>
      </c>
      <c r="G170" s="244" t="s">
        <v>236</v>
      </c>
      <c r="H170" s="187" t="s">
        <v>10</v>
      </c>
      <c r="I170" s="188">
        <v>240</v>
      </c>
      <c r="J170" s="188">
        <f>VLOOKUP(A170,CENIK!$A$2:$F$201,6,FALSE)</f>
        <v>0</v>
      </c>
      <c r="K170" s="188">
        <f t="shared" si="5"/>
        <v>0</v>
      </c>
      <c r="M170"/>
      <c r="P170" s="42"/>
    </row>
    <row r="171" spans="1:16" ht="60" x14ac:dyDescent="0.25">
      <c r="A171" s="187">
        <v>1205</v>
      </c>
      <c r="B171" s="187">
        <v>138</v>
      </c>
      <c r="C171" s="184" t="str">
        <f t="shared" si="4"/>
        <v>138-1205</v>
      </c>
      <c r="D171" s="244" t="s">
        <v>308</v>
      </c>
      <c r="E171" s="244" t="s">
        <v>7</v>
      </c>
      <c r="F171" s="244" t="s">
        <v>8</v>
      </c>
      <c r="G171" s="244" t="s">
        <v>237</v>
      </c>
      <c r="H171" s="187" t="s">
        <v>14</v>
      </c>
      <c r="I171" s="188">
        <v>1</v>
      </c>
      <c r="J171" s="188">
        <f>VLOOKUP(A171,CENIK!$A$2:$F$201,6,FALSE)</f>
        <v>0</v>
      </c>
      <c r="K171" s="188">
        <f t="shared" si="5"/>
        <v>0</v>
      </c>
      <c r="M171"/>
      <c r="P171" s="42"/>
    </row>
    <row r="172" spans="1:16" ht="60" x14ac:dyDescent="0.25">
      <c r="A172" s="187">
        <v>1206</v>
      </c>
      <c r="B172" s="187">
        <v>138</v>
      </c>
      <c r="C172" s="184" t="str">
        <f t="shared" ref="C172:C235" si="6">CONCATENATE(B172,$A$41,A172)</f>
        <v>138-1206</v>
      </c>
      <c r="D172" s="244" t="s">
        <v>308</v>
      </c>
      <c r="E172" s="244" t="s">
        <v>7</v>
      </c>
      <c r="F172" s="244" t="s">
        <v>8</v>
      </c>
      <c r="G172" s="244" t="s">
        <v>238</v>
      </c>
      <c r="H172" s="187" t="s">
        <v>14</v>
      </c>
      <c r="I172" s="188">
        <v>1</v>
      </c>
      <c r="J172" s="188">
        <f>VLOOKUP(A172,CENIK!$A$2:$F$201,6,FALSE)</f>
        <v>0</v>
      </c>
      <c r="K172" s="188">
        <f t="shared" ref="K172:K235" si="7">ROUND(I172*J172,2)</f>
        <v>0</v>
      </c>
      <c r="M172"/>
      <c r="P172" s="42"/>
    </row>
    <row r="173" spans="1:16" ht="75" x14ac:dyDescent="0.25">
      <c r="A173" s="187">
        <v>1210</v>
      </c>
      <c r="B173" s="187">
        <v>138</v>
      </c>
      <c r="C173" s="184" t="str">
        <f t="shared" si="6"/>
        <v>138-1210</v>
      </c>
      <c r="D173" s="244" t="s">
        <v>308</v>
      </c>
      <c r="E173" s="244" t="s">
        <v>7</v>
      </c>
      <c r="F173" s="244" t="s">
        <v>8</v>
      </c>
      <c r="G173" s="244" t="s">
        <v>241</v>
      </c>
      <c r="H173" s="187" t="s">
        <v>14</v>
      </c>
      <c r="I173" s="188">
        <v>1</v>
      </c>
      <c r="J173" s="188">
        <f>VLOOKUP(A173,CENIK!$A$2:$F$201,6,FALSE)</f>
        <v>0</v>
      </c>
      <c r="K173" s="188">
        <f t="shared" si="7"/>
        <v>0</v>
      </c>
      <c r="M173"/>
      <c r="P173" s="42"/>
    </row>
    <row r="174" spans="1:16" ht="45" x14ac:dyDescent="0.25">
      <c r="A174" s="187">
        <v>1301</v>
      </c>
      <c r="B174" s="187">
        <v>138</v>
      </c>
      <c r="C174" s="184" t="str">
        <f t="shared" si="6"/>
        <v>138-1301</v>
      </c>
      <c r="D174" s="244" t="s">
        <v>308</v>
      </c>
      <c r="E174" s="244" t="s">
        <v>7</v>
      </c>
      <c r="F174" s="244" t="s">
        <v>15</v>
      </c>
      <c r="G174" s="244" t="s">
        <v>16</v>
      </c>
      <c r="H174" s="187" t="s">
        <v>10</v>
      </c>
      <c r="I174" s="188">
        <v>240.49</v>
      </c>
      <c r="J174" s="188">
        <f>VLOOKUP(A174,CENIK!$A$2:$F$201,6,FALSE)</f>
        <v>0</v>
      </c>
      <c r="K174" s="188">
        <f t="shared" si="7"/>
        <v>0</v>
      </c>
      <c r="M174"/>
      <c r="P174" s="42"/>
    </row>
    <row r="175" spans="1:16" ht="150" x14ac:dyDescent="0.25">
      <c r="A175" s="187">
        <v>1302</v>
      </c>
      <c r="B175" s="187">
        <v>138</v>
      </c>
      <c r="C175" s="184" t="str">
        <f t="shared" si="6"/>
        <v>138-1302</v>
      </c>
      <c r="D175" s="244" t="s">
        <v>308</v>
      </c>
      <c r="E175" s="244" t="s">
        <v>7</v>
      </c>
      <c r="F175" s="244" t="s">
        <v>15</v>
      </c>
      <c r="G175" s="1201" t="s">
        <v>3252</v>
      </c>
      <c r="H175" s="187" t="s">
        <v>10</v>
      </c>
      <c r="I175" s="188">
        <v>240.49</v>
      </c>
      <c r="J175" s="188">
        <f>VLOOKUP(A175,CENIK!$A$2:$F$201,6,FALSE)</f>
        <v>0</v>
      </c>
      <c r="K175" s="188">
        <f t="shared" si="7"/>
        <v>0</v>
      </c>
      <c r="M175"/>
      <c r="P175" s="42"/>
    </row>
    <row r="176" spans="1:16" ht="60" x14ac:dyDescent="0.25">
      <c r="A176" s="187">
        <v>1307</v>
      </c>
      <c r="B176" s="187">
        <v>138</v>
      </c>
      <c r="C176" s="184" t="str">
        <f t="shared" si="6"/>
        <v>138-1307</v>
      </c>
      <c r="D176" s="244" t="s">
        <v>308</v>
      </c>
      <c r="E176" s="244" t="s">
        <v>7</v>
      </c>
      <c r="F176" s="244" t="s">
        <v>15</v>
      </c>
      <c r="G176" s="244" t="s">
        <v>18</v>
      </c>
      <c r="H176" s="187" t="s">
        <v>6</v>
      </c>
      <c r="I176" s="188">
        <v>25</v>
      </c>
      <c r="J176" s="188">
        <f>VLOOKUP(A176,CENIK!$A$2:$F$201,6,FALSE)</f>
        <v>0</v>
      </c>
      <c r="K176" s="188">
        <f t="shared" si="7"/>
        <v>0</v>
      </c>
      <c r="M176"/>
      <c r="P176" s="42"/>
    </row>
    <row r="177" spans="1:16" ht="30" x14ac:dyDescent="0.25">
      <c r="A177" s="187">
        <v>1401</v>
      </c>
      <c r="B177" s="187">
        <v>138</v>
      </c>
      <c r="C177" s="184" t="str">
        <f t="shared" si="6"/>
        <v>138-1401</v>
      </c>
      <c r="D177" s="244" t="s">
        <v>308</v>
      </c>
      <c r="E177" s="244" t="s">
        <v>7</v>
      </c>
      <c r="F177" s="244" t="s">
        <v>25</v>
      </c>
      <c r="G177" s="244" t="s">
        <v>247</v>
      </c>
      <c r="H177" s="187" t="s">
        <v>20</v>
      </c>
      <c r="I177" s="188">
        <v>10</v>
      </c>
      <c r="J177" s="188">
        <f>VLOOKUP(A177,CENIK!$A$2:$F$201,6,FALSE)</f>
        <v>0</v>
      </c>
      <c r="K177" s="188">
        <f t="shared" si="7"/>
        <v>0</v>
      </c>
      <c r="M177"/>
      <c r="P177" s="42"/>
    </row>
    <row r="178" spans="1:16" ht="30" x14ac:dyDescent="0.25">
      <c r="A178" s="187">
        <v>1402</v>
      </c>
      <c r="B178" s="187">
        <v>138</v>
      </c>
      <c r="C178" s="184" t="str">
        <f t="shared" si="6"/>
        <v>138-1402</v>
      </c>
      <c r="D178" s="244" t="s">
        <v>308</v>
      </c>
      <c r="E178" s="244" t="s">
        <v>7</v>
      </c>
      <c r="F178" s="244" t="s">
        <v>25</v>
      </c>
      <c r="G178" s="244" t="s">
        <v>248</v>
      </c>
      <c r="H178" s="187" t="s">
        <v>20</v>
      </c>
      <c r="I178" s="188">
        <v>10</v>
      </c>
      <c r="J178" s="188">
        <f>VLOOKUP(A178,CENIK!$A$2:$F$201,6,FALSE)</f>
        <v>0</v>
      </c>
      <c r="K178" s="188">
        <f t="shared" si="7"/>
        <v>0</v>
      </c>
      <c r="M178"/>
      <c r="P178" s="42"/>
    </row>
    <row r="179" spans="1:16" ht="30" x14ac:dyDescent="0.25">
      <c r="A179" s="187">
        <v>1403</v>
      </c>
      <c r="B179" s="187">
        <v>138</v>
      </c>
      <c r="C179" s="184" t="str">
        <f t="shared" si="6"/>
        <v>138-1403</v>
      </c>
      <c r="D179" s="244" t="s">
        <v>308</v>
      </c>
      <c r="E179" s="244" t="s">
        <v>7</v>
      </c>
      <c r="F179" s="244" t="s">
        <v>25</v>
      </c>
      <c r="G179" s="244" t="s">
        <v>249</v>
      </c>
      <c r="H179" s="187" t="s">
        <v>20</v>
      </c>
      <c r="I179" s="188">
        <v>10</v>
      </c>
      <c r="J179" s="188">
        <f>VLOOKUP(A179,CENIK!$A$2:$F$201,6,FALSE)</f>
        <v>0</v>
      </c>
      <c r="K179" s="188">
        <f t="shared" si="7"/>
        <v>0</v>
      </c>
      <c r="M179"/>
      <c r="P179" s="42"/>
    </row>
    <row r="180" spans="1:16" ht="45" x14ac:dyDescent="0.25">
      <c r="A180" s="187">
        <v>12309</v>
      </c>
      <c r="B180" s="187">
        <v>138</v>
      </c>
      <c r="C180" s="184" t="str">
        <f t="shared" si="6"/>
        <v>138-12309</v>
      </c>
      <c r="D180" s="244" t="s">
        <v>308</v>
      </c>
      <c r="E180" s="244" t="s">
        <v>26</v>
      </c>
      <c r="F180" s="244" t="s">
        <v>27</v>
      </c>
      <c r="G180" s="244" t="s">
        <v>30</v>
      </c>
      <c r="H180" s="187" t="s">
        <v>29</v>
      </c>
      <c r="I180" s="188">
        <v>312.64</v>
      </c>
      <c r="J180" s="188">
        <f>VLOOKUP(A180,CENIK!$A$2:$F$201,6,FALSE)</f>
        <v>0</v>
      </c>
      <c r="K180" s="188">
        <f t="shared" si="7"/>
        <v>0</v>
      </c>
      <c r="M180"/>
      <c r="P180" s="42"/>
    </row>
    <row r="181" spans="1:16" ht="30" x14ac:dyDescent="0.25">
      <c r="A181" s="187">
        <v>12328</v>
      </c>
      <c r="B181" s="187">
        <v>138</v>
      </c>
      <c r="C181" s="184" t="str">
        <f t="shared" si="6"/>
        <v>138-12328</v>
      </c>
      <c r="D181" s="244" t="s">
        <v>308</v>
      </c>
      <c r="E181" s="244" t="s">
        <v>26</v>
      </c>
      <c r="F181" s="244" t="s">
        <v>27</v>
      </c>
      <c r="G181" s="244" t="s">
        <v>32</v>
      </c>
      <c r="H181" s="187" t="s">
        <v>10</v>
      </c>
      <c r="I181" s="188">
        <v>480.98</v>
      </c>
      <c r="J181" s="188">
        <f>VLOOKUP(A181,CENIK!$A$2:$F$201,6,FALSE)</f>
        <v>0</v>
      </c>
      <c r="K181" s="188">
        <f t="shared" si="7"/>
        <v>0</v>
      </c>
      <c r="M181"/>
      <c r="P181" s="42"/>
    </row>
    <row r="182" spans="1:16" ht="60" x14ac:dyDescent="0.25">
      <c r="A182" s="187">
        <v>21106</v>
      </c>
      <c r="B182" s="187">
        <v>138</v>
      </c>
      <c r="C182" s="184" t="str">
        <f t="shared" si="6"/>
        <v>138-21106</v>
      </c>
      <c r="D182" s="244" t="s">
        <v>308</v>
      </c>
      <c r="E182" s="244" t="s">
        <v>26</v>
      </c>
      <c r="F182" s="244" t="s">
        <v>27</v>
      </c>
      <c r="G182" s="244" t="s">
        <v>251</v>
      </c>
      <c r="H182" s="187" t="s">
        <v>22</v>
      </c>
      <c r="I182" s="188">
        <v>313</v>
      </c>
      <c r="J182" s="188">
        <f>VLOOKUP(A182,CENIK!$A$2:$F$201,6,FALSE)</f>
        <v>0</v>
      </c>
      <c r="K182" s="188">
        <f t="shared" si="7"/>
        <v>0</v>
      </c>
      <c r="M182"/>
      <c r="P182" s="42"/>
    </row>
    <row r="183" spans="1:16" ht="30" x14ac:dyDescent="0.25">
      <c r="A183" s="187">
        <v>22103</v>
      </c>
      <c r="B183" s="187">
        <v>138</v>
      </c>
      <c r="C183" s="184" t="str">
        <f t="shared" si="6"/>
        <v>138-22103</v>
      </c>
      <c r="D183" s="244" t="s">
        <v>308</v>
      </c>
      <c r="E183" s="244" t="s">
        <v>26</v>
      </c>
      <c r="F183" s="244" t="s">
        <v>36</v>
      </c>
      <c r="G183" s="244" t="s">
        <v>40</v>
      </c>
      <c r="H183" s="187" t="s">
        <v>29</v>
      </c>
      <c r="I183" s="188">
        <v>312.64</v>
      </c>
      <c r="J183" s="188">
        <f>VLOOKUP(A183,CENIK!$A$2:$F$201,6,FALSE)</f>
        <v>0</v>
      </c>
      <c r="K183" s="188">
        <f t="shared" si="7"/>
        <v>0</v>
      </c>
      <c r="M183"/>
      <c r="P183" s="42"/>
    </row>
    <row r="184" spans="1:16" ht="30" x14ac:dyDescent="0.25">
      <c r="A184" s="187">
        <v>24405</v>
      </c>
      <c r="B184" s="187">
        <v>138</v>
      </c>
      <c r="C184" s="184" t="str">
        <f t="shared" si="6"/>
        <v>138-24405</v>
      </c>
      <c r="D184" s="244" t="s">
        <v>308</v>
      </c>
      <c r="E184" s="244" t="s">
        <v>26</v>
      </c>
      <c r="F184" s="244" t="s">
        <v>36</v>
      </c>
      <c r="G184" s="244" t="s">
        <v>252</v>
      </c>
      <c r="H184" s="187" t="s">
        <v>22</v>
      </c>
      <c r="I184" s="188">
        <v>125.05</v>
      </c>
      <c r="J184" s="188">
        <f>VLOOKUP(A184,CENIK!$A$2:$F$201,6,FALSE)</f>
        <v>0</v>
      </c>
      <c r="K184" s="188">
        <f t="shared" si="7"/>
        <v>0</v>
      </c>
      <c r="M184"/>
      <c r="P184" s="42"/>
    </row>
    <row r="185" spans="1:16" ht="30" x14ac:dyDescent="0.25">
      <c r="A185" s="187">
        <v>31101</v>
      </c>
      <c r="B185" s="187">
        <v>138</v>
      </c>
      <c r="C185" s="184" t="str">
        <f t="shared" si="6"/>
        <v>138-31101</v>
      </c>
      <c r="D185" s="244" t="s">
        <v>308</v>
      </c>
      <c r="E185" s="244" t="s">
        <v>26</v>
      </c>
      <c r="F185" s="244" t="s">
        <v>36</v>
      </c>
      <c r="G185" s="244" t="s">
        <v>253</v>
      </c>
      <c r="H185" s="187" t="s">
        <v>22</v>
      </c>
      <c r="I185" s="188">
        <v>78.16</v>
      </c>
      <c r="J185" s="188">
        <f>VLOOKUP(A185,CENIK!$A$2:$F$201,6,FALSE)</f>
        <v>0</v>
      </c>
      <c r="K185" s="188">
        <f t="shared" si="7"/>
        <v>0</v>
      </c>
      <c r="M185"/>
      <c r="P185" s="42"/>
    </row>
    <row r="186" spans="1:16" ht="75" x14ac:dyDescent="0.25">
      <c r="A186" s="187">
        <v>31602</v>
      </c>
      <c r="B186" s="187">
        <v>138</v>
      </c>
      <c r="C186" s="184" t="str">
        <f t="shared" si="6"/>
        <v>138-31602</v>
      </c>
      <c r="D186" s="244" t="s">
        <v>308</v>
      </c>
      <c r="E186" s="244" t="s">
        <v>26</v>
      </c>
      <c r="F186" s="244" t="s">
        <v>36</v>
      </c>
      <c r="G186" s="244" t="s">
        <v>640</v>
      </c>
      <c r="H186" s="187" t="s">
        <v>29</v>
      </c>
      <c r="I186" s="188">
        <v>312.64</v>
      </c>
      <c r="J186" s="188">
        <f>VLOOKUP(A186,CENIK!$A$2:$F$201,6,FALSE)</f>
        <v>0</v>
      </c>
      <c r="K186" s="188">
        <f t="shared" si="7"/>
        <v>0</v>
      </c>
      <c r="M186"/>
      <c r="P186" s="42"/>
    </row>
    <row r="187" spans="1:16" ht="45" x14ac:dyDescent="0.25">
      <c r="A187" s="187">
        <v>32208</v>
      </c>
      <c r="B187" s="187">
        <v>138</v>
      </c>
      <c r="C187" s="184" t="str">
        <f t="shared" si="6"/>
        <v>138-32208</v>
      </c>
      <c r="D187" s="244" t="s">
        <v>308</v>
      </c>
      <c r="E187" s="244" t="s">
        <v>26</v>
      </c>
      <c r="F187" s="244" t="s">
        <v>36</v>
      </c>
      <c r="G187" s="244" t="s">
        <v>254</v>
      </c>
      <c r="H187" s="187" t="s">
        <v>29</v>
      </c>
      <c r="I187" s="188">
        <v>312.64</v>
      </c>
      <c r="J187" s="188">
        <f>VLOOKUP(A187,CENIK!$A$2:$F$201,6,FALSE)</f>
        <v>0</v>
      </c>
      <c r="K187" s="188">
        <f t="shared" si="7"/>
        <v>0</v>
      </c>
      <c r="M187"/>
      <c r="P187" s="42"/>
    </row>
    <row r="188" spans="1:16" ht="45" x14ac:dyDescent="0.25">
      <c r="A188" s="187">
        <v>3312</v>
      </c>
      <c r="B188" s="187">
        <v>138</v>
      </c>
      <c r="C188" s="184" t="str">
        <f t="shared" si="6"/>
        <v>138-3312</v>
      </c>
      <c r="D188" s="244" t="s">
        <v>308</v>
      </c>
      <c r="E188" s="244" t="s">
        <v>46</v>
      </c>
      <c r="F188" s="244" t="s">
        <v>47</v>
      </c>
      <c r="G188" s="244" t="s">
        <v>48</v>
      </c>
      <c r="H188" s="187" t="s">
        <v>10</v>
      </c>
      <c r="I188" s="188">
        <v>6</v>
      </c>
      <c r="J188" s="188">
        <f>VLOOKUP(A188,CENIK!$A$2:$F$201,6,FALSE)</f>
        <v>0</v>
      </c>
      <c r="K188" s="188">
        <f t="shared" si="7"/>
        <v>0</v>
      </c>
      <c r="M188"/>
      <c r="P188" s="42"/>
    </row>
    <row r="189" spans="1:16" ht="45" x14ac:dyDescent="0.25">
      <c r="A189" s="187">
        <v>4101</v>
      </c>
      <c r="B189" s="187">
        <v>138</v>
      </c>
      <c r="C189" s="184" t="str">
        <f t="shared" si="6"/>
        <v>138-4101</v>
      </c>
      <c r="D189" s="244" t="s">
        <v>308</v>
      </c>
      <c r="E189" s="244" t="s">
        <v>49</v>
      </c>
      <c r="F189" s="244" t="s">
        <v>50</v>
      </c>
      <c r="G189" s="244" t="s">
        <v>641</v>
      </c>
      <c r="H189" s="187" t="s">
        <v>29</v>
      </c>
      <c r="I189" s="188">
        <v>1154.3499999999999</v>
      </c>
      <c r="J189" s="188">
        <f>VLOOKUP(A189,CENIK!$A$2:$F$201,6,FALSE)</f>
        <v>0</v>
      </c>
      <c r="K189" s="188">
        <f t="shared" si="7"/>
        <v>0</v>
      </c>
      <c r="M189"/>
      <c r="P189" s="42"/>
    </row>
    <row r="190" spans="1:16" ht="60" x14ac:dyDescent="0.25">
      <c r="A190" s="187">
        <v>4105</v>
      </c>
      <c r="B190" s="187">
        <v>138</v>
      </c>
      <c r="C190" s="184" t="str">
        <f t="shared" si="6"/>
        <v>138-4105</v>
      </c>
      <c r="D190" s="244" t="s">
        <v>308</v>
      </c>
      <c r="E190" s="244" t="s">
        <v>49</v>
      </c>
      <c r="F190" s="244" t="s">
        <v>50</v>
      </c>
      <c r="G190" s="244" t="s">
        <v>257</v>
      </c>
      <c r="H190" s="187" t="s">
        <v>22</v>
      </c>
      <c r="I190" s="188">
        <v>77</v>
      </c>
      <c r="J190" s="188">
        <f>VLOOKUP(A190,CENIK!$A$2:$F$201,6,FALSE)</f>
        <v>0</v>
      </c>
      <c r="K190" s="188">
        <f t="shared" si="7"/>
        <v>0</v>
      </c>
      <c r="M190"/>
      <c r="P190" s="42"/>
    </row>
    <row r="191" spans="1:16" ht="45" x14ac:dyDescent="0.25">
      <c r="A191" s="187">
        <v>4106</v>
      </c>
      <c r="B191" s="187">
        <v>138</v>
      </c>
      <c r="C191" s="184" t="str">
        <f t="shared" si="6"/>
        <v>138-4106</v>
      </c>
      <c r="D191" s="244" t="s">
        <v>308</v>
      </c>
      <c r="E191" s="244" t="s">
        <v>49</v>
      </c>
      <c r="F191" s="244" t="s">
        <v>50</v>
      </c>
      <c r="G191" s="244" t="s">
        <v>642</v>
      </c>
      <c r="H191" s="187" t="s">
        <v>22</v>
      </c>
      <c r="I191" s="188">
        <v>317</v>
      </c>
      <c r="J191" s="188">
        <f>VLOOKUP(A191,CENIK!$A$2:$F$201,6,FALSE)</f>
        <v>0</v>
      </c>
      <c r="K191" s="188">
        <f t="shared" si="7"/>
        <v>0</v>
      </c>
      <c r="M191"/>
      <c r="P191" s="42"/>
    </row>
    <row r="192" spans="1:16" ht="45" x14ac:dyDescent="0.25">
      <c r="A192" s="187">
        <v>4117</v>
      </c>
      <c r="B192" s="187">
        <v>138</v>
      </c>
      <c r="C192" s="184" t="str">
        <f t="shared" si="6"/>
        <v>138-4117</v>
      </c>
      <c r="D192" s="244" t="s">
        <v>308</v>
      </c>
      <c r="E192" s="244" t="s">
        <v>49</v>
      </c>
      <c r="F192" s="244" t="s">
        <v>50</v>
      </c>
      <c r="G192" s="244" t="s">
        <v>52</v>
      </c>
      <c r="H192" s="187" t="s">
        <v>22</v>
      </c>
      <c r="I192" s="188">
        <v>44</v>
      </c>
      <c r="J192" s="188">
        <f>VLOOKUP(A192,CENIK!$A$2:$F$201,6,FALSE)</f>
        <v>0</v>
      </c>
      <c r="K192" s="188">
        <f t="shared" si="7"/>
        <v>0</v>
      </c>
      <c r="M192"/>
      <c r="P192" s="42"/>
    </row>
    <row r="193" spans="1:16" ht="45" x14ac:dyDescent="0.25">
      <c r="A193" s="187">
        <v>4121</v>
      </c>
      <c r="B193" s="187">
        <v>138</v>
      </c>
      <c r="C193" s="184" t="str">
        <f t="shared" si="6"/>
        <v>138-4121</v>
      </c>
      <c r="D193" s="244" t="s">
        <v>308</v>
      </c>
      <c r="E193" s="244" t="s">
        <v>49</v>
      </c>
      <c r="F193" s="244" t="s">
        <v>50</v>
      </c>
      <c r="G193" s="244" t="s">
        <v>260</v>
      </c>
      <c r="H193" s="187" t="s">
        <v>22</v>
      </c>
      <c r="I193" s="188">
        <v>10</v>
      </c>
      <c r="J193" s="188">
        <f>VLOOKUP(A193,CENIK!$A$2:$F$201,6,FALSE)</f>
        <v>0</v>
      </c>
      <c r="K193" s="188">
        <f t="shared" si="7"/>
        <v>0</v>
      </c>
      <c r="M193"/>
      <c r="P193" s="42"/>
    </row>
    <row r="194" spans="1:16" ht="30" x14ac:dyDescent="0.25">
      <c r="A194" s="187">
        <v>4202</v>
      </c>
      <c r="B194" s="187">
        <v>138</v>
      </c>
      <c r="C194" s="184" t="str">
        <f t="shared" si="6"/>
        <v>138-4202</v>
      </c>
      <c r="D194" s="244" t="s">
        <v>308</v>
      </c>
      <c r="E194" s="244" t="s">
        <v>49</v>
      </c>
      <c r="F194" s="244" t="s">
        <v>56</v>
      </c>
      <c r="G194" s="244" t="s">
        <v>58</v>
      </c>
      <c r="H194" s="187" t="s">
        <v>29</v>
      </c>
      <c r="I194" s="188">
        <v>312.64</v>
      </c>
      <c r="J194" s="188">
        <f>VLOOKUP(A194,CENIK!$A$2:$F$201,6,FALSE)</f>
        <v>0</v>
      </c>
      <c r="K194" s="188">
        <f t="shared" si="7"/>
        <v>0</v>
      </c>
      <c r="M194"/>
      <c r="P194" s="42"/>
    </row>
    <row r="195" spans="1:16" ht="75" x14ac:dyDescent="0.25">
      <c r="A195" s="187">
        <v>4203</v>
      </c>
      <c r="B195" s="187">
        <v>138</v>
      </c>
      <c r="C195" s="184" t="str">
        <f t="shared" si="6"/>
        <v>138-4203</v>
      </c>
      <c r="D195" s="244" t="s">
        <v>308</v>
      </c>
      <c r="E195" s="244" t="s">
        <v>49</v>
      </c>
      <c r="F195" s="244" t="s">
        <v>56</v>
      </c>
      <c r="G195" s="244" t="s">
        <v>59</v>
      </c>
      <c r="H195" s="187" t="s">
        <v>22</v>
      </c>
      <c r="I195" s="188">
        <v>31.26</v>
      </c>
      <c r="J195" s="188">
        <f>VLOOKUP(A195,CENIK!$A$2:$F$201,6,FALSE)</f>
        <v>0</v>
      </c>
      <c r="K195" s="188">
        <f t="shared" si="7"/>
        <v>0</v>
      </c>
      <c r="M195"/>
      <c r="P195" s="42"/>
    </row>
    <row r="196" spans="1:16" ht="60" x14ac:dyDescent="0.25">
      <c r="A196" s="187">
        <v>4204</v>
      </c>
      <c r="B196" s="187">
        <v>138</v>
      </c>
      <c r="C196" s="184" t="str">
        <f t="shared" si="6"/>
        <v>138-4204</v>
      </c>
      <c r="D196" s="244" t="s">
        <v>308</v>
      </c>
      <c r="E196" s="244" t="s">
        <v>49</v>
      </c>
      <c r="F196" s="244" t="s">
        <v>56</v>
      </c>
      <c r="G196" s="244" t="s">
        <v>60</v>
      </c>
      <c r="H196" s="187" t="s">
        <v>22</v>
      </c>
      <c r="I196" s="188">
        <v>124.75</v>
      </c>
      <c r="J196" s="188">
        <f>VLOOKUP(A196,CENIK!$A$2:$F$201,6,FALSE)</f>
        <v>0</v>
      </c>
      <c r="K196" s="188">
        <f t="shared" si="7"/>
        <v>0</v>
      </c>
      <c r="M196"/>
      <c r="P196" s="42"/>
    </row>
    <row r="197" spans="1:16" ht="60" x14ac:dyDescent="0.25">
      <c r="A197" s="187">
        <v>4206</v>
      </c>
      <c r="B197" s="187">
        <v>138</v>
      </c>
      <c r="C197" s="184" t="str">
        <f t="shared" si="6"/>
        <v>138-4206</v>
      </c>
      <c r="D197" s="244" t="s">
        <v>308</v>
      </c>
      <c r="E197" s="244" t="s">
        <v>49</v>
      </c>
      <c r="F197" s="244" t="s">
        <v>56</v>
      </c>
      <c r="G197" s="244" t="s">
        <v>62</v>
      </c>
      <c r="H197" s="187" t="s">
        <v>22</v>
      </c>
      <c r="I197" s="188">
        <v>390</v>
      </c>
      <c r="J197" s="188">
        <f>VLOOKUP(A197,CENIK!$A$2:$F$201,6,FALSE)</f>
        <v>0</v>
      </c>
      <c r="K197" s="188">
        <f t="shared" si="7"/>
        <v>0</v>
      </c>
      <c r="M197"/>
      <c r="P197" s="42"/>
    </row>
    <row r="198" spans="1:16" ht="75" x14ac:dyDescent="0.25">
      <c r="A198" s="187">
        <v>5109</v>
      </c>
      <c r="B198" s="187">
        <v>138</v>
      </c>
      <c r="C198" s="184" t="str">
        <f t="shared" si="6"/>
        <v>138-5109</v>
      </c>
      <c r="D198" s="244" t="s">
        <v>308</v>
      </c>
      <c r="E198" s="244" t="s">
        <v>63</v>
      </c>
      <c r="F198" s="244" t="s">
        <v>64</v>
      </c>
      <c r="G198" s="244" t="s">
        <v>70</v>
      </c>
      <c r="H198" s="187" t="s">
        <v>10</v>
      </c>
      <c r="I198" s="188">
        <v>25</v>
      </c>
      <c r="J198" s="188">
        <f>VLOOKUP(A198,CENIK!$A$2:$F$201,6,FALSE)</f>
        <v>0</v>
      </c>
      <c r="K198" s="188">
        <f t="shared" si="7"/>
        <v>0</v>
      </c>
      <c r="M198"/>
      <c r="P198" s="42"/>
    </row>
    <row r="199" spans="1:16" ht="165" x14ac:dyDescent="0.25">
      <c r="A199" s="187">
        <v>6101</v>
      </c>
      <c r="B199" s="187">
        <v>138</v>
      </c>
      <c r="C199" s="184" t="str">
        <f t="shared" si="6"/>
        <v>138-6101</v>
      </c>
      <c r="D199" s="244" t="s">
        <v>308</v>
      </c>
      <c r="E199" s="244" t="s">
        <v>74</v>
      </c>
      <c r="F199" s="244" t="s">
        <v>75</v>
      </c>
      <c r="G199" s="244" t="s">
        <v>76</v>
      </c>
      <c r="H199" s="187" t="s">
        <v>10</v>
      </c>
      <c r="I199" s="188">
        <v>240.49</v>
      </c>
      <c r="J199" s="188">
        <f>VLOOKUP(A199,CENIK!$A$2:$F$201,6,FALSE)</f>
        <v>0</v>
      </c>
      <c r="K199" s="188">
        <f t="shared" si="7"/>
        <v>0</v>
      </c>
      <c r="M199"/>
      <c r="P199" s="42"/>
    </row>
    <row r="200" spans="1:16" ht="120" x14ac:dyDescent="0.25">
      <c r="A200" s="187">
        <v>6204</v>
      </c>
      <c r="B200" s="187">
        <v>138</v>
      </c>
      <c r="C200" s="184" t="str">
        <f t="shared" si="6"/>
        <v>138-6204</v>
      </c>
      <c r="D200" s="244" t="s">
        <v>308</v>
      </c>
      <c r="E200" s="244" t="s">
        <v>74</v>
      </c>
      <c r="F200" s="244" t="s">
        <v>77</v>
      </c>
      <c r="G200" s="244" t="s">
        <v>265</v>
      </c>
      <c r="H200" s="187" t="s">
        <v>6</v>
      </c>
      <c r="I200" s="188">
        <v>10</v>
      </c>
      <c r="J200" s="188">
        <f>VLOOKUP(A200,CENIK!$A$2:$F$201,6,FALSE)</f>
        <v>0</v>
      </c>
      <c r="K200" s="188">
        <f t="shared" si="7"/>
        <v>0</v>
      </c>
      <c r="M200"/>
      <c r="P200" s="42"/>
    </row>
    <row r="201" spans="1:16" ht="120" x14ac:dyDescent="0.25">
      <c r="A201" s="187">
        <v>6253</v>
      </c>
      <c r="B201" s="187">
        <v>138</v>
      </c>
      <c r="C201" s="184" t="str">
        <f t="shared" si="6"/>
        <v>138-6253</v>
      </c>
      <c r="D201" s="244" t="s">
        <v>308</v>
      </c>
      <c r="E201" s="244" t="s">
        <v>74</v>
      </c>
      <c r="F201" s="244" t="s">
        <v>77</v>
      </c>
      <c r="G201" s="244" t="s">
        <v>269</v>
      </c>
      <c r="H201" s="187" t="s">
        <v>6</v>
      </c>
      <c r="I201" s="188">
        <v>10</v>
      </c>
      <c r="J201" s="188">
        <f>VLOOKUP(A201,CENIK!$A$2:$F$201,6,FALSE)</f>
        <v>0</v>
      </c>
      <c r="K201" s="188">
        <f t="shared" si="7"/>
        <v>0</v>
      </c>
      <c r="M201"/>
      <c r="P201" s="42"/>
    </row>
    <row r="202" spans="1:16" ht="30" x14ac:dyDescent="0.25">
      <c r="A202" s="187">
        <v>6258</v>
      </c>
      <c r="B202" s="187">
        <v>138</v>
      </c>
      <c r="C202" s="184" t="str">
        <f t="shared" si="6"/>
        <v>138-6258</v>
      </c>
      <c r="D202" s="244" t="s">
        <v>308</v>
      </c>
      <c r="E202" s="244" t="s">
        <v>74</v>
      </c>
      <c r="F202" s="244" t="s">
        <v>77</v>
      </c>
      <c r="G202" s="244" t="s">
        <v>80</v>
      </c>
      <c r="H202" s="187" t="s">
        <v>6</v>
      </c>
      <c r="I202" s="188">
        <v>1</v>
      </c>
      <c r="J202" s="188">
        <f>VLOOKUP(A202,CENIK!$A$2:$F$201,6,FALSE)</f>
        <v>0</v>
      </c>
      <c r="K202" s="188">
        <f t="shared" si="7"/>
        <v>0</v>
      </c>
      <c r="M202"/>
      <c r="P202" s="42"/>
    </row>
    <row r="203" spans="1:16" ht="345" x14ac:dyDescent="0.25">
      <c r="A203" s="187">
        <v>6301</v>
      </c>
      <c r="B203" s="187">
        <v>138</v>
      </c>
      <c r="C203" s="184" t="str">
        <f t="shared" si="6"/>
        <v>138-6301</v>
      </c>
      <c r="D203" s="244" t="s">
        <v>308</v>
      </c>
      <c r="E203" s="244" t="s">
        <v>74</v>
      </c>
      <c r="F203" s="244" t="s">
        <v>81</v>
      </c>
      <c r="G203" s="244" t="s">
        <v>270</v>
      </c>
      <c r="H203" s="187" t="s">
        <v>6</v>
      </c>
      <c r="I203" s="188">
        <v>23</v>
      </c>
      <c r="J203" s="188">
        <f>VLOOKUP(A203,CENIK!$A$2:$F$201,6,FALSE)</f>
        <v>0</v>
      </c>
      <c r="K203" s="188">
        <f t="shared" si="7"/>
        <v>0</v>
      </c>
      <c r="M203"/>
      <c r="P203" s="42"/>
    </row>
    <row r="204" spans="1:16" ht="120" x14ac:dyDescent="0.25">
      <c r="A204" s="187">
        <v>6302</v>
      </c>
      <c r="B204" s="187">
        <v>138</v>
      </c>
      <c r="C204" s="184" t="str">
        <f t="shared" si="6"/>
        <v>138-6302</v>
      </c>
      <c r="D204" s="244" t="s">
        <v>308</v>
      </c>
      <c r="E204" s="244" t="s">
        <v>74</v>
      </c>
      <c r="F204" s="244" t="s">
        <v>81</v>
      </c>
      <c r="G204" s="244" t="s">
        <v>82</v>
      </c>
      <c r="H204" s="187" t="s">
        <v>6</v>
      </c>
      <c r="I204" s="188">
        <v>23</v>
      </c>
      <c r="J204" s="188">
        <f>VLOOKUP(A204,CENIK!$A$2:$F$201,6,FALSE)</f>
        <v>0</v>
      </c>
      <c r="K204" s="188">
        <f t="shared" si="7"/>
        <v>0</v>
      </c>
      <c r="M204"/>
      <c r="P204" s="42"/>
    </row>
    <row r="205" spans="1:16" ht="30" x14ac:dyDescent="0.25">
      <c r="A205" s="187">
        <v>6401</v>
      </c>
      <c r="B205" s="187">
        <v>138</v>
      </c>
      <c r="C205" s="184" t="str">
        <f t="shared" si="6"/>
        <v>138-6401</v>
      </c>
      <c r="D205" s="244" t="s">
        <v>308</v>
      </c>
      <c r="E205" s="244" t="s">
        <v>74</v>
      </c>
      <c r="F205" s="244" t="s">
        <v>85</v>
      </c>
      <c r="G205" s="244" t="s">
        <v>86</v>
      </c>
      <c r="H205" s="187" t="s">
        <v>10</v>
      </c>
      <c r="I205" s="188">
        <v>240.49</v>
      </c>
      <c r="J205" s="188">
        <f>VLOOKUP(A205,CENIK!$A$2:$F$201,6,FALSE)</f>
        <v>0</v>
      </c>
      <c r="K205" s="188">
        <f t="shared" si="7"/>
        <v>0</v>
      </c>
      <c r="M205"/>
      <c r="P205" s="42"/>
    </row>
    <row r="206" spans="1:16" ht="30" x14ac:dyDescent="0.25">
      <c r="A206" s="187">
        <v>6402</v>
      </c>
      <c r="B206" s="187">
        <v>138</v>
      </c>
      <c r="C206" s="184" t="str">
        <f t="shared" si="6"/>
        <v>138-6402</v>
      </c>
      <c r="D206" s="244" t="s">
        <v>308</v>
      </c>
      <c r="E206" s="244" t="s">
        <v>74</v>
      </c>
      <c r="F206" s="244" t="s">
        <v>85</v>
      </c>
      <c r="G206" s="244" t="s">
        <v>122</v>
      </c>
      <c r="H206" s="187" t="s">
        <v>10</v>
      </c>
      <c r="I206" s="188">
        <v>240.49</v>
      </c>
      <c r="J206" s="188">
        <f>VLOOKUP(A206,CENIK!$A$2:$F$201,6,FALSE)</f>
        <v>0</v>
      </c>
      <c r="K206" s="188">
        <f t="shared" si="7"/>
        <v>0</v>
      </c>
      <c r="M206"/>
      <c r="P206" s="42"/>
    </row>
    <row r="207" spans="1:16" ht="60" x14ac:dyDescent="0.25">
      <c r="A207" s="187">
        <v>6405</v>
      </c>
      <c r="B207" s="187">
        <v>138</v>
      </c>
      <c r="C207" s="184" t="str">
        <f t="shared" si="6"/>
        <v>138-6405</v>
      </c>
      <c r="D207" s="244" t="s">
        <v>308</v>
      </c>
      <c r="E207" s="244" t="s">
        <v>74</v>
      </c>
      <c r="F207" s="244" t="s">
        <v>85</v>
      </c>
      <c r="G207" s="244" t="s">
        <v>87</v>
      </c>
      <c r="H207" s="187" t="s">
        <v>10</v>
      </c>
      <c r="I207" s="188">
        <v>240.49</v>
      </c>
      <c r="J207" s="188">
        <f>VLOOKUP(A207,CENIK!$A$2:$F$201,6,FALSE)</f>
        <v>0</v>
      </c>
      <c r="K207" s="188">
        <f t="shared" si="7"/>
        <v>0</v>
      </c>
      <c r="M207"/>
      <c r="P207" s="42"/>
    </row>
    <row r="208" spans="1:16" ht="30" x14ac:dyDescent="0.25">
      <c r="A208" s="187">
        <v>6501</v>
      </c>
      <c r="B208" s="187">
        <v>138</v>
      </c>
      <c r="C208" s="184" t="str">
        <f t="shared" si="6"/>
        <v>138-6501</v>
      </c>
      <c r="D208" s="244" t="s">
        <v>308</v>
      </c>
      <c r="E208" s="244" t="s">
        <v>74</v>
      </c>
      <c r="F208" s="244" t="s">
        <v>88</v>
      </c>
      <c r="G208" s="244" t="s">
        <v>271</v>
      </c>
      <c r="H208" s="187" t="s">
        <v>6</v>
      </c>
      <c r="I208" s="188">
        <v>8</v>
      </c>
      <c r="J208" s="188">
        <f>VLOOKUP(A208,CENIK!$A$2:$F$201,6,FALSE)</f>
        <v>0</v>
      </c>
      <c r="K208" s="188">
        <f t="shared" si="7"/>
        <v>0</v>
      </c>
      <c r="M208"/>
      <c r="P208" s="42"/>
    </row>
    <row r="209" spans="1:16" ht="30" x14ac:dyDescent="0.25">
      <c r="A209" s="187">
        <v>6507</v>
      </c>
      <c r="B209" s="187">
        <v>138</v>
      </c>
      <c r="C209" s="184" t="str">
        <f t="shared" si="6"/>
        <v>138-6507</v>
      </c>
      <c r="D209" s="244" t="s">
        <v>308</v>
      </c>
      <c r="E209" s="244" t="s">
        <v>74</v>
      </c>
      <c r="F209" s="244" t="s">
        <v>88</v>
      </c>
      <c r="G209" s="244" t="s">
        <v>277</v>
      </c>
      <c r="H209" s="187" t="s">
        <v>6</v>
      </c>
      <c r="I209" s="188">
        <v>5</v>
      </c>
      <c r="J209" s="188">
        <f>VLOOKUP(A209,CENIK!$A$2:$F$201,6,FALSE)</f>
        <v>0</v>
      </c>
      <c r="K209" s="188">
        <f t="shared" si="7"/>
        <v>0</v>
      </c>
      <c r="M209"/>
      <c r="P209" s="42"/>
    </row>
    <row r="210" spans="1:16" ht="60" x14ac:dyDescent="0.25">
      <c r="A210" s="187">
        <v>1201</v>
      </c>
      <c r="B210" s="187">
        <v>139</v>
      </c>
      <c r="C210" s="184" t="str">
        <f t="shared" si="6"/>
        <v>139-1201</v>
      </c>
      <c r="D210" s="244" t="s">
        <v>309</v>
      </c>
      <c r="E210" s="244" t="s">
        <v>7</v>
      </c>
      <c r="F210" s="244" t="s">
        <v>8</v>
      </c>
      <c r="G210" s="244" t="s">
        <v>9</v>
      </c>
      <c r="H210" s="187" t="s">
        <v>10</v>
      </c>
      <c r="I210" s="188">
        <v>323.14</v>
      </c>
      <c r="J210" s="188">
        <f>VLOOKUP(A210,CENIK!$A$2:$F$201,6,FALSE)</f>
        <v>0</v>
      </c>
      <c r="K210" s="188">
        <f t="shared" si="7"/>
        <v>0</v>
      </c>
      <c r="M210"/>
      <c r="P210" s="42"/>
    </row>
    <row r="211" spans="1:16" ht="45" x14ac:dyDescent="0.25">
      <c r="A211" s="187">
        <v>1202</v>
      </c>
      <c r="B211" s="187">
        <v>139</v>
      </c>
      <c r="C211" s="184" t="str">
        <f t="shared" si="6"/>
        <v>139-1202</v>
      </c>
      <c r="D211" s="244" t="s">
        <v>309</v>
      </c>
      <c r="E211" s="244" t="s">
        <v>7</v>
      </c>
      <c r="F211" s="244" t="s">
        <v>8</v>
      </c>
      <c r="G211" s="244" t="s">
        <v>11</v>
      </c>
      <c r="H211" s="187" t="s">
        <v>12</v>
      </c>
      <c r="I211" s="188">
        <v>12</v>
      </c>
      <c r="J211" s="188">
        <f>VLOOKUP(A211,CENIK!$A$2:$F$201,6,FALSE)</f>
        <v>0</v>
      </c>
      <c r="K211" s="188">
        <f t="shared" si="7"/>
        <v>0</v>
      </c>
      <c r="M211"/>
      <c r="P211" s="42"/>
    </row>
    <row r="212" spans="1:16" ht="60" x14ac:dyDescent="0.25">
      <c r="A212" s="187">
        <v>1203</v>
      </c>
      <c r="B212" s="187">
        <v>139</v>
      </c>
      <c r="C212" s="184" t="str">
        <f t="shared" si="6"/>
        <v>139-1203</v>
      </c>
      <c r="D212" s="244" t="s">
        <v>309</v>
      </c>
      <c r="E212" s="244" t="s">
        <v>7</v>
      </c>
      <c r="F212" s="244" t="s">
        <v>8</v>
      </c>
      <c r="G212" s="244" t="s">
        <v>236</v>
      </c>
      <c r="H212" s="187" t="s">
        <v>10</v>
      </c>
      <c r="I212" s="188">
        <v>323</v>
      </c>
      <c r="J212" s="188">
        <f>VLOOKUP(A212,CENIK!$A$2:$F$201,6,FALSE)</f>
        <v>0</v>
      </c>
      <c r="K212" s="188">
        <f t="shared" si="7"/>
        <v>0</v>
      </c>
      <c r="M212"/>
      <c r="P212" s="42"/>
    </row>
    <row r="213" spans="1:16" ht="60" x14ac:dyDescent="0.25">
      <c r="A213" s="187">
        <v>1205</v>
      </c>
      <c r="B213" s="187">
        <v>139</v>
      </c>
      <c r="C213" s="184" t="str">
        <f t="shared" si="6"/>
        <v>139-1205</v>
      </c>
      <c r="D213" s="244" t="s">
        <v>309</v>
      </c>
      <c r="E213" s="244" t="s">
        <v>7</v>
      </c>
      <c r="F213" s="244" t="s">
        <v>8</v>
      </c>
      <c r="G213" s="244" t="s">
        <v>237</v>
      </c>
      <c r="H213" s="187" t="s">
        <v>14</v>
      </c>
      <c r="I213" s="188">
        <v>1</v>
      </c>
      <c r="J213" s="188">
        <f>VLOOKUP(A213,CENIK!$A$2:$F$201,6,FALSE)</f>
        <v>0</v>
      </c>
      <c r="K213" s="188">
        <f t="shared" si="7"/>
        <v>0</v>
      </c>
      <c r="M213"/>
      <c r="P213" s="42"/>
    </row>
    <row r="214" spans="1:16" ht="60" x14ac:dyDescent="0.25">
      <c r="A214" s="187">
        <v>1206</v>
      </c>
      <c r="B214" s="187">
        <v>139</v>
      </c>
      <c r="C214" s="184" t="str">
        <f t="shared" si="6"/>
        <v>139-1206</v>
      </c>
      <c r="D214" s="244" t="s">
        <v>309</v>
      </c>
      <c r="E214" s="244" t="s">
        <v>7</v>
      </c>
      <c r="F214" s="244" t="s">
        <v>8</v>
      </c>
      <c r="G214" s="244" t="s">
        <v>238</v>
      </c>
      <c r="H214" s="187" t="s">
        <v>14</v>
      </c>
      <c r="I214" s="188">
        <v>1</v>
      </c>
      <c r="J214" s="188">
        <f>VLOOKUP(A214,CENIK!$A$2:$F$201,6,FALSE)</f>
        <v>0</v>
      </c>
      <c r="K214" s="188">
        <f t="shared" si="7"/>
        <v>0</v>
      </c>
      <c r="M214"/>
      <c r="P214" s="42"/>
    </row>
    <row r="215" spans="1:16" ht="75" x14ac:dyDescent="0.25">
      <c r="A215" s="187">
        <v>1210</v>
      </c>
      <c r="B215" s="187">
        <v>139</v>
      </c>
      <c r="C215" s="184" t="str">
        <f t="shared" si="6"/>
        <v>139-1210</v>
      </c>
      <c r="D215" s="244" t="s">
        <v>309</v>
      </c>
      <c r="E215" s="244" t="s">
        <v>7</v>
      </c>
      <c r="F215" s="244" t="s">
        <v>8</v>
      </c>
      <c r="G215" s="244" t="s">
        <v>241</v>
      </c>
      <c r="H215" s="187" t="s">
        <v>14</v>
      </c>
      <c r="I215" s="188">
        <v>1</v>
      </c>
      <c r="J215" s="188">
        <f>VLOOKUP(A215,CENIK!$A$2:$F$201,6,FALSE)</f>
        <v>0</v>
      </c>
      <c r="K215" s="188">
        <f t="shared" si="7"/>
        <v>0</v>
      </c>
      <c r="M215"/>
      <c r="P215" s="42"/>
    </row>
    <row r="216" spans="1:16" ht="45" x14ac:dyDescent="0.25">
      <c r="A216" s="187">
        <v>1301</v>
      </c>
      <c r="B216" s="187">
        <v>139</v>
      </c>
      <c r="C216" s="184" t="str">
        <f t="shared" si="6"/>
        <v>139-1301</v>
      </c>
      <c r="D216" s="244" t="s">
        <v>309</v>
      </c>
      <c r="E216" s="244" t="s">
        <v>7</v>
      </c>
      <c r="F216" s="244" t="s">
        <v>15</v>
      </c>
      <c r="G216" s="244" t="s">
        <v>16</v>
      </c>
      <c r="H216" s="187" t="s">
        <v>10</v>
      </c>
      <c r="I216" s="188">
        <v>323.14</v>
      </c>
      <c r="J216" s="188">
        <f>VLOOKUP(A216,CENIK!$A$2:$F$201,6,FALSE)</f>
        <v>0</v>
      </c>
      <c r="K216" s="188">
        <f t="shared" si="7"/>
        <v>0</v>
      </c>
      <c r="M216"/>
      <c r="P216" s="42"/>
    </row>
    <row r="217" spans="1:16" ht="150" x14ac:dyDescent="0.25">
      <c r="A217" s="187">
        <v>1302</v>
      </c>
      <c r="B217" s="187">
        <v>139</v>
      </c>
      <c r="C217" s="184" t="str">
        <f t="shared" si="6"/>
        <v>139-1302</v>
      </c>
      <c r="D217" s="244" t="s">
        <v>309</v>
      </c>
      <c r="E217" s="244" t="s">
        <v>7</v>
      </c>
      <c r="F217" s="244" t="s">
        <v>15</v>
      </c>
      <c r="G217" s="1201" t="s">
        <v>3252</v>
      </c>
      <c r="H217" s="187" t="s">
        <v>10</v>
      </c>
      <c r="I217" s="188">
        <v>323.14</v>
      </c>
      <c r="J217" s="188">
        <f>VLOOKUP(A217,CENIK!$A$2:$F$201,6,FALSE)</f>
        <v>0</v>
      </c>
      <c r="K217" s="188">
        <f t="shared" si="7"/>
        <v>0</v>
      </c>
      <c r="M217"/>
      <c r="P217" s="42"/>
    </row>
    <row r="218" spans="1:16" ht="60" x14ac:dyDescent="0.25">
      <c r="A218" s="187">
        <v>1307</v>
      </c>
      <c r="B218" s="187">
        <v>139</v>
      </c>
      <c r="C218" s="184" t="str">
        <f t="shared" si="6"/>
        <v>139-1307</v>
      </c>
      <c r="D218" s="244" t="s">
        <v>309</v>
      </c>
      <c r="E218" s="244" t="s">
        <v>7</v>
      </c>
      <c r="F218" s="244" t="s">
        <v>15</v>
      </c>
      <c r="G218" s="244" t="s">
        <v>18</v>
      </c>
      <c r="H218" s="187" t="s">
        <v>6</v>
      </c>
      <c r="I218" s="188">
        <v>19</v>
      </c>
      <c r="J218" s="188">
        <f>VLOOKUP(A218,CENIK!$A$2:$F$201,6,FALSE)</f>
        <v>0</v>
      </c>
      <c r="K218" s="188">
        <f t="shared" si="7"/>
        <v>0</v>
      </c>
      <c r="M218"/>
      <c r="P218" s="42"/>
    </row>
    <row r="219" spans="1:16" ht="30" x14ac:dyDescent="0.25">
      <c r="A219" s="187">
        <v>1401</v>
      </c>
      <c r="B219" s="187">
        <v>139</v>
      </c>
      <c r="C219" s="184" t="str">
        <f t="shared" si="6"/>
        <v>139-1401</v>
      </c>
      <c r="D219" s="244" t="s">
        <v>309</v>
      </c>
      <c r="E219" s="244" t="s">
        <v>7</v>
      </c>
      <c r="F219" s="244" t="s">
        <v>25</v>
      </c>
      <c r="G219" s="244" t="s">
        <v>247</v>
      </c>
      <c r="H219" s="187" t="s">
        <v>20</v>
      </c>
      <c r="I219" s="188">
        <v>10</v>
      </c>
      <c r="J219" s="188">
        <f>VLOOKUP(A219,CENIK!$A$2:$F$201,6,FALSE)</f>
        <v>0</v>
      </c>
      <c r="K219" s="188">
        <f t="shared" si="7"/>
        <v>0</v>
      </c>
      <c r="M219"/>
      <c r="P219" s="42"/>
    </row>
    <row r="220" spans="1:16" ht="30" x14ac:dyDescent="0.25">
      <c r="A220" s="187">
        <v>1402</v>
      </c>
      <c r="B220" s="187">
        <v>139</v>
      </c>
      <c r="C220" s="184" t="str">
        <f t="shared" si="6"/>
        <v>139-1402</v>
      </c>
      <c r="D220" s="244" t="s">
        <v>309</v>
      </c>
      <c r="E220" s="244" t="s">
        <v>7</v>
      </c>
      <c r="F220" s="244" t="s">
        <v>25</v>
      </c>
      <c r="G220" s="244" t="s">
        <v>248</v>
      </c>
      <c r="H220" s="187" t="s">
        <v>20</v>
      </c>
      <c r="I220" s="188">
        <v>10</v>
      </c>
      <c r="J220" s="188">
        <f>VLOOKUP(A220,CENIK!$A$2:$F$201,6,FALSE)</f>
        <v>0</v>
      </c>
      <c r="K220" s="188">
        <f t="shared" si="7"/>
        <v>0</v>
      </c>
      <c r="M220"/>
      <c r="P220" s="42"/>
    </row>
    <row r="221" spans="1:16" ht="30" x14ac:dyDescent="0.25">
      <c r="A221" s="187">
        <v>1403</v>
      </c>
      <c r="B221" s="187">
        <v>139</v>
      </c>
      <c r="C221" s="184" t="str">
        <f t="shared" si="6"/>
        <v>139-1403</v>
      </c>
      <c r="D221" s="244" t="s">
        <v>309</v>
      </c>
      <c r="E221" s="244" t="s">
        <v>7</v>
      </c>
      <c r="F221" s="244" t="s">
        <v>25</v>
      </c>
      <c r="G221" s="244" t="s">
        <v>249</v>
      </c>
      <c r="H221" s="187" t="s">
        <v>20</v>
      </c>
      <c r="I221" s="188">
        <v>5</v>
      </c>
      <c r="J221" s="188">
        <f>VLOOKUP(A221,CENIK!$A$2:$F$201,6,FALSE)</f>
        <v>0</v>
      </c>
      <c r="K221" s="188">
        <f t="shared" si="7"/>
        <v>0</v>
      </c>
      <c r="M221"/>
      <c r="P221" s="42"/>
    </row>
    <row r="222" spans="1:16" ht="45" x14ac:dyDescent="0.25">
      <c r="A222" s="187">
        <v>12309</v>
      </c>
      <c r="B222" s="187">
        <v>139</v>
      </c>
      <c r="C222" s="184" t="str">
        <f t="shared" si="6"/>
        <v>139-12309</v>
      </c>
      <c r="D222" s="244" t="s">
        <v>309</v>
      </c>
      <c r="E222" s="244" t="s">
        <v>26</v>
      </c>
      <c r="F222" s="244" t="s">
        <v>27</v>
      </c>
      <c r="G222" s="244" t="s">
        <v>30</v>
      </c>
      <c r="H222" s="187" t="s">
        <v>29</v>
      </c>
      <c r="I222" s="188">
        <v>420.08</v>
      </c>
      <c r="J222" s="188">
        <f>VLOOKUP(A222,CENIK!$A$2:$F$201,6,FALSE)</f>
        <v>0</v>
      </c>
      <c r="K222" s="188">
        <f t="shared" si="7"/>
        <v>0</v>
      </c>
      <c r="M222"/>
      <c r="P222" s="42"/>
    </row>
    <row r="223" spans="1:16" ht="30" x14ac:dyDescent="0.25">
      <c r="A223" s="187">
        <v>12328</v>
      </c>
      <c r="B223" s="187">
        <v>139</v>
      </c>
      <c r="C223" s="184" t="str">
        <f t="shared" si="6"/>
        <v>139-12328</v>
      </c>
      <c r="D223" s="244" t="s">
        <v>309</v>
      </c>
      <c r="E223" s="244" t="s">
        <v>26</v>
      </c>
      <c r="F223" s="244" t="s">
        <v>27</v>
      </c>
      <c r="G223" s="244" t="s">
        <v>32</v>
      </c>
      <c r="H223" s="187" t="s">
        <v>10</v>
      </c>
      <c r="I223" s="188">
        <v>646.28</v>
      </c>
      <c r="J223" s="188">
        <f>VLOOKUP(A223,CENIK!$A$2:$F$201,6,FALSE)</f>
        <v>0</v>
      </c>
      <c r="K223" s="188">
        <f t="shared" si="7"/>
        <v>0</v>
      </c>
      <c r="M223"/>
      <c r="P223" s="42"/>
    </row>
    <row r="224" spans="1:16" ht="60" x14ac:dyDescent="0.25">
      <c r="A224" s="187">
        <v>21106</v>
      </c>
      <c r="B224" s="187">
        <v>139</v>
      </c>
      <c r="C224" s="184" t="str">
        <f t="shared" si="6"/>
        <v>139-21106</v>
      </c>
      <c r="D224" s="244" t="s">
        <v>309</v>
      </c>
      <c r="E224" s="244" t="s">
        <v>26</v>
      </c>
      <c r="F224" s="244" t="s">
        <v>27</v>
      </c>
      <c r="G224" s="244" t="s">
        <v>251</v>
      </c>
      <c r="H224" s="187" t="s">
        <v>22</v>
      </c>
      <c r="I224" s="188">
        <v>466</v>
      </c>
      <c r="J224" s="188">
        <f>VLOOKUP(A224,CENIK!$A$2:$F$201,6,FALSE)</f>
        <v>0</v>
      </c>
      <c r="K224" s="188">
        <f t="shared" si="7"/>
        <v>0</v>
      </c>
      <c r="M224"/>
      <c r="P224" s="42"/>
    </row>
    <row r="225" spans="1:16" ht="30" x14ac:dyDescent="0.25">
      <c r="A225" s="187">
        <v>22103</v>
      </c>
      <c r="B225" s="187">
        <v>139</v>
      </c>
      <c r="C225" s="184" t="str">
        <f t="shared" si="6"/>
        <v>139-22103</v>
      </c>
      <c r="D225" s="244" t="s">
        <v>309</v>
      </c>
      <c r="E225" s="244" t="s">
        <v>26</v>
      </c>
      <c r="F225" s="244" t="s">
        <v>36</v>
      </c>
      <c r="G225" s="244" t="s">
        <v>40</v>
      </c>
      <c r="H225" s="187" t="s">
        <v>29</v>
      </c>
      <c r="I225" s="188">
        <v>420.08</v>
      </c>
      <c r="J225" s="188">
        <f>VLOOKUP(A225,CENIK!$A$2:$F$201,6,FALSE)</f>
        <v>0</v>
      </c>
      <c r="K225" s="188">
        <f t="shared" si="7"/>
        <v>0</v>
      </c>
      <c r="M225"/>
      <c r="P225" s="42"/>
    </row>
    <row r="226" spans="1:16" ht="30" x14ac:dyDescent="0.25">
      <c r="A226" s="187">
        <v>24405</v>
      </c>
      <c r="B226" s="187">
        <v>139</v>
      </c>
      <c r="C226" s="184" t="str">
        <f t="shared" si="6"/>
        <v>139-24405</v>
      </c>
      <c r="D226" s="244" t="s">
        <v>309</v>
      </c>
      <c r="E226" s="244" t="s">
        <v>26</v>
      </c>
      <c r="F226" s="244" t="s">
        <v>36</v>
      </c>
      <c r="G226" s="244" t="s">
        <v>252</v>
      </c>
      <c r="H226" s="187" t="s">
        <v>22</v>
      </c>
      <c r="I226" s="188">
        <v>168.03</v>
      </c>
      <c r="J226" s="188">
        <f>VLOOKUP(A226,CENIK!$A$2:$F$201,6,FALSE)</f>
        <v>0</v>
      </c>
      <c r="K226" s="188">
        <f t="shared" si="7"/>
        <v>0</v>
      </c>
      <c r="M226"/>
      <c r="P226" s="42"/>
    </row>
    <row r="227" spans="1:16" ht="30" x14ac:dyDescent="0.25">
      <c r="A227" s="187">
        <v>31101</v>
      </c>
      <c r="B227" s="187">
        <v>139</v>
      </c>
      <c r="C227" s="184" t="str">
        <f t="shared" si="6"/>
        <v>139-31101</v>
      </c>
      <c r="D227" s="244" t="s">
        <v>309</v>
      </c>
      <c r="E227" s="244" t="s">
        <v>26</v>
      </c>
      <c r="F227" s="244" t="s">
        <v>36</v>
      </c>
      <c r="G227" s="244" t="s">
        <v>253</v>
      </c>
      <c r="H227" s="187" t="s">
        <v>22</v>
      </c>
      <c r="I227" s="188">
        <v>105.02</v>
      </c>
      <c r="J227" s="188">
        <f>VLOOKUP(A227,CENIK!$A$2:$F$201,6,FALSE)</f>
        <v>0</v>
      </c>
      <c r="K227" s="188">
        <f t="shared" si="7"/>
        <v>0</v>
      </c>
      <c r="M227"/>
      <c r="P227" s="42"/>
    </row>
    <row r="228" spans="1:16" ht="75" x14ac:dyDescent="0.25">
      <c r="A228" s="187">
        <v>31602</v>
      </c>
      <c r="B228" s="187">
        <v>139</v>
      </c>
      <c r="C228" s="184" t="str">
        <f t="shared" si="6"/>
        <v>139-31602</v>
      </c>
      <c r="D228" s="244" t="s">
        <v>309</v>
      </c>
      <c r="E228" s="244" t="s">
        <v>26</v>
      </c>
      <c r="F228" s="244" t="s">
        <v>36</v>
      </c>
      <c r="G228" s="244" t="s">
        <v>640</v>
      </c>
      <c r="H228" s="187" t="s">
        <v>29</v>
      </c>
      <c r="I228" s="188">
        <v>420.08</v>
      </c>
      <c r="J228" s="188">
        <f>VLOOKUP(A228,CENIK!$A$2:$F$201,6,FALSE)</f>
        <v>0</v>
      </c>
      <c r="K228" s="188">
        <f t="shared" si="7"/>
        <v>0</v>
      </c>
      <c r="M228"/>
      <c r="P228" s="42"/>
    </row>
    <row r="229" spans="1:16" ht="45" x14ac:dyDescent="0.25">
      <c r="A229" s="187">
        <v>32208</v>
      </c>
      <c r="B229" s="187">
        <v>139</v>
      </c>
      <c r="C229" s="184" t="str">
        <f t="shared" si="6"/>
        <v>139-32208</v>
      </c>
      <c r="D229" s="244" t="s">
        <v>309</v>
      </c>
      <c r="E229" s="244" t="s">
        <v>26</v>
      </c>
      <c r="F229" s="244" t="s">
        <v>36</v>
      </c>
      <c r="G229" s="244" t="s">
        <v>254</v>
      </c>
      <c r="H229" s="187" t="s">
        <v>29</v>
      </c>
      <c r="I229" s="188">
        <v>420.08</v>
      </c>
      <c r="J229" s="188">
        <f>VLOOKUP(A229,CENIK!$A$2:$F$201,6,FALSE)</f>
        <v>0</v>
      </c>
      <c r="K229" s="188">
        <f t="shared" si="7"/>
        <v>0</v>
      </c>
      <c r="M229"/>
      <c r="P229" s="42"/>
    </row>
    <row r="230" spans="1:16" ht="45" x14ac:dyDescent="0.25">
      <c r="A230" s="187">
        <v>4101</v>
      </c>
      <c r="B230" s="187">
        <v>139</v>
      </c>
      <c r="C230" s="184" t="str">
        <f t="shared" si="6"/>
        <v>139-4101</v>
      </c>
      <c r="D230" s="244" t="s">
        <v>309</v>
      </c>
      <c r="E230" s="244" t="s">
        <v>49</v>
      </c>
      <c r="F230" s="244" t="s">
        <v>50</v>
      </c>
      <c r="G230" s="244" t="s">
        <v>641</v>
      </c>
      <c r="H230" s="187" t="s">
        <v>29</v>
      </c>
      <c r="I230" s="188">
        <v>1757.88</v>
      </c>
      <c r="J230" s="188">
        <f>VLOOKUP(A230,CENIK!$A$2:$F$201,6,FALSE)</f>
        <v>0</v>
      </c>
      <c r="K230" s="188">
        <f t="shared" si="7"/>
        <v>0</v>
      </c>
      <c r="M230"/>
      <c r="P230" s="42"/>
    </row>
    <row r="231" spans="1:16" ht="60" x14ac:dyDescent="0.25">
      <c r="A231" s="187">
        <v>4105</v>
      </c>
      <c r="B231" s="187">
        <v>139</v>
      </c>
      <c r="C231" s="184" t="str">
        <f t="shared" si="6"/>
        <v>139-4105</v>
      </c>
      <c r="D231" s="244" t="s">
        <v>309</v>
      </c>
      <c r="E231" s="244" t="s">
        <v>49</v>
      </c>
      <c r="F231" s="244" t="s">
        <v>50</v>
      </c>
      <c r="G231" s="244" t="s">
        <v>257</v>
      </c>
      <c r="H231" s="187" t="s">
        <v>22</v>
      </c>
      <c r="I231" s="188">
        <v>173</v>
      </c>
      <c r="J231" s="188">
        <f>VLOOKUP(A231,CENIK!$A$2:$F$201,6,FALSE)</f>
        <v>0</v>
      </c>
      <c r="K231" s="188">
        <f t="shared" si="7"/>
        <v>0</v>
      </c>
      <c r="M231"/>
      <c r="P231" s="42"/>
    </row>
    <row r="232" spans="1:16" ht="45" x14ac:dyDescent="0.25">
      <c r="A232" s="187">
        <v>4106</v>
      </c>
      <c r="B232" s="187">
        <v>139</v>
      </c>
      <c r="C232" s="184" t="str">
        <f t="shared" si="6"/>
        <v>139-4106</v>
      </c>
      <c r="D232" s="244" t="s">
        <v>309</v>
      </c>
      <c r="E232" s="244" t="s">
        <v>49</v>
      </c>
      <c r="F232" s="244" t="s">
        <v>50</v>
      </c>
      <c r="G232" s="244" t="s">
        <v>642</v>
      </c>
      <c r="H232" s="187" t="s">
        <v>22</v>
      </c>
      <c r="I232" s="188">
        <v>419</v>
      </c>
      <c r="J232" s="188">
        <f>VLOOKUP(A232,CENIK!$A$2:$F$201,6,FALSE)</f>
        <v>0</v>
      </c>
      <c r="K232" s="188">
        <f t="shared" si="7"/>
        <v>0</v>
      </c>
      <c r="M232"/>
      <c r="P232" s="42"/>
    </row>
    <row r="233" spans="1:16" ht="45" x14ac:dyDescent="0.25">
      <c r="A233" s="187">
        <v>4117</v>
      </c>
      <c r="B233" s="187">
        <v>139</v>
      </c>
      <c r="C233" s="184" t="str">
        <f t="shared" si="6"/>
        <v>139-4117</v>
      </c>
      <c r="D233" s="244" t="s">
        <v>309</v>
      </c>
      <c r="E233" s="244" t="s">
        <v>49</v>
      </c>
      <c r="F233" s="244" t="s">
        <v>50</v>
      </c>
      <c r="G233" s="244" t="s">
        <v>52</v>
      </c>
      <c r="H233" s="187" t="s">
        <v>22</v>
      </c>
      <c r="I233" s="188">
        <v>66</v>
      </c>
      <c r="J233" s="188">
        <f>VLOOKUP(A233,CENIK!$A$2:$F$201,6,FALSE)</f>
        <v>0</v>
      </c>
      <c r="K233" s="188">
        <f t="shared" si="7"/>
        <v>0</v>
      </c>
      <c r="M233"/>
      <c r="P233" s="42"/>
    </row>
    <row r="234" spans="1:16" ht="45" x14ac:dyDescent="0.25">
      <c r="A234" s="187">
        <v>4121</v>
      </c>
      <c r="B234" s="187">
        <v>139</v>
      </c>
      <c r="C234" s="184" t="str">
        <f t="shared" si="6"/>
        <v>139-4121</v>
      </c>
      <c r="D234" s="244" t="s">
        <v>309</v>
      </c>
      <c r="E234" s="244" t="s">
        <v>49</v>
      </c>
      <c r="F234" s="244" t="s">
        <v>50</v>
      </c>
      <c r="G234" s="244" t="s">
        <v>260</v>
      </c>
      <c r="H234" s="187" t="s">
        <v>22</v>
      </c>
      <c r="I234" s="188">
        <v>10</v>
      </c>
      <c r="J234" s="188">
        <f>VLOOKUP(A234,CENIK!$A$2:$F$201,6,FALSE)</f>
        <v>0</v>
      </c>
      <c r="K234" s="188">
        <f t="shared" si="7"/>
        <v>0</v>
      </c>
      <c r="M234"/>
      <c r="P234" s="42"/>
    </row>
    <row r="235" spans="1:16" ht="30" x14ac:dyDescent="0.25">
      <c r="A235" s="187">
        <v>4202</v>
      </c>
      <c r="B235" s="187">
        <v>139</v>
      </c>
      <c r="C235" s="184" t="str">
        <f t="shared" si="6"/>
        <v>139-4202</v>
      </c>
      <c r="D235" s="244" t="s">
        <v>309</v>
      </c>
      <c r="E235" s="244" t="s">
        <v>49</v>
      </c>
      <c r="F235" s="244" t="s">
        <v>56</v>
      </c>
      <c r="G235" s="244" t="s">
        <v>58</v>
      </c>
      <c r="H235" s="187" t="s">
        <v>29</v>
      </c>
      <c r="I235" s="188">
        <v>420.08</v>
      </c>
      <c r="J235" s="188">
        <f>VLOOKUP(A235,CENIK!$A$2:$F$201,6,FALSE)</f>
        <v>0</v>
      </c>
      <c r="K235" s="188">
        <f t="shared" si="7"/>
        <v>0</v>
      </c>
      <c r="M235"/>
      <c r="P235" s="42"/>
    </row>
    <row r="236" spans="1:16" ht="75" x14ac:dyDescent="0.25">
      <c r="A236" s="187">
        <v>4203</v>
      </c>
      <c r="B236" s="187">
        <v>139</v>
      </c>
      <c r="C236" s="184" t="str">
        <f t="shared" ref="C236:C299" si="8">CONCATENATE(B236,$A$41,A236)</f>
        <v>139-4203</v>
      </c>
      <c r="D236" s="244" t="s">
        <v>309</v>
      </c>
      <c r="E236" s="244" t="s">
        <v>49</v>
      </c>
      <c r="F236" s="244" t="s">
        <v>56</v>
      </c>
      <c r="G236" s="244" t="s">
        <v>59</v>
      </c>
      <c r="H236" s="187" t="s">
        <v>22</v>
      </c>
      <c r="I236" s="188">
        <v>42.01</v>
      </c>
      <c r="J236" s="188">
        <f>VLOOKUP(A236,CENIK!$A$2:$F$201,6,FALSE)</f>
        <v>0</v>
      </c>
      <c r="K236" s="188">
        <f t="shared" ref="K236:K299" si="9">ROUND(I236*J236,2)</f>
        <v>0</v>
      </c>
      <c r="M236"/>
      <c r="P236" s="42"/>
    </row>
    <row r="237" spans="1:16" ht="60" x14ac:dyDescent="0.25">
      <c r="A237" s="187">
        <v>4204</v>
      </c>
      <c r="B237" s="187">
        <v>139</v>
      </c>
      <c r="C237" s="184" t="str">
        <f t="shared" si="8"/>
        <v>139-4204</v>
      </c>
      <c r="D237" s="244" t="s">
        <v>309</v>
      </c>
      <c r="E237" s="244" t="s">
        <v>49</v>
      </c>
      <c r="F237" s="244" t="s">
        <v>56</v>
      </c>
      <c r="G237" s="244" t="s">
        <v>60</v>
      </c>
      <c r="H237" s="187" t="s">
        <v>22</v>
      </c>
      <c r="I237" s="188">
        <v>167.63</v>
      </c>
      <c r="J237" s="188">
        <f>VLOOKUP(A237,CENIK!$A$2:$F$201,6,FALSE)</f>
        <v>0</v>
      </c>
      <c r="K237" s="188">
        <f t="shared" si="9"/>
        <v>0</v>
      </c>
      <c r="M237"/>
      <c r="P237" s="42"/>
    </row>
    <row r="238" spans="1:16" ht="60" x14ac:dyDescent="0.25">
      <c r="A238" s="187">
        <v>4206</v>
      </c>
      <c r="B238" s="187">
        <v>139</v>
      </c>
      <c r="C238" s="184" t="str">
        <f t="shared" si="8"/>
        <v>139-4206</v>
      </c>
      <c r="D238" s="244" t="s">
        <v>309</v>
      </c>
      <c r="E238" s="244" t="s">
        <v>49</v>
      </c>
      <c r="F238" s="244" t="s">
        <v>56</v>
      </c>
      <c r="G238" s="244" t="s">
        <v>62</v>
      </c>
      <c r="H238" s="187" t="s">
        <v>22</v>
      </c>
      <c r="I238" s="188">
        <v>639</v>
      </c>
      <c r="J238" s="188">
        <f>VLOOKUP(A238,CENIK!$A$2:$F$201,6,FALSE)</f>
        <v>0</v>
      </c>
      <c r="K238" s="188">
        <f t="shared" si="9"/>
        <v>0</v>
      </c>
      <c r="M238"/>
      <c r="P238" s="42"/>
    </row>
    <row r="239" spans="1:16" ht="75" x14ac:dyDescent="0.25">
      <c r="A239" s="187">
        <v>5109</v>
      </c>
      <c r="B239" s="187">
        <v>139</v>
      </c>
      <c r="C239" s="184" t="str">
        <f t="shared" si="8"/>
        <v>139-5109</v>
      </c>
      <c r="D239" s="244" t="s">
        <v>309</v>
      </c>
      <c r="E239" s="244" t="s">
        <v>63</v>
      </c>
      <c r="F239" s="244" t="s">
        <v>64</v>
      </c>
      <c r="G239" s="244" t="s">
        <v>70</v>
      </c>
      <c r="H239" s="187" t="s">
        <v>10</v>
      </c>
      <c r="I239" s="188">
        <v>30</v>
      </c>
      <c r="J239" s="188">
        <f>VLOOKUP(A239,CENIK!$A$2:$F$201,6,FALSE)</f>
        <v>0</v>
      </c>
      <c r="K239" s="188">
        <f t="shared" si="9"/>
        <v>0</v>
      </c>
      <c r="M239"/>
      <c r="P239" s="42"/>
    </row>
    <row r="240" spans="1:16" ht="165" x14ac:dyDescent="0.25">
      <c r="A240" s="187">
        <v>6101</v>
      </c>
      <c r="B240" s="187">
        <v>139</v>
      </c>
      <c r="C240" s="184" t="str">
        <f t="shared" si="8"/>
        <v>139-6101</v>
      </c>
      <c r="D240" s="244" t="s">
        <v>309</v>
      </c>
      <c r="E240" s="244" t="s">
        <v>74</v>
      </c>
      <c r="F240" s="244" t="s">
        <v>75</v>
      </c>
      <c r="G240" s="244" t="s">
        <v>76</v>
      </c>
      <c r="H240" s="187" t="s">
        <v>10</v>
      </c>
      <c r="I240" s="188">
        <v>323.14</v>
      </c>
      <c r="J240" s="188">
        <f>VLOOKUP(A240,CENIK!$A$2:$F$201,6,FALSE)</f>
        <v>0</v>
      </c>
      <c r="K240" s="188">
        <f t="shared" si="9"/>
        <v>0</v>
      </c>
      <c r="M240"/>
      <c r="P240" s="42"/>
    </row>
    <row r="241" spans="1:16" ht="120" x14ac:dyDescent="0.25">
      <c r="A241" s="187">
        <v>6204</v>
      </c>
      <c r="B241" s="187">
        <v>139</v>
      </c>
      <c r="C241" s="184" t="str">
        <f t="shared" si="8"/>
        <v>139-6204</v>
      </c>
      <c r="D241" s="244" t="s">
        <v>309</v>
      </c>
      <c r="E241" s="244" t="s">
        <v>74</v>
      </c>
      <c r="F241" s="244" t="s">
        <v>77</v>
      </c>
      <c r="G241" s="244" t="s">
        <v>265</v>
      </c>
      <c r="H241" s="187" t="s">
        <v>6</v>
      </c>
      <c r="I241" s="188">
        <v>12</v>
      </c>
      <c r="J241" s="188">
        <f>VLOOKUP(A241,CENIK!$A$2:$F$201,6,FALSE)</f>
        <v>0</v>
      </c>
      <c r="K241" s="188">
        <f t="shared" si="9"/>
        <v>0</v>
      </c>
      <c r="M241"/>
      <c r="P241" s="42"/>
    </row>
    <row r="242" spans="1:16" ht="120" x14ac:dyDescent="0.25">
      <c r="A242" s="187">
        <v>6253</v>
      </c>
      <c r="B242" s="187">
        <v>139</v>
      </c>
      <c r="C242" s="184" t="str">
        <f t="shared" si="8"/>
        <v>139-6253</v>
      </c>
      <c r="D242" s="244" t="s">
        <v>309</v>
      </c>
      <c r="E242" s="244" t="s">
        <v>74</v>
      </c>
      <c r="F242" s="244" t="s">
        <v>77</v>
      </c>
      <c r="G242" s="244" t="s">
        <v>269</v>
      </c>
      <c r="H242" s="187" t="s">
        <v>6</v>
      </c>
      <c r="I242" s="188">
        <v>12</v>
      </c>
      <c r="J242" s="188">
        <f>VLOOKUP(A242,CENIK!$A$2:$F$201,6,FALSE)</f>
        <v>0</v>
      </c>
      <c r="K242" s="188">
        <f t="shared" si="9"/>
        <v>0</v>
      </c>
      <c r="M242"/>
      <c r="P242" s="42"/>
    </row>
    <row r="243" spans="1:16" ht="30" x14ac:dyDescent="0.25">
      <c r="A243" s="187">
        <v>6257</v>
      </c>
      <c r="B243" s="187">
        <v>139</v>
      </c>
      <c r="C243" s="184" t="str">
        <f t="shared" si="8"/>
        <v>139-6257</v>
      </c>
      <c r="D243" s="244" t="s">
        <v>309</v>
      </c>
      <c r="E243" s="244" t="s">
        <v>74</v>
      </c>
      <c r="F243" s="244" t="s">
        <v>77</v>
      </c>
      <c r="G243" s="244" t="s">
        <v>79</v>
      </c>
      <c r="H243" s="187" t="s">
        <v>6</v>
      </c>
      <c r="I243" s="188">
        <v>1</v>
      </c>
      <c r="J243" s="188">
        <f>VLOOKUP(A243,CENIK!$A$2:$F$201,6,FALSE)</f>
        <v>0</v>
      </c>
      <c r="K243" s="188">
        <f t="shared" si="9"/>
        <v>0</v>
      </c>
      <c r="M243"/>
      <c r="P243" s="42"/>
    </row>
    <row r="244" spans="1:16" ht="345" x14ac:dyDescent="0.25">
      <c r="A244" s="187">
        <v>6301</v>
      </c>
      <c r="B244" s="187">
        <v>139</v>
      </c>
      <c r="C244" s="184" t="str">
        <f t="shared" si="8"/>
        <v>139-6301</v>
      </c>
      <c r="D244" s="244" t="s">
        <v>309</v>
      </c>
      <c r="E244" s="244" t="s">
        <v>74</v>
      </c>
      <c r="F244" s="244" t="s">
        <v>81</v>
      </c>
      <c r="G244" s="244" t="s">
        <v>270</v>
      </c>
      <c r="H244" s="187" t="s">
        <v>6</v>
      </c>
      <c r="I244" s="188">
        <v>12</v>
      </c>
      <c r="J244" s="188">
        <f>VLOOKUP(A244,CENIK!$A$2:$F$201,6,FALSE)</f>
        <v>0</v>
      </c>
      <c r="K244" s="188">
        <f t="shared" si="9"/>
        <v>0</v>
      </c>
      <c r="M244"/>
      <c r="P244" s="42"/>
    </row>
    <row r="245" spans="1:16" ht="120" x14ac:dyDescent="0.25">
      <c r="A245" s="187">
        <v>6302</v>
      </c>
      <c r="B245" s="187">
        <v>139</v>
      </c>
      <c r="C245" s="184" t="str">
        <f t="shared" si="8"/>
        <v>139-6302</v>
      </c>
      <c r="D245" s="244" t="s">
        <v>309</v>
      </c>
      <c r="E245" s="244" t="s">
        <v>74</v>
      </c>
      <c r="F245" s="244" t="s">
        <v>81</v>
      </c>
      <c r="G245" s="244" t="s">
        <v>82</v>
      </c>
      <c r="H245" s="187" t="s">
        <v>6</v>
      </c>
      <c r="I245" s="188">
        <v>12</v>
      </c>
      <c r="J245" s="188">
        <f>VLOOKUP(A245,CENIK!$A$2:$F$201,6,FALSE)</f>
        <v>0</v>
      </c>
      <c r="K245" s="188">
        <f t="shared" si="9"/>
        <v>0</v>
      </c>
      <c r="M245"/>
      <c r="P245" s="42"/>
    </row>
    <row r="246" spans="1:16" ht="30" x14ac:dyDescent="0.25">
      <c r="A246" s="187">
        <v>6401</v>
      </c>
      <c r="B246" s="187">
        <v>139</v>
      </c>
      <c r="C246" s="184" t="str">
        <f t="shared" si="8"/>
        <v>139-6401</v>
      </c>
      <c r="D246" s="244" t="s">
        <v>309</v>
      </c>
      <c r="E246" s="244" t="s">
        <v>74</v>
      </c>
      <c r="F246" s="244" t="s">
        <v>85</v>
      </c>
      <c r="G246" s="244" t="s">
        <v>86</v>
      </c>
      <c r="H246" s="187" t="s">
        <v>10</v>
      </c>
      <c r="I246" s="188">
        <v>323.14</v>
      </c>
      <c r="J246" s="188">
        <f>VLOOKUP(A246,CENIK!$A$2:$F$201,6,FALSE)</f>
        <v>0</v>
      </c>
      <c r="K246" s="188">
        <f t="shared" si="9"/>
        <v>0</v>
      </c>
      <c r="M246"/>
      <c r="P246" s="42"/>
    </row>
    <row r="247" spans="1:16" ht="30" x14ac:dyDescent="0.25">
      <c r="A247" s="187">
        <v>6402</v>
      </c>
      <c r="B247" s="187">
        <v>139</v>
      </c>
      <c r="C247" s="184" t="str">
        <f t="shared" si="8"/>
        <v>139-6402</v>
      </c>
      <c r="D247" s="244" t="s">
        <v>309</v>
      </c>
      <c r="E247" s="244" t="s">
        <v>74</v>
      </c>
      <c r="F247" s="244" t="s">
        <v>85</v>
      </c>
      <c r="G247" s="244" t="s">
        <v>122</v>
      </c>
      <c r="H247" s="187" t="s">
        <v>10</v>
      </c>
      <c r="I247" s="188">
        <v>323.14</v>
      </c>
      <c r="J247" s="188">
        <f>VLOOKUP(A247,CENIK!$A$2:$F$201,6,FALSE)</f>
        <v>0</v>
      </c>
      <c r="K247" s="188">
        <f t="shared" si="9"/>
        <v>0</v>
      </c>
      <c r="M247"/>
      <c r="P247" s="42"/>
    </row>
    <row r="248" spans="1:16" ht="60" x14ac:dyDescent="0.25">
      <c r="A248" s="187">
        <v>6405</v>
      </c>
      <c r="B248" s="187">
        <v>139</v>
      </c>
      <c r="C248" s="184" t="str">
        <f t="shared" si="8"/>
        <v>139-6405</v>
      </c>
      <c r="D248" s="244" t="s">
        <v>309</v>
      </c>
      <c r="E248" s="244" t="s">
        <v>74</v>
      </c>
      <c r="F248" s="244" t="s">
        <v>85</v>
      </c>
      <c r="G248" s="244" t="s">
        <v>87</v>
      </c>
      <c r="H248" s="187" t="s">
        <v>10</v>
      </c>
      <c r="I248" s="188">
        <v>323.14</v>
      </c>
      <c r="J248" s="188">
        <f>VLOOKUP(A248,CENIK!$A$2:$F$201,6,FALSE)</f>
        <v>0</v>
      </c>
      <c r="K248" s="188">
        <f t="shared" si="9"/>
        <v>0</v>
      </c>
      <c r="M248"/>
      <c r="P248" s="42"/>
    </row>
    <row r="249" spans="1:16" ht="30" x14ac:dyDescent="0.25">
      <c r="A249" s="187">
        <v>6501</v>
      </c>
      <c r="B249" s="187">
        <v>139</v>
      </c>
      <c r="C249" s="184" t="str">
        <f t="shared" si="8"/>
        <v>139-6501</v>
      </c>
      <c r="D249" s="244" t="s">
        <v>309</v>
      </c>
      <c r="E249" s="244" t="s">
        <v>74</v>
      </c>
      <c r="F249" s="244" t="s">
        <v>88</v>
      </c>
      <c r="G249" s="244" t="s">
        <v>271</v>
      </c>
      <c r="H249" s="187" t="s">
        <v>6</v>
      </c>
      <c r="I249" s="188">
        <v>16</v>
      </c>
      <c r="J249" s="188">
        <f>VLOOKUP(A249,CENIK!$A$2:$F$201,6,FALSE)</f>
        <v>0</v>
      </c>
      <c r="K249" s="188">
        <f t="shared" si="9"/>
        <v>0</v>
      </c>
      <c r="M249"/>
      <c r="P249" s="42"/>
    </row>
    <row r="250" spans="1:16" ht="45" x14ac:dyDescent="0.25">
      <c r="A250" s="187">
        <v>6503</v>
      </c>
      <c r="B250" s="187">
        <v>139</v>
      </c>
      <c r="C250" s="184" t="str">
        <f t="shared" si="8"/>
        <v>139-6503</v>
      </c>
      <c r="D250" s="244" t="s">
        <v>309</v>
      </c>
      <c r="E250" s="244" t="s">
        <v>74</v>
      </c>
      <c r="F250" s="244" t="s">
        <v>88</v>
      </c>
      <c r="G250" s="244" t="s">
        <v>273</v>
      </c>
      <c r="H250" s="187" t="s">
        <v>6</v>
      </c>
      <c r="I250" s="188">
        <v>3</v>
      </c>
      <c r="J250" s="188">
        <f>VLOOKUP(A250,CENIK!$A$2:$F$201,6,FALSE)</f>
        <v>0</v>
      </c>
      <c r="K250" s="188">
        <f t="shared" si="9"/>
        <v>0</v>
      </c>
      <c r="M250"/>
      <c r="P250" s="42"/>
    </row>
    <row r="251" spans="1:16" ht="30" x14ac:dyDescent="0.25">
      <c r="A251" s="187">
        <v>6507</v>
      </c>
      <c r="B251" s="187">
        <v>139</v>
      </c>
      <c r="C251" s="184" t="str">
        <f t="shared" si="8"/>
        <v>139-6507</v>
      </c>
      <c r="D251" s="244" t="s">
        <v>309</v>
      </c>
      <c r="E251" s="244" t="s">
        <v>74</v>
      </c>
      <c r="F251" s="244" t="s">
        <v>88</v>
      </c>
      <c r="G251" s="244" t="s">
        <v>277</v>
      </c>
      <c r="H251" s="187" t="s">
        <v>6</v>
      </c>
      <c r="I251" s="188">
        <v>6</v>
      </c>
      <c r="J251" s="188">
        <f>VLOOKUP(A251,CENIK!$A$2:$F$201,6,FALSE)</f>
        <v>0</v>
      </c>
      <c r="K251" s="188">
        <f t="shared" si="9"/>
        <v>0</v>
      </c>
      <c r="M251"/>
      <c r="P251" s="42"/>
    </row>
    <row r="252" spans="1:16" ht="60" x14ac:dyDescent="0.25">
      <c r="A252" s="187">
        <v>1201</v>
      </c>
      <c r="B252" s="187">
        <v>121</v>
      </c>
      <c r="C252" s="184" t="str">
        <f t="shared" si="8"/>
        <v>121-1201</v>
      </c>
      <c r="D252" s="244" t="s">
        <v>296</v>
      </c>
      <c r="E252" s="244" t="s">
        <v>7</v>
      </c>
      <c r="F252" s="244" t="s">
        <v>8</v>
      </c>
      <c r="G252" s="244" t="s">
        <v>9</v>
      </c>
      <c r="H252" s="187" t="s">
        <v>10</v>
      </c>
      <c r="I252" s="188">
        <v>137.4</v>
      </c>
      <c r="J252" s="188">
        <f>VLOOKUP(A252,CENIK!$A$2:$F$201,6,FALSE)</f>
        <v>0</v>
      </c>
      <c r="K252" s="188">
        <f t="shared" si="9"/>
        <v>0</v>
      </c>
      <c r="M252"/>
      <c r="P252" s="42"/>
    </row>
    <row r="253" spans="1:16" ht="45" x14ac:dyDescent="0.25">
      <c r="A253" s="187">
        <v>1202</v>
      </c>
      <c r="B253" s="187">
        <v>121</v>
      </c>
      <c r="C253" s="184" t="str">
        <f t="shared" si="8"/>
        <v>121-1202</v>
      </c>
      <c r="D253" s="244" t="s">
        <v>296</v>
      </c>
      <c r="E253" s="244" t="s">
        <v>7</v>
      </c>
      <c r="F253" s="244" t="s">
        <v>8</v>
      </c>
      <c r="G253" s="244" t="s">
        <v>11</v>
      </c>
      <c r="H253" s="187" t="s">
        <v>12</v>
      </c>
      <c r="I253" s="188">
        <v>8</v>
      </c>
      <c r="J253" s="188">
        <f>VLOOKUP(A253,CENIK!$A$2:$F$201,6,FALSE)</f>
        <v>0</v>
      </c>
      <c r="K253" s="188">
        <f t="shared" si="9"/>
        <v>0</v>
      </c>
      <c r="M253"/>
      <c r="P253" s="42"/>
    </row>
    <row r="254" spans="1:16" ht="60" x14ac:dyDescent="0.25">
      <c r="A254" s="187">
        <v>1203</v>
      </c>
      <c r="B254" s="187">
        <v>121</v>
      </c>
      <c r="C254" s="184" t="str">
        <f t="shared" si="8"/>
        <v>121-1203</v>
      </c>
      <c r="D254" s="244" t="s">
        <v>296</v>
      </c>
      <c r="E254" s="244" t="s">
        <v>7</v>
      </c>
      <c r="F254" s="244" t="s">
        <v>8</v>
      </c>
      <c r="G254" s="244" t="s">
        <v>236</v>
      </c>
      <c r="H254" s="187" t="s">
        <v>10</v>
      </c>
      <c r="I254" s="188">
        <v>137</v>
      </c>
      <c r="J254" s="188">
        <f>VLOOKUP(A254,CENIK!$A$2:$F$201,6,FALSE)</f>
        <v>0</v>
      </c>
      <c r="K254" s="188">
        <f t="shared" si="9"/>
        <v>0</v>
      </c>
      <c r="M254"/>
      <c r="P254" s="42"/>
    </row>
    <row r="255" spans="1:16" ht="60" x14ac:dyDescent="0.25">
      <c r="A255" s="187">
        <v>1206</v>
      </c>
      <c r="B255" s="187">
        <v>121</v>
      </c>
      <c r="C255" s="184" t="str">
        <f t="shared" si="8"/>
        <v>121-1206</v>
      </c>
      <c r="D255" s="244" t="s">
        <v>296</v>
      </c>
      <c r="E255" s="244" t="s">
        <v>7</v>
      </c>
      <c r="F255" s="244" t="s">
        <v>8</v>
      </c>
      <c r="G255" s="244" t="s">
        <v>238</v>
      </c>
      <c r="H255" s="187" t="s">
        <v>14</v>
      </c>
      <c r="I255" s="188">
        <v>1</v>
      </c>
      <c r="J255" s="188">
        <f>VLOOKUP(A255,CENIK!$A$2:$F$201,6,FALSE)</f>
        <v>0</v>
      </c>
      <c r="K255" s="188">
        <f t="shared" si="9"/>
        <v>0</v>
      </c>
      <c r="M255"/>
      <c r="P255" s="42"/>
    </row>
    <row r="256" spans="1:16" ht="75" x14ac:dyDescent="0.25">
      <c r="A256" s="187">
        <v>1210</v>
      </c>
      <c r="B256" s="187">
        <v>121</v>
      </c>
      <c r="C256" s="184" t="str">
        <f t="shared" si="8"/>
        <v>121-1210</v>
      </c>
      <c r="D256" s="244" t="s">
        <v>296</v>
      </c>
      <c r="E256" s="244" t="s">
        <v>7</v>
      </c>
      <c r="F256" s="244" t="s">
        <v>8</v>
      </c>
      <c r="G256" s="244" t="s">
        <v>241</v>
      </c>
      <c r="H256" s="187" t="s">
        <v>14</v>
      </c>
      <c r="I256" s="188">
        <v>1</v>
      </c>
      <c r="J256" s="188">
        <f>VLOOKUP(A256,CENIK!$A$2:$F$201,6,FALSE)</f>
        <v>0</v>
      </c>
      <c r="K256" s="188">
        <f t="shared" si="9"/>
        <v>0</v>
      </c>
      <c r="M256"/>
      <c r="P256" s="42"/>
    </row>
    <row r="257" spans="1:16" ht="45" x14ac:dyDescent="0.25">
      <c r="A257" s="187">
        <v>1301</v>
      </c>
      <c r="B257" s="187">
        <v>121</v>
      </c>
      <c r="C257" s="184" t="str">
        <f t="shared" si="8"/>
        <v>121-1301</v>
      </c>
      <c r="D257" s="244" t="s">
        <v>296</v>
      </c>
      <c r="E257" s="244" t="s">
        <v>7</v>
      </c>
      <c r="F257" s="244" t="s">
        <v>15</v>
      </c>
      <c r="G257" s="244" t="s">
        <v>16</v>
      </c>
      <c r="H257" s="187" t="s">
        <v>10</v>
      </c>
      <c r="I257" s="188">
        <v>137.4</v>
      </c>
      <c r="J257" s="188">
        <f>VLOOKUP(A257,CENIK!$A$2:$F$201,6,FALSE)</f>
        <v>0</v>
      </c>
      <c r="K257" s="188">
        <f t="shared" si="9"/>
        <v>0</v>
      </c>
      <c r="M257"/>
      <c r="P257" s="42"/>
    </row>
    <row r="258" spans="1:16" ht="150" x14ac:dyDescent="0.25">
      <c r="A258" s="187">
        <v>1302</v>
      </c>
      <c r="B258" s="187">
        <v>121</v>
      </c>
      <c r="C258" s="184" t="str">
        <f t="shared" si="8"/>
        <v>121-1302</v>
      </c>
      <c r="D258" s="244" t="s">
        <v>296</v>
      </c>
      <c r="E258" s="244" t="s">
        <v>7</v>
      </c>
      <c r="F258" s="244" t="s">
        <v>15</v>
      </c>
      <c r="G258" s="1201" t="s">
        <v>3252</v>
      </c>
      <c r="H258" s="187" t="s">
        <v>10</v>
      </c>
      <c r="I258" s="188">
        <v>137.4</v>
      </c>
      <c r="J258" s="188">
        <f>VLOOKUP(A258,CENIK!$A$2:$F$201,6,FALSE)</f>
        <v>0</v>
      </c>
      <c r="K258" s="188">
        <f t="shared" si="9"/>
        <v>0</v>
      </c>
      <c r="M258"/>
      <c r="P258" s="42"/>
    </row>
    <row r="259" spans="1:16" ht="60" x14ac:dyDescent="0.25">
      <c r="A259" s="187">
        <v>1307</v>
      </c>
      <c r="B259" s="187">
        <v>121</v>
      </c>
      <c r="C259" s="184" t="str">
        <f t="shared" si="8"/>
        <v>121-1307</v>
      </c>
      <c r="D259" s="244" t="s">
        <v>296</v>
      </c>
      <c r="E259" s="244" t="s">
        <v>7</v>
      </c>
      <c r="F259" s="244" t="s">
        <v>15</v>
      </c>
      <c r="G259" s="244" t="s">
        <v>18</v>
      </c>
      <c r="H259" s="187" t="s">
        <v>6</v>
      </c>
      <c r="I259" s="188">
        <v>22</v>
      </c>
      <c r="J259" s="188">
        <f>VLOOKUP(A259,CENIK!$A$2:$F$201,6,FALSE)</f>
        <v>0</v>
      </c>
      <c r="K259" s="188">
        <f t="shared" si="9"/>
        <v>0</v>
      </c>
      <c r="M259"/>
      <c r="P259" s="42"/>
    </row>
    <row r="260" spans="1:16" ht="30" x14ac:dyDescent="0.25">
      <c r="A260" s="187">
        <v>1401</v>
      </c>
      <c r="B260" s="187">
        <v>121</v>
      </c>
      <c r="C260" s="184" t="str">
        <f t="shared" si="8"/>
        <v>121-1401</v>
      </c>
      <c r="D260" s="244" t="s">
        <v>296</v>
      </c>
      <c r="E260" s="244" t="s">
        <v>7</v>
      </c>
      <c r="F260" s="244" t="s">
        <v>25</v>
      </c>
      <c r="G260" s="244" t="s">
        <v>247</v>
      </c>
      <c r="H260" s="187" t="s">
        <v>20</v>
      </c>
      <c r="I260" s="188">
        <v>10</v>
      </c>
      <c r="J260" s="188">
        <f>VLOOKUP(A260,CENIK!$A$2:$F$201,6,FALSE)</f>
        <v>0</v>
      </c>
      <c r="K260" s="188">
        <f t="shared" si="9"/>
        <v>0</v>
      </c>
      <c r="M260"/>
      <c r="P260" s="42"/>
    </row>
    <row r="261" spans="1:16" ht="30" x14ac:dyDescent="0.25">
      <c r="A261" s="187">
        <v>1402</v>
      </c>
      <c r="B261" s="187">
        <v>121</v>
      </c>
      <c r="C261" s="184" t="str">
        <f t="shared" si="8"/>
        <v>121-1402</v>
      </c>
      <c r="D261" s="244" t="s">
        <v>296</v>
      </c>
      <c r="E261" s="244" t="s">
        <v>7</v>
      </c>
      <c r="F261" s="244" t="s">
        <v>25</v>
      </c>
      <c r="G261" s="244" t="s">
        <v>248</v>
      </c>
      <c r="H261" s="187" t="s">
        <v>20</v>
      </c>
      <c r="I261" s="188">
        <v>20</v>
      </c>
      <c r="J261" s="188">
        <f>VLOOKUP(A261,CENIK!$A$2:$F$201,6,FALSE)</f>
        <v>0</v>
      </c>
      <c r="K261" s="188">
        <f t="shared" si="9"/>
        <v>0</v>
      </c>
      <c r="M261"/>
      <c r="P261" s="42"/>
    </row>
    <row r="262" spans="1:16" ht="30" x14ac:dyDescent="0.25">
      <c r="A262" s="187">
        <v>1403</v>
      </c>
      <c r="B262" s="187">
        <v>121</v>
      </c>
      <c r="C262" s="184" t="str">
        <f t="shared" si="8"/>
        <v>121-1403</v>
      </c>
      <c r="D262" s="244" t="s">
        <v>296</v>
      </c>
      <c r="E262" s="244" t="s">
        <v>7</v>
      </c>
      <c r="F262" s="244" t="s">
        <v>25</v>
      </c>
      <c r="G262" s="244" t="s">
        <v>249</v>
      </c>
      <c r="H262" s="187" t="s">
        <v>20</v>
      </c>
      <c r="I262" s="188">
        <v>5</v>
      </c>
      <c r="J262" s="188">
        <f>VLOOKUP(A262,CENIK!$A$2:$F$201,6,FALSE)</f>
        <v>0</v>
      </c>
      <c r="K262" s="188">
        <f t="shared" si="9"/>
        <v>0</v>
      </c>
      <c r="M262"/>
      <c r="P262" s="42"/>
    </row>
    <row r="263" spans="1:16" ht="45" x14ac:dyDescent="0.25">
      <c r="A263" s="187">
        <v>12309</v>
      </c>
      <c r="B263" s="187">
        <v>121</v>
      </c>
      <c r="C263" s="184" t="str">
        <f t="shared" si="8"/>
        <v>121-12309</v>
      </c>
      <c r="D263" s="244" t="s">
        <v>296</v>
      </c>
      <c r="E263" s="244" t="s">
        <v>26</v>
      </c>
      <c r="F263" s="244" t="s">
        <v>27</v>
      </c>
      <c r="G263" s="244" t="s">
        <v>30</v>
      </c>
      <c r="H263" s="187" t="s">
        <v>29</v>
      </c>
      <c r="I263" s="188">
        <v>178.62</v>
      </c>
      <c r="J263" s="188">
        <f>VLOOKUP(A263,CENIK!$A$2:$F$201,6,FALSE)</f>
        <v>0</v>
      </c>
      <c r="K263" s="188">
        <f t="shared" si="9"/>
        <v>0</v>
      </c>
      <c r="M263"/>
      <c r="P263" s="42"/>
    </row>
    <row r="264" spans="1:16" ht="30" x14ac:dyDescent="0.25">
      <c r="A264" s="187">
        <v>12328</v>
      </c>
      <c r="B264" s="187">
        <v>121</v>
      </c>
      <c r="C264" s="184" t="str">
        <f t="shared" si="8"/>
        <v>121-12328</v>
      </c>
      <c r="D264" s="244" t="s">
        <v>296</v>
      </c>
      <c r="E264" s="244" t="s">
        <v>26</v>
      </c>
      <c r="F264" s="244" t="s">
        <v>27</v>
      </c>
      <c r="G264" s="244" t="s">
        <v>32</v>
      </c>
      <c r="H264" s="187" t="s">
        <v>10</v>
      </c>
      <c r="I264" s="188">
        <v>274.8</v>
      </c>
      <c r="J264" s="188">
        <f>VLOOKUP(A264,CENIK!$A$2:$F$201,6,FALSE)</f>
        <v>0</v>
      </c>
      <c r="K264" s="188">
        <f t="shared" si="9"/>
        <v>0</v>
      </c>
      <c r="M264"/>
      <c r="P264" s="42"/>
    </row>
    <row r="265" spans="1:16" ht="60" x14ac:dyDescent="0.25">
      <c r="A265" s="187">
        <v>21106</v>
      </c>
      <c r="B265" s="187">
        <v>121</v>
      </c>
      <c r="C265" s="184" t="str">
        <f t="shared" si="8"/>
        <v>121-21106</v>
      </c>
      <c r="D265" s="244" t="s">
        <v>296</v>
      </c>
      <c r="E265" s="244" t="s">
        <v>26</v>
      </c>
      <c r="F265" s="244" t="s">
        <v>27</v>
      </c>
      <c r="G265" s="244" t="s">
        <v>251</v>
      </c>
      <c r="H265" s="187" t="s">
        <v>22</v>
      </c>
      <c r="I265" s="188">
        <v>176</v>
      </c>
      <c r="J265" s="188">
        <f>VLOOKUP(A265,CENIK!$A$2:$F$201,6,FALSE)</f>
        <v>0</v>
      </c>
      <c r="K265" s="188">
        <f t="shared" si="9"/>
        <v>0</v>
      </c>
      <c r="M265"/>
      <c r="P265" s="42"/>
    </row>
    <row r="266" spans="1:16" ht="30" x14ac:dyDescent="0.25">
      <c r="A266" s="187">
        <v>22103</v>
      </c>
      <c r="B266" s="187">
        <v>121</v>
      </c>
      <c r="C266" s="184" t="str">
        <f t="shared" si="8"/>
        <v>121-22103</v>
      </c>
      <c r="D266" s="244" t="s">
        <v>296</v>
      </c>
      <c r="E266" s="244" t="s">
        <v>26</v>
      </c>
      <c r="F266" s="244" t="s">
        <v>36</v>
      </c>
      <c r="G266" s="244" t="s">
        <v>40</v>
      </c>
      <c r="H266" s="187" t="s">
        <v>29</v>
      </c>
      <c r="I266" s="188">
        <v>179</v>
      </c>
      <c r="J266" s="188">
        <f>VLOOKUP(A266,CENIK!$A$2:$F$201,6,FALSE)</f>
        <v>0</v>
      </c>
      <c r="K266" s="188">
        <f t="shared" si="9"/>
        <v>0</v>
      </c>
      <c r="M266"/>
      <c r="P266" s="42"/>
    </row>
    <row r="267" spans="1:16" ht="30" x14ac:dyDescent="0.25">
      <c r="A267" s="187">
        <v>24405</v>
      </c>
      <c r="B267" s="187">
        <v>121</v>
      </c>
      <c r="C267" s="184" t="str">
        <f t="shared" si="8"/>
        <v>121-24405</v>
      </c>
      <c r="D267" s="244" t="s">
        <v>296</v>
      </c>
      <c r="E267" s="244" t="s">
        <v>26</v>
      </c>
      <c r="F267" s="244" t="s">
        <v>36</v>
      </c>
      <c r="G267" s="244" t="s">
        <v>252</v>
      </c>
      <c r="H267" s="187" t="s">
        <v>22</v>
      </c>
      <c r="I267" s="188">
        <v>71</v>
      </c>
      <c r="J267" s="188">
        <f>VLOOKUP(A267,CENIK!$A$2:$F$201,6,FALSE)</f>
        <v>0</v>
      </c>
      <c r="K267" s="188">
        <f t="shared" si="9"/>
        <v>0</v>
      </c>
      <c r="M267"/>
      <c r="P267" s="42"/>
    </row>
    <row r="268" spans="1:16" ht="30" x14ac:dyDescent="0.25">
      <c r="A268" s="187">
        <v>31101</v>
      </c>
      <c r="B268" s="187">
        <v>121</v>
      </c>
      <c r="C268" s="184" t="str">
        <f t="shared" si="8"/>
        <v>121-31101</v>
      </c>
      <c r="D268" s="244" t="s">
        <v>296</v>
      </c>
      <c r="E268" s="244" t="s">
        <v>26</v>
      </c>
      <c r="F268" s="244" t="s">
        <v>36</v>
      </c>
      <c r="G268" s="244" t="s">
        <v>253</v>
      </c>
      <c r="H268" s="187" t="s">
        <v>22</v>
      </c>
      <c r="I268" s="188">
        <v>45</v>
      </c>
      <c r="J268" s="188">
        <f>VLOOKUP(A268,CENIK!$A$2:$F$201,6,FALSE)</f>
        <v>0</v>
      </c>
      <c r="K268" s="188">
        <f t="shared" si="9"/>
        <v>0</v>
      </c>
      <c r="M268"/>
      <c r="P268" s="42"/>
    </row>
    <row r="269" spans="1:16" ht="75" x14ac:dyDescent="0.25">
      <c r="A269" s="187">
        <v>31602</v>
      </c>
      <c r="B269" s="187">
        <v>121</v>
      </c>
      <c r="C269" s="184" t="str">
        <f t="shared" si="8"/>
        <v>121-31602</v>
      </c>
      <c r="D269" s="244" t="s">
        <v>296</v>
      </c>
      <c r="E269" s="244" t="s">
        <v>26</v>
      </c>
      <c r="F269" s="244" t="s">
        <v>36</v>
      </c>
      <c r="G269" s="244" t="s">
        <v>640</v>
      </c>
      <c r="H269" s="187" t="s">
        <v>29</v>
      </c>
      <c r="I269" s="188">
        <v>179</v>
      </c>
      <c r="J269" s="188">
        <f>VLOOKUP(A269,CENIK!$A$2:$F$201,6,FALSE)</f>
        <v>0</v>
      </c>
      <c r="K269" s="188">
        <f t="shared" si="9"/>
        <v>0</v>
      </c>
      <c r="M269"/>
      <c r="P269" s="42"/>
    </row>
    <row r="270" spans="1:16" ht="45" x14ac:dyDescent="0.25">
      <c r="A270" s="187">
        <v>32208</v>
      </c>
      <c r="B270" s="187">
        <v>121</v>
      </c>
      <c r="C270" s="184" t="str">
        <f t="shared" si="8"/>
        <v>121-32208</v>
      </c>
      <c r="D270" s="244" t="s">
        <v>296</v>
      </c>
      <c r="E270" s="244" t="s">
        <v>26</v>
      </c>
      <c r="F270" s="244" t="s">
        <v>36</v>
      </c>
      <c r="G270" s="244" t="s">
        <v>254</v>
      </c>
      <c r="H270" s="187" t="s">
        <v>29</v>
      </c>
      <c r="I270" s="188">
        <v>179</v>
      </c>
      <c r="J270" s="188">
        <f>VLOOKUP(A270,CENIK!$A$2:$F$201,6,FALSE)</f>
        <v>0</v>
      </c>
      <c r="K270" s="188">
        <f t="shared" si="9"/>
        <v>0</v>
      </c>
      <c r="M270"/>
      <c r="P270" s="42"/>
    </row>
    <row r="271" spans="1:16" ht="45" x14ac:dyDescent="0.25">
      <c r="A271" s="187">
        <v>4101</v>
      </c>
      <c r="B271" s="187">
        <v>121</v>
      </c>
      <c r="C271" s="184" t="str">
        <f t="shared" si="8"/>
        <v>121-4101</v>
      </c>
      <c r="D271" s="244" t="s">
        <v>296</v>
      </c>
      <c r="E271" s="244" t="s">
        <v>49</v>
      </c>
      <c r="F271" s="244" t="s">
        <v>50</v>
      </c>
      <c r="G271" s="244" t="s">
        <v>641</v>
      </c>
      <c r="H271" s="187" t="s">
        <v>29</v>
      </c>
      <c r="I271" s="188">
        <v>612.79999999999995</v>
      </c>
      <c r="J271" s="188">
        <f>VLOOKUP(A271,CENIK!$A$2:$F$201,6,FALSE)</f>
        <v>0</v>
      </c>
      <c r="K271" s="188">
        <f t="shared" si="9"/>
        <v>0</v>
      </c>
      <c r="M271"/>
      <c r="P271" s="42"/>
    </row>
    <row r="272" spans="1:16" ht="60" x14ac:dyDescent="0.25">
      <c r="A272" s="187">
        <v>4105</v>
      </c>
      <c r="B272" s="187">
        <v>121</v>
      </c>
      <c r="C272" s="184" t="str">
        <f t="shared" si="8"/>
        <v>121-4105</v>
      </c>
      <c r="D272" s="244" t="s">
        <v>296</v>
      </c>
      <c r="E272" s="244" t="s">
        <v>49</v>
      </c>
      <c r="F272" s="244" t="s">
        <v>50</v>
      </c>
      <c r="G272" s="244" t="s">
        <v>257</v>
      </c>
      <c r="H272" s="187" t="s">
        <v>22</v>
      </c>
      <c r="I272" s="188">
        <v>40</v>
      </c>
      <c r="J272" s="188">
        <f>VLOOKUP(A272,CENIK!$A$2:$F$201,6,FALSE)</f>
        <v>0</v>
      </c>
      <c r="K272" s="188">
        <f t="shared" si="9"/>
        <v>0</v>
      </c>
      <c r="M272"/>
      <c r="P272" s="42"/>
    </row>
    <row r="273" spans="1:16" ht="45" x14ac:dyDescent="0.25">
      <c r="A273" s="187">
        <v>4106</v>
      </c>
      <c r="B273" s="187">
        <v>121</v>
      </c>
      <c r="C273" s="184" t="str">
        <f t="shared" si="8"/>
        <v>121-4106</v>
      </c>
      <c r="D273" s="244" t="s">
        <v>296</v>
      </c>
      <c r="E273" s="244" t="s">
        <v>49</v>
      </c>
      <c r="F273" s="244" t="s">
        <v>50</v>
      </c>
      <c r="G273" s="244" t="s">
        <v>642</v>
      </c>
      <c r="H273" s="187" t="s">
        <v>22</v>
      </c>
      <c r="I273" s="188">
        <v>182</v>
      </c>
      <c r="J273" s="188">
        <f>VLOOKUP(A273,CENIK!$A$2:$F$201,6,FALSE)</f>
        <v>0</v>
      </c>
      <c r="K273" s="188">
        <f t="shared" si="9"/>
        <v>0</v>
      </c>
      <c r="M273"/>
      <c r="P273" s="42"/>
    </row>
    <row r="274" spans="1:16" ht="45" x14ac:dyDescent="0.25">
      <c r="A274" s="187">
        <v>4117</v>
      </c>
      <c r="B274" s="187">
        <v>121</v>
      </c>
      <c r="C274" s="184" t="str">
        <f t="shared" si="8"/>
        <v>121-4117</v>
      </c>
      <c r="D274" s="244" t="s">
        <v>296</v>
      </c>
      <c r="E274" s="244" t="s">
        <v>49</v>
      </c>
      <c r="F274" s="244" t="s">
        <v>50</v>
      </c>
      <c r="G274" s="244" t="s">
        <v>52</v>
      </c>
      <c r="H274" s="187" t="s">
        <v>22</v>
      </c>
      <c r="I274" s="188">
        <v>25</v>
      </c>
      <c r="J274" s="188">
        <f>VLOOKUP(A274,CENIK!$A$2:$F$201,6,FALSE)</f>
        <v>0</v>
      </c>
      <c r="K274" s="188">
        <f t="shared" si="9"/>
        <v>0</v>
      </c>
      <c r="M274"/>
      <c r="P274" s="42"/>
    </row>
    <row r="275" spans="1:16" ht="45" x14ac:dyDescent="0.25">
      <c r="A275" s="187">
        <v>4121</v>
      </c>
      <c r="B275" s="187">
        <v>121</v>
      </c>
      <c r="C275" s="184" t="str">
        <f t="shared" si="8"/>
        <v>121-4121</v>
      </c>
      <c r="D275" s="244" t="s">
        <v>296</v>
      </c>
      <c r="E275" s="244" t="s">
        <v>49</v>
      </c>
      <c r="F275" s="244" t="s">
        <v>50</v>
      </c>
      <c r="G275" s="244" t="s">
        <v>260</v>
      </c>
      <c r="H275" s="187" t="s">
        <v>22</v>
      </c>
      <c r="I275" s="188">
        <v>15</v>
      </c>
      <c r="J275" s="188">
        <f>VLOOKUP(A275,CENIK!$A$2:$F$201,6,FALSE)</f>
        <v>0</v>
      </c>
      <c r="K275" s="188">
        <f t="shared" si="9"/>
        <v>0</v>
      </c>
      <c r="M275"/>
      <c r="P275" s="42"/>
    </row>
    <row r="276" spans="1:16" ht="30" x14ac:dyDescent="0.25">
      <c r="A276" s="187">
        <v>4202</v>
      </c>
      <c r="B276" s="187">
        <v>121</v>
      </c>
      <c r="C276" s="184" t="str">
        <f t="shared" si="8"/>
        <v>121-4202</v>
      </c>
      <c r="D276" s="244" t="s">
        <v>296</v>
      </c>
      <c r="E276" s="244" t="s">
        <v>49</v>
      </c>
      <c r="F276" s="244" t="s">
        <v>56</v>
      </c>
      <c r="G276" s="244" t="s">
        <v>58</v>
      </c>
      <c r="H276" s="187" t="s">
        <v>29</v>
      </c>
      <c r="I276" s="188">
        <v>178.62</v>
      </c>
      <c r="J276" s="188">
        <f>VLOOKUP(A276,CENIK!$A$2:$F$201,6,FALSE)</f>
        <v>0</v>
      </c>
      <c r="K276" s="188">
        <f t="shared" si="9"/>
        <v>0</v>
      </c>
      <c r="M276"/>
      <c r="P276" s="42"/>
    </row>
    <row r="277" spans="1:16" ht="75" x14ac:dyDescent="0.25">
      <c r="A277" s="187">
        <v>4203</v>
      </c>
      <c r="B277" s="187">
        <v>121</v>
      </c>
      <c r="C277" s="184" t="str">
        <f t="shared" si="8"/>
        <v>121-4203</v>
      </c>
      <c r="D277" s="244" t="s">
        <v>296</v>
      </c>
      <c r="E277" s="244" t="s">
        <v>49</v>
      </c>
      <c r="F277" s="244" t="s">
        <v>56</v>
      </c>
      <c r="G277" s="244" t="s">
        <v>59</v>
      </c>
      <c r="H277" s="187" t="s">
        <v>22</v>
      </c>
      <c r="I277" s="188">
        <v>17.86</v>
      </c>
      <c r="J277" s="188">
        <f>VLOOKUP(A277,CENIK!$A$2:$F$201,6,FALSE)</f>
        <v>0</v>
      </c>
      <c r="K277" s="188">
        <f t="shared" si="9"/>
        <v>0</v>
      </c>
      <c r="M277"/>
      <c r="P277" s="42"/>
    </row>
    <row r="278" spans="1:16" ht="60" x14ac:dyDescent="0.25">
      <c r="A278" s="187">
        <v>4204</v>
      </c>
      <c r="B278" s="187">
        <v>121</v>
      </c>
      <c r="C278" s="184" t="str">
        <f t="shared" si="8"/>
        <v>121-4204</v>
      </c>
      <c r="D278" s="244" t="s">
        <v>296</v>
      </c>
      <c r="E278" s="244" t="s">
        <v>49</v>
      </c>
      <c r="F278" s="244" t="s">
        <v>56</v>
      </c>
      <c r="G278" s="244" t="s">
        <v>60</v>
      </c>
      <c r="H278" s="187" t="s">
        <v>22</v>
      </c>
      <c r="I278" s="188">
        <v>71.28</v>
      </c>
      <c r="J278" s="188">
        <f>VLOOKUP(A278,CENIK!$A$2:$F$201,6,FALSE)</f>
        <v>0</v>
      </c>
      <c r="K278" s="188">
        <f t="shared" si="9"/>
        <v>0</v>
      </c>
      <c r="M278"/>
      <c r="P278" s="42"/>
    </row>
    <row r="279" spans="1:16" ht="60" x14ac:dyDescent="0.25">
      <c r="A279" s="187">
        <v>4206</v>
      </c>
      <c r="B279" s="187">
        <v>121</v>
      </c>
      <c r="C279" s="184" t="str">
        <f t="shared" si="8"/>
        <v>121-4206</v>
      </c>
      <c r="D279" s="244" t="s">
        <v>296</v>
      </c>
      <c r="E279" s="244" t="s">
        <v>49</v>
      </c>
      <c r="F279" s="244" t="s">
        <v>56</v>
      </c>
      <c r="G279" s="244" t="s">
        <v>62</v>
      </c>
      <c r="H279" s="187" t="s">
        <v>22</v>
      </c>
      <c r="I279" s="188">
        <v>216</v>
      </c>
      <c r="J279" s="188">
        <f>VLOOKUP(A279,CENIK!$A$2:$F$201,6,FALSE)</f>
        <v>0</v>
      </c>
      <c r="K279" s="188">
        <f t="shared" si="9"/>
        <v>0</v>
      </c>
      <c r="M279"/>
      <c r="P279" s="42"/>
    </row>
    <row r="280" spans="1:16" ht="75" x14ac:dyDescent="0.25">
      <c r="A280" s="187">
        <v>5109</v>
      </c>
      <c r="B280" s="187">
        <v>121</v>
      </c>
      <c r="C280" s="184" t="str">
        <f t="shared" si="8"/>
        <v>121-5109</v>
      </c>
      <c r="D280" s="244" t="s">
        <v>296</v>
      </c>
      <c r="E280" s="244" t="s">
        <v>63</v>
      </c>
      <c r="F280" s="244" t="s">
        <v>64</v>
      </c>
      <c r="G280" s="244" t="s">
        <v>70</v>
      </c>
      <c r="H280" s="187" t="s">
        <v>10</v>
      </c>
      <c r="I280" s="188">
        <v>5</v>
      </c>
      <c r="J280" s="188">
        <f>VLOOKUP(A280,CENIK!$A$2:$F$201,6,FALSE)</f>
        <v>0</v>
      </c>
      <c r="K280" s="188">
        <f t="shared" si="9"/>
        <v>0</v>
      </c>
      <c r="M280"/>
      <c r="P280" s="42"/>
    </row>
    <row r="281" spans="1:16" ht="165" x14ac:dyDescent="0.25">
      <c r="A281" s="187">
        <v>6101</v>
      </c>
      <c r="B281" s="187">
        <v>121</v>
      </c>
      <c r="C281" s="184" t="str">
        <f t="shared" si="8"/>
        <v>121-6101</v>
      </c>
      <c r="D281" s="244" t="s">
        <v>296</v>
      </c>
      <c r="E281" s="244" t="s">
        <v>74</v>
      </c>
      <c r="F281" s="244" t="s">
        <v>75</v>
      </c>
      <c r="G281" s="244" t="s">
        <v>76</v>
      </c>
      <c r="H281" s="187" t="s">
        <v>10</v>
      </c>
      <c r="I281" s="188">
        <v>138</v>
      </c>
      <c r="J281" s="188">
        <f>VLOOKUP(A281,CENIK!$A$2:$F$201,6,FALSE)</f>
        <v>0</v>
      </c>
      <c r="K281" s="188">
        <f t="shared" si="9"/>
        <v>0</v>
      </c>
      <c r="M281"/>
      <c r="P281" s="42"/>
    </row>
    <row r="282" spans="1:16" ht="120" x14ac:dyDescent="0.25">
      <c r="A282" s="187">
        <v>6204</v>
      </c>
      <c r="B282" s="187">
        <v>121</v>
      </c>
      <c r="C282" s="184" t="str">
        <f t="shared" si="8"/>
        <v>121-6204</v>
      </c>
      <c r="D282" s="244" t="s">
        <v>296</v>
      </c>
      <c r="E282" s="244" t="s">
        <v>74</v>
      </c>
      <c r="F282" s="244" t="s">
        <v>77</v>
      </c>
      <c r="G282" s="244" t="s">
        <v>265</v>
      </c>
      <c r="H282" s="187" t="s">
        <v>6</v>
      </c>
      <c r="I282" s="188">
        <v>8</v>
      </c>
      <c r="J282" s="188">
        <f>VLOOKUP(A282,CENIK!$A$2:$F$201,6,FALSE)</f>
        <v>0</v>
      </c>
      <c r="K282" s="188">
        <f t="shared" si="9"/>
        <v>0</v>
      </c>
      <c r="M282"/>
      <c r="P282" s="42"/>
    </row>
    <row r="283" spans="1:16" ht="120" x14ac:dyDescent="0.25">
      <c r="A283" s="187">
        <v>6253</v>
      </c>
      <c r="B283" s="187">
        <v>121</v>
      </c>
      <c r="C283" s="184" t="str">
        <f t="shared" si="8"/>
        <v>121-6253</v>
      </c>
      <c r="D283" s="244" t="s">
        <v>296</v>
      </c>
      <c r="E283" s="244" t="s">
        <v>74</v>
      </c>
      <c r="F283" s="244" t="s">
        <v>77</v>
      </c>
      <c r="G283" s="244" t="s">
        <v>269</v>
      </c>
      <c r="H283" s="187" t="s">
        <v>6</v>
      </c>
      <c r="I283" s="188">
        <v>8</v>
      </c>
      <c r="J283" s="188">
        <f>VLOOKUP(A283,CENIK!$A$2:$F$201,6,FALSE)</f>
        <v>0</v>
      </c>
      <c r="K283" s="188">
        <f t="shared" si="9"/>
        <v>0</v>
      </c>
      <c r="M283"/>
      <c r="P283" s="42"/>
    </row>
    <row r="284" spans="1:16" ht="30" x14ac:dyDescent="0.25">
      <c r="A284" s="187">
        <v>6258</v>
      </c>
      <c r="B284" s="187">
        <v>121</v>
      </c>
      <c r="C284" s="184" t="str">
        <f t="shared" si="8"/>
        <v>121-6258</v>
      </c>
      <c r="D284" s="244" t="s">
        <v>296</v>
      </c>
      <c r="E284" s="244" t="s">
        <v>74</v>
      </c>
      <c r="F284" s="244" t="s">
        <v>77</v>
      </c>
      <c r="G284" s="244" t="s">
        <v>80</v>
      </c>
      <c r="H284" s="187" t="s">
        <v>6</v>
      </c>
      <c r="I284" s="188">
        <v>1</v>
      </c>
      <c r="J284" s="188">
        <f>VLOOKUP(A284,CENIK!$A$2:$F$201,6,FALSE)</f>
        <v>0</v>
      </c>
      <c r="K284" s="188">
        <f t="shared" si="9"/>
        <v>0</v>
      </c>
      <c r="M284"/>
      <c r="P284" s="42"/>
    </row>
    <row r="285" spans="1:16" ht="345" x14ac:dyDescent="0.25">
      <c r="A285" s="187">
        <v>6301</v>
      </c>
      <c r="B285" s="187">
        <v>121</v>
      </c>
      <c r="C285" s="184" t="str">
        <f t="shared" si="8"/>
        <v>121-6301</v>
      </c>
      <c r="D285" s="244" t="s">
        <v>296</v>
      </c>
      <c r="E285" s="244" t="s">
        <v>74</v>
      </c>
      <c r="F285" s="244" t="s">
        <v>81</v>
      </c>
      <c r="G285" s="244" t="s">
        <v>270</v>
      </c>
      <c r="H285" s="187" t="s">
        <v>6</v>
      </c>
      <c r="I285" s="188">
        <v>10</v>
      </c>
      <c r="J285" s="188">
        <f>VLOOKUP(A285,CENIK!$A$2:$F$201,6,FALSE)</f>
        <v>0</v>
      </c>
      <c r="K285" s="188">
        <f t="shared" si="9"/>
        <v>0</v>
      </c>
      <c r="M285"/>
      <c r="P285" s="42"/>
    </row>
    <row r="286" spans="1:16" ht="120" x14ac:dyDescent="0.25">
      <c r="A286" s="187">
        <v>6302</v>
      </c>
      <c r="B286" s="187">
        <v>121</v>
      </c>
      <c r="C286" s="184" t="str">
        <f t="shared" si="8"/>
        <v>121-6302</v>
      </c>
      <c r="D286" s="244" t="s">
        <v>296</v>
      </c>
      <c r="E286" s="244" t="s">
        <v>74</v>
      </c>
      <c r="F286" s="244" t="s">
        <v>81</v>
      </c>
      <c r="G286" s="244" t="s">
        <v>82</v>
      </c>
      <c r="H286" s="187" t="s">
        <v>6</v>
      </c>
      <c r="I286" s="188">
        <v>9</v>
      </c>
      <c r="J286" s="188">
        <f>VLOOKUP(A286,CENIK!$A$2:$F$201,6,FALSE)</f>
        <v>0</v>
      </c>
      <c r="K286" s="188">
        <f t="shared" si="9"/>
        <v>0</v>
      </c>
      <c r="M286"/>
      <c r="P286" s="42"/>
    </row>
    <row r="287" spans="1:16" ht="30" x14ac:dyDescent="0.25">
      <c r="A287" s="187">
        <v>6401</v>
      </c>
      <c r="B287" s="187">
        <v>121</v>
      </c>
      <c r="C287" s="184" t="str">
        <f t="shared" si="8"/>
        <v>121-6401</v>
      </c>
      <c r="D287" s="244" t="s">
        <v>296</v>
      </c>
      <c r="E287" s="244" t="s">
        <v>74</v>
      </c>
      <c r="F287" s="244" t="s">
        <v>85</v>
      </c>
      <c r="G287" s="244" t="s">
        <v>86</v>
      </c>
      <c r="H287" s="187" t="s">
        <v>10</v>
      </c>
      <c r="I287" s="188">
        <v>138</v>
      </c>
      <c r="J287" s="188">
        <f>VLOOKUP(A287,CENIK!$A$2:$F$201,6,FALSE)</f>
        <v>0</v>
      </c>
      <c r="K287" s="188">
        <f t="shared" si="9"/>
        <v>0</v>
      </c>
      <c r="M287"/>
      <c r="P287" s="42"/>
    </row>
    <row r="288" spans="1:16" ht="30" x14ac:dyDescent="0.25">
      <c r="A288" s="187">
        <v>6402</v>
      </c>
      <c r="B288" s="187">
        <v>121</v>
      </c>
      <c r="C288" s="184" t="str">
        <f t="shared" si="8"/>
        <v>121-6402</v>
      </c>
      <c r="D288" s="244" t="s">
        <v>296</v>
      </c>
      <c r="E288" s="244" t="s">
        <v>74</v>
      </c>
      <c r="F288" s="244" t="s">
        <v>85</v>
      </c>
      <c r="G288" s="244" t="s">
        <v>122</v>
      </c>
      <c r="H288" s="187" t="s">
        <v>10</v>
      </c>
      <c r="I288" s="188">
        <v>138</v>
      </c>
      <c r="J288" s="188">
        <f>VLOOKUP(A288,CENIK!$A$2:$F$201,6,FALSE)</f>
        <v>0</v>
      </c>
      <c r="K288" s="188">
        <f t="shared" si="9"/>
        <v>0</v>
      </c>
      <c r="M288"/>
      <c r="P288" s="42"/>
    </row>
    <row r="289" spans="1:16" ht="60" x14ac:dyDescent="0.25">
      <c r="A289" s="187">
        <v>6405</v>
      </c>
      <c r="B289" s="187">
        <v>121</v>
      </c>
      <c r="C289" s="184" t="str">
        <f t="shared" si="8"/>
        <v>121-6405</v>
      </c>
      <c r="D289" s="244" t="s">
        <v>296</v>
      </c>
      <c r="E289" s="244" t="s">
        <v>74</v>
      </c>
      <c r="F289" s="244" t="s">
        <v>85</v>
      </c>
      <c r="G289" s="244" t="s">
        <v>87</v>
      </c>
      <c r="H289" s="187" t="s">
        <v>10</v>
      </c>
      <c r="I289" s="188">
        <v>138</v>
      </c>
      <c r="J289" s="188">
        <f>VLOOKUP(A289,CENIK!$A$2:$F$201,6,FALSE)</f>
        <v>0</v>
      </c>
      <c r="K289" s="188">
        <f t="shared" si="9"/>
        <v>0</v>
      </c>
      <c r="M289"/>
      <c r="P289" s="42"/>
    </row>
    <row r="290" spans="1:16" ht="30" x14ac:dyDescent="0.25">
      <c r="A290" s="187">
        <v>6501</v>
      </c>
      <c r="B290" s="187">
        <v>121</v>
      </c>
      <c r="C290" s="184" t="str">
        <f t="shared" si="8"/>
        <v>121-6501</v>
      </c>
      <c r="D290" s="244" t="s">
        <v>296</v>
      </c>
      <c r="E290" s="244" t="s">
        <v>74</v>
      </c>
      <c r="F290" s="244" t="s">
        <v>88</v>
      </c>
      <c r="G290" s="244" t="s">
        <v>271</v>
      </c>
      <c r="H290" s="187" t="s">
        <v>6</v>
      </c>
      <c r="I290" s="188">
        <v>1</v>
      </c>
      <c r="J290" s="188">
        <f>VLOOKUP(A290,CENIK!$A$2:$F$201,6,FALSE)</f>
        <v>0</v>
      </c>
      <c r="K290" s="188">
        <f t="shared" si="9"/>
        <v>0</v>
      </c>
      <c r="M290"/>
      <c r="P290" s="42"/>
    </row>
    <row r="291" spans="1:16" ht="45" x14ac:dyDescent="0.25">
      <c r="A291" s="187">
        <v>6503</v>
      </c>
      <c r="B291" s="187">
        <v>121</v>
      </c>
      <c r="C291" s="184" t="str">
        <f t="shared" si="8"/>
        <v>121-6503</v>
      </c>
      <c r="D291" s="244" t="s">
        <v>296</v>
      </c>
      <c r="E291" s="244" t="s">
        <v>74</v>
      </c>
      <c r="F291" s="244" t="s">
        <v>88</v>
      </c>
      <c r="G291" s="244" t="s">
        <v>273</v>
      </c>
      <c r="H291" s="187" t="s">
        <v>6</v>
      </c>
      <c r="I291" s="188">
        <v>4</v>
      </c>
      <c r="J291" s="188">
        <f>VLOOKUP(A291,CENIK!$A$2:$F$201,6,FALSE)</f>
        <v>0</v>
      </c>
      <c r="K291" s="188">
        <f t="shared" si="9"/>
        <v>0</v>
      </c>
      <c r="M291"/>
      <c r="P291" s="42"/>
    </row>
    <row r="292" spans="1:16" ht="60" x14ac:dyDescent="0.25">
      <c r="A292" s="187">
        <v>1201</v>
      </c>
      <c r="B292" s="187">
        <v>120</v>
      </c>
      <c r="C292" s="184" t="str">
        <f t="shared" si="8"/>
        <v>120-1201</v>
      </c>
      <c r="D292" s="244" t="s">
        <v>295</v>
      </c>
      <c r="E292" s="244" t="s">
        <v>7</v>
      </c>
      <c r="F292" s="244" t="s">
        <v>8</v>
      </c>
      <c r="G292" s="244" t="s">
        <v>9</v>
      </c>
      <c r="H292" s="187" t="s">
        <v>10</v>
      </c>
      <c r="I292" s="188">
        <v>54.03</v>
      </c>
      <c r="J292" s="188">
        <f>VLOOKUP(A292,CENIK!$A$2:$F$201,6,FALSE)</f>
        <v>0</v>
      </c>
      <c r="K292" s="188">
        <f t="shared" si="9"/>
        <v>0</v>
      </c>
      <c r="M292"/>
      <c r="P292" s="42"/>
    </row>
    <row r="293" spans="1:16" ht="45" x14ac:dyDescent="0.25">
      <c r="A293" s="187">
        <v>1202</v>
      </c>
      <c r="B293" s="187">
        <v>120</v>
      </c>
      <c r="C293" s="184" t="str">
        <f t="shared" si="8"/>
        <v>120-1202</v>
      </c>
      <c r="D293" s="244" t="s">
        <v>295</v>
      </c>
      <c r="E293" s="244" t="s">
        <v>7</v>
      </c>
      <c r="F293" s="244" t="s">
        <v>8</v>
      </c>
      <c r="G293" s="244" t="s">
        <v>11</v>
      </c>
      <c r="H293" s="187" t="s">
        <v>12</v>
      </c>
      <c r="I293" s="188">
        <v>3</v>
      </c>
      <c r="J293" s="188">
        <f>VLOOKUP(A293,CENIK!$A$2:$F$201,6,FALSE)</f>
        <v>0</v>
      </c>
      <c r="K293" s="188">
        <f t="shared" si="9"/>
        <v>0</v>
      </c>
      <c r="M293"/>
      <c r="P293" s="42"/>
    </row>
    <row r="294" spans="1:16" ht="60" x14ac:dyDescent="0.25">
      <c r="A294" s="187">
        <v>1203</v>
      </c>
      <c r="B294" s="187">
        <v>120</v>
      </c>
      <c r="C294" s="184" t="str">
        <f t="shared" si="8"/>
        <v>120-1203</v>
      </c>
      <c r="D294" s="244" t="s">
        <v>295</v>
      </c>
      <c r="E294" s="244" t="s">
        <v>7</v>
      </c>
      <c r="F294" s="244" t="s">
        <v>8</v>
      </c>
      <c r="G294" s="244" t="s">
        <v>236</v>
      </c>
      <c r="H294" s="187" t="s">
        <v>10</v>
      </c>
      <c r="I294" s="188">
        <v>1</v>
      </c>
      <c r="J294" s="188">
        <f>VLOOKUP(A294,CENIK!$A$2:$F$201,6,FALSE)</f>
        <v>0</v>
      </c>
      <c r="K294" s="188">
        <f t="shared" si="9"/>
        <v>0</v>
      </c>
      <c r="M294"/>
      <c r="P294" s="42"/>
    </row>
    <row r="295" spans="1:16" ht="60" x14ac:dyDescent="0.25">
      <c r="A295" s="187">
        <v>1206</v>
      </c>
      <c r="B295" s="187">
        <v>120</v>
      </c>
      <c r="C295" s="184" t="str">
        <f t="shared" si="8"/>
        <v>120-1206</v>
      </c>
      <c r="D295" s="244" t="s">
        <v>295</v>
      </c>
      <c r="E295" s="244" t="s">
        <v>7</v>
      </c>
      <c r="F295" s="244" t="s">
        <v>8</v>
      </c>
      <c r="G295" s="244" t="s">
        <v>238</v>
      </c>
      <c r="H295" s="187" t="s">
        <v>14</v>
      </c>
      <c r="I295" s="188">
        <v>1</v>
      </c>
      <c r="J295" s="188">
        <f>VLOOKUP(A295,CENIK!$A$2:$F$201,6,FALSE)</f>
        <v>0</v>
      </c>
      <c r="K295" s="188">
        <f t="shared" si="9"/>
        <v>0</v>
      </c>
      <c r="M295"/>
      <c r="P295" s="42"/>
    </row>
    <row r="296" spans="1:16" ht="75" x14ac:dyDescent="0.25">
      <c r="A296" s="187">
        <v>1210</v>
      </c>
      <c r="B296" s="187">
        <v>120</v>
      </c>
      <c r="C296" s="184" t="str">
        <f t="shared" si="8"/>
        <v>120-1210</v>
      </c>
      <c r="D296" s="244" t="s">
        <v>295</v>
      </c>
      <c r="E296" s="244" t="s">
        <v>7</v>
      </c>
      <c r="F296" s="244" t="s">
        <v>8</v>
      </c>
      <c r="G296" s="244" t="s">
        <v>241</v>
      </c>
      <c r="H296" s="187" t="s">
        <v>14</v>
      </c>
      <c r="I296" s="188">
        <v>1</v>
      </c>
      <c r="J296" s="188">
        <f>VLOOKUP(A296,CENIK!$A$2:$F$201,6,FALSE)</f>
        <v>0</v>
      </c>
      <c r="K296" s="188">
        <f t="shared" si="9"/>
        <v>0</v>
      </c>
      <c r="M296"/>
      <c r="P296" s="42"/>
    </row>
    <row r="297" spans="1:16" ht="45" x14ac:dyDescent="0.25">
      <c r="A297" s="187">
        <v>1301</v>
      </c>
      <c r="B297" s="187">
        <v>120</v>
      </c>
      <c r="C297" s="184" t="str">
        <f t="shared" si="8"/>
        <v>120-1301</v>
      </c>
      <c r="D297" s="244" t="s">
        <v>295</v>
      </c>
      <c r="E297" s="244" t="s">
        <v>7</v>
      </c>
      <c r="F297" s="244" t="s">
        <v>15</v>
      </c>
      <c r="G297" s="244" t="s">
        <v>16</v>
      </c>
      <c r="H297" s="187" t="s">
        <v>10</v>
      </c>
      <c r="I297" s="188">
        <v>54.03</v>
      </c>
      <c r="J297" s="188">
        <f>VLOOKUP(A297,CENIK!$A$2:$F$201,6,FALSE)</f>
        <v>0</v>
      </c>
      <c r="K297" s="188">
        <f t="shared" si="9"/>
        <v>0</v>
      </c>
      <c r="M297"/>
      <c r="P297" s="42"/>
    </row>
    <row r="298" spans="1:16" ht="150" x14ac:dyDescent="0.25">
      <c r="A298" s="187">
        <v>1302</v>
      </c>
      <c r="B298" s="187">
        <v>120</v>
      </c>
      <c r="C298" s="184" t="str">
        <f t="shared" si="8"/>
        <v>120-1302</v>
      </c>
      <c r="D298" s="244" t="s">
        <v>295</v>
      </c>
      <c r="E298" s="244" t="s">
        <v>7</v>
      </c>
      <c r="F298" s="244" t="s">
        <v>15</v>
      </c>
      <c r="G298" s="1201" t="s">
        <v>3252</v>
      </c>
      <c r="H298" s="187" t="s">
        <v>10</v>
      </c>
      <c r="I298" s="188">
        <v>54.03</v>
      </c>
      <c r="J298" s="188">
        <f>VLOOKUP(A298,CENIK!$A$2:$F$201,6,FALSE)</f>
        <v>0</v>
      </c>
      <c r="K298" s="188">
        <f t="shared" si="9"/>
        <v>0</v>
      </c>
      <c r="M298"/>
      <c r="P298" s="42"/>
    </row>
    <row r="299" spans="1:16" ht="60" x14ac:dyDescent="0.25">
      <c r="A299" s="187">
        <v>1307</v>
      </c>
      <c r="B299" s="187">
        <v>120</v>
      </c>
      <c r="C299" s="184" t="str">
        <f t="shared" si="8"/>
        <v>120-1307</v>
      </c>
      <c r="D299" s="244" t="s">
        <v>295</v>
      </c>
      <c r="E299" s="244" t="s">
        <v>7</v>
      </c>
      <c r="F299" s="244" t="s">
        <v>15</v>
      </c>
      <c r="G299" s="244" t="s">
        <v>18</v>
      </c>
      <c r="H299" s="187" t="s">
        <v>6</v>
      </c>
      <c r="I299" s="188">
        <v>3</v>
      </c>
      <c r="J299" s="188">
        <f>VLOOKUP(A299,CENIK!$A$2:$F$201,6,FALSE)</f>
        <v>0</v>
      </c>
      <c r="K299" s="188">
        <f t="shared" si="9"/>
        <v>0</v>
      </c>
      <c r="M299"/>
      <c r="P299" s="42"/>
    </row>
    <row r="300" spans="1:16" ht="30" x14ac:dyDescent="0.25">
      <c r="A300" s="187">
        <v>1401</v>
      </c>
      <c r="B300" s="187">
        <v>120</v>
      </c>
      <c r="C300" s="184" t="str">
        <f t="shared" ref="C300:C363" si="10">CONCATENATE(B300,$A$41,A300)</f>
        <v>120-1401</v>
      </c>
      <c r="D300" s="244" t="s">
        <v>295</v>
      </c>
      <c r="E300" s="244" t="s">
        <v>7</v>
      </c>
      <c r="F300" s="244" t="s">
        <v>25</v>
      </c>
      <c r="G300" s="244" t="s">
        <v>247</v>
      </c>
      <c r="H300" s="187" t="s">
        <v>20</v>
      </c>
      <c r="I300" s="188">
        <v>5</v>
      </c>
      <c r="J300" s="188">
        <f>VLOOKUP(A300,CENIK!$A$2:$F$201,6,FALSE)</f>
        <v>0</v>
      </c>
      <c r="K300" s="188">
        <f t="shared" ref="K300:K363" si="11">ROUND(I300*J300,2)</f>
        <v>0</v>
      </c>
      <c r="M300"/>
      <c r="P300" s="42"/>
    </row>
    <row r="301" spans="1:16" ht="30" x14ac:dyDescent="0.25">
      <c r="A301" s="187">
        <v>1402</v>
      </c>
      <c r="B301" s="187">
        <v>120</v>
      </c>
      <c r="C301" s="184" t="str">
        <f t="shared" si="10"/>
        <v>120-1402</v>
      </c>
      <c r="D301" s="244" t="s">
        <v>295</v>
      </c>
      <c r="E301" s="244" t="s">
        <v>7</v>
      </c>
      <c r="F301" s="244" t="s">
        <v>25</v>
      </c>
      <c r="G301" s="244" t="s">
        <v>248</v>
      </c>
      <c r="H301" s="187" t="s">
        <v>20</v>
      </c>
      <c r="I301" s="188">
        <v>10</v>
      </c>
      <c r="J301" s="188">
        <f>VLOOKUP(A301,CENIK!$A$2:$F$201,6,FALSE)</f>
        <v>0</v>
      </c>
      <c r="K301" s="188">
        <f t="shared" si="11"/>
        <v>0</v>
      </c>
      <c r="M301"/>
      <c r="P301" s="42"/>
    </row>
    <row r="302" spans="1:16" ht="30" x14ac:dyDescent="0.25">
      <c r="A302" s="187">
        <v>1403</v>
      </c>
      <c r="B302" s="187">
        <v>120</v>
      </c>
      <c r="C302" s="184" t="str">
        <f t="shared" si="10"/>
        <v>120-1403</v>
      </c>
      <c r="D302" s="244" t="s">
        <v>295</v>
      </c>
      <c r="E302" s="244" t="s">
        <v>7</v>
      </c>
      <c r="F302" s="244" t="s">
        <v>25</v>
      </c>
      <c r="G302" s="244" t="s">
        <v>249</v>
      </c>
      <c r="H302" s="187" t="s">
        <v>20</v>
      </c>
      <c r="I302" s="188">
        <v>5</v>
      </c>
      <c r="J302" s="188">
        <f>VLOOKUP(A302,CENIK!$A$2:$F$201,6,FALSE)</f>
        <v>0</v>
      </c>
      <c r="K302" s="188">
        <f t="shared" si="11"/>
        <v>0</v>
      </c>
      <c r="M302"/>
      <c r="P302" s="42"/>
    </row>
    <row r="303" spans="1:16" ht="45" x14ac:dyDescent="0.25">
      <c r="A303" s="187">
        <v>12309</v>
      </c>
      <c r="B303" s="187">
        <v>120</v>
      </c>
      <c r="C303" s="184" t="str">
        <f t="shared" si="10"/>
        <v>120-12309</v>
      </c>
      <c r="D303" s="244" t="s">
        <v>295</v>
      </c>
      <c r="E303" s="244" t="s">
        <v>26</v>
      </c>
      <c r="F303" s="244" t="s">
        <v>27</v>
      </c>
      <c r="G303" s="244" t="s">
        <v>30</v>
      </c>
      <c r="H303" s="187" t="s">
        <v>29</v>
      </c>
      <c r="I303" s="188">
        <v>70.239999999999995</v>
      </c>
      <c r="J303" s="188">
        <f>VLOOKUP(A303,CENIK!$A$2:$F$201,6,FALSE)</f>
        <v>0</v>
      </c>
      <c r="K303" s="188">
        <f t="shared" si="11"/>
        <v>0</v>
      </c>
      <c r="M303"/>
      <c r="P303" s="42"/>
    </row>
    <row r="304" spans="1:16" ht="30" x14ac:dyDescent="0.25">
      <c r="A304" s="187">
        <v>12328</v>
      </c>
      <c r="B304" s="187">
        <v>120</v>
      </c>
      <c r="C304" s="184" t="str">
        <f t="shared" si="10"/>
        <v>120-12328</v>
      </c>
      <c r="D304" s="244" t="s">
        <v>295</v>
      </c>
      <c r="E304" s="244" t="s">
        <v>26</v>
      </c>
      <c r="F304" s="244" t="s">
        <v>27</v>
      </c>
      <c r="G304" s="244" t="s">
        <v>32</v>
      </c>
      <c r="H304" s="187" t="s">
        <v>10</v>
      </c>
      <c r="I304" s="188">
        <v>108.06</v>
      </c>
      <c r="J304" s="188">
        <f>VLOOKUP(A304,CENIK!$A$2:$F$201,6,FALSE)</f>
        <v>0</v>
      </c>
      <c r="K304" s="188">
        <f t="shared" si="11"/>
        <v>0</v>
      </c>
      <c r="M304"/>
      <c r="P304" s="42"/>
    </row>
    <row r="305" spans="1:16" ht="60" x14ac:dyDescent="0.25">
      <c r="A305" s="187">
        <v>21106</v>
      </c>
      <c r="B305" s="187">
        <v>120</v>
      </c>
      <c r="C305" s="184" t="str">
        <f t="shared" si="10"/>
        <v>120-21106</v>
      </c>
      <c r="D305" s="244" t="s">
        <v>295</v>
      </c>
      <c r="E305" s="244" t="s">
        <v>26</v>
      </c>
      <c r="F305" s="244" t="s">
        <v>27</v>
      </c>
      <c r="G305" s="244" t="s">
        <v>251</v>
      </c>
      <c r="H305" s="187" t="s">
        <v>22</v>
      </c>
      <c r="I305" s="188">
        <v>68</v>
      </c>
      <c r="J305" s="188">
        <f>VLOOKUP(A305,CENIK!$A$2:$F$201,6,FALSE)</f>
        <v>0</v>
      </c>
      <c r="K305" s="188">
        <f t="shared" si="11"/>
        <v>0</v>
      </c>
      <c r="M305"/>
      <c r="P305" s="42"/>
    </row>
    <row r="306" spans="1:16" ht="30" x14ac:dyDescent="0.25">
      <c r="A306" s="187">
        <v>22103</v>
      </c>
      <c r="B306" s="187">
        <v>120</v>
      </c>
      <c r="C306" s="184" t="str">
        <f t="shared" si="10"/>
        <v>120-22103</v>
      </c>
      <c r="D306" s="244" t="s">
        <v>295</v>
      </c>
      <c r="E306" s="244" t="s">
        <v>26</v>
      </c>
      <c r="F306" s="244" t="s">
        <v>36</v>
      </c>
      <c r="G306" s="244" t="s">
        <v>40</v>
      </c>
      <c r="H306" s="187" t="s">
        <v>29</v>
      </c>
      <c r="I306" s="188">
        <v>70.239999999999995</v>
      </c>
      <c r="J306" s="188">
        <f>VLOOKUP(A306,CENIK!$A$2:$F$201,6,FALSE)</f>
        <v>0</v>
      </c>
      <c r="K306" s="188">
        <f t="shared" si="11"/>
        <v>0</v>
      </c>
      <c r="M306"/>
      <c r="P306" s="42"/>
    </row>
    <row r="307" spans="1:16" ht="30" x14ac:dyDescent="0.25">
      <c r="A307" s="187">
        <v>24405</v>
      </c>
      <c r="B307" s="187">
        <v>120</v>
      </c>
      <c r="C307" s="184" t="str">
        <f t="shared" si="10"/>
        <v>120-24405</v>
      </c>
      <c r="D307" s="244" t="s">
        <v>295</v>
      </c>
      <c r="E307" s="244" t="s">
        <v>26</v>
      </c>
      <c r="F307" s="244" t="s">
        <v>36</v>
      </c>
      <c r="G307" s="244" t="s">
        <v>252</v>
      </c>
      <c r="H307" s="187" t="s">
        <v>22</v>
      </c>
      <c r="I307" s="188">
        <v>28.1</v>
      </c>
      <c r="J307" s="188">
        <f>VLOOKUP(A307,CENIK!$A$2:$F$201,6,FALSE)</f>
        <v>0</v>
      </c>
      <c r="K307" s="188">
        <f t="shared" si="11"/>
        <v>0</v>
      </c>
      <c r="M307"/>
      <c r="P307" s="42"/>
    </row>
    <row r="308" spans="1:16" ht="30" x14ac:dyDescent="0.25">
      <c r="A308" s="187">
        <v>31101</v>
      </c>
      <c r="B308" s="187">
        <v>120</v>
      </c>
      <c r="C308" s="184" t="str">
        <f t="shared" si="10"/>
        <v>120-31101</v>
      </c>
      <c r="D308" s="244" t="s">
        <v>295</v>
      </c>
      <c r="E308" s="244" t="s">
        <v>26</v>
      </c>
      <c r="F308" s="244" t="s">
        <v>36</v>
      </c>
      <c r="G308" s="244" t="s">
        <v>253</v>
      </c>
      <c r="H308" s="187" t="s">
        <v>22</v>
      </c>
      <c r="I308" s="188">
        <v>17.559999999999999</v>
      </c>
      <c r="J308" s="188">
        <f>VLOOKUP(A308,CENIK!$A$2:$F$201,6,FALSE)</f>
        <v>0</v>
      </c>
      <c r="K308" s="188">
        <f t="shared" si="11"/>
        <v>0</v>
      </c>
      <c r="M308"/>
      <c r="P308" s="42"/>
    </row>
    <row r="309" spans="1:16" ht="75" x14ac:dyDescent="0.25">
      <c r="A309" s="187">
        <v>31602</v>
      </c>
      <c r="B309" s="187">
        <v>120</v>
      </c>
      <c r="C309" s="184" t="str">
        <f t="shared" si="10"/>
        <v>120-31602</v>
      </c>
      <c r="D309" s="244" t="s">
        <v>295</v>
      </c>
      <c r="E309" s="244" t="s">
        <v>26</v>
      </c>
      <c r="F309" s="244" t="s">
        <v>36</v>
      </c>
      <c r="G309" s="244" t="s">
        <v>640</v>
      </c>
      <c r="H309" s="187" t="s">
        <v>29</v>
      </c>
      <c r="I309" s="188">
        <v>70.239999999999995</v>
      </c>
      <c r="J309" s="188">
        <f>VLOOKUP(A309,CENIK!$A$2:$F$201,6,FALSE)</f>
        <v>0</v>
      </c>
      <c r="K309" s="188">
        <f t="shared" si="11"/>
        <v>0</v>
      </c>
      <c r="M309"/>
      <c r="P309" s="42"/>
    </row>
    <row r="310" spans="1:16" ht="45" x14ac:dyDescent="0.25">
      <c r="A310" s="187">
        <v>32208</v>
      </c>
      <c r="B310" s="187">
        <v>120</v>
      </c>
      <c r="C310" s="184" t="str">
        <f t="shared" si="10"/>
        <v>120-32208</v>
      </c>
      <c r="D310" s="244" t="s">
        <v>295</v>
      </c>
      <c r="E310" s="244" t="s">
        <v>26</v>
      </c>
      <c r="F310" s="244" t="s">
        <v>36</v>
      </c>
      <c r="G310" s="244" t="s">
        <v>254</v>
      </c>
      <c r="H310" s="187" t="s">
        <v>29</v>
      </c>
      <c r="I310" s="188">
        <v>70.239999999999995</v>
      </c>
      <c r="J310" s="188">
        <f>VLOOKUP(A310,CENIK!$A$2:$F$201,6,FALSE)</f>
        <v>0</v>
      </c>
      <c r="K310" s="188">
        <f t="shared" si="11"/>
        <v>0</v>
      </c>
      <c r="M310"/>
      <c r="P310" s="42"/>
    </row>
    <row r="311" spans="1:16" ht="45" x14ac:dyDescent="0.25">
      <c r="A311" s="187">
        <v>4101</v>
      </c>
      <c r="B311" s="187">
        <v>120</v>
      </c>
      <c r="C311" s="184" t="str">
        <f t="shared" si="10"/>
        <v>120-4101</v>
      </c>
      <c r="D311" s="244" t="s">
        <v>295</v>
      </c>
      <c r="E311" s="244" t="s">
        <v>49</v>
      </c>
      <c r="F311" s="244" t="s">
        <v>50</v>
      </c>
      <c r="G311" s="244" t="s">
        <v>641</v>
      </c>
      <c r="H311" s="187" t="s">
        <v>29</v>
      </c>
      <c r="I311" s="188">
        <v>249</v>
      </c>
      <c r="J311" s="188">
        <f>VLOOKUP(A311,CENIK!$A$2:$F$201,6,FALSE)</f>
        <v>0</v>
      </c>
      <c r="K311" s="188">
        <f t="shared" si="11"/>
        <v>0</v>
      </c>
      <c r="M311"/>
      <c r="P311" s="42"/>
    </row>
    <row r="312" spans="1:16" ht="60" x14ac:dyDescent="0.25">
      <c r="A312" s="187">
        <v>4105</v>
      </c>
      <c r="B312" s="187">
        <v>120</v>
      </c>
      <c r="C312" s="184" t="str">
        <f t="shared" si="10"/>
        <v>120-4105</v>
      </c>
      <c r="D312" s="244" t="s">
        <v>295</v>
      </c>
      <c r="E312" s="244" t="s">
        <v>49</v>
      </c>
      <c r="F312" s="244" t="s">
        <v>50</v>
      </c>
      <c r="G312" s="244" t="s">
        <v>257</v>
      </c>
      <c r="H312" s="187" t="s">
        <v>22</v>
      </c>
      <c r="I312" s="188">
        <v>14</v>
      </c>
      <c r="J312" s="188">
        <f>VLOOKUP(A312,CENIK!$A$2:$F$201,6,FALSE)</f>
        <v>0</v>
      </c>
      <c r="K312" s="188">
        <f t="shared" si="11"/>
        <v>0</v>
      </c>
      <c r="M312"/>
      <c r="P312" s="42"/>
    </row>
    <row r="313" spans="1:16" ht="45" x14ac:dyDescent="0.25">
      <c r="A313" s="187">
        <v>4106</v>
      </c>
      <c r="B313" s="187">
        <v>120</v>
      </c>
      <c r="C313" s="184" t="str">
        <f t="shared" si="10"/>
        <v>120-4106</v>
      </c>
      <c r="D313" s="244" t="s">
        <v>295</v>
      </c>
      <c r="E313" s="244" t="s">
        <v>49</v>
      </c>
      <c r="F313" s="244" t="s">
        <v>50</v>
      </c>
      <c r="G313" s="244" t="s">
        <v>642</v>
      </c>
      <c r="H313" s="187" t="s">
        <v>22</v>
      </c>
      <c r="I313" s="188">
        <v>72</v>
      </c>
      <c r="J313" s="188">
        <f>VLOOKUP(A313,CENIK!$A$2:$F$201,6,FALSE)</f>
        <v>0</v>
      </c>
      <c r="K313" s="188">
        <f t="shared" si="11"/>
        <v>0</v>
      </c>
      <c r="M313"/>
      <c r="P313" s="42"/>
    </row>
    <row r="314" spans="1:16" ht="45" x14ac:dyDescent="0.25">
      <c r="A314" s="187">
        <v>4117</v>
      </c>
      <c r="B314" s="187">
        <v>120</v>
      </c>
      <c r="C314" s="184" t="str">
        <f t="shared" si="10"/>
        <v>120-4117</v>
      </c>
      <c r="D314" s="244" t="s">
        <v>295</v>
      </c>
      <c r="E314" s="244" t="s">
        <v>49</v>
      </c>
      <c r="F314" s="244" t="s">
        <v>50</v>
      </c>
      <c r="G314" s="244" t="s">
        <v>52</v>
      </c>
      <c r="H314" s="187" t="s">
        <v>22</v>
      </c>
      <c r="I314" s="188">
        <v>9.5</v>
      </c>
      <c r="J314" s="188">
        <f>VLOOKUP(A314,CENIK!$A$2:$F$201,6,FALSE)</f>
        <v>0</v>
      </c>
      <c r="K314" s="188">
        <f t="shared" si="11"/>
        <v>0</v>
      </c>
      <c r="M314"/>
      <c r="P314" s="42"/>
    </row>
    <row r="315" spans="1:16" ht="45" x14ac:dyDescent="0.25">
      <c r="A315" s="187">
        <v>4121</v>
      </c>
      <c r="B315" s="187">
        <v>120</v>
      </c>
      <c r="C315" s="184" t="str">
        <f t="shared" si="10"/>
        <v>120-4121</v>
      </c>
      <c r="D315" s="244" t="s">
        <v>295</v>
      </c>
      <c r="E315" s="244" t="s">
        <v>49</v>
      </c>
      <c r="F315" s="244" t="s">
        <v>50</v>
      </c>
      <c r="G315" s="244" t="s">
        <v>260</v>
      </c>
      <c r="H315" s="187" t="s">
        <v>22</v>
      </c>
      <c r="I315" s="188">
        <v>3</v>
      </c>
      <c r="J315" s="188">
        <f>VLOOKUP(A315,CENIK!$A$2:$F$201,6,FALSE)</f>
        <v>0</v>
      </c>
      <c r="K315" s="188">
        <f t="shared" si="11"/>
        <v>0</v>
      </c>
      <c r="M315"/>
      <c r="P315" s="42"/>
    </row>
    <row r="316" spans="1:16" ht="30" x14ac:dyDescent="0.25">
      <c r="A316" s="187">
        <v>4202</v>
      </c>
      <c r="B316" s="187">
        <v>120</v>
      </c>
      <c r="C316" s="184" t="str">
        <f t="shared" si="10"/>
        <v>120-4202</v>
      </c>
      <c r="D316" s="244" t="s">
        <v>295</v>
      </c>
      <c r="E316" s="244" t="s">
        <v>49</v>
      </c>
      <c r="F316" s="244" t="s">
        <v>56</v>
      </c>
      <c r="G316" s="244" t="s">
        <v>58</v>
      </c>
      <c r="H316" s="187" t="s">
        <v>29</v>
      </c>
      <c r="I316" s="188">
        <v>70.239999999999995</v>
      </c>
      <c r="J316" s="188">
        <f>VLOOKUP(A316,CENIK!$A$2:$F$201,6,FALSE)</f>
        <v>0</v>
      </c>
      <c r="K316" s="188">
        <f t="shared" si="11"/>
        <v>0</v>
      </c>
      <c r="M316"/>
      <c r="P316" s="42"/>
    </row>
    <row r="317" spans="1:16" ht="75" x14ac:dyDescent="0.25">
      <c r="A317" s="187">
        <v>4203</v>
      </c>
      <c r="B317" s="187">
        <v>120</v>
      </c>
      <c r="C317" s="184" t="str">
        <f t="shared" si="10"/>
        <v>120-4203</v>
      </c>
      <c r="D317" s="244" t="s">
        <v>295</v>
      </c>
      <c r="E317" s="244" t="s">
        <v>49</v>
      </c>
      <c r="F317" s="244" t="s">
        <v>56</v>
      </c>
      <c r="G317" s="244" t="s">
        <v>59</v>
      </c>
      <c r="H317" s="187" t="s">
        <v>22</v>
      </c>
      <c r="I317" s="188">
        <v>7.02</v>
      </c>
      <c r="J317" s="188">
        <f>VLOOKUP(A317,CENIK!$A$2:$F$201,6,FALSE)</f>
        <v>0</v>
      </c>
      <c r="K317" s="188">
        <f t="shared" si="11"/>
        <v>0</v>
      </c>
      <c r="M317"/>
      <c r="P317" s="42"/>
    </row>
    <row r="318" spans="1:16" ht="60" x14ac:dyDescent="0.25">
      <c r="A318" s="187">
        <v>4204</v>
      </c>
      <c r="B318" s="187">
        <v>120</v>
      </c>
      <c r="C318" s="184" t="str">
        <f t="shared" si="10"/>
        <v>120-4204</v>
      </c>
      <c r="D318" s="244" t="s">
        <v>295</v>
      </c>
      <c r="E318" s="244" t="s">
        <v>49</v>
      </c>
      <c r="F318" s="244" t="s">
        <v>56</v>
      </c>
      <c r="G318" s="244" t="s">
        <v>60</v>
      </c>
      <c r="H318" s="187" t="s">
        <v>22</v>
      </c>
      <c r="I318" s="188">
        <v>28.03</v>
      </c>
      <c r="J318" s="188">
        <f>VLOOKUP(A318,CENIK!$A$2:$F$201,6,FALSE)</f>
        <v>0</v>
      </c>
      <c r="K318" s="188">
        <f t="shared" si="11"/>
        <v>0</v>
      </c>
      <c r="M318"/>
      <c r="P318" s="42"/>
    </row>
    <row r="319" spans="1:16" ht="60" x14ac:dyDescent="0.25">
      <c r="A319" s="187">
        <v>4206</v>
      </c>
      <c r="B319" s="187">
        <v>120</v>
      </c>
      <c r="C319" s="184" t="str">
        <f t="shared" si="10"/>
        <v>120-4206</v>
      </c>
      <c r="D319" s="244" t="s">
        <v>295</v>
      </c>
      <c r="E319" s="244" t="s">
        <v>49</v>
      </c>
      <c r="F319" s="244" t="s">
        <v>56</v>
      </c>
      <c r="G319" s="244" t="s">
        <v>62</v>
      </c>
      <c r="H319" s="187" t="s">
        <v>22</v>
      </c>
      <c r="I319" s="188">
        <v>81</v>
      </c>
      <c r="J319" s="188">
        <f>VLOOKUP(A319,CENIK!$A$2:$F$201,6,FALSE)</f>
        <v>0</v>
      </c>
      <c r="K319" s="188">
        <f t="shared" si="11"/>
        <v>0</v>
      </c>
      <c r="M319"/>
      <c r="P319" s="42"/>
    </row>
    <row r="320" spans="1:16" ht="75" x14ac:dyDescent="0.25">
      <c r="A320" s="187">
        <v>5109</v>
      </c>
      <c r="B320" s="187">
        <v>120</v>
      </c>
      <c r="C320" s="184" t="str">
        <f t="shared" si="10"/>
        <v>120-5109</v>
      </c>
      <c r="D320" s="244" t="s">
        <v>295</v>
      </c>
      <c r="E320" s="244" t="s">
        <v>63</v>
      </c>
      <c r="F320" s="244" t="s">
        <v>64</v>
      </c>
      <c r="G320" s="244" t="s">
        <v>70</v>
      </c>
      <c r="H320" s="187" t="s">
        <v>10</v>
      </c>
      <c r="I320" s="188">
        <v>5</v>
      </c>
      <c r="J320" s="188">
        <f>VLOOKUP(A320,CENIK!$A$2:$F$201,6,FALSE)</f>
        <v>0</v>
      </c>
      <c r="K320" s="188">
        <f t="shared" si="11"/>
        <v>0</v>
      </c>
      <c r="M320"/>
      <c r="P320" s="42"/>
    </row>
    <row r="321" spans="1:16" ht="165" x14ac:dyDescent="0.25">
      <c r="A321" s="187">
        <v>6101</v>
      </c>
      <c r="B321" s="187">
        <v>120</v>
      </c>
      <c r="C321" s="184" t="str">
        <f t="shared" si="10"/>
        <v>120-6101</v>
      </c>
      <c r="D321" s="244" t="s">
        <v>295</v>
      </c>
      <c r="E321" s="244" t="s">
        <v>74</v>
      </c>
      <c r="F321" s="244" t="s">
        <v>75</v>
      </c>
      <c r="G321" s="244" t="s">
        <v>76</v>
      </c>
      <c r="H321" s="187" t="s">
        <v>10</v>
      </c>
      <c r="I321" s="188">
        <v>54</v>
      </c>
      <c r="J321" s="188">
        <f>VLOOKUP(A321,CENIK!$A$2:$F$201,6,FALSE)</f>
        <v>0</v>
      </c>
      <c r="K321" s="188">
        <f t="shared" si="11"/>
        <v>0</v>
      </c>
      <c r="M321"/>
      <c r="P321" s="42"/>
    </row>
    <row r="322" spans="1:16" ht="120" x14ac:dyDescent="0.25">
      <c r="A322" s="187">
        <v>6204</v>
      </c>
      <c r="B322" s="187">
        <v>120</v>
      </c>
      <c r="C322" s="184" t="str">
        <f t="shared" si="10"/>
        <v>120-6204</v>
      </c>
      <c r="D322" s="244" t="s">
        <v>295</v>
      </c>
      <c r="E322" s="244" t="s">
        <v>74</v>
      </c>
      <c r="F322" s="244" t="s">
        <v>77</v>
      </c>
      <c r="G322" s="244" t="s">
        <v>265</v>
      </c>
      <c r="H322" s="187" t="s">
        <v>6</v>
      </c>
      <c r="I322" s="188">
        <v>3</v>
      </c>
      <c r="J322" s="188">
        <f>VLOOKUP(A322,CENIK!$A$2:$F$201,6,FALSE)</f>
        <v>0</v>
      </c>
      <c r="K322" s="188">
        <f t="shared" si="11"/>
        <v>0</v>
      </c>
      <c r="M322"/>
      <c r="P322" s="42"/>
    </row>
    <row r="323" spans="1:16" ht="120" x14ac:dyDescent="0.25">
      <c r="A323" s="187">
        <v>6253</v>
      </c>
      <c r="B323" s="187">
        <v>120</v>
      </c>
      <c r="C323" s="184" t="str">
        <f t="shared" si="10"/>
        <v>120-6253</v>
      </c>
      <c r="D323" s="244" t="s">
        <v>295</v>
      </c>
      <c r="E323" s="244" t="s">
        <v>74</v>
      </c>
      <c r="F323" s="244" t="s">
        <v>77</v>
      </c>
      <c r="G323" s="244" t="s">
        <v>269</v>
      </c>
      <c r="H323" s="187" t="s">
        <v>6</v>
      </c>
      <c r="I323" s="188">
        <v>3</v>
      </c>
      <c r="J323" s="188">
        <f>VLOOKUP(A323,CENIK!$A$2:$F$201,6,FALSE)</f>
        <v>0</v>
      </c>
      <c r="K323" s="188">
        <f t="shared" si="11"/>
        <v>0</v>
      </c>
      <c r="M323"/>
      <c r="P323" s="42"/>
    </row>
    <row r="324" spans="1:16" ht="30" x14ac:dyDescent="0.25">
      <c r="A324" s="187">
        <v>6257</v>
      </c>
      <c r="B324" s="187">
        <v>120</v>
      </c>
      <c r="C324" s="184" t="str">
        <f t="shared" si="10"/>
        <v>120-6257</v>
      </c>
      <c r="D324" s="244" t="s">
        <v>295</v>
      </c>
      <c r="E324" s="244" t="s">
        <v>74</v>
      </c>
      <c r="F324" s="244" t="s">
        <v>77</v>
      </c>
      <c r="G324" s="244" t="s">
        <v>79</v>
      </c>
      <c r="H324" s="187" t="s">
        <v>6</v>
      </c>
      <c r="I324" s="188">
        <v>1</v>
      </c>
      <c r="J324" s="188">
        <f>VLOOKUP(A324,CENIK!$A$2:$F$201,6,FALSE)</f>
        <v>0</v>
      </c>
      <c r="K324" s="188">
        <f t="shared" si="11"/>
        <v>0</v>
      </c>
      <c r="M324"/>
      <c r="P324" s="42"/>
    </row>
    <row r="325" spans="1:16" ht="345" x14ac:dyDescent="0.25">
      <c r="A325" s="187">
        <v>6301</v>
      </c>
      <c r="B325" s="187">
        <v>120</v>
      </c>
      <c r="C325" s="184" t="str">
        <f t="shared" si="10"/>
        <v>120-6301</v>
      </c>
      <c r="D325" s="244" t="s">
        <v>295</v>
      </c>
      <c r="E325" s="244" t="s">
        <v>74</v>
      </c>
      <c r="F325" s="244" t="s">
        <v>81</v>
      </c>
      <c r="G325" s="244" t="s">
        <v>270</v>
      </c>
      <c r="H325" s="187" t="s">
        <v>6</v>
      </c>
      <c r="I325" s="188">
        <v>3</v>
      </c>
      <c r="J325" s="188">
        <f>VLOOKUP(A325,CENIK!$A$2:$F$201,6,FALSE)</f>
        <v>0</v>
      </c>
      <c r="K325" s="188">
        <f t="shared" si="11"/>
        <v>0</v>
      </c>
      <c r="M325"/>
      <c r="P325" s="42"/>
    </row>
    <row r="326" spans="1:16" ht="120" x14ac:dyDescent="0.25">
      <c r="A326" s="187">
        <v>6302</v>
      </c>
      <c r="B326" s="187">
        <v>120</v>
      </c>
      <c r="C326" s="184" t="str">
        <f t="shared" si="10"/>
        <v>120-6302</v>
      </c>
      <c r="D326" s="244" t="s">
        <v>295</v>
      </c>
      <c r="E326" s="244" t="s">
        <v>74</v>
      </c>
      <c r="F326" s="244" t="s">
        <v>81</v>
      </c>
      <c r="G326" s="244" t="s">
        <v>82</v>
      </c>
      <c r="H326" s="187" t="s">
        <v>6</v>
      </c>
      <c r="I326" s="188">
        <v>3</v>
      </c>
      <c r="J326" s="188">
        <f>VLOOKUP(A326,CENIK!$A$2:$F$201,6,FALSE)</f>
        <v>0</v>
      </c>
      <c r="K326" s="188">
        <f t="shared" si="11"/>
        <v>0</v>
      </c>
      <c r="M326"/>
      <c r="P326" s="42"/>
    </row>
    <row r="327" spans="1:16" ht="30" x14ac:dyDescent="0.25">
      <c r="A327" s="187">
        <v>6401</v>
      </c>
      <c r="B327" s="187">
        <v>120</v>
      </c>
      <c r="C327" s="184" t="str">
        <f t="shared" si="10"/>
        <v>120-6401</v>
      </c>
      <c r="D327" s="244" t="s">
        <v>295</v>
      </c>
      <c r="E327" s="244" t="s">
        <v>74</v>
      </c>
      <c r="F327" s="244" t="s">
        <v>85</v>
      </c>
      <c r="G327" s="244" t="s">
        <v>86</v>
      </c>
      <c r="H327" s="187" t="s">
        <v>10</v>
      </c>
      <c r="I327" s="188">
        <v>54.03</v>
      </c>
      <c r="J327" s="188">
        <f>VLOOKUP(A327,CENIK!$A$2:$F$201,6,FALSE)</f>
        <v>0</v>
      </c>
      <c r="K327" s="188">
        <f t="shared" si="11"/>
        <v>0</v>
      </c>
      <c r="M327"/>
      <c r="P327" s="42"/>
    </row>
    <row r="328" spans="1:16" ht="30" x14ac:dyDescent="0.25">
      <c r="A328" s="187">
        <v>6402</v>
      </c>
      <c r="B328" s="187">
        <v>120</v>
      </c>
      <c r="C328" s="184" t="str">
        <f t="shared" si="10"/>
        <v>120-6402</v>
      </c>
      <c r="D328" s="244" t="s">
        <v>295</v>
      </c>
      <c r="E328" s="244" t="s">
        <v>74</v>
      </c>
      <c r="F328" s="244" t="s">
        <v>85</v>
      </c>
      <c r="G328" s="244" t="s">
        <v>122</v>
      </c>
      <c r="H328" s="187" t="s">
        <v>10</v>
      </c>
      <c r="I328" s="188">
        <v>54.03</v>
      </c>
      <c r="J328" s="188">
        <f>VLOOKUP(A328,CENIK!$A$2:$F$201,6,FALSE)</f>
        <v>0</v>
      </c>
      <c r="K328" s="188">
        <f t="shared" si="11"/>
        <v>0</v>
      </c>
      <c r="M328"/>
      <c r="P328" s="42"/>
    </row>
    <row r="329" spans="1:16" ht="60" x14ac:dyDescent="0.25">
      <c r="A329" s="187">
        <v>6405</v>
      </c>
      <c r="B329" s="187">
        <v>120</v>
      </c>
      <c r="C329" s="184" t="str">
        <f t="shared" si="10"/>
        <v>120-6405</v>
      </c>
      <c r="D329" s="244" t="s">
        <v>295</v>
      </c>
      <c r="E329" s="244" t="s">
        <v>74</v>
      </c>
      <c r="F329" s="244" t="s">
        <v>85</v>
      </c>
      <c r="G329" s="244" t="s">
        <v>87</v>
      </c>
      <c r="H329" s="187" t="s">
        <v>10</v>
      </c>
      <c r="I329" s="188">
        <v>54.03</v>
      </c>
      <c r="J329" s="188">
        <f>VLOOKUP(A329,CENIK!$A$2:$F$201,6,FALSE)</f>
        <v>0</v>
      </c>
      <c r="K329" s="188">
        <f t="shared" si="11"/>
        <v>0</v>
      </c>
      <c r="M329"/>
      <c r="P329" s="42"/>
    </row>
    <row r="330" spans="1:16" ht="45" x14ac:dyDescent="0.25">
      <c r="A330" s="187">
        <v>6503</v>
      </c>
      <c r="B330" s="187">
        <v>120</v>
      </c>
      <c r="C330" s="184" t="str">
        <f t="shared" si="10"/>
        <v>120-6503</v>
      </c>
      <c r="D330" s="244" t="s">
        <v>295</v>
      </c>
      <c r="E330" s="244" t="s">
        <v>74</v>
      </c>
      <c r="F330" s="244" t="s">
        <v>88</v>
      </c>
      <c r="G330" s="244" t="s">
        <v>273</v>
      </c>
      <c r="H330" s="187" t="s">
        <v>6</v>
      </c>
      <c r="I330" s="188">
        <v>2</v>
      </c>
      <c r="J330" s="188">
        <f>VLOOKUP(A330,CENIK!$A$2:$F$201,6,FALSE)</f>
        <v>0</v>
      </c>
      <c r="K330" s="188">
        <f t="shared" si="11"/>
        <v>0</v>
      </c>
      <c r="M330"/>
      <c r="P330" s="42"/>
    </row>
    <row r="331" spans="1:16" ht="30" x14ac:dyDescent="0.25">
      <c r="A331" s="187">
        <v>6507</v>
      </c>
      <c r="B331" s="187">
        <v>120</v>
      </c>
      <c r="C331" s="184" t="str">
        <f t="shared" si="10"/>
        <v>120-6507</v>
      </c>
      <c r="D331" s="244" t="s">
        <v>295</v>
      </c>
      <c r="E331" s="244" t="s">
        <v>74</v>
      </c>
      <c r="F331" s="244" t="s">
        <v>88</v>
      </c>
      <c r="G331" s="244" t="s">
        <v>277</v>
      </c>
      <c r="H331" s="187" t="s">
        <v>6</v>
      </c>
      <c r="I331" s="188">
        <v>1</v>
      </c>
      <c r="J331" s="188">
        <f>VLOOKUP(A331,CENIK!$A$2:$F$201,6,FALSE)</f>
        <v>0</v>
      </c>
      <c r="K331" s="188">
        <f t="shared" si="11"/>
        <v>0</v>
      </c>
      <c r="M331"/>
      <c r="P331" s="42"/>
    </row>
    <row r="332" spans="1:16" ht="60" x14ac:dyDescent="0.25">
      <c r="A332" s="187">
        <v>1201</v>
      </c>
      <c r="B332" s="187">
        <v>513</v>
      </c>
      <c r="C332" s="184" t="str">
        <f t="shared" si="10"/>
        <v>513-1201</v>
      </c>
      <c r="D332" s="244" t="s">
        <v>651</v>
      </c>
      <c r="E332" s="244" t="s">
        <v>7</v>
      </c>
      <c r="F332" s="244" t="s">
        <v>8</v>
      </c>
      <c r="G332" s="244" t="s">
        <v>9</v>
      </c>
      <c r="H332" s="187" t="s">
        <v>10</v>
      </c>
      <c r="I332" s="188">
        <v>74.099999999999994</v>
      </c>
      <c r="J332" s="188">
        <f>VLOOKUP(A332,CENIK!$A$2:$F$201,6,FALSE)</f>
        <v>0</v>
      </c>
      <c r="K332" s="188">
        <f t="shared" si="11"/>
        <v>0</v>
      </c>
      <c r="M332"/>
      <c r="P332" s="42"/>
    </row>
    <row r="333" spans="1:16" ht="45" x14ac:dyDescent="0.25">
      <c r="A333" s="187">
        <v>1202</v>
      </c>
      <c r="B333" s="187">
        <v>513</v>
      </c>
      <c r="C333" s="184" t="str">
        <f t="shared" si="10"/>
        <v>513-1202</v>
      </c>
      <c r="D333" s="244" t="s">
        <v>651</v>
      </c>
      <c r="E333" s="244" t="s">
        <v>7</v>
      </c>
      <c r="F333" s="244" t="s">
        <v>8</v>
      </c>
      <c r="G333" s="244" t="s">
        <v>11</v>
      </c>
      <c r="H333" s="187" t="s">
        <v>12</v>
      </c>
      <c r="I333" s="188">
        <v>3</v>
      </c>
      <c r="J333" s="188">
        <f>VLOOKUP(A333,CENIK!$A$2:$F$201,6,FALSE)</f>
        <v>0</v>
      </c>
      <c r="K333" s="188">
        <f t="shared" si="11"/>
        <v>0</v>
      </c>
      <c r="M333"/>
      <c r="P333" s="42"/>
    </row>
    <row r="334" spans="1:16" ht="60" x14ac:dyDescent="0.25">
      <c r="A334" s="187">
        <v>1203</v>
      </c>
      <c r="B334" s="187">
        <v>513</v>
      </c>
      <c r="C334" s="184" t="str">
        <f t="shared" si="10"/>
        <v>513-1203</v>
      </c>
      <c r="D334" s="244" t="s">
        <v>651</v>
      </c>
      <c r="E334" s="244" t="s">
        <v>7</v>
      </c>
      <c r="F334" s="244" t="s">
        <v>8</v>
      </c>
      <c r="G334" s="244" t="s">
        <v>236</v>
      </c>
      <c r="H334" s="187" t="s">
        <v>10</v>
      </c>
      <c r="I334" s="188">
        <v>74</v>
      </c>
      <c r="J334" s="188">
        <f>VLOOKUP(A334,CENIK!$A$2:$F$201,6,FALSE)</f>
        <v>0</v>
      </c>
      <c r="K334" s="188">
        <f t="shared" si="11"/>
        <v>0</v>
      </c>
      <c r="M334"/>
      <c r="P334" s="42"/>
    </row>
    <row r="335" spans="1:16" ht="60" x14ac:dyDescent="0.25">
      <c r="A335" s="187">
        <v>1206</v>
      </c>
      <c r="B335" s="187">
        <v>513</v>
      </c>
      <c r="C335" s="184" t="str">
        <f t="shared" si="10"/>
        <v>513-1206</v>
      </c>
      <c r="D335" s="244" t="s">
        <v>651</v>
      </c>
      <c r="E335" s="244" t="s">
        <v>7</v>
      </c>
      <c r="F335" s="244" t="s">
        <v>8</v>
      </c>
      <c r="G335" s="244" t="s">
        <v>238</v>
      </c>
      <c r="H335" s="187" t="s">
        <v>14</v>
      </c>
      <c r="I335" s="188">
        <v>1</v>
      </c>
      <c r="J335" s="188">
        <f>VLOOKUP(A335,CENIK!$A$2:$F$201,6,FALSE)</f>
        <v>0</v>
      </c>
      <c r="K335" s="188">
        <f t="shared" si="11"/>
        <v>0</v>
      </c>
      <c r="M335"/>
      <c r="P335" s="42"/>
    </row>
    <row r="336" spans="1:16" ht="75" x14ac:dyDescent="0.25">
      <c r="A336" s="187">
        <v>1210</v>
      </c>
      <c r="B336" s="187">
        <v>513</v>
      </c>
      <c r="C336" s="184" t="str">
        <f t="shared" si="10"/>
        <v>513-1210</v>
      </c>
      <c r="D336" s="244" t="s">
        <v>651</v>
      </c>
      <c r="E336" s="244" t="s">
        <v>7</v>
      </c>
      <c r="F336" s="244" t="s">
        <v>8</v>
      </c>
      <c r="G336" s="244" t="s">
        <v>241</v>
      </c>
      <c r="H336" s="187" t="s">
        <v>14</v>
      </c>
      <c r="I336" s="188">
        <v>1</v>
      </c>
      <c r="J336" s="188">
        <f>VLOOKUP(A336,CENIK!$A$2:$F$201,6,FALSE)</f>
        <v>0</v>
      </c>
      <c r="K336" s="188">
        <f t="shared" si="11"/>
        <v>0</v>
      </c>
      <c r="M336"/>
      <c r="P336" s="42"/>
    </row>
    <row r="337" spans="1:16" ht="45" x14ac:dyDescent="0.25">
      <c r="A337" s="187">
        <v>1301</v>
      </c>
      <c r="B337" s="187">
        <v>513</v>
      </c>
      <c r="C337" s="184" t="str">
        <f t="shared" si="10"/>
        <v>513-1301</v>
      </c>
      <c r="D337" s="244" t="s">
        <v>651</v>
      </c>
      <c r="E337" s="244" t="s">
        <v>7</v>
      </c>
      <c r="F337" s="244" t="s">
        <v>15</v>
      </c>
      <c r="G337" s="244" t="s">
        <v>16</v>
      </c>
      <c r="H337" s="187" t="s">
        <v>10</v>
      </c>
      <c r="I337" s="188">
        <v>74.099999999999994</v>
      </c>
      <c r="J337" s="188">
        <f>VLOOKUP(A337,CENIK!$A$2:$F$201,6,FALSE)</f>
        <v>0</v>
      </c>
      <c r="K337" s="188">
        <f t="shared" si="11"/>
        <v>0</v>
      </c>
      <c r="M337"/>
      <c r="P337" s="42"/>
    </row>
    <row r="338" spans="1:16" ht="150" x14ac:dyDescent="0.25">
      <c r="A338" s="187">
        <v>1302</v>
      </c>
      <c r="B338" s="187">
        <v>513</v>
      </c>
      <c r="C338" s="184" t="str">
        <f t="shared" si="10"/>
        <v>513-1302</v>
      </c>
      <c r="D338" s="244" t="s">
        <v>651</v>
      </c>
      <c r="E338" s="244" t="s">
        <v>7</v>
      </c>
      <c r="F338" s="244" t="s">
        <v>15</v>
      </c>
      <c r="G338" s="1201" t="s">
        <v>3252</v>
      </c>
      <c r="H338" s="187" t="s">
        <v>10</v>
      </c>
      <c r="I338" s="188">
        <v>74.099999999999994</v>
      </c>
      <c r="J338" s="188">
        <f>VLOOKUP(A338,CENIK!$A$2:$F$201,6,FALSE)</f>
        <v>0</v>
      </c>
      <c r="K338" s="188">
        <f t="shared" si="11"/>
        <v>0</v>
      </c>
      <c r="M338"/>
      <c r="P338" s="42"/>
    </row>
    <row r="339" spans="1:16" ht="60" x14ac:dyDescent="0.25">
      <c r="A339" s="187">
        <v>1307</v>
      </c>
      <c r="B339" s="187">
        <v>513</v>
      </c>
      <c r="C339" s="184" t="str">
        <f t="shared" si="10"/>
        <v>513-1307</v>
      </c>
      <c r="D339" s="244" t="s">
        <v>651</v>
      </c>
      <c r="E339" s="244" t="s">
        <v>7</v>
      </c>
      <c r="F339" s="244" t="s">
        <v>15</v>
      </c>
      <c r="G339" s="244" t="s">
        <v>18</v>
      </c>
      <c r="H339" s="187" t="s">
        <v>6</v>
      </c>
      <c r="I339" s="188">
        <v>8</v>
      </c>
      <c r="J339" s="188">
        <f>VLOOKUP(A339,CENIK!$A$2:$F$201,6,FALSE)</f>
        <v>0</v>
      </c>
      <c r="K339" s="188">
        <f t="shared" si="11"/>
        <v>0</v>
      </c>
      <c r="M339"/>
      <c r="P339" s="42"/>
    </row>
    <row r="340" spans="1:16" ht="30" x14ac:dyDescent="0.25">
      <c r="A340" s="187">
        <v>1401</v>
      </c>
      <c r="B340" s="187">
        <v>513</v>
      </c>
      <c r="C340" s="184" t="str">
        <f t="shared" si="10"/>
        <v>513-1401</v>
      </c>
      <c r="D340" s="244" t="s">
        <v>651</v>
      </c>
      <c r="E340" s="244" t="s">
        <v>7</v>
      </c>
      <c r="F340" s="244" t="s">
        <v>25</v>
      </c>
      <c r="G340" s="244" t="s">
        <v>247</v>
      </c>
      <c r="H340" s="187" t="s">
        <v>20</v>
      </c>
      <c r="I340" s="188">
        <v>5</v>
      </c>
      <c r="J340" s="188">
        <f>VLOOKUP(A340,CENIK!$A$2:$F$201,6,FALSE)</f>
        <v>0</v>
      </c>
      <c r="K340" s="188">
        <f t="shared" si="11"/>
        <v>0</v>
      </c>
      <c r="M340"/>
      <c r="P340" s="42"/>
    </row>
    <row r="341" spans="1:16" ht="30" x14ac:dyDescent="0.25">
      <c r="A341" s="187">
        <v>1402</v>
      </c>
      <c r="B341" s="187">
        <v>513</v>
      </c>
      <c r="C341" s="184" t="str">
        <f t="shared" si="10"/>
        <v>513-1402</v>
      </c>
      <c r="D341" s="244" t="s">
        <v>651</v>
      </c>
      <c r="E341" s="244" t="s">
        <v>7</v>
      </c>
      <c r="F341" s="244" t="s">
        <v>25</v>
      </c>
      <c r="G341" s="244" t="s">
        <v>248</v>
      </c>
      <c r="H341" s="187" t="s">
        <v>20</v>
      </c>
      <c r="I341" s="188">
        <v>5</v>
      </c>
      <c r="J341" s="188">
        <f>VLOOKUP(A341,CENIK!$A$2:$F$201,6,FALSE)</f>
        <v>0</v>
      </c>
      <c r="K341" s="188">
        <f t="shared" si="11"/>
        <v>0</v>
      </c>
      <c r="M341"/>
      <c r="P341" s="42"/>
    </row>
    <row r="342" spans="1:16" ht="30" x14ac:dyDescent="0.25">
      <c r="A342" s="187">
        <v>1403</v>
      </c>
      <c r="B342" s="187">
        <v>513</v>
      </c>
      <c r="C342" s="184" t="str">
        <f t="shared" si="10"/>
        <v>513-1403</v>
      </c>
      <c r="D342" s="244" t="s">
        <v>651</v>
      </c>
      <c r="E342" s="244" t="s">
        <v>7</v>
      </c>
      <c r="F342" s="244" t="s">
        <v>25</v>
      </c>
      <c r="G342" s="244" t="s">
        <v>249</v>
      </c>
      <c r="H342" s="187" t="s">
        <v>20</v>
      </c>
      <c r="I342" s="188">
        <v>5</v>
      </c>
      <c r="J342" s="188">
        <f>VLOOKUP(A342,CENIK!$A$2:$F$201,6,FALSE)</f>
        <v>0</v>
      </c>
      <c r="K342" s="188">
        <f t="shared" si="11"/>
        <v>0</v>
      </c>
      <c r="M342"/>
      <c r="P342" s="42"/>
    </row>
    <row r="343" spans="1:16" ht="45" x14ac:dyDescent="0.25">
      <c r="A343" s="187">
        <v>12309</v>
      </c>
      <c r="B343" s="187">
        <v>513</v>
      </c>
      <c r="C343" s="184" t="str">
        <f t="shared" si="10"/>
        <v>513-12309</v>
      </c>
      <c r="D343" s="244" t="s">
        <v>651</v>
      </c>
      <c r="E343" s="244" t="s">
        <v>26</v>
      </c>
      <c r="F343" s="244" t="s">
        <v>27</v>
      </c>
      <c r="G343" s="244" t="s">
        <v>30</v>
      </c>
      <c r="H343" s="187" t="s">
        <v>29</v>
      </c>
      <c r="I343" s="188">
        <v>96.33</v>
      </c>
      <c r="J343" s="188">
        <f>VLOOKUP(A343,CENIK!$A$2:$F$201,6,FALSE)</f>
        <v>0</v>
      </c>
      <c r="K343" s="188">
        <f t="shared" si="11"/>
        <v>0</v>
      </c>
      <c r="M343"/>
      <c r="P343" s="42"/>
    </row>
    <row r="344" spans="1:16" ht="30" x14ac:dyDescent="0.25">
      <c r="A344" s="187">
        <v>12328</v>
      </c>
      <c r="B344" s="187">
        <v>513</v>
      </c>
      <c r="C344" s="184" t="str">
        <f t="shared" si="10"/>
        <v>513-12328</v>
      </c>
      <c r="D344" s="244" t="s">
        <v>651</v>
      </c>
      <c r="E344" s="244" t="s">
        <v>26</v>
      </c>
      <c r="F344" s="244" t="s">
        <v>27</v>
      </c>
      <c r="G344" s="244" t="s">
        <v>32</v>
      </c>
      <c r="H344" s="187" t="s">
        <v>10</v>
      </c>
      <c r="I344" s="188">
        <v>148.19999999999999</v>
      </c>
      <c r="J344" s="188">
        <f>VLOOKUP(A344,CENIK!$A$2:$F$201,6,FALSE)</f>
        <v>0</v>
      </c>
      <c r="K344" s="188">
        <f t="shared" si="11"/>
        <v>0</v>
      </c>
      <c r="M344"/>
      <c r="P344" s="42"/>
    </row>
    <row r="345" spans="1:16" ht="60" x14ac:dyDescent="0.25">
      <c r="A345" s="187">
        <v>21106</v>
      </c>
      <c r="B345" s="187">
        <v>513</v>
      </c>
      <c r="C345" s="184" t="str">
        <f t="shared" si="10"/>
        <v>513-21106</v>
      </c>
      <c r="D345" s="244" t="s">
        <v>651</v>
      </c>
      <c r="E345" s="244" t="s">
        <v>26</v>
      </c>
      <c r="F345" s="244" t="s">
        <v>27</v>
      </c>
      <c r="G345" s="244" t="s">
        <v>251</v>
      </c>
      <c r="H345" s="187" t="s">
        <v>22</v>
      </c>
      <c r="I345" s="188">
        <v>99</v>
      </c>
      <c r="J345" s="188">
        <f>VLOOKUP(A345,CENIK!$A$2:$F$201,6,FALSE)</f>
        <v>0</v>
      </c>
      <c r="K345" s="188">
        <f t="shared" si="11"/>
        <v>0</v>
      </c>
      <c r="M345"/>
      <c r="P345" s="42"/>
    </row>
    <row r="346" spans="1:16" ht="30" x14ac:dyDescent="0.25">
      <c r="A346" s="187">
        <v>22103</v>
      </c>
      <c r="B346" s="187">
        <v>513</v>
      </c>
      <c r="C346" s="184" t="str">
        <f t="shared" si="10"/>
        <v>513-22103</v>
      </c>
      <c r="D346" s="244" t="s">
        <v>651</v>
      </c>
      <c r="E346" s="244" t="s">
        <v>26</v>
      </c>
      <c r="F346" s="244" t="s">
        <v>36</v>
      </c>
      <c r="G346" s="244" t="s">
        <v>40</v>
      </c>
      <c r="H346" s="187" t="s">
        <v>29</v>
      </c>
      <c r="I346" s="188">
        <v>96.33</v>
      </c>
      <c r="J346" s="188">
        <f>VLOOKUP(A346,CENIK!$A$2:$F$201,6,FALSE)</f>
        <v>0</v>
      </c>
      <c r="K346" s="188">
        <f t="shared" si="11"/>
        <v>0</v>
      </c>
      <c r="M346"/>
      <c r="P346" s="42"/>
    </row>
    <row r="347" spans="1:16" ht="30" x14ac:dyDescent="0.25">
      <c r="A347" s="187">
        <v>24405</v>
      </c>
      <c r="B347" s="187">
        <v>513</v>
      </c>
      <c r="C347" s="184" t="str">
        <f t="shared" si="10"/>
        <v>513-24405</v>
      </c>
      <c r="D347" s="244" t="s">
        <v>651</v>
      </c>
      <c r="E347" s="244" t="s">
        <v>26</v>
      </c>
      <c r="F347" s="244" t="s">
        <v>36</v>
      </c>
      <c r="G347" s="244" t="s">
        <v>252</v>
      </c>
      <c r="H347" s="187" t="s">
        <v>22</v>
      </c>
      <c r="I347" s="188">
        <v>38.53</v>
      </c>
      <c r="J347" s="188">
        <f>VLOOKUP(A347,CENIK!$A$2:$F$201,6,FALSE)</f>
        <v>0</v>
      </c>
      <c r="K347" s="188">
        <f t="shared" si="11"/>
        <v>0</v>
      </c>
      <c r="M347"/>
      <c r="P347" s="42"/>
    </row>
    <row r="348" spans="1:16" ht="30" x14ac:dyDescent="0.25">
      <c r="A348" s="187">
        <v>31101</v>
      </c>
      <c r="B348" s="187">
        <v>513</v>
      </c>
      <c r="C348" s="184" t="str">
        <f t="shared" si="10"/>
        <v>513-31101</v>
      </c>
      <c r="D348" s="244" t="s">
        <v>651</v>
      </c>
      <c r="E348" s="244" t="s">
        <v>26</v>
      </c>
      <c r="F348" s="244" t="s">
        <v>36</v>
      </c>
      <c r="G348" s="244" t="s">
        <v>253</v>
      </c>
      <c r="H348" s="187" t="s">
        <v>22</v>
      </c>
      <c r="I348" s="188">
        <v>24.08</v>
      </c>
      <c r="J348" s="188">
        <f>VLOOKUP(A348,CENIK!$A$2:$F$201,6,FALSE)</f>
        <v>0</v>
      </c>
      <c r="K348" s="188">
        <f t="shared" si="11"/>
        <v>0</v>
      </c>
      <c r="M348"/>
      <c r="P348" s="42"/>
    </row>
    <row r="349" spans="1:16" ht="75" x14ac:dyDescent="0.25">
      <c r="A349" s="187">
        <v>31602</v>
      </c>
      <c r="B349" s="187">
        <v>513</v>
      </c>
      <c r="C349" s="184" t="str">
        <f t="shared" si="10"/>
        <v>513-31602</v>
      </c>
      <c r="D349" s="244" t="s">
        <v>651</v>
      </c>
      <c r="E349" s="244" t="s">
        <v>26</v>
      </c>
      <c r="F349" s="244" t="s">
        <v>36</v>
      </c>
      <c r="G349" s="244" t="s">
        <v>640</v>
      </c>
      <c r="H349" s="187" t="s">
        <v>29</v>
      </c>
      <c r="I349" s="188">
        <v>96.33</v>
      </c>
      <c r="J349" s="188">
        <f>VLOOKUP(A349,CENIK!$A$2:$F$201,6,FALSE)</f>
        <v>0</v>
      </c>
      <c r="K349" s="188">
        <f t="shared" si="11"/>
        <v>0</v>
      </c>
      <c r="M349"/>
      <c r="P349" s="42"/>
    </row>
    <row r="350" spans="1:16" ht="45" x14ac:dyDescent="0.25">
      <c r="A350" s="187">
        <v>32208</v>
      </c>
      <c r="B350" s="187">
        <v>513</v>
      </c>
      <c r="C350" s="184" t="str">
        <f t="shared" si="10"/>
        <v>513-32208</v>
      </c>
      <c r="D350" s="244" t="s">
        <v>651</v>
      </c>
      <c r="E350" s="244" t="s">
        <v>26</v>
      </c>
      <c r="F350" s="244" t="s">
        <v>36</v>
      </c>
      <c r="G350" s="244" t="s">
        <v>254</v>
      </c>
      <c r="H350" s="187" t="s">
        <v>29</v>
      </c>
      <c r="I350" s="188">
        <v>96.33</v>
      </c>
      <c r="J350" s="188">
        <f>VLOOKUP(A350,CENIK!$A$2:$F$201,6,FALSE)</f>
        <v>0</v>
      </c>
      <c r="K350" s="188">
        <f t="shared" si="11"/>
        <v>0</v>
      </c>
      <c r="M350"/>
      <c r="P350" s="42"/>
    </row>
    <row r="351" spans="1:16" ht="45" x14ac:dyDescent="0.25">
      <c r="A351" s="187">
        <v>4101</v>
      </c>
      <c r="B351" s="187">
        <v>513</v>
      </c>
      <c r="C351" s="184" t="str">
        <f t="shared" si="10"/>
        <v>513-4101</v>
      </c>
      <c r="D351" s="244" t="s">
        <v>651</v>
      </c>
      <c r="E351" s="244" t="s">
        <v>49</v>
      </c>
      <c r="F351" s="244" t="s">
        <v>50</v>
      </c>
      <c r="G351" s="244" t="s">
        <v>641</v>
      </c>
      <c r="H351" s="187" t="s">
        <v>29</v>
      </c>
      <c r="I351" s="188">
        <v>366.05</v>
      </c>
      <c r="J351" s="188">
        <f>VLOOKUP(A351,CENIK!$A$2:$F$201,6,FALSE)</f>
        <v>0</v>
      </c>
      <c r="K351" s="188">
        <f t="shared" si="11"/>
        <v>0</v>
      </c>
      <c r="M351"/>
      <c r="P351" s="42"/>
    </row>
    <row r="352" spans="1:16" ht="60" x14ac:dyDescent="0.25">
      <c r="A352" s="187">
        <v>4105</v>
      </c>
      <c r="B352" s="187">
        <v>513</v>
      </c>
      <c r="C352" s="184" t="str">
        <f t="shared" si="10"/>
        <v>513-4105</v>
      </c>
      <c r="D352" s="244" t="s">
        <v>651</v>
      </c>
      <c r="E352" s="244" t="s">
        <v>49</v>
      </c>
      <c r="F352" s="244" t="s">
        <v>50</v>
      </c>
      <c r="G352" s="244" t="s">
        <v>257</v>
      </c>
      <c r="H352" s="187" t="s">
        <v>22</v>
      </c>
      <c r="I352" s="188">
        <v>27</v>
      </c>
      <c r="J352" s="188">
        <f>VLOOKUP(A352,CENIK!$A$2:$F$201,6,FALSE)</f>
        <v>0</v>
      </c>
      <c r="K352" s="188">
        <f t="shared" si="11"/>
        <v>0</v>
      </c>
      <c r="M352"/>
      <c r="P352" s="42"/>
    </row>
    <row r="353" spans="1:16" ht="45" x14ac:dyDescent="0.25">
      <c r="A353" s="187">
        <v>4106</v>
      </c>
      <c r="B353" s="187">
        <v>513</v>
      </c>
      <c r="C353" s="184" t="str">
        <f t="shared" si="10"/>
        <v>513-4106</v>
      </c>
      <c r="D353" s="244" t="s">
        <v>651</v>
      </c>
      <c r="E353" s="244" t="s">
        <v>49</v>
      </c>
      <c r="F353" s="244" t="s">
        <v>50</v>
      </c>
      <c r="G353" s="244" t="s">
        <v>642</v>
      </c>
      <c r="H353" s="187" t="s">
        <v>22</v>
      </c>
      <c r="I353" s="188">
        <v>97</v>
      </c>
      <c r="J353" s="188">
        <f>VLOOKUP(A353,CENIK!$A$2:$F$201,6,FALSE)</f>
        <v>0</v>
      </c>
      <c r="K353" s="188">
        <f t="shared" si="11"/>
        <v>0</v>
      </c>
      <c r="M353"/>
      <c r="P353" s="42"/>
    </row>
    <row r="354" spans="1:16" ht="45" x14ac:dyDescent="0.25">
      <c r="A354" s="187">
        <v>4117</v>
      </c>
      <c r="B354" s="187">
        <v>513</v>
      </c>
      <c r="C354" s="184" t="str">
        <f t="shared" si="10"/>
        <v>513-4117</v>
      </c>
      <c r="D354" s="244" t="s">
        <v>651</v>
      </c>
      <c r="E354" s="244" t="s">
        <v>49</v>
      </c>
      <c r="F354" s="244" t="s">
        <v>50</v>
      </c>
      <c r="G354" s="244" t="s">
        <v>52</v>
      </c>
      <c r="H354" s="187" t="s">
        <v>22</v>
      </c>
      <c r="I354" s="188">
        <v>14</v>
      </c>
      <c r="J354" s="188">
        <f>VLOOKUP(A354,CENIK!$A$2:$F$201,6,FALSE)</f>
        <v>0</v>
      </c>
      <c r="K354" s="188">
        <f t="shared" si="11"/>
        <v>0</v>
      </c>
      <c r="M354"/>
      <c r="P354" s="42"/>
    </row>
    <row r="355" spans="1:16" ht="45" x14ac:dyDescent="0.25">
      <c r="A355" s="187">
        <v>4121</v>
      </c>
      <c r="B355" s="187">
        <v>513</v>
      </c>
      <c r="C355" s="184" t="str">
        <f t="shared" si="10"/>
        <v>513-4121</v>
      </c>
      <c r="D355" s="244" t="s">
        <v>651</v>
      </c>
      <c r="E355" s="244" t="s">
        <v>49</v>
      </c>
      <c r="F355" s="244" t="s">
        <v>50</v>
      </c>
      <c r="G355" s="244" t="s">
        <v>260</v>
      </c>
      <c r="H355" s="187" t="s">
        <v>22</v>
      </c>
      <c r="I355" s="188">
        <v>2</v>
      </c>
      <c r="J355" s="188">
        <f>VLOOKUP(A355,CENIK!$A$2:$F$201,6,FALSE)</f>
        <v>0</v>
      </c>
      <c r="K355" s="188">
        <f t="shared" si="11"/>
        <v>0</v>
      </c>
      <c r="M355"/>
      <c r="P355" s="42"/>
    </row>
    <row r="356" spans="1:16" ht="30" x14ac:dyDescent="0.25">
      <c r="A356" s="187">
        <v>4202</v>
      </c>
      <c r="B356" s="187">
        <v>513</v>
      </c>
      <c r="C356" s="184" t="str">
        <f t="shared" si="10"/>
        <v>513-4202</v>
      </c>
      <c r="D356" s="244" t="s">
        <v>651</v>
      </c>
      <c r="E356" s="244" t="s">
        <v>49</v>
      </c>
      <c r="F356" s="244" t="s">
        <v>56</v>
      </c>
      <c r="G356" s="244" t="s">
        <v>58</v>
      </c>
      <c r="H356" s="187" t="s">
        <v>29</v>
      </c>
      <c r="I356" s="188">
        <v>96.33</v>
      </c>
      <c r="J356" s="188">
        <f>VLOOKUP(A356,CENIK!$A$2:$F$201,6,FALSE)</f>
        <v>0</v>
      </c>
      <c r="K356" s="188">
        <f t="shared" si="11"/>
        <v>0</v>
      </c>
      <c r="M356"/>
      <c r="P356" s="42"/>
    </row>
    <row r="357" spans="1:16" ht="75" x14ac:dyDescent="0.25">
      <c r="A357" s="187">
        <v>4203</v>
      </c>
      <c r="B357" s="187">
        <v>513</v>
      </c>
      <c r="C357" s="184" t="str">
        <f t="shared" si="10"/>
        <v>513-4203</v>
      </c>
      <c r="D357" s="244" t="s">
        <v>651</v>
      </c>
      <c r="E357" s="244" t="s">
        <v>49</v>
      </c>
      <c r="F357" s="244" t="s">
        <v>56</v>
      </c>
      <c r="G357" s="244" t="s">
        <v>59</v>
      </c>
      <c r="H357" s="187" t="s">
        <v>22</v>
      </c>
      <c r="I357" s="188">
        <v>9.6300000000000008</v>
      </c>
      <c r="J357" s="188">
        <f>VLOOKUP(A357,CENIK!$A$2:$F$201,6,FALSE)</f>
        <v>0</v>
      </c>
      <c r="K357" s="188">
        <f t="shared" si="11"/>
        <v>0</v>
      </c>
      <c r="M357"/>
      <c r="P357" s="42"/>
    </row>
    <row r="358" spans="1:16" ht="60" x14ac:dyDescent="0.25">
      <c r="A358" s="187">
        <v>4204</v>
      </c>
      <c r="B358" s="187">
        <v>513</v>
      </c>
      <c r="C358" s="184" t="str">
        <f t="shared" si="10"/>
        <v>513-4204</v>
      </c>
      <c r="D358" s="244" t="s">
        <v>651</v>
      </c>
      <c r="E358" s="244" t="s">
        <v>49</v>
      </c>
      <c r="F358" s="244" t="s">
        <v>56</v>
      </c>
      <c r="G358" s="244" t="s">
        <v>60</v>
      </c>
      <c r="H358" s="187" t="s">
        <v>22</v>
      </c>
      <c r="I358" s="188">
        <v>38.44</v>
      </c>
      <c r="J358" s="188">
        <f>VLOOKUP(A358,CENIK!$A$2:$F$201,6,FALSE)</f>
        <v>0</v>
      </c>
      <c r="K358" s="188">
        <f t="shared" si="11"/>
        <v>0</v>
      </c>
      <c r="M358"/>
      <c r="P358" s="42"/>
    </row>
    <row r="359" spans="1:16" ht="60" x14ac:dyDescent="0.25">
      <c r="A359" s="187">
        <v>4206</v>
      </c>
      <c r="B359" s="187">
        <v>513</v>
      </c>
      <c r="C359" s="184" t="str">
        <f t="shared" si="10"/>
        <v>513-4206</v>
      </c>
      <c r="D359" s="244" t="s">
        <v>651</v>
      </c>
      <c r="E359" s="244" t="s">
        <v>49</v>
      </c>
      <c r="F359" s="244" t="s">
        <v>56</v>
      </c>
      <c r="G359" s="244" t="s">
        <v>62</v>
      </c>
      <c r="H359" s="187" t="s">
        <v>22</v>
      </c>
      <c r="I359" s="188">
        <v>126</v>
      </c>
      <c r="J359" s="188">
        <f>VLOOKUP(A359,CENIK!$A$2:$F$201,6,FALSE)</f>
        <v>0</v>
      </c>
      <c r="K359" s="188">
        <f t="shared" si="11"/>
        <v>0</v>
      </c>
      <c r="M359"/>
      <c r="P359" s="42"/>
    </row>
    <row r="360" spans="1:16" ht="165" x14ac:dyDescent="0.25">
      <c r="A360" s="187">
        <v>6101</v>
      </c>
      <c r="B360" s="187">
        <v>513</v>
      </c>
      <c r="C360" s="184" t="str">
        <f t="shared" si="10"/>
        <v>513-6101</v>
      </c>
      <c r="D360" s="244" t="s">
        <v>651</v>
      </c>
      <c r="E360" s="244" t="s">
        <v>74</v>
      </c>
      <c r="F360" s="244" t="s">
        <v>75</v>
      </c>
      <c r="G360" s="244" t="s">
        <v>76</v>
      </c>
      <c r="H360" s="187" t="s">
        <v>10</v>
      </c>
      <c r="I360" s="188">
        <v>74.099999999999994</v>
      </c>
      <c r="J360" s="188">
        <f>VLOOKUP(A360,CENIK!$A$2:$F$201,6,FALSE)</f>
        <v>0</v>
      </c>
      <c r="K360" s="188">
        <f t="shared" si="11"/>
        <v>0</v>
      </c>
      <c r="M360"/>
      <c r="P360" s="42"/>
    </row>
    <row r="361" spans="1:16" ht="120" x14ac:dyDescent="0.25">
      <c r="A361" s="187">
        <v>6204</v>
      </c>
      <c r="B361" s="187">
        <v>513</v>
      </c>
      <c r="C361" s="184" t="str">
        <f t="shared" si="10"/>
        <v>513-6204</v>
      </c>
      <c r="D361" s="244" t="s">
        <v>651</v>
      </c>
      <c r="E361" s="244" t="s">
        <v>74</v>
      </c>
      <c r="F361" s="244" t="s">
        <v>77</v>
      </c>
      <c r="G361" s="244" t="s">
        <v>265</v>
      </c>
      <c r="H361" s="187" t="s">
        <v>6</v>
      </c>
      <c r="I361" s="188">
        <v>3</v>
      </c>
      <c r="J361" s="188">
        <f>VLOOKUP(A361,CENIK!$A$2:$F$201,6,FALSE)</f>
        <v>0</v>
      </c>
      <c r="K361" s="188">
        <f t="shared" si="11"/>
        <v>0</v>
      </c>
      <c r="M361"/>
      <c r="P361" s="42"/>
    </row>
    <row r="362" spans="1:16" ht="120" x14ac:dyDescent="0.25">
      <c r="A362" s="187">
        <v>6253</v>
      </c>
      <c r="B362" s="187">
        <v>513</v>
      </c>
      <c r="C362" s="184" t="str">
        <f t="shared" si="10"/>
        <v>513-6253</v>
      </c>
      <c r="D362" s="244" t="s">
        <v>651</v>
      </c>
      <c r="E362" s="244" t="s">
        <v>74</v>
      </c>
      <c r="F362" s="244" t="s">
        <v>77</v>
      </c>
      <c r="G362" s="244" t="s">
        <v>269</v>
      </c>
      <c r="H362" s="187" t="s">
        <v>6</v>
      </c>
      <c r="I362" s="188">
        <v>3</v>
      </c>
      <c r="J362" s="188">
        <f>VLOOKUP(A362,CENIK!$A$2:$F$201,6,FALSE)</f>
        <v>0</v>
      </c>
      <c r="K362" s="188">
        <f t="shared" si="11"/>
        <v>0</v>
      </c>
      <c r="M362"/>
      <c r="P362" s="42"/>
    </row>
    <row r="363" spans="1:16" ht="30" x14ac:dyDescent="0.25">
      <c r="A363" s="187">
        <v>6258</v>
      </c>
      <c r="B363" s="187">
        <v>513</v>
      </c>
      <c r="C363" s="184" t="str">
        <f t="shared" si="10"/>
        <v>513-6258</v>
      </c>
      <c r="D363" s="244" t="s">
        <v>651</v>
      </c>
      <c r="E363" s="244" t="s">
        <v>74</v>
      </c>
      <c r="F363" s="244" t="s">
        <v>77</v>
      </c>
      <c r="G363" s="244" t="s">
        <v>80</v>
      </c>
      <c r="H363" s="187" t="s">
        <v>6</v>
      </c>
      <c r="I363" s="188">
        <v>1</v>
      </c>
      <c r="J363" s="188">
        <f>VLOOKUP(A363,CENIK!$A$2:$F$201,6,FALSE)</f>
        <v>0</v>
      </c>
      <c r="K363" s="188">
        <f t="shared" si="11"/>
        <v>0</v>
      </c>
      <c r="M363"/>
      <c r="P363" s="42"/>
    </row>
    <row r="364" spans="1:16" ht="120" x14ac:dyDescent="0.25">
      <c r="A364" s="187">
        <v>6302</v>
      </c>
      <c r="B364" s="187">
        <v>513</v>
      </c>
      <c r="C364" s="184" t="str">
        <f t="shared" ref="C364:C427" si="12">CONCATENATE(B364,$A$41,A364)</f>
        <v>513-6302</v>
      </c>
      <c r="D364" s="244" t="s">
        <v>651</v>
      </c>
      <c r="E364" s="244" t="s">
        <v>74</v>
      </c>
      <c r="F364" s="244" t="s">
        <v>81</v>
      </c>
      <c r="G364" s="244" t="s">
        <v>82</v>
      </c>
      <c r="H364" s="187" t="s">
        <v>6</v>
      </c>
      <c r="I364" s="188">
        <v>8</v>
      </c>
      <c r="J364" s="188">
        <f>VLOOKUP(A364,CENIK!$A$2:$F$201,6,FALSE)</f>
        <v>0</v>
      </c>
      <c r="K364" s="188">
        <f t="shared" ref="K364:K427" si="13">ROUND(I364*J364,2)</f>
        <v>0</v>
      </c>
      <c r="M364"/>
      <c r="P364" s="42"/>
    </row>
    <row r="365" spans="1:16" ht="120" x14ac:dyDescent="0.25">
      <c r="A365" s="187">
        <v>6302</v>
      </c>
      <c r="B365" s="187">
        <v>513</v>
      </c>
      <c r="C365" s="184" t="str">
        <f t="shared" si="12"/>
        <v>513-6302</v>
      </c>
      <c r="D365" s="244" t="s">
        <v>651</v>
      </c>
      <c r="E365" s="244" t="s">
        <v>74</v>
      </c>
      <c r="F365" s="244" t="s">
        <v>81</v>
      </c>
      <c r="G365" s="244" t="s">
        <v>82</v>
      </c>
      <c r="H365" s="187" t="s">
        <v>6</v>
      </c>
      <c r="I365" s="188">
        <v>8</v>
      </c>
      <c r="J365" s="188">
        <f>VLOOKUP(A365,CENIK!$A$2:$F$201,6,FALSE)</f>
        <v>0</v>
      </c>
      <c r="K365" s="188">
        <f t="shared" si="13"/>
        <v>0</v>
      </c>
      <c r="M365"/>
      <c r="P365" s="42"/>
    </row>
    <row r="366" spans="1:16" ht="30" x14ac:dyDescent="0.25">
      <c r="A366" s="187">
        <v>6401</v>
      </c>
      <c r="B366" s="187">
        <v>513</v>
      </c>
      <c r="C366" s="184" t="str">
        <f t="shared" si="12"/>
        <v>513-6401</v>
      </c>
      <c r="D366" s="244" t="s">
        <v>651</v>
      </c>
      <c r="E366" s="244" t="s">
        <v>74</v>
      </c>
      <c r="F366" s="244" t="s">
        <v>85</v>
      </c>
      <c r="G366" s="244" t="s">
        <v>86</v>
      </c>
      <c r="H366" s="187" t="s">
        <v>10</v>
      </c>
      <c r="I366" s="188">
        <v>74.099999999999994</v>
      </c>
      <c r="J366" s="188">
        <f>VLOOKUP(A366,CENIK!$A$2:$F$201,6,FALSE)</f>
        <v>0</v>
      </c>
      <c r="K366" s="188">
        <f t="shared" si="13"/>
        <v>0</v>
      </c>
      <c r="M366"/>
      <c r="P366" s="42"/>
    </row>
    <row r="367" spans="1:16" ht="30" x14ac:dyDescent="0.25">
      <c r="A367" s="187">
        <v>6402</v>
      </c>
      <c r="B367" s="187">
        <v>513</v>
      </c>
      <c r="C367" s="184" t="str">
        <f t="shared" si="12"/>
        <v>513-6402</v>
      </c>
      <c r="D367" s="244" t="s">
        <v>651</v>
      </c>
      <c r="E367" s="244" t="s">
        <v>74</v>
      </c>
      <c r="F367" s="244" t="s">
        <v>85</v>
      </c>
      <c r="G367" s="244" t="s">
        <v>122</v>
      </c>
      <c r="H367" s="187" t="s">
        <v>10</v>
      </c>
      <c r="I367" s="188">
        <v>74.099999999999994</v>
      </c>
      <c r="J367" s="188">
        <f>VLOOKUP(A367,CENIK!$A$2:$F$201,6,FALSE)</f>
        <v>0</v>
      </c>
      <c r="K367" s="188">
        <f t="shared" si="13"/>
        <v>0</v>
      </c>
      <c r="M367"/>
      <c r="P367" s="42"/>
    </row>
    <row r="368" spans="1:16" ht="60" x14ac:dyDescent="0.25">
      <c r="A368" s="187">
        <v>6405</v>
      </c>
      <c r="B368" s="187">
        <v>513</v>
      </c>
      <c r="C368" s="184" t="str">
        <f t="shared" si="12"/>
        <v>513-6405</v>
      </c>
      <c r="D368" s="244" t="s">
        <v>651</v>
      </c>
      <c r="E368" s="244" t="s">
        <v>74</v>
      </c>
      <c r="F368" s="244" t="s">
        <v>85</v>
      </c>
      <c r="G368" s="244" t="s">
        <v>87</v>
      </c>
      <c r="H368" s="187" t="s">
        <v>10</v>
      </c>
      <c r="I368" s="188">
        <v>74.099999999999994</v>
      </c>
      <c r="J368" s="188">
        <f>VLOOKUP(A368,CENIK!$A$2:$F$201,6,FALSE)</f>
        <v>0</v>
      </c>
      <c r="K368" s="188">
        <f t="shared" si="13"/>
        <v>0</v>
      </c>
      <c r="M368"/>
      <c r="P368" s="42"/>
    </row>
    <row r="369" spans="1:16" ht="45" x14ac:dyDescent="0.25">
      <c r="A369" s="187">
        <v>6503</v>
      </c>
      <c r="B369" s="187">
        <v>513</v>
      </c>
      <c r="C369" s="184" t="str">
        <f t="shared" si="12"/>
        <v>513-6503</v>
      </c>
      <c r="D369" s="244" t="s">
        <v>651</v>
      </c>
      <c r="E369" s="244" t="s">
        <v>74</v>
      </c>
      <c r="F369" s="244" t="s">
        <v>88</v>
      </c>
      <c r="G369" s="244" t="s">
        <v>273</v>
      </c>
      <c r="H369" s="187" t="s">
        <v>6</v>
      </c>
      <c r="I369" s="188">
        <v>2</v>
      </c>
      <c r="J369" s="188">
        <f>VLOOKUP(A369,CENIK!$A$2:$F$201,6,FALSE)</f>
        <v>0</v>
      </c>
      <c r="K369" s="188">
        <f t="shared" si="13"/>
        <v>0</v>
      </c>
      <c r="M369"/>
      <c r="P369" s="42"/>
    </row>
    <row r="370" spans="1:16" ht="30" x14ac:dyDescent="0.25">
      <c r="A370" s="187">
        <v>6507</v>
      </c>
      <c r="B370" s="187">
        <v>513</v>
      </c>
      <c r="C370" s="184" t="str">
        <f t="shared" si="12"/>
        <v>513-6507</v>
      </c>
      <c r="D370" s="244" t="s">
        <v>651</v>
      </c>
      <c r="E370" s="244" t="s">
        <v>74</v>
      </c>
      <c r="F370" s="244" t="s">
        <v>88</v>
      </c>
      <c r="G370" s="244" t="s">
        <v>277</v>
      </c>
      <c r="H370" s="187" t="s">
        <v>6</v>
      </c>
      <c r="I370" s="188">
        <v>1</v>
      </c>
      <c r="J370" s="188">
        <f>VLOOKUP(A370,CENIK!$A$2:$F$201,6,FALSE)</f>
        <v>0</v>
      </c>
      <c r="K370" s="188">
        <f t="shared" si="13"/>
        <v>0</v>
      </c>
      <c r="M370"/>
      <c r="P370" s="42"/>
    </row>
    <row r="371" spans="1:16" ht="60" x14ac:dyDescent="0.25">
      <c r="A371" s="187">
        <v>1201</v>
      </c>
      <c r="B371" s="187">
        <v>122</v>
      </c>
      <c r="C371" s="184" t="str">
        <f t="shared" si="12"/>
        <v>122-1201</v>
      </c>
      <c r="D371" s="244" t="s">
        <v>297</v>
      </c>
      <c r="E371" s="244" t="s">
        <v>7</v>
      </c>
      <c r="F371" s="244" t="s">
        <v>8</v>
      </c>
      <c r="G371" s="244" t="s">
        <v>9</v>
      </c>
      <c r="H371" s="187" t="s">
        <v>10</v>
      </c>
      <c r="I371" s="188">
        <v>167.82</v>
      </c>
      <c r="J371" s="188">
        <f>VLOOKUP(A371,CENIK!$A$2:$F$201,6,FALSE)</f>
        <v>0</v>
      </c>
      <c r="K371" s="188">
        <f t="shared" si="13"/>
        <v>0</v>
      </c>
      <c r="M371"/>
      <c r="P371" s="42"/>
    </row>
    <row r="372" spans="1:16" ht="45" x14ac:dyDescent="0.25">
      <c r="A372" s="187">
        <v>1202</v>
      </c>
      <c r="B372" s="187">
        <v>122</v>
      </c>
      <c r="C372" s="184" t="str">
        <f t="shared" si="12"/>
        <v>122-1202</v>
      </c>
      <c r="D372" s="244" t="s">
        <v>297</v>
      </c>
      <c r="E372" s="244" t="s">
        <v>7</v>
      </c>
      <c r="F372" s="244" t="s">
        <v>8</v>
      </c>
      <c r="G372" s="244" t="s">
        <v>11</v>
      </c>
      <c r="H372" s="187" t="s">
        <v>12</v>
      </c>
      <c r="I372" s="188">
        <v>7</v>
      </c>
      <c r="J372" s="188">
        <f>VLOOKUP(A372,CENIK!$A$2:$F$201,6,FALSE)</f>
        <v>0</v>
      </c>
      <c r="K372" s="188">
        <f t="shared" si="13"/>
        <v>0</v>
      </c>
      <c r="M372"/>
      <c r="P372" s="42"/>
    </row>
    <row r="373" spans="1:16" ht="60" x14ac:dyDescent="0.25">
      <c r="A373" s="187">
        <v>1203</v>
      </c>
      <c r="B373" s="187">
        <v>122</v>
      </c>
      <c r="C373" s="184" t="str">
        <f t="shared" si="12"/>
        <v>122-1203</v>
      </c>
      <c r="D373" s="244" t="s">
        <v>297</v>
      </c>
      <c r="E373" s="244" t="s">
        <v>7</v>
      </c>
      <c r="F373" s="244" t="s">
        <v>8</v>
      </c>
      <c r="G373" s="244" t="s">
        <v>236</v>
      </c>
      <c r="H373" s="187" t="s">
        <v>10</v>
      </c>
      <c r="I373" s="188">
        <v>168</v>
      </c>
      <c r="J373" s="188">
        <f>VLOOKUP(A373,CENIK!$A$2:$F$201,6,FALSE)</f>
        <v>0</v>
      </c>
      <c r="K373" s="188">
        <f t="shared" si="13"/>
        <v>0</v>
      </c>
      <c r="M373"/>
      <c r="P373" s="42"/>
    </row>
    <row r="374" spans="1:16" ht="60" x14ac:dyDescent="0.25">
      <c r="A374" s="187">
        <v>1206</v>
      </c>
      <c r="B374" s="187">
        <v>122</v>
      </c>
      <c r="C374" s="184" t="str">
        <f t="shared" si="12"/>
        <v>122-1206</v>
      </c>
      <c r="D374" s="244" t="s">
        <v>297</v>
      </c>
      <c r="E374" s="244" t="s">
        <v>7</v>
      </c>
      <c r="F374" s="244" t="s">
        <v>8</v>
      </c>
      <c r="G374" s="244" t="s">
        <v>238</v>
      </c>
      <c r="H374" s="187" t="s">
        <v>14</v>
      </c>
      <c r="I374" s="188">
        <v>1</v>
      </c>
      <c r="J374" s="188">
        <f>VLOOKUP(A374,CENIK!$A$2:$F$201,6,FALSE)</f>
        <v>0</v>
      </c>
      <c r="K374" s="188">
        <f t="shared" si="13"/>
        <v>0</v>
      </c>
      <c r="M374"/>
      <c r="P374" s="42"/>
    </row>
    <row r="375" spans="1:16" ht="75" x14ac:dyDescent="0.25">
      <c r="A375" s="187">
        <v>1210</v>
      </c>
      <c r="B375" s="187">
        <v>122</v>
      </c>
      <c r="C375" s="184" t="str">
        <f t="shared" si="12"/>
        <v>122-1210</v>
      </c>
      <c r="D375" s="244" t="s">
        <v>297</v>
      </c>
      <c r="E375" s="244" t="s">
        <v>7</v>
      </c>
      <c r="F375" s="244" t="s">
        <v>8</v>
      </c>
      <c r="G375" s="244" t="s">
        <v>241</v>
      </c>
      <c r="H375" s="187" t="s">
        <v>14</v>
      </c>
      <c r="I375" s="188">
        <v>1</v>
      </c>
      <c r="J375" s="188">
        <f>VLOOKUP(A375,CENIK!$A$2:$F$201,6,FALSE)</f>
        <v>0</v>
      </c>
      <c r="K375" s="188">
        <f t="shared" si="13"/>
        <v>0</v>
      </c>
      <c r="M375"/>
      <c r="P375" s="42"/>
    </row>
    <row r="376" spans="1:16" ht="45" x14ac:dyDescent="0.25">
      <c r="A376" s="187">
        <v>1301</v>
      </c>
      <c r="B376" s="187">
        <v>122</v>
      </c>
      <c r="C376" s="184" t="str">
        <f t="shared" si="12"/>
        <v>122-1301</v>
      </c>
      <c r="D376" s="244" t="s">
        <v>297</v>
      </c>
      <c r="E376" s="244" t="s">
        <v>7</v>
      </c>
      <c r="F376" s="244" t="s">
        <v>15</v>
      </c>
      <c r="G376" s="244" t="s">
        <v>16</v>
      </c>
      <c r="H376" s="187" t="s">
        <v>10</v>
      </c>
      <c r="I376" s="188">
        <v>167.82</v>
      </c>
      <c r="J376" s="188">
        <f>VLOOKUP(A376,CENIK!$A$2:$F$201,6,FALSE)</f>
        <v>0</v>
      </c>
      <c r="K376" s="188">
        <f t="shared" si="13"/>
        <v>0</v>
      </c>
      <c r="M376"/>
      <c r="P376" s="42"/>
    </row>
    <row r="377" spans="1:16" ht="150" x14ac:dyDescent="0.25">
      <c r="A377" s="187">
        <v>1302</v>
      </c>
      <c r="B377" s="187">
        <v>122</v>
      </c>
      <c r="C377" s="184" t="str">
        <f t="shared" si="12"/>
        <v>122-1302</v>
      </c>
      <c r="D377" s="244" t="s">
        <v>297</v>
      </c>
      <c r="E377" s="244" t="s">
        <v>7</v>
      </c>
      <c r="F377" s="244" t="s">
        <v>15</v>
      </c>
      <c r="G377" s="1201" t="s">
        <v>3252</v>
      </c>
      <c r="H377" s="187" t="s">
        <v>10</v>
      </c>
      <c r="I377" s="188">
        <v>167.82</v>
      </c>
      <c r="J377" s="188">
        <f>VLOOKUP(A377,CENIK!$A$2:$F$201,6,FALSE)</f>
        <v>0</v>
      </c>
      <c r="K377" s="188">
        <f t="shared" si="13"/>
        <v>0</v>
      </c>
      <c r="M377"/>
      <c r="P377" s="42"/>
    </row>
    <row r="378" spans="1:16" ht="60" x14ac:dyDescent="0.25">
      <c r="A378" s="187">
        <v>1307</v>
      </c>
      <c r="B378" s="187">
        <v>122</v>
      </c>
      <c r="C378" s="184" t="str">
        <f t="shared" si="12"/>
        <v>122-1307</v>
      </c>
      <c r="D378" s="244" t="s">
        <v>297</v>
      </c>
      <c r="E378" s="244" t="s">
        <v>7</v>
      </c>
      <c r="F378" s="244" t="s">
        <v>15</v>
      </c>
      <c r="G378" s="244" t="s">
        <v>18</v>
      </c>
      <c r="H378" s="187" t="s">
        <v>6</v>
      </c>
      <c r="I378" s="188">
        <v>6</v>
      </c>
      <c r="J378" s="188">
        <f>VLOOKUP(A378,CENIK!$A$2:$F$201,6,FALSE)</f>
        <v>0</v>
      </c>
      <c r="K378" s="188">
        <f t="shared" si="13"/>
        <v>0</v>
      </c>
      <c r="M378"/>
      <c r="P378" s="42"/>
    </row>
    <row r="379" spans="1:16" ht="30" x14ac:dyDescent="0.25">
      <c r="A379" s="187">
        <v>1401</v>
      </c>
      <c r="B379" s="187">
        <v>122</v>
      </c>
      <c r="C379" s="184" t="str">
        <f t="shared" si="12"/>
        <v>122-1401</v>
      </c>
      <c r="D379" s="244" t="s">
        <v>297</v>
      </c>
      <c r="E379" s="244" t="s">
        <v>7</v>
      </c>
      <c r="F379" s="244" t="s">
        <v>25</v>
      </c>
      <c r="G379" s="244" t="s">
        <v>247</v>
      </c>
      <c r="H379" s="187" t="s">
        <v>20</v>
      </c>
      <c r="I379" s="188">
        <v>5</v>
      </c>
      <c r="J379" s="188">
        <f>VLOOKUP(A379,CENIK!$A$2:$F$201,6,FALSE)</f>
        <v>0</v>
      </c>
      <c r="K379" s="188">
        <f t="shared" si="13"/>
        <v>0</v>
      </c>
      <c r="M379"/>
      <c r="P379" s="42"/>
    </row>
    <row r="380" spans="1:16" ht="30" x14ac:dyDescent="0.25">
      <c r="A380" s="187">
        <v>1402</v>
      </c>
      <c r="B380" s="187">
        <v>122</v>
      </c>
      <c r="C380" s="184" t="str">
        <f t="shared" si="12"/>
        <v>122-1402</v>
      </c>
      <c r="D380" s="244" t="s">
        <v>297</v>
      </c>
      <c r="E380" s="244" t="s">
        <v>7</v>
      </c>
      <c r="F380" s="244" t="s">
        <v>25</v>
      </c>
      <c r="G380" s="244" t="s">
        <v>248</v>
      </c>
      <c r="H380" s="187" t="s">
        <v>20</v>
      </c>
      <c r="I380" s="188">
        <v>10</v>
      </c>
      <c r="J380" s="188">
        <f>VLOOKUP(A380,CENIK!$A$2:$F$201,6,FALSE)</f>
        <v>0</v>
      </c>
      <c r="K380" s="188">
        <f t="shared" si="13"/>
        <v>0</v>
      </c>
      <c r="M380"/>
      <c r="P380" s="42"/>
    </row>
    <row r="381" spans="1:16" ht="30" x14ac:dyDescent="0.25">
      <c r="A381" s="187">
        <v>1403</v>
      </c>
      <c r="B381" s="187">
        <v>122</v>
      </c>
      <c r="C381" s="184" t="str">
        <f t="shared" si="12"/>
        <v>122-1403</v>
      </c>
      <c r="D381" s="244" t="s">
        <v>297</v>
      </c>
      <c r="E381" s="244" t="s">
        <v>7</v>
      </c>
      <c r="F381" s="244" t="s">
        <v>25</v>
      </c>
      <c r="G381" s="244" t="s">
        <v>249</v>
      </c>
      <c r="H381" s="187" t="s">
        <v>20</v>
      </c>
      <c r="I381" s="188">
        <v>5</v>
      </c>
      <c r="J381" s="188">
        <f>VLOOKUP(A381,CENIK!$A$2:$F$201,6,FALSE)</f>
        <v>0</v>
      </c>
      <c r="K381" s="188">
        <f t="shared" si="13"/>
        <v>0</v>
      </c>
      <c r="M381"/>
      <c r="P381" s="42"/>
    </row>
    <row r="382" spans="1:16" ht="45" x14ac:dyDescent="0.25">
      <c r="A382" s="187">
        <v>12309</v>
      </c>
      <c r="B382" s="187">
        <v>122</v>
      </c>
      <c r="C382" s="184" t="str">
        <f t="shared" si="12"/>
        <v>122-12309</v>
      </c>
      <c r="D382" s="244" t="s">
        <v>297</v>
      </c>
      <c r="E382" s="244" t="s">
        <v>26</v>
      </c>
      <c r="F382" s="244" t="s">
        <v>27</v>
      </c>
      <c r="G382" s="244" t="s">
        <v>30</v>
      </c>
      <c r="H382" s="187" t="s">
        <v>29</v>
      </c>
      <c r="I382" s="188">
        <v>218</v>
      </c>
      <c r="J382" s="188">
        <f>VLOOKUP(A382,CENIK!$A$2:$F$201,6,FALSE)</f>
        <v>0</v>
      </c>
      <c r="K382" s="188">
        <f t="shared" si="13"/>
        <v>0</v>
      </c>
      <c r="M382"/>
      <c r="P382" s="42"/>
    </row>
    <row r="383" spans="1:16" ht="30" x14ac:dyDescent="0.25">
      <c r="A383" s="187">
        <v>12328</v>
      </c>
      <c r="B383" s="187">
        <v>122</v>
      </c>
      <c r="C383" s="184" t="str">
        <f t="shared" si="12"/>
        <v>122-12328</v>
      </c>
      <c r="D383" s="244" t="s">
        <v>297</v>
      </c>
      <c r="E383" s="244" t="s">
        <v>26</v>
      </c>
      <c r="F383" s="244" t="s">
        <v>27</v>
      </c>
      <c r="G383" s="244" t="s">
        <v>32</v>
      </c>
      <c r="H383" s="187" t="s">
        <v>10</v>
      </c>
      <c r="I383" s="188">
        <v>335.64</v>
      </c>
      <c r="J383" s="188">
        <f>VLOOKUP(A383,CENIK!$A$2:$F$201,6,FALSE)</f>
        <v>0</v>
      </c>
      <c r="K383" s="188">
        <f t="shared" si="13"/>
        <v>0</v>
      </c>
      <c r="M383"/>
      <c r="P383" s="42"/>
    </row>
    <row r="384" spans="1:16" ht="60" x14ac:dyDescent="0.25">
      <c r="A384" s="187">
        <v>21106</v>
      </c>
      <c r="B384" s="187">
        <v>122</v>
      </c>
      <c r="C384" s="184" t="str">
        <f t="shared" si="12"/>
        <v>122-21106</v>
      </c>
      <c r="D384" s="244" t="s">
        <v>297</v>
      </c>
      <c r="E384" s="244" t="s">
        <v>26</v>
      </c>
      <c r="F384" s="244" t="s">
        <v>27</v>
      </c>
      <c r="G384" s="244" t="s">
        <v>251</v>
      </c>
      <c r="H384" s="187" t="s">
        <v>22</v>
      </c>
      <c r="I384" s="188">
        <v>271</v>
      </c>
      <c r="J384" s="188">
        <f>VLOOKUP(A384,CENIK!$A$2:$F$201,6,FALSE)</f>
        <v>0</v>
      </c>
      <c r="K384" s="188">
        <f t="shared" si="13"/>
        <v>0</v>
      </c>
      <c r="M384"/>
      <c r="P384" s="42"/>
    </row>
    <row r="385" spans="1:16" ht="30" x14ac:dyDescent="0.25">
      <c r="A385" s="187">
        <v>22103</v>
      </c>
      <c r="B385" s="187">
        <v>122</v>
      </c>
      <c r="C385" s="184" t="str">
        <f t="shared" si="12"/>
        <v>122-22103</v>
      </c>
      <c r="D385" s="244" t="s">
        <v>297</v>
      </c>
      <c r="E385" s="244" t="s">
        <v>26</v>
      </c>
      <c r="F385" s="244" t="s">
        <v>36</v>
      </c>
      <c r="G385" s="244" t="s">
        <v>40</v>
      </c>
      <c r="H385" s="187" t="s">
        <v>29</v>
      </c>
      <c r="I385" s="188">
        <v>218.17</v>
      </c>
      <c r="J385" s="188">
        <f>VLOOKUP(A385,CENIK!$A$2:$F$201,6,FALSE)</f>
        <v>0</v>
      </c>
      <c r="K385" s="188">
        <f t="shared" si="13"/>
        <v>0</v>
      </c>
      <c r="M385"/>
      <c r="P385" s="42"/>
    </row>
    <row r="386" spans="1:16" ht="30" x14ac:dyDescent="0.25">
      <c r="A386" s="187">
        <v>24405</v>
      </c>
      <c r="B386" s="187">
        <v>122</v>
      </c>
      <c r="C386" s="184" t="str">
        <f t="shared" si="12"/>
        <v>122-24405</v>
      </c>
      <c r="D386" s="244" t="s">
        <v>297</v>
      </c>
      <c r="E386" s="244" t="s">
        <v>26</v>
      </c>
      <c r="F386" s="244" t="s">
        <v>36</v>
      </c>
      <c r="G386" s="244" t="s">
        <v>252</v>
      </c>
      <c r="H386" s="187" t="s">
        <v>22</v>
      </c>
      <c r="I386" s="188">
        <v>87.27</v>
      </c>
      <c r="J386" s="188">
        <f>VLOOKUP(A386,CENIK!$A$2:$F$201,6,FALSE)</f>
        <v>0</v>
      </c>
      <c r="K386" s="188">
        <f t="shared" si="13"/>
        <v>0</v>
      </c>
      <c r="M386"/>
      <c r="P386" s="42"/>
    </row>
    <row r="387" spans="1:16" ht="30" x14ac:dyDescent="0.25">
      <c r="A387" s="187">
        <v>31101</v>
      </c>
      <c r="B387" s="187">
        <v>122</v>
      </c>
      <c r="C387" s="184" t="str">
        <f t="shared" si="12"/>
        <v>122-31101</v>
      </c>
      <c r="D387" s="244" t="s">
        <v>297</v>
      </c>
      <c r="E387" s="244" t="s">
        <v>26</v>
      </c>
      <c r="F387" s="244" t="s">
        <v>36</v>
      </c>
      <c r="G387" s="244" t="s">
        <v>253</v>
      </c>
      <c r="H387" s="187" t="s">
        <v>22</v>
      </c>
      <c r="I387" s="188">
        <v>54.54</v>
      </c>
      <c r="J387" s="188">
        <f>VLOOKUP(A387,CENIK!$A$2:$F$201,6,FALSE)</f>
        <v>0</v>
      </c>
      <c r="K387" s="188">
        <f t="shared" si="13"/>
        <v>0</v>
      </c>
      <c r="M387"/>
      <c r="P387" s="42"/>
    </row>
    <row r="388" spans="1:16" ht="75" x14ac:dyDescent="0.25">
      <c r="A388" s="187">
        <v>31602</v>
      </c>
      <c r="B388" s="187">
        <v>122</v>
      </c>
      <c r="C388" s="184" t="str">
        <f t="shared" si="12"/>
        <v>122-31602</v>
      </c>
      <c r="D388" s="244" t="s">
        <v>297</v>
      </c>
      <c r="E388" s="244" t="s">
        <v>26</v>
      </c>
      <c r="F388" s="244" t="s">
        <v>36</v>
      </c>
      <c r="G388" s="244" t="s">
        <v>640</v>
      </c>
      <c r="H388" s="187" t="s">
        <v>29</v>
      </c>
      <c r="I388" s="188">
        <v>218.17</v>
      </c>
      <c r="J388" s="188">
        <f>VLOOKUP(A388,CENIK!$A$2:$F$201,6,FALSE)</f>
        <v>0</v>
      </c>
      <c r="K388" s="188">
        <f t="shared" si="13"/>
        <v>0</v>
      </c>
      <c r="M388"/>
      <c r="P388" s="42"/>
    </row>
    <row r="389" spans="1:16" ht="45" x14ac:dyDescent="0.25">
      <c r="A389" s="187">
        <v>32208</v>
      </c>
      <c r="B389" s="187">
        <v>122</v>
      </c>
      <c r="C389" s="184" t="str">
        <f t="shared" si="12"/>
        <v>122-32208</v>
      </c>
      <c r="D389" s="244" t="s">
        <v>297</v>
      </c>
      <c r="E389" s="244" t="s">
        <v>26</v>
      </c>
      <c r="F389" s="244" t="s">
        <v>36</v>
      </c>
      <c r="G389" s="244" t="s">
        <v>254</v>
      </c>
      <c r="H389" s="187" t="s">
        <v>29</v>
      </c>
      <c r="I389" s="188">
        <v>218.17</v>
      </c>
      <c r="J389" s="188">
        <f>VLOOKUP(A389,CENIK!$A$2:$F$201,6,FALSE)</f>
        <v>0</v>
      </c>
      <c r="K389" s="188">
        <f t="shared" si="13"/>
        <v>0</v>
      </c>
      <c r="M389"/>
      <c r="P389" s="42"/>
    </row>
    <row r="390" spans="1:16" ht="45" x14ac:dyDescent="0.25">
      <c r="A390" s="187">
        <v>4101</v>
      </c>
      <c r="B390" s="187">
        <v>122</v>
      </c>
      <c r="C390" s="184" t="str">
        <f t="shared" si="12"/>
        <v>122-4101</v>
      </c>
      <c r="D390" s="244" t="s">
        <v>297</v>
      </c>
      <c r="E390" s="244" t="s">
        <v>49</v>
      </c>
      <c r="F390" s="244" t="s">
        <v>50</v>
      </c>
      <c r="G390" s="244" t="s">
        <v>641</v>
      </c>
      <c r="H390" s="187" t="s">
        <v>29</v>
      </c>
      <c r="I390" s="188">
        <v>1074.05</v>
      </c>
      <c r="J390" s="188">
        <f>VLOOKUP(A390,CENIK!$A$2:$F$201,6,FALSE)</f>
        <v>0</v>
      </c>
      <c r="K390" s="188">
        <f t="shared" si="13"/>
        <v>0</v>
      </c>
      <c r="M390"/>
      <c r="P390" s="42"/>
    </row>
    <row r="391" spans="1:16" ht="60" x14ac:dyDescent="0.25">
      <c r="A391" s="187">
        <v>4105</v>
      </c>
      <c r="B391" s="187">
        <v>122</v>
      </c>
      <c r="C391" s="184" t="str">
        <f t="shared" si="12"/>
        <v>122-4105</v>
      </c>
      <c r="D391" s="244" t="s">
        <v>297</v>
      </c>
      <c r="E391" s="244" t="s">
        <v>49</v>
      </c>
      <c r="F391" s="244" t="s">
        <v>50</v>
      </c>
      <c r="G391" s="244" t="s">
        <v>257</v>
      </c>
      <c r="H391" s="187" t="s">
        <v>22</v>
      </c>
      <c r="I391" s="188">
        <v>132</v>
      </c>
      <c r="J391" s="188">
        <f>VLOOKUP(A391,CENIK!$A$2:$F$201,6,FALSE)</f>
        <v>0</v>
      </c>
      <c r="K391" s="188">
        <f t="shared" si="13"/>
        <v>0</v>
      </c>
      <c r="M391"/>
      <c r="P391" s="42"/>
    </row>
    <row r="392" spans="1:16" ht="45" x14ac:dyDescent="0.25">
      <c r="A392" s="187">
        <v>4106</v>
      </c>
      <c r="B392" s="187">
        <v>122</v>
      </c>
      <c r="C392" s="184" t="str">
        <f t="shared" si="12"/>
        <v>122-4106</v>
      </c>
      <c r="D392" s="244" t="s">
        <v>297</v>
      </c>
      <c r="E392" s="244" t="s">
        <v>49</v>
      </c>
      <c r="F392" s="244" t="s">
        <v>50</v>
      </c>
      <c r="G392" s="244" t="s">
        <v>642</v>
      </c>
      <c r="H392" s="187" t="s">
        <v>22</v>
      </c>
      <c r="I392" s="188">
        <v>213</v>
      </c>
      <c r="J392" s="188">
        <f>VLOOKUP(A392,CENIK!$A$2:$F$201,6,FALSE)</f>
        <v>0</v>
      </c>
      <c r="K392" s="188">
        <f t="shared" si="13"/>
        <v>0</v>
      </c>
      <c r="M392"/>
      <c r="P392" s="42"/>
    </row>
    <row r="393" spans="1:16" ht="45" x14ac:dyDescent="0.25">
      <c r="A393" s="187">
        <v>4117</v>
      </c>
      <c r="B393" s="187">
        <v>122</v>
      </c>
      <c r="C393" s="184" t="str">
        <f t="shared" si="12"/>
        <v>122-4117</v>
      </c>
      <c r="D393" s="244" t="s">
        <v>297</v>
      </c>
      <c r="E393" s="244" t="s">
        <v>49</v>
      </c>
      <c r="F393" s="244" t="s">
        <v>50</v>
      </c>
      <c r="G393" s="244" t="s">
        <v>52</v>
      </c>
      <c r="H393" s="187" t="s">
        <v>22</v>
      </c>
      <c r="I393" s="188">
        <v>38</v>
      </c>
      <c r="J393" s="188">
        <f>VLOOKUP(A393,CENIK!$A$2:$F$201,6,FALSE)</f>
        <v>0</v>
      </c>
      <c r="K393" s="188">
        <f t="shared" si="13"/>
        <v>0</v>
      </c>
      <c r="M393"/>
      <c r="P393" s="42"/>
    </row>
    <row r="394" spans="1:16" ht="45" x14ac:dyDescent="0.25">
      <c r="A394" s="187">
        <v>4121</v>
      </c>
      <c r="B394" s="187">
        <v>122</v>
      </c>
      <c r="C394" s="184" t="str">
        <f t="shared" si="12"/>
        <v>122-4121</v>
      </c>
      <c r="D394" s="244" t="s">
        <v>297</v>
      </c>
      <c r="E394" s="244" t="s">
        <v>49</v>
      </c>
      <c r="F394" s="244" t="s">
        <v>50</v>
      </c>
      <c r="G394" s="244" t="s">
        <v>260</v>
      </c>
      <c r="H394" s="187" t="s">
        <v>22</v>
      </c>
      <c r="I394" s="188">
        <v>1</v>
      </c>
      <c r="J394" s="188">
        <f>VLOOKUP(A394,CENIK!$A$2:$F$201,6,FALSE)</f>
        <v>0</v>
      </c>
      <c r="K394" s="188">
        <f t="shared" si="13"/>
        <v>0</v>
      </c>
      <c r="M394"/>
      <c r="P394" s="42"/>
    </row>
    <row r="395" spans="1:16" ht="30" x14ac:dyDescent="0.25">
      <c r="A395" s="187">
        <v>4202</v>
      </c>
      <c r="B395" s="187">
        <v>122</v>
      </c>
      <c r="C395" s="184" t="str">
        <f t="shared" si="12"/>
        <v>122-4202</v>
      </c>
      <c r="D395" s="244" t="s">
        <v>297</v>
      </c>
      <c r="E395" s="244" t="s">
        <v>49</v>
      </c>
      <c r="F395" s="244" t="s">
        <v>56</v>
      </c>
      <c r="G395" s="244" t="s">
        <v>58</v>
      </c>
      <c r="H395" s="187" t="s">
        <v>29</v>
      </c>
      <c r="I395" s="188">
        <v>218.17</v>
      </c>
      <c r="J395" s="188">
        <f>VLOOKUP(A395,CENIK!$A$2:$F$201,6,FALSE)</f>
        <v>0</v>
      </c>
      <c r="K395" s="188">
        <f t="shared" si="13"/>
        <v>0</v>
      </c>
      <c r="M395"/>
      <c r="P395" s="42"/>
    </row>
    <row r="396" spans="1:16" ht="75" x14ac:dyDescent="0.25">
      <c r="A396" s="187">
        <v>4203</v>
      </c>
      <c r="B396" s="187">
        <v>122</v>
      </c>
      <c r="C396" s="184" t="str">
        <f t="shared" si="12"/>
        <v>122-4203</v>
      </c>
      <c r="D396" s="244" t="s">
        <v>297</v>
      </c>
      <c r="E396" s="244" t="s">
        <v>49</v>
      </c>
      <c r="F396" s="244" t="s">
        <v>56</v>
      </c>
      <c r="G396" s="244" t="s">
        <v>59</v>
      </c>
      <c r="H396" s="187" t="s">
        <v>22</v>
      </c>
      <c r="I396" s="188">
        <v>21.82</v>
      </c>
      <c r="J396" s="188">
        <f>VLOOKUP(A396,CENIK!$A$2:$F$201,6,FALSE)</f>
        <v>0</v>
      </c>
      <c r="K396" s="188">
        <f t="shared" si="13"/>
        <v>0</v>
      </c>
      <c r="M396"/>
      <c r="P396" s="42"/>
    </row>
    <row r="397" spans="1:16" ht="60" x14ac:dyDescent="0.25">
      <c r="A397" s="187">
        <v>4204</v>
      </c>
      <c r="B397" s="187">
        <v>122</v>
      </c>
      <c r="C397" s="184" t="str">
        <f t="shared" si="12"/>
        <v>122-4204</v>
      </c>
      <c r="D397" s="244" t="s">
        <v>297</v>
      </c>
      <c r="E397" s="244" t="s">
        <v>49</v>
      </c>
      <c r="F397" s="244" t="s">
        <v>56</v>
      </c>
      <c r="G397" s="244" t="s">
        <v>60</v>
      </c>
      <c r="H397" s="187" t="s">
        <v>22</v>
      </c>
      <c r="I397" s="188">
        <v>87.06</v>
      </c>
      <c r="J397" s="188">
        <f>VLOOKUP(A397,CENIK!$A$2:$F$201,6,FALSE)</f>
        <v>0</v>
      </c>
      <c r="K397" s="188">
        <f t="shared" si="13"/>
        <v>0</v>
      </c>
      <c r="M397"/>
      <c r="P397" s="42"/>
    </row>
    <row r="398" spans="1:16" ht="60" x14ac:dyDescent="0.25">
      <c r="A398" s="187">
        <v>4206</v>
      </c>
      <c r="B398" s="187">
        <v>122</v>
      </c>
      <c r="C398" s="184" t="str">
        <f t="shared" si="12"/>
        <v>122-4206</v>
      </c>
      <c r="D398" s="244" t="s">
        <v>297</v>
      </c>
      <c r="E398" s="244" t="s">
        <v>49</v>
      </c>
      <c r="F398" s="244" t="s">
        <v>56</v>
      </c>
      <c r="G398" s="244" t="s">
        <v>62</v>
      </c>
      <c r="H398" s="187" t="s">
        <v>22</v>
      </c>
      <c r="I398" s="188">
        <v>403</v>
      </c>
      <c r="J398" s="188">
        <f>VLOOKUP(A398,CENIK!$A$2:$F$201,6,FALSE)</f>
        <v>0</v>
      </c>
      <c r="K398" s="188">
        <f t="shared" si="13"/>
        <v>0</v>
      </c>
      <c r="M398"/>
      <c r="P398" s="42"/>
    </row>
    <row r="399" spans="1:16" ht="165" x14ac:dyDescent="0.25">
      <c r="A399" s="187">
        <v>6101</v>
      </c>
      <c r="B399" s="187">
        <v>122</v>
      </c>
      <c r="C399" s="184" t="str">
        <f t="shared" si="12"/>
        <v>122-6101</v>
      </c>
      <c r="D399" s="244" t="s">
        <v>297</v>
      </c>
      <c r="E399" s="244" t="s">
        <v>74</v>
      </c>
      <c r="F399" s="244" t="s">
        <v>75</v>
      </c>
      <c r="G399" s="244" t="s">
        <v>76</v>
      </c>
      <c r="H399" s="187" t="s">
        <v>10</v>
      </c>
      <c r="I399" s="188">
        <v>167.82</v>
      </c>
      <c r="J399" s="188">
        <f>VLOOKUP(A399,CENIK!$A$2:$F$201,6,FALSE)</f>
        <v>0</v>
      </c>
      <c r="K399" s="188">
        <f t="shared" si="13"/>
        <v>0</v>
      </c>
      <c r="M399"/>
      <c r="P399" s="42"/>
    </row>
    <row r="400" spans="1:16" ht="120" x14ac:dyDescent="0.25">
      <c r="A400" s="187">
        <v>6204</v>
      </c>
      <c r="B400" s="187">
        <v>122</v>
      </c>
      <c r="C400" s="184" t="str">
        <f t="shared" si="12"/>
        <v>122-6204</v>
      </c>
      <c r="D400" s="244" t="s">
        <v>297</v>
      </c>
      <c r="E400" s="244" t="s">
        <v>74</v>
      </c>
      <c r="F400" s="244" t="s">
        <v>77</v>
      </c>
      <c r="G400" s="244" t="s">
        <v>265</v>
      </c>
      <c r="H400" s="187" t="s">
        <v>6</v>
      </c>
      <c r="I400" s="188">
        <v>2</v>
      </c>
      <c r="J400" s="188">
        <f>VLOOKUP(A400,CENIK!$A$2:$F$201,6,FALSE)</f>
        <v>0</v>
      </c>
      <c r="K400" s="188">
        <f t="shared" si="13"/>
        <v>0</v>
      </c>
      <c r="M400"/>
      <c r="P400" s="42"/>
    </row>
    <row r="401" spans="1:16" ht="120" x14ac:dyDescent="0.25">
      <c r="A401" s="187">
        <v>6206</v>
      </c>
      <c r="B401" s="187">
        <v>122</v>
      </c>
      <c r="C401" s="184" t="str">
        <f t="shared" si="12"/>
        <v>122-6206</v>
      </c>
      <c r="D401" s="244" t="s">
        <v>297</v>
      </c>
      <c r="E401" s="244" t="s">
        <v>74</v>
      </c>
      <c r="F401" s="244" t="s">
        <v>77</v>
      </c>
      <c r="G401" s="244" t="s">
        <v>266</v>
      </c>
      <c r="H401" s="187" t="s">
        <v>6</v>
      </c>
      <c r="I401" s="188">
        <v>5</v>
      </c>
      <c r="J401" s="188">
        <f>VLOOKUP(A401,CENIK!$A$2:$F$201,6,FALSE)</f>
        <v>0</v>
      </c>
      <c r="K401" s="188">
        <f t="shared" si="13"/>
        <v>0</v>
      </c>
      <c r="M401"/>
      <c r="P401" s="42"/>
    </row>
    <row r="402" spans="1:16" ht="120" x14ac:dyDescent="0.25">
      <c r="A402" s="187">
        <v>6253</v>
      </c>
      <c r="B402" s="187">
        <v>122</v>
      </c>
      <c r="C402" s="184" t="str">
        <f t="shared" si="12"/>
        <v>122-6253</v>
      </c>
      <c r="D402" s="244" t="s">
        <v>297</v>
      </c>
      <c r="E402" s="244" t="s">
        <v>74</v>
      </c>
      <c r="F402" s="244" t="s">
        <v>77</v>
      </c>
      <c r="G402" s="244" t="s">
        <v>269</v>
      </c>
      <c r="H402" s="187" t="s">
        <v>6</v>
      </c>
      <c r="I402" s="188">
        <v>7</v>
      </c>
      <c r="J402" s="188">
        <f>VLOOKUP(A402,CENIK!$A$2:$F$201,6,FALSE)</f>
        <v>0</v>
      </c>
      <c r="K402" s="188">
        <f t="shared" si="13"/>
        <v>0</v>
      </c>
      <c r="M402"/>
      <c r="P402" s="42"/>
    </row>
    <row r="403" spans="1:16" ht="30" x14ac:dyDescent="0.25">
      <c r="A403" s="187">
        <v>6257</v>
      </c>
      <c r="B403" s="187">
        <v>122</v>
      </c>
      <c r="C403" s="184" t="str">
        <f t="shared" si="12"/>
        <v>122-6257</v>
      </c>
      <c r="D403" s="244" t="s">
        <v>297</v>
      </c>
      <c r="E403" s="244" t="s">
        <v>74</v>
      </c>
      <c r="F403" s="244" t="s">
        <v>77</v>
      </c>
      <c r="G403" s="244" t="s">
        <v>79</v>
      </c>
      <c r="H403" s="187" t="s">
        <v>6</v>
      </c>
      <c r="I403" s="188">
        <v>1</v>
      </c>
      <c r="J403" s="188">
        <f>VLOOKUP(A403,CENIK!$A$2:$F$201,6,FALSE)</f>
        <v>0</v>
      </c>
      <c r="K403" s="188">
        <f t="shared" si="13"/>
        <v>0</v>
      </c>
      <c r="M403"/>
      <c r="P403" s="42"/>
    </row>
    <row r="404" spans="1:16" ht="345" x14ac:dyDescent="0.25">
      <c r="A404" s="187">
        <v>6301</v>
      </c>
      <c r="B404" s="187">
        <v>122</v>
      </c>
      <c r="C404" s="184" t="str">
        <f t="shared" si="12"/>
        <v>122-6301</v>
      </c>
      <c r="D404" s="244" t="s">
        <v>297</v>
      </c>
      <c r="E404" s="244" t="s">
        <v>74</v>
      </c>
      <c r="F404" s="244" t="s">
        <v>81</v>
      </c>
      <c r="G404" s="244" t="s">
        <v>270</v>
      </c>
      <c r="H404" s="187" t="s">
        <v>6</v>
      </c>
      <c r="I404" s="188">
        <v>10</v>
      </c>
      <c r="J404" s="188">
        <f>VLOOKUP(A404,CENIK!$A$2:$F$201,6,FALSE)</f>
        <v>0</v>
      </c>
      <c r="K404" s="188">
        <f t="shared" si="13"/>
        <v>0</v>
      </c>
      <c r="M404"/>
      <c r="P404" s="42"/>
    </row>
    <row r="405" spans="1:16" ht="120" x14ac:dyDescent="0.25">
      <c r="A405" s="187">
        <v>6302</v>
      </c>
      <c r="B405" s="187">
        <v>122</v>
      </c>
      <c r="C405" s="184" t="str">
        <f t="shared" si="12"/>
        <v>122-6302</v>
      </c>
      <c r="D405" s="244" t="s">
        <v>297</v>
      </c>
      <c r="E405" s="244" t="s">
        <v>74</v>
      </c>
      <c r="F405" s="244" t="s">
        <v>81</v>
      </c>
      <c r="G405" s="244" t="s">
        <v>82</v>
      </c>
      <c r="H405" s="187" t="s">
        <v>6</v>
      </c>
      <c r="I405" s="188">
        <v>10</v>
      </c>
      <c r="J405" s="188">
        <f>VLOOKUP(A405,CENIK!$A$2:$F$201,6,FALSE)</f>
        <v>0</v>
      </c>
      <c r="K405" s="188">
        <f t="shared" si="13"/>
        <v>0</v>
      </c>
      <c r="M405"/>
      <c r="P405" s="42"/>
    </row>
    <row r="406" spans="1:16" ht="30" x14ac:dyDescent="0.25">
      <c r="A406" s="187">
        <v>6401</v>
      </c>
      <c r="B406" s="187">
        <v>122</v>
      </c>
      <c r="C406" s="184" t="str">
        <f t="shared" si="12"/>
        <v>122-6401</v>
      </c>
      <c r="D406" s="244" t="s">
        <v>297</v>
      </c>
      <c r="E406" s="244" t="s">
        <v>74</v>
      </c>
      <c r="F406" s="244" t="s">
        <v>85</v>
      </c>
      <c r="G406" s="244" t="s">
        <v>86</v>
      </c>
      <c r="H406" s="187" t="s">
        <v>10</v>
      </c>
      <c r="I406" s="188">
        <v>167.82</v>
      </c>
      <c r="J406" s="188">
        <f>VLOOKUP(A406,CENIK!$A$2:$F$201,6,FALSE)</f>
        <v>0</v>
      </c>
      <c r="K406" s="188">
        <f t="shared" si="13"/>
        <v>0</v>
      </c>
      <c r="M406"/>
      <c r="P406" s="42"/>
    </row>
    <row r="407" spans="1:16" ht="30" x14ac:dyDescent="0.25">
      <c r="A407" s="187">
        <v>6402</v>
      </c>
      <c r="B407" s="187">
        <v>122</v>
      </c>
      <c r="C407" s="184" t="str">
        <f t="shared" si="12"/>
        <v>122-6402</v>
      </c>
      <c r="D407" s="244" t="s">
        <v>297</v>
      </c>
      <c r="E407" s="244" t="s">
        <v>74</v>
      </c>
      <c r="F407" s="244" t="s">
        <v>85</v>
      </c>
      <c r="G407" s="244" t="s">
        <v>122</v>
      </c>
      <c r="H407" s="187" t="s">
        <v>10</v>
      </c>
      <c r="I407" s="188">
        <v>167.82</v>
      </c>
      <c r="J407" s="188">
        <f>VLOOKUP(A407,CENIK!$A$2:$F$201,6,FALSE)</f>
        <v>0</v>
      </c>
      <c r="K407" s="188">
        <f t="shared" si="13"/>
        <v>0</v>
      </c>
      <c r="M407"/>
      <c r="P407" s="42"/>
    </row>
    <row r="408" spans="1:16" ht="60" x14ac:dyDescent="0.25">
      <c r="A408" s="187">
        <v>6405</v>
      </c>
      <c r="B408" s="187">
        <v>122</v>
      </c>
      <c r="C408" s="184" t="str">
        <f t="shared" si="12"/>
        <v>122-6405</v>
      </c>
      <c r="D408" s="244" t="s">
        <v>297</v>
      </c>
      <c r="E408" s="244" t="s">
        <v>74</v>
      </c>
      <c r="F408" s="244" t="s">
        <v>85</v>
      </c>
      <c r="G408" s="244" t="s">
        <v>87</v>
      </c>
      <c r="H408" s="187" t="s">
        <v>10</v>
      </c>
      <c r="I408" s="188">
        <v>167.82</v>
      </c>
      <c r="J408" s="188">
        <f>VLOOKUP(A408,CENIK!$A$2:$F$201,6,FALSE)</f>
        <v>0</v>
      </c>
      <c r="K408" s="188">
        <f t="shared" si="13"/>
        <v>0</v>
      </c>
      <c r="M408"/>
      <c r="P408" s="42"/>
    </row>
    <row r="409" spans="1:16" ht="45" x14ac:dyDescent="0.25">
      <c r="A409" s="187">
        <v>6503</v>
      </c>
      <c r="B409" s="187">
        <v>122</v>
      </c>
      <c r="C409" s="184" t="str">
        <f t="shared" si="12"/>
        <v>122-6503</v>
      </c>
      <c r="D409" s="244" t="s">
        <v>297</v>
      </c>
      <c r="E409" s="244" t="s">
        <v>74</v>
      </c>
      <c r="F409" s="244" t="s">
        <v>88</v>
      </c>
      <c r="G409" s="244" t="s">
        <v>273</v>
      </c>
      <c r="H409" s="187" t="s">
        <v>6</v>
      </c>
      <c r="I409" s="188">
        <v>2</v>
      </c>
      <c r="J409" s="188">
        <f>VLOOKUP(A409,CENIK!$A$2:$F$201,6,FALSE)</f>
        <v>0</v>
      </c>
      <c r="K409" s="188">
        <f t="shared" si="13"/>
        <v>0</v>
      </c>
      <c r="M409"/>
      <c r="P409" s="42"/>
    </row>
    <row r="410" spans="1:16" ht="30" x14ac:dyDescent="0.25">
      <c r="A410" s="187">
        <v>6507</v>
      </c>
      <c r="B410" s="187">
        <v>122</v>
      </c>
      <c r="C410" s="184" t="str">
        <f t="shared" si="12"/>
        <v>122-6507</v>
      </c>
      <c r="D410" s="244" t="s">
        <v>297</v>
      </c>
      <c r="E410" s="244" t="s">
        <v>74</v>
      </c>
      <c r="F410" s="244" t="s">
        <v>88</v>
      </c>
      <c r="G410" s="244" t="s">
        <v>277</v>
      </c>
      <c r="H410" s="187" t="s">
        <v>6</v>
      </c>
      <c r="I410" s="188">
        <v>1</v>
      </c>
      <c r="J410" s="188">
        <f>VLOOKUP(A410,CENIK!$A$2:$F$201,6,FALSE)</f>
        <v>0</v>
      </c>
      <c r="K410" s="188">
        <f t="shared" si="13"/>
        <v>0</v>
      </c>
      <c r="M410"/>
      <c r="P410" s="42"/>
    </row>
    <row r="411" spans="1:16" ht="60" x14ac:dyDescent="0.25">
      <c r="A411" s="187">
        <v>1201</v>
      </c>
      <c r="B411" s="187">
        <v>127</v>
      </c>
      <c r="C411" s="184" t="str">
        <f t="shared" si="12"/>
        <v>127-1201</v>
      </c>
      <c r="D411" s="244" t="s">
        <v>302</v>
      </c>
      <c r="E411" s="244" t="s">
        <v>7</v>
      </c>
      <c r="F411" s="244" t="s">
        <v>8</v>
      </c>
      <c r="G411" s="244" t="s">
        <v>9</v>
      </c>
      <c r="H411" s="187" t="s">
        <v>10</v>
      </c>
      <c r="I411" s="188">
        <v>44.07</v>
      </c>
      <c r="J411" s="188">
        <f>VLOOKUP(A411,CENIK!$A$2:$F$201,6,FALSE)</f>
        <v>0</v>
      </c>
      <c r="K411" s="188">
        <f t="shared" si="13"/>
        <v>0</v>
      </c>
      <c r="M411"/>
      <c r="P411" s="42"/>
    </row>
    <row r="412" spans="1:16" ht="45" x14ac:dyDescent="0.25">
      <c r="A412" s="187">
        <v>1202</v>
      </c>
      <c r="B412" s="187">
        <v>127</v>
      </c>
      <c r="C412" s="184" t="str">
        <f t="shared" si="12"/>
        <v>127-1202</v>
      </c>
      <c r="D412" s="244" t="s">
        <v>302</v>
      </c>
      <c r="E412" s="244" t="s">
        <v>7</v>
      </c>
      <c r="F412" s="244" t="s">
        <v>8</v>
      </c>
      <c r="G412" s="244" t="s">
        <v>11</v>
      </c>
      <c r="H412" s="187" t="s">
        <v>12</v>
      </c>
      <c r="I412" s="188">
        <v>2</v>
      </c>
      <c r="J412" s="188">
        <f>VLOOKUP(A412,CENIK!$A$2:$F$201,6,FALSE)</f>
        <v>0</v>
      </c>
      <c r="K412" s="188">
        <f t="shared" si="13"/>
        <v>0</v>
      </c>
      <c r="M412"/>
      <c r="P412" s="42"/>
    </row>
    <row r="413" spans="1:16" ht="60" x14ac:dyDescent="0.25">
      <c r="A413" s="187">
        <v>1203</v>
      </c>
      <c r="B413" s="187">
        <v>127</v>
      </c>
      <c r="C413" s="184" t="str">
        <f t="shared" si="12"/>
        <v>127-1203</v>
      </c>
      <c r="D413" s="244" t="s">
        <v>302</v>
      </c>
      <c r="E413" s="244" t="s">
        <v>7</v>
      </c>
      <c r="F413" s="244" t="s">
        <v>8</v>
      </c>
      <c r="G413" s="244" t="s">
        <v>236</v>
      </c>
      <c r="H413" s="187" t="s">
        <v>10</v>
      </c>
      <c r="I413" s="188">
        <v>44.07</v>
      </c>
      <c r="J413" s="188">
        <f>VLOOKUP(A413,CENIK!$A$2:$F$201,6,FALSE)</f>
        <v>0</v>
      </c>
      <c r="K413" s="188">
        <f t="shared" si="13"/>
        <v>0</v>
      </c>
      <c r="M413"/>
      <c r="P413" s="42"/>
    </row>
    <row r="414" spans="1:16" ht="60" x14ac:dyDescent="0.25">
      <c r="A414" s="187">
        <v>1205</v>
      </c>
      <c r="B414" s="187">
        <v>127</v>
      </c>
      <c r="C414" s="184" t="str">
        <f t="shared" si="12"/>
        <v>127-1205</v>
      </c>
      <c r="D414" s="244" t="s">
        <v>302</v>
      </c>
      <c r="E414" s="244" t="s">
        <v>7</v>
      </c>
      <c r="F414" s="244" t="s">
        <v>8</v>
      </c>
      <c r="G414" s="244" t="s">
        <v>237</v>
      </c>
      <c r="H414" s="187" t="s">
        <v>14</v>
      </c>
      <c r="I414" s="188">
        <v>1</v>
      </c>
      <c r="J414" s="188">
        <f>VLOOKUP(A414,CENIK!$A$2:$F$201,6,FALSE)</f>
        <v>0</v>
      </c>
      <c r="K414" s="188">
        <f t="shared" si="13"/>
        <v>0</v>
      </c>
      <c r="M414"/>
      <c r="P414" s="42"/>
    </row>
    <row r="415" spans="1:16" ht="60" x14ac:dyDescent="0.25">
      <c r="A415" s="187">
        <v>1206</v>
      </c>
      <c r="B415" s="187">
        <v>127</v>
      </c>
      <c r="C415" s="184" t="str">
        <f t="shared" si="12"/>
        <v>127-1206</v>
      </c>
      <c r="D415" s="244" t="s">
        <v>302</v>
      </c>
      <c r="E415" s="244" t="s">
        <v>7</v>
      </c>
      <c r="F415" s="244" t="s">
        <v>8</v>
      </c>
      <c r="G415" s="244" t="s">
        <v>238</v>
      </c>
      <c r="H415" s="187" t="s">
        <v>14</v>
      </c>
      <c r="I415" s="188">
        <v>1</v>
      </c>
      <c r="J415" s="188">
        <f>VLOOKUP(A415,CENIK!$A$2:$F$201,6,FALSE)</f>
        <v>0</v>
      </c>
      <c r="K415" s="188">
        <f t="shared" si="13"/>
        <v>0</v>
      </c>
      <c r="M415"/>
      <c r="P415" s="42"/>
    </row>
    <row r="416" spans="1:16" ht="75" x14ac:dyDescent="0.25">
      <c r="A416" s="187">
        <v>1210</v>
      </c>
      <c r="B416" s="187">
        <v>127</v>
      </c>
      <c r="C416" s="184" t="str">
        <f t="shared" si="12"/>
        <v>127-1210</v>
      </c>
      <c r="D416" s="244" t="s">
        <v>302</v>
      </c>
      <c r="E416" s="244" t="s">
        <v>7</v>
      </c>
      <c r="F416" s="244" t="s">
        <v>8</v>
      </c>
      <c r="G416" s="244" t="s">
        <v>241</v>
      </c>
      <c r="H416" s="187" t="s">
        <v>14</v>
      </c>
      <c r="I416" s="188">
        <v>1</v>
      </c>
      <c r="J416" s="188">
        <f>VLOOKUP(A416,CENIK!$A$2:$F$201,6,FALSE)</f>
        <v>0</v>
      </c>
      <c r="K416" s="188">
        <f t="shared" si="13"/>
        <v>0</v>
      </c>
      <c r="M416"/>
      <c r="P416" s="42"/>
    </row>
    <row r="417" spans="1:16" ht="45" x14ac:dyDescent="0.25">
      <c r="A417" s="187">
        <v>1301</v>
      </c>
      <c r="B417" s="187">
        <v>127</v>
      </c>
      <c r="C417" s="184" t="str">
        <f t="shared" si="12"/>
        <v>127-1301</v>
      </c>
      <c r="D417" s="244" t="s">
        <v>302</v>
      </c>
      <c r="E417" s="244" t="s">
        <v>7</v>
      </c>
      <c r="F417" s="244" t="s">
        <v>15</v>
      </c>
      <c r="G417" s="244" t="s">
        <v>16</v>
      </c>
      <c r="H417" s="187" t="s">
        <v>10</v>
      </c>
      <c r="I417" s="188">
        <v>44.07</v>
      </c>
      <c r="J417" s="188">
        <f>VLOOKUP(A417,CENIK!$A$2:$F$201,6,FALSE)</f>
        <v>0</v>
      </c>
      <c r="K417" s="188">
        <f t="shared" si="13"/>
        <v>0</v>
      </c>
      <c r="M417"/>
      <c r="P417" s="42"/>
    </row>
    <row r="418" spans="1:16" ht="150" x14ac:dyDescent="0.25">
      <c r="A418" s="187">
        <v>1302</v>
      </c>
      <c r="B418" s="187">
        <v>127</v>
      </c>
      <c r="C418" s="184" t="str">
        <f t="shared" si="12"/>
        <v>127-1302</v>
      </c>
      <c r="D418" s="244" t="s">
        <v>302</v>
      </c>
      <c r="E418" s="244" t="s">
        <v>7</v>
      </c>
      <c r="F418" s="244" t="s">
        <v>15</v>
      </c>
      <c r="G418" s="1201" t="s">
        <v>3252</v>
      </c>
      <c r="H418" s="187" t="s">
        <v>10</v>
      </c>
      <c r="I418" s="188">
        <v>44.07</v>
      </c>
      <c r="J418" s="188">
        <f>VLOOKUP(A418,CENIK!$A$2:$F$201,6,FALSE)</f>
        <v>0</v>
      </c>
      <c r="K418" s="188">
        <f t="shared" si="13"/>
        <v>0</v>
      </c>
      <c r="M418"/>
      <c r="P418" s="42"/>
    </row>
    <row r="419" spans="1:16" ht="60" x14ac:dyDescent="0.25">
      <c r="A419" s="187">
        <v>1307</v>
      </c>
      <c r="B419" s="187">
        <v>127</v>
      </c>
      <c r="C419" s="184" t="str">
        <f t="shared" si="12"/>
        <v>127-1307</v>
      </c>
      <c r="D419" s="244" t="s">
        <v>302</v>
      </c>
      <c r="E419" s="244" t="s">
        <v>7</v>
      </c>
      <c r="F419" s="244" t="s">
        <v>15</v>
      </c>
      <c r="G419" s="244" t="s">
        <v>18</v>
      </c>
      <c r="H419" s="187" t="s">
        <v>6</v>
      </c>
      <c r="I419" s="188">
        <v>7</v>
      </c>
      <c r="J419" s="188">
        <f>VLOOKUP(A419,CENIK!$A$2:$F$201,6,FALSE)</f>
        <v>0</v>
      </c>
      <c r="K419" s="188">
        <f t="shared" si="13"/>
        <v>0</v>
      </c>
      <c r="M419"/>
      <c r="P419" s="42"/>
    </row>
    <row r="420" spans="1:16" ht="30" x14ac:dyDescent="0.25">
      <c r="A420" s="187">
        <v>1401</v>
      </c>
      <c r="B420" s="187">
        <v>127</v>
      </c>
      <c r="C420" s="184" t="str">
        <f t="shared" si="12"/>
        <v>127-1401</v>
      </c>
      <c r="D420" s="244" t="s">
        <v>302</v>
      </c>
      <c r="E420" s="244" t="s">
        <v>7</v>
      </c>
      <c r="F420" s="244" t="s">
        <v>25</v>
      </c>
      <c r="G420" s="244" t="s">
        <v>247</v>
      </c>
      <c r="H420" s="187" t="s">
        <v>20</v>
      </c>
      <c r="I420" s="188">
        <v>2</v>
      </c>
      <c r="J420" s="188">
        <f>VLOOKUP(A420,CENIK!$A$2:$F$201,6,FALSE)</f>
        <v>0</v>
      </c>
      <c r="K420" s="188">
        <f t="shared" si="13"/>
        <v>0</v>
      </c>
      <c r="M420"/>
      <c r="P420" s="42"/>
    </row>
    <row r="421" spans="1:16" ht="30" x14ac:dyDescent="0.25">
      <c r="A421" s="187">
        <v>1402</v>
      </c>
      <c r="B421" s="187">
        <v>127</v>
      </c>
      <c r="C421" s="184" t="str">
        <f t="shared" si="12"/>
        <v>127-1402</v>
      </c>
      <c r="D421" s="244" t="s">
        <v>302</v>
      </c>
      <c r="E421" s="244" t="s">
        <v>7</v>
      </c>
      <c r="F421" s="244" t="s">
        <v>25</v>
      </c>
      <c r="G421" s="244" t="s">
        <v>248</v>
      </c>
      <c r="H421" s="187" t="s">
        <v>20</v>
      </c>
      <c r="I421" s="188">
        <v>2</v>
      </c>
      <c r="J421" s="188">
        <f>VLOOKUP(A421,CENIK!$A$2:$F$201,6,FALSE)</f>
        <v>0</v>
      </c>
      <c r="K421" s="188">
        <f t="shared" si="13"/>
        <v>0</v>
      </c>
      <c r="M421"/>
      <c r="P421" s="42"/>
    </row>
    <row r="422" spans="1:16" ht="30" x14ac:dyDescent="0.25">
      <c r="A422" s="187">
        <v>1403</v>
      </c>
      <c r="B422" s="187">
        <v>127</v>
      </c>
      <c r="C422" s="184" t="str">
        <f t="shared" si="12"/>
        <v>127-1403</v>
      </c>
      <c r="D422" s="244" t="s">
        <v>302</v>
      </c>
      <c r="E422" s="244" t="s">
        <v>7</v>
      </c>
      <c r="F422" s="244" t="s">
        <v>25</v>
      </c>
      <c r="G422" s="244" t="s">
        <v>249</v>
      </c>
      <c r="H422" s="187" t="s">
        <v>20</v>
      </c>
      <c r="I422" s="188">
        <v>2</v>
      </c>
      <c r="J422" s="188">
        <f>VLOOKUP(A422,CENIK!$A$2:$F$201,6,FALSE)</f>
        <v>0</v>
      </c>
      <c r="K422" s="188">
        <f t="shared" si="13"/>
        <v>0</v>
      </c>
      <c r="M422"/>
      <c r="P422" s="42"/>
    </row>
    <row r="423" spans="1:16" ht="45" x14ac:dyDescent="0.25">
      <c r="A423" s="187">
        <v>12309</v>
      </c>
      <c r="B423" s="187">
        <v>127</v>
      </c>
      <c r="C423" s="184" t="str">
        <f t="shared" si="12"/>
        <v>127-12309</v>
      </c>
      <c r="D423" s="244" t="s">
        <v>302</v>
      </c>
      <c r="E423" s="244" t="s">
        <v>26</v>
      </c>
      <c r="F423" s="244" t="s">
        <v>27</v>
      </c>
      <c r="G423" s="244" t="s">
        <v>30</v>
      </c>
      <c r="H423" s="187" t="s">
        <v>29</v>
      </c>
      <c r="I423" s="188">
        <v>57.29</v>
      </c>
      <c r="J423" s="188">
        <f>VLOOKUP(A423,CENIK!$A$2:$F$201,6,FALSE)</f>
        <v>0</v>
      </c>
      <c r="K423" s="188">
        <f t="shared" si="13"/>
        <v>0</v>
      </c>
      <c r="M423"/>
      <c r="P423" s="42"/>
    </row>
    <row r="424" spans="1:16" ht="30" x14ac:dyDescent="0.25">
      <c r="A424" s="187">
        <v>12328</v>
      </c>
      <c r="B424" s="187">
        <v>127</v>
      </c>
      <c r="C424" s="184" t="str">
        <f t="shared" si="12"/>
        <v>127-12328</v>
      </c>
      <c r="D424" s="244" t="s">
        <v>302</v>
      </c>
      <c r="E424" s="244" t="s">
        <v>26</v>
      </c>
      <c r="F424" s="244" t="s">
        <v>27</v>
      </c>
      <c r="G424" s="244" t="s">
        <v>32</v>
      </c>
      <c r="H424" s="187" t="s">
        <v>10</v>
      </c>
      <c r="I424" s="188">
        <v>88.14</v>
      </c>
      <c r="J424" s="188">
        <f>VLOOKUP(A424,CENIK!$A$2:$F$201,6,FALSE)</f>
        <v>0</v>
      </c>
      <c r="K424" s="188">
        <f t="shared" si="13"/>
        <v>0</v>
      </c>
      <c r="M424"/>
      <c r="P424" s="42"/>
    </row>
    <row r="425" spans="1:16" ht="60" x14ac:dyDescent="0.25">
      <c r="A425" s="187">
        <v>21106</v>
      </c>
      <c r="B425" s="187">
        <v>127</v>
      </c>
      <c r="C425" s="184" t="str">
        <f t="shared" si="12"/>
        <v>127-21106</v>
      </c>
      <c r="D425" s="244" t="s">
        <v>302</v>
      </c>
      <c r="E425" s="244" t="s">
        <v>26</v>
      </c>
      <c r="F425" s="244" t="s">
        <v>27</v>
      </c>
      <c r="G425" s="244" t="s">
        <v>251</v>
      </c>
      <c r="H425" s="187" t="s">
        <v>22</v>
      </c>
      <c r="I425" s="188">
        <v>59</v>
      </c>
      <c r="J425" s="188">
        <f>VLOOKUP(A425,CENIK!$A$2:$F$201,6,FALSE)</f>
        <v>0</v>
      </c>
      <c r="K425" s="188">
        <f t="shared" si="13"/>
        <v>0</v>
      </c>
      <c r="M425"/>
      <c r="P425" s="42"/>
    </row>
    <row r="426" spans="1:16" ht="30" x14ac:dyDescent="0.25">
      <c r="A426" s="187">
        <v>22103</v>
      </c>
      <c r="B426" s="187">
        <v>127</v>
      </c>
      <c r="C426" s="184" t="str">
        <f t="shared" si="12"/>
        <v>127-22103</v>
      </c>
      <c r="D426" s="244" t="s">
        <v>302</v>
      </c>
      <c r="E426" s="244" t="s">
        <v>26</v>
      </c>
      <c r="F426" s="244" t="s">
        <v>36</v>
      </c>
      <c r="G426" s="244" t="s">
        <v>40</v>
      </c>
      <c r="H426" s="187" t="s">
        <v>29</v>
      </c>
      <c r="I426" s="188">
        <v>57.29</v>
      </c>
      <c r="J426" s="188">
        <f>VLOOKUP(A426,CENIK!$A$2:$F$201,6,FALSE)</f>
        <v>0</v>
      </c>
      <c r="K426" s="188">
        <f t="shared" si="13"/>
        <v>0</v>
      </c>
      <c r="M426"/>
      <c r="P426" s="42"/>
    </row>
    <row r="427" spans="1:16" ht="30" x14ac:dyDescent="0.25">
      <c r="A427" s="187">
        <v>24405</v>
      </c>
      <c r="B427" s="187">
        <v>127</v>
      </c>
      <c r="C427" s="184" t="str">
        <f t="shared" si="12"/>
        <v>127-24405</v>
      </c>
      <c r="D427" s="244" t="s">
        <v>302</v>
      </c>
      <c r="E427" s="244" t="s">
        <v>26</v>
      </c>
      <c r="F427" s="244" t="s">
        <v>36</v>
      </c>
      <c r="G427" s="244" t="s">
        <v>252</v>
      </c>
      <c r="H427" s="187" t="s">
        <v>22</v>
      </c>
      <c r="I427" s="188">
        <v>22.92</v>
      </c>
      <c r="J427" s="188">
        <f>VLOOKUP(A427,CENIK!$A$2:$F$201,6,FALSE)</f>
        <v>0</v>
      </c>
      <c r="K427" s="188">
        <f t="shared" si="13"/>
        <v>0</v>
      </c>
      <c r="M427"/>
      <c r="P427" s="42"/>
    </row>
    <row r="428" spans="1:16" ht="30" x14ac:dyDescent="0.25">
      <c r="A428" s="187">
        <v>31101</v>
      </c>
      <c r="B428" s="187">
        <v>127</v>
      </c>
      <c r="C428" s="184" t="str">
        <f t="shared" ref="C428:C491" si="14">CONCATENATE(B428,$A$41,A428)</f>
        <v>127-31101</v>
      </c>
      <c r="D428" s="244" t="s">
        <v>302</v>
      </c>
      <c r="E428" s="244" t="s">
        <v>26</v>
      </c>
      <c r="F428" s="244" t="s">
        <v>36</v>
      </c>
      <c r="G428" s="244" t="s">
        <v>253</v>
      </c>
      <c r="H428" s="187" t="s">
        <v>22</v>
      </c>
      <c r="I428" s="188">
        <v>14.32</v>
      </c>
      <c r="J428" s="188">
        <f>VLOOKUP(A428,CENIK!$A$2:$F$201,6,FALSE)</f>
        <v>0</v>
      </c>
      <c r="K428" s="188">
        <f t="shared" ref="K428:K491" si="15">ROUND(I428*J428,2)</f>
        <v>0</v>
      </c>
      <c r="M428"/>
      <c r="P428" s="42"/>
    </row>
    <row r="429" spans="1:16" ht="75" x14ac:dyDescent="0.25">
      <c r="A429" s="187">
        <v>31602</v>
      </c>
      <c r="B429" s="187">
        <v>127</v>
      </c>
      <c r="C429" s="184" t="str">
        <f t="shared" si="14"/>
        <v>127-31602</v>
      </c>
      <c r="D429" s="244" t="s">
        <v>302</v>
      </c>
      <c r="E429" s="244" t="s">
        <v>26</v>
      </c>
      <c r="F429" s="244" t="s">
        <v>36</v>
      </c>
      <c r="G429" s="244" t="s">
        <v>640</v>
      </c>
      <c r="H429" s="187" t="s">
        <v>29</v>
      </c>
      <c r="I429" s="188">
        <v>57.29</v>
      </c>
      <c r="J429" s="188">
        <f>VLOOKUP(A429,CENIK!$A$2:$F$201,6,FALSE)</f>
        <v>0</v>
      </c>
      <c r="K429" s="188">
        <f t="shared" si="15"/>
        <v>0</v>
      </c>
      <c r="M429"/>
      <c r="P429" s="42"/>
    </row>
    <row r="430" spans="1:16" ht="45" x14ac:dyDescent="0.25">
      <c r="A430" s="187">
        <v>32208</v>
      </c>
      <c r="B430" s="187">
        <v>127</v>
      </c>
      <c r="C430" s="184" t="str">
        <f t="shared" si="14"/>
        <v>127-32208</v>
      </c>
      <c r="D430" s="244" t="s">
        <v>302</v>
      </c>
      <c r="E430" s="244" t="s">
        <v>26</v>
      </c>
      <c r="F430" s="244" t="s">
        <v>36</v>
      </c>
      <c r="G430" s="244" t="s">
        <v>254</v>
      </c>
      <c r="H430" s="187" t="s">
        <v>29</v>
      </c>
      <c r="I430" s="188">
        <v>57.29</v>
      </c>
      <c r="J430" s="188">
        <f>VLOOKUP(A430,CENIK!$A$2:$F$201,6,FALSE)</f>
        <v>0</v>
      </c>
      <c r="K430" s="188">
        <f t="shared" si="15"/>
        <v>0</v>
      </c>
      <c r="M430"/>
      <c r="P430" s="42"/>
    </row>
    <row r="431" spans="1:16" ht="45" x14ac:dyDescent="0.25">
      <c r="A431" s="187">
        <v>4101</v>
      </c>
      <c r="B431" s="187">
        <v>127</v>
      </c>
      <c r="C431" s="184" t="str">
        <f t="shared" si="14"/>
        <v>127-4101</v>
      </c>
      <c r="D431" s="244" t="s">
        <v>302</v>
      </c>
      <c r="E431" s="244" t="s">
        <v>49</v>
      </c>
      <c r="F431" s="244" t="s">
        <v>50</v>
      </c>
      <c r="G431" s="244" t="s">
        <v>641</v>
      </c>
      <c r="H431" s="187" t="s">
        <v>29</v>
      </c>
      <c r="I431" s="188">
        <v>215.06</v>
      </c>
      <c r="J431" s="188">
        <f>VLOOKUP(A431,CENIK!$A$2:$F$201,6,FALSE)</f>
        <v>0</v>
      </c>
      <c r="K431" s="188">
        <f t="shared" si="15"/>
        <v>0</v>
      </c>
      <c r="M431"/>
      <c r="P431" s="42"/>
    </row>
    <row r="432" spans="1:16" ht="60" x14ac:dyDescent="0.25">
      <c r="A432" s="187">
        <v>4105</v>
      </c>
      <c r="B432" s="187">
        <v>127</v>
      </c>
      <c r="C432" s="184" t="str">
        <f t="shared" si="14"/>
        <v>127-4105</v>
      </c>
      <c r="D432" s="244" t="s">
        <v>302</v>
      </c>
      <c r="E432" s="244" t="s">
        <v>49</v>
      </c>
      <c r="F432" s="244" t="s">
        <v>50</v>
      </c>
      <c r="G432" s="244" t="s">
        <v>257</v>
      </c>
      <c r="H432" s="187" t="s">
        <v>22</v>
      </c>
      <c r="I432" s="188">
        <v>17</v>
      </c>
      <c r="J432" s="188">
        <f>VLOOKUP(A432,CENIK!$A$2:$F$201,6,FALSE)</f>
        <v>0</v>
      </c>
      <c r="K432" s="188">
        <f t="shared" si="15"/>
        <v>0</v>
      </c>
      <c r="M432"/>
      <c r="P432" s="42"/>
    </row>
    <row r="433" spans="1:16" ht="45" x14ac:dyDescent="0.25">
      <c r="A433" s="187">
        <v>4106</v>
      </c>
      <c r="B433" s="187">
        <v>127</v>
      </c>
      <c r="C433" s="184" t="str">
        <f t="shared" si="14"/>
        <v>127-4106</v>
      </c>
      <c r="D433" s="244" t="s">
        <v>302</v>
      </c>
      <c r="E433" s="244" t="s">
        <v>49</v>
      </c>
      <c r="F433" s="244" t="s">
        <v>50</v>
      </c>
      <c r="G433" s="244" t="s">
        <v>642</v>
      </c>
      <c r="H433" s="187" t="s">
        <v>22</v>
      </c>
      <c r="I433" s="188">
        <v>58</v>
      </c>
      <c r="J433" s="188">
        <f>VLOOKUP(A433,CENIK!$A$2:$F$201,6,FALSE)</f>
        <v>0</v>
      </c>
      <c r="K433" s="188">
        <f t="shared" si="15"/>
        <v>0</v>
      </c>
      <c r="M433"/>
      <c r="P433" s="42"/>
    </row>
    <row r="434" spans="1:16" ht="45" x14ac:dyDescent="0.25">
      <c r="A434" s="187">
        <v>4117</v>
      </c>
      <c r="B434" s="187">
        <v>127</v>
      </c>
      <c r="C434" s="184" t="str">
        <f t="shared" si="14"/>
        <v>127-4117</v>
      </c>
      <c r="D434" s="244" t="s">
        <v>302</v>
      </c>
      <c r="E434" s="244" t="s">
        <v>49</v>
      </c>
      <c r="F434" s="244" t="s">
        <v>50</v>
      </c>
      <c r="G434" s="244" t="s">
        <v>52</v>
      </c>
      <c r="H434" s="187" t="s">
        <v>22</v>
      </c>
      <c r="I434" s="188">
        <v>8</v>
      </c>
      <c r="J434" s="188">
        <f>VLOOKUP(A434,CENIK!$A$2:$F$201,6,FALSE)</f>
        <v>0</v>
      </c>
      <c r="K434" s="188">
        <f t="shared" si="15"/>
        <v>0</v>
      </c>
      <c r="M434"/>
      <c r="P434" s="42"/>
    </row>
    <row r="435" spans="1:16" ht="45" x14ac:dyDescent="0.25">
      <c r="A435" s="187">
        <v>4121</v>
      </c>
      <c r="B435" s="187">
        <v>127</v>
      </c>
      <c r="C435" s="184" t="str">
        <f t="shared" si="14"/>
        <v>127-4121</v>
      </c>
      <c r="D435" s="244" t="s">
        <v>302</v>
      </c>
      <c r="E435" s="244" t="s">
        <v>49</v>
      </c>
      <c r="F435" s="244" t="s">
        <v>50</v>
      </c>
      <c r="G435" s="244" t="s">
        <v>260</v>
      </c>
      <c r="H435" s="187" t="s">
        <v>22</v>
      </c>
      <c r="I435" s="188">
        <v>2</v>
      </c>
      <c r="J435" s="188">
        <f>VLOOKUP(A435,CENIK!$A$2:$F$201,6,FALSE)</f>
        <v>0</v>
      </c>
      <c r="K435" s="188">
        <f t="shared" si="15"/>
        <v>0</v>
      </c>
      <c r="M435"/>
      <c r="P435" s="42"/>
    </row>
    <row r="436" spans="1:16" ht="30" x14ac:dyDescent="0.25">
      <c r="A436" s="187">
        <v>4202</v>
      </c>
      <c r="B436" s="187">
        <v>127</v>
      </c>
      <c r="C436" s="184" t="str">
        <f t="shared" si="14"/>
        <v>127-4202</v>
      </c>
      <c r="D436" s="244" t="s">
        <v>302</v>
      </c>
      <c r="E436" s="244" t="s">
        <v>49</v>
      </c>
      <c r="F436" s="244" t="s">
        <v>56</v>
      </c>
      <c r="G436" s="244" t="s">
        <v>58</v>
      </c>
      <c r="H436" s="187" t="s">
        <v>29</v>
      </c>
      <c r="I436" s="188">
        <v>57.29</v>
      </c>
      <c r="J436" s="188">
        <f>VLOOKUP(A436,CENIK!$A$2:$F$201,6,FALSE)</f>
        <v>0</v>
      </c>
      <c r="K436" s="188">
        <f t="shared" si="15"/>
        <v>0</v>
      </c>
      <c r="M436"/>
      <c r="P436" s="42"/>
    </row>
    <row r="437" spans="1:16" ht="75" x14ac:dyDescent="0.25">
      <c r="A437" s="187">
        <v>4203</v>
      </c>
      <c r="B437" s="187">
        <v>127</v>
      </c>
      <c r="C437" s="184" t="str">
        <f t="shared" si="14"/>
        <v>127-4203</v>
      </c>
      <c r="D437" s="244" t="s">
        <v>302</v>
      </c>
      <c r="E437" s="244" t="s">
        <v>49</v>
      </c>
      <c r="F437" s="244" t="s">
        <v>56</v>
      </c>
      <c r="G437" s="244" t="s">
        <v>59</v>
      </c>
      <c r="H437" s="187" t="s">
        <v>22</v>
      </c>
      <c r="I437" s="188">
        <v>5.73</v>
      </c>
      <c r="J437" s="188">
        <f>VLOOKUP(A437,CENIK!$A$2:$F$201,6,FALSE)</f>
        <v>0</v>
      </c>
      <c r="K437" s="188">
        <f t="shared" si="15"/>
        <v>0</v>
      </c>
      <c r="M437"/>
      <c r="P437" s="42"/>
    </row>
    <row r="438" spans="1:16" ht="60" x14ac:dyDescent="0.25">
      <c r="A438" s="187">
        <v>4204</v>
      </c>
      <c r="B438" s="187">
        <v>127</v>
      </c>
      <c r="C438" s="184" t="str">
        <f t="shared" si="14"/>
        <v>127-4204</v>
      </c>
      <c r="D438" s="244" t="s">
        <v>302</v>
      </c>
      <c r="E438" s="244" t="s">
        <v>49</v>
      </c>
      <c r="F438" s="244" t="s">
        <v>56</v>
      </c>
      <c r="G438" s="244" t="s">
        <v>60</v>
      </c>
      <c r="H438" s="187" t="s">
        <v>22</v>
      </c>
      <c r="I438" s="188">
        <v>22.86</v>
      </c>
      <c r="J438" s="188">
        <f>VLOOKUP(A438,CENIK!$A$2:$F$201,6,FALSE)</f>
        <v>0</v>
      </c>
      <c r="K438" s="188">
        <f t="shared" si="15"/>
        <v>0</v>
      </c>
      <c r="M438"/>
      <c r="P438" s="42"/>
    </row>
    <row r="439" spans="1:16" ht="60" x14ac:dyDescent="0.25">
      <c r="A439" s="187">
        <v>4206</v>
      </c>
      <c r="B439" s="187">
        <v>127</v>
      </c>
      <c r="C439" s="184" t="str">
        <f t="shared" si="14"/>
        <v>127-4206</v>
      </c>
      <c r="D439" s="244" t="s">
        <v>302</v>
      </c>
      <c r="E439" s="244" t="s">
        <v>49</v>
      </c>
      <c r="F439" s="244" t="s">
        <v>56</v>
      </c>
      <c r="G439" s="244" t="s">
        <v>62</v>
      </c>
      <c r="H439" s="187" t="s">
        <v>22</v>
      </c>
      <c r="I439" s="188">
        <v>77</v>
      </c>
      <c r="J439" s="188">
        <f>VLOOKUP(A439,CENIK!$A$2:$F$201,6,FALSE)</f>
        <v>0</v>
      </c>
      <c r="K439" s="188">
        <f t="shared" si="15"/>
        <v>0</v>
      </c>
      <c r="M439"/>
      <c r="P439" s="42"/>
    </row>
    <row r="440" spans="1:16" ht="165" x14ac:dyDescent="0.25">
      <c r="A440" s="187">
        <v>6101</v>
      </c>
      <c r="B440" s="187">
        <v>127</v>
      </c>
      <c r="C440" s="184" t="str">
        <f t="shared" si="14"/>
        <v>127-6101</v>
      </c>
      <c r="D440" s="244" t="s">
        <v>302</v>
      </c>
      <c r="E440" s="244" t="s">
        <v>74</v>
      </c>
      <c r="F440" s="244" t="s">
        <v>75</v>
      </c>
      <c r="G440" s="244" t="s">
        <v>76</v>
      </c>
      <c r="H440" s="187" t="s">
        <v>10</v>
      </c>
      <c r="I440" s="188">
        <v>44.07</v>
      </c>
      <c r="J440" s="188">
        <f>VLOOKUP(A440,CENIK!$A$2:$F$201,6,FALSE)</f>
        <v>0</v>
      </c>
      <c r="K440" s="188">
        <f t="shared" si="15"/>
        <v>0</v>
      </c>
      <c r="M440"/>
      <c r="P440" s="42"/>
    </row>
    <row r="441" spans="1:16" ht="120" x14ac:dyDescent="0.25">
      <c r="A441" s="187">
        <v>6204</v>
      </c>
      <c r="B441" s="187">
        <v>127</v>
      </c>
      <c r="C441" s="184" t="str">
        <f t="shared" si="14"/>
        <v>127-6204</v>
      </c>
      <c r="D441" s="244" t="s">
        <v>302</v>
      </c>
      <c r="E441" s="244" t="s">
        <v>74</v>
      </c>
      <c r="F441" s="244" t="s">
        <v>77</v>
      </c>
      <c r="G441" s="244" t="s">
        <v>265</v>
      </c>
      <c r="H441" s="187" t="s">
        <v>6</v>
      </c>
      <c r="I441" s="188">
        <v>2</v>
      </c>
      <c r="J441" s="188">
        <f>VLOOKUP(A441,CENIK!$A$2:$F$201,6,FALSE)</f>
        <v>0</v>
      </c>
      <c r="K441" s="188">
        <f t="shared" si="15"/>
        <v>0</v>
      </c>
      <c r="M441"/>
      <c r="P441" s="42"/>
    </row>
    <row r="442" spans="1:16" ht="120" x14ac:dyDescent="0.25">
      <c r="A442" s="187">
        <v>6253</v>
      </c>
      <c r="B442" s="187">
        <v>127</v>
      </c>
      <c r="C442" s="184" t="str">
        <f t="shared" si="14"/>
        <v>127-6253</v>
      </c>
      <c r="D442" s="244" t="s">
        <v>302</v>
      </c>
      <c r="E442" s="244" t="s">
        <v>74</v>
      </c>
      <c r="F442" s="244" t="s">
        <v>77</v>
      </c>
      <c r="G442" s="244" t="s">
        <v>269</v>
      </c>
      <c r="H442" s="187" t="s">
        <v>6</v>
      </c>
      <c r="I442" s="188">
        <v>2</v>
      </c>
      <c r="J442" s="188">
        <f>VLOOKUP(A442,CENIK!$A$2:$F$201,6,FALSE)</f>
        <v>0</v>
      </c>
      <c r="K442" s="188">
        <f t="shared" si="15"/>
        <v>0</v>
      </c>
      <c r="M442"/>
      <c r="P442" s="42"/>
    </row>
    <row r="443" spans="1:16" ht="30" x14ac:dyDescent="0.25">
      <c r="A443" s="187">
        <v>6257</v>
      </c>
      <c r="B443" s="187">
        <v>127</v>
      </c>
      <c r="C443" s="184" t="str">
        <f t="shared" si="14"/>
        <v>127-6257</v>
      </c>
      <c r="D443" s="244" t="s">
        <v>302</v>
      </c>
      <c r="E443" s="244" t="s">
        <v>74</v>
      </c>
      <c r="F443" s="244" t="s">
        <v>77</v>
      </c>
      <c r="G443" s="244" t="s">
        <v>79</v>
      </c>
      <c r="H443" s="187" t="s">
        <v>6</v>
      </c>
      <c r="I443" s="188">
        <v>1</v>
      </c>
      <c r="J443" s="188">
        <f>VLOOKUP(A443,CENIK!$A$2:$F$201,6,FALSE)</f>
        <v>0</v>
      </c>
      <c r="K443" s="188">
        <f t="shared" si="15"/>
        <v>0</v>
      </c>
      <c r="M443"/>
      <c r="P443" s="42"/>
    </row>
    <row r="444" spans="1:16" ht="345" x14ac:dyDescent="0.25">
      <c r="A444" s="187">
        <v>6301</v>
      </c>
      <c r="B444" s="187">
        <v>127</v>
      </c>
      <c r="C444" s="184" t="str">
        <f t="shared" si="14"/>
        <v>127-6301</v>
      </c>
      <c r="D444" s="244" t="s">
        <v>302</v>
      </c>
      <c r="E444" s="244" t="s">
        <v>74</v>
      </c>
      <c r="F444" s="244" t="s">
        <v>81</v>
      </c>
      <c r="G444" s="244" t="s">
        <v>270</v>
      </c>
      <c r="H444" s="187" t="s">
        <v>6</v>
      </c>
      <c r="I444" s="188">
        <v>7</v>
      </c>
      <c r="J444" s="188">
        <f>VLOOKUP(A444,CENIK!$A$2:$F$201,6,FALSE)</f>
        <v>0</v>
      </c>
      <c r="K444" s="188">
        <f t="shared" si="15"/>
        <v>0</v>
      </c>
      <c r="M444"/>
      <c r="P444" s="42"/>
    </row>
    <row r="445" spans="1:16" ht="120" x14ac:dyDescent="0.25">
      <c r="A445" s="187">
        <v>6302</v>
      </c>
      <c r="B445" s="187">
        <v>127</v>
      </c>
      <c r="C445" s="184" t="str">
        <f t="shared" si="14"/>
        <v>127-6302</v>
      </c>
      <c r="D445" s="244" t="s">
        <v>302</v>
      </c>
      <c r="E445" s="244" t="s">
        <v>74</v>
      </c>
      <c r="F445" s="244" t="s">
        <v>81</v>
      </c>
      <c r="G445" s="244" t="s">
        <v>82</v>
      </c>
      <c r="H445" s="187" t="s">
        <v>6</v>
      </c>
      <c r="I445" s="188">
        <v>7</v>
      </c>
      <c r="J445" s="188">
        <f>VLOOKUP(A445,CENIK!$A$2:$F$201,6,FALSE)</f>
        <v>0</v>
      </c>
      <c r="K445" s="188">
        <f t="shared" si="15"/>
        <v>0</v>
      </c>
      <c r="M445"/>
      <c r="P445" s="42"/>
    </row>
    <row r="446" spans="1:16" ht="30" x14ac:dyDescent="0.25">
      <c r="A446" s="187">
        <v>6401</v>
      </c>
      <c r="B446" s="187">
        <v>127</v>
      </c>
      <c r="C446" s="184" t="str">
        <f t="shared" si="14"/>
        <v>127-6401</v>
      </c>
      <c r="D446" s="244" t="s">
        <v>302</v>
      </c>
      <c r="E446" s="244" t="s">
        <v>74</v>
      </c>
      <c r="F446" s="244" t="s">
        <v>85</v>
      </c>
      <c r="G446" s="244" t="s">
        <v>86</v>
      </c>
      <c r="H446" s="187" t="s">
        <v>10</v>
      </c>
      <c r="I446" s="188">
        <v>44.07</v>
      </c>
      <c r="J446" s="188">
        <f>VLOOKUP(A446,CENIK!$A$2:$F$201,6,FALSE)</f>
        <v>0</v>
      </c>
      <c r="K446" s="188">
        <f t="shared" si="15"/>
        <v>0</v>
      </c>
      <c r="M446"/>
      <c r="P446" s="42"/>
    </row>
    <row r="447" spans="1:16" ht="30" x14ac:dyDescent="0.25">
      <c r="A447" s="187">
        <v>6402</v>
      </c>
      <c r="B447" s="187">
        <v>127</v>
      </c>
      <c r="C447" s="184" t="str">
        <f t="shared" si="14"/>
        <v>127-6402</v>
      </c>
      <c r="D447" s="244" t="s">
        <v>302</v>
      </c>
      <c r="E447" s="244" t="s">
        <v>74</v>
      </c>
      <c r="F447" s="244" t="s">
        <v>85</v>
      </c>
      <c r="G447" s="244" t="s">
        <v>122</v>
      </c>
      <c r="H447" s="187" t="s">
        <v>10</v>
      </c>
      <c r="I447" s="188">
        <v>44.07</v>
      </c>
      <c r="J447" s="188">
        <f>VLOOKUP(A447,CENIK!$A$2:$F$201,6,FALSE)</f>
        <v>0</v>
      </c>
      <c r="K447" s="188">
        <f t="shared" si="15"/>
        <v>0</v>
      </c>
      <c r="M447"/>
      <c r="P447" s="42"/>
    </row>
    <row r="448" spans="1:16" ht="60" x14ac:dyDescent="0.25">
      <c r="A448" s="187">
        <v>6405</v>
      </c>
      <c r="B448" s="187">
        <v>127</v>
      </c>
      <c r="C448" s="184" t="str">
        <f t="shared" si="14"/>
        <v>127-6405</v>
      </c>
      <c r="D448" s="244" t="s">
        <v>302</v>
      </c>
      <c r="E448" s="244" t="s">
        <v>74</v>
      </c>
      <c r="F448" s="244" t="s">
        <v>85</v>
      </c>
      <c r="G448" s="244" t="s">
        <v>87</v>
      </c>
      <c r="H448" s="187" t="s">
        <v>10</v>
      </c>
      <c r="I448" s="188">
        <v>44.07</v>
      </c>
      <c r="J448" s="188">
        <f>VLOOKUP(A448,CENIK!$A$2:$F$201,6,FALSE)</f>
        <v>0</v>
      </c>
      <c r="K448" s="188">
        <f t="shared" si="15"/>
        <v>0</v>
      </c>
      <c r="M448"/>
      <c r="P448" s="42"/>
    </row>
    <row r="449" spans="1:16" ht="30" x14ac:dyDescent="0.25">
      <c r="A449" s="187">
        <v>6502</v>
      </c>
      <c r="B449" s="187">
        <v>127</v>
      </c>
      <c r="C449" s="184" t="str">
        <f t="shared" si="14"/>
        <v>127-6502</v>
      </c>
      <c r="D449" s="244" t="s">
        <v>302</v>
      </c>
      <c r="E449" s="244" t="s">
        <v>74</v>
      </c>
      <c r="F449" s="244" t="s">
        <v>88</v>
      </c>
      <c r="G449" s="244" t="s">
        <v>272</v>
      </c>
      <c r="H449" s="187" t="s">
        <v>6</v>
      </c>
      <c r="I449" s="188">
        <v>1</v>
      </c>
      <c r="J449" s="188">
        <f>VLOOKUP(A449,CENIK!$A$2:$F$201,6,FALSE)</f>
        <v>0</v>
      </c>
      <c r="K449" s="188">
        <f t="shared" si="15"/>
        <v>0</v>
      </c>
      <c r="M449"/>
      <c r="P449" s="42"/>
    </row>
    <row r="450" spans="1:16" ht="45" x14ac:dyDescent="0.25">
      <c r="A450" s="187">
        <v>6503</v>
      </c>
      <c r="B450" s="187">
        <v>127</v>
      </c>
      <c r="C450" s="184" t="str">
        <f t="shared" si="14"/>
        <v>127-6503</v>
      </c>
      <c r="D450" s="244" t="s">
        <v>302</v>
      </c>
      <c r="E450" s="244" t="s">
        <v>74</v>
      </c>
      <c r="F450" s="244" t="s">
        <v>88</v>
      </c>
      <c r="G450" s="244" t="s">
        <v>273</v>
      </c>
      <c r="H450" s="187" t="s">
        <v>6</v>
      </c>
      <c r="I450" s="188">
        <v>1</v>
      </c>
      <c r="J450" s="188">
        <f>VLOOKUP(A450,CENIK!$A$2:$F$201,6,FALSE)</f>
        <v>0</v>
      </c>
      <c r="K450" s="188">
        <f t="shared" si="15"/>
        <v>0</v>
      </c>
      <c r="M450"/>
      <c r="P450" s="42"/>
    </row>
    <row r="451" spans="1:16" ht="30" x14ac:dyDescent="0.25">
      <c r="A451" s="187">
        <v>6507</v>
      </c>
      <c r="B451" s="187">
        <v>127</v>
      </c>
      <c r="C451" s="184" t="str">
        <f t="shared" si="14"/>
        <v>127-6507</v>
      </c>
      <c r="D451" s="244" t="s">
        <v>302</v>
      </c>
      <c r="E451" s="244" t="s">
        <v>74</v>
      </c>
      <c r="F451" s="244" t="s">
        <v>88</v>
      </c>
      <c r="G451" s="244" t="s">
        <v>277</v>
      </c>
      <c r="H451" s="187" t="s">
        <v>6</v>
      </c>
      <c r="I451" s="188">
        <v>1</v>
      </c>
      <c r="J451" s="188">
        <f>VLOOKUP(A451,CENIK!$A$2:$F$201,6,FALSE)</f>
        <v>0</v>
      </c>
      <c r="K451" s="188">
        <f t="shared" si="15"/>
        <v>0</v>
      </c>
      <c r="M451"/>
      <c r="P451" s="42"/>
    </row>
    <row r="452" spans="1:16" ht="60" x14ac:dyDescent="0.25">
      <c r="A452" s="187">
        <v>1201</v>
      </c>
      <c r="B452" s="187">
        <v>136</v>
      </c>
      <c r="C452" s="184" t="str">
        <f t="shared" si="14"/>
        <v>136-1201</v>
      </c>
      <c r="D452" s="244" t="s">
        <v>307</v>
      </c>
      <c r="E452" s="244" t="s">
        <v>7</v>
      </c>
      <c r="F452" s="244" t="s">
        <v>8</v>
      </c>
      <c r="G452" s="244" t="s">
        <v>9</v>
      </c>
      <c r="H452" s="187" t="s">
        <v>10</v>
      </c>
      <c r="I452" s="188">
        <v>43.54</v>
      </c>
      <c r="J452" s="188">
        <f>VLOOKUP(A452,CENIK!$A$2:$F$201,6,FALSE)</f>
        <v>0</v>
      </c>
      <c r="K452" s="188">
        <f t="shared" si="15"/>
        <v>0</v>
      </c>
      <c r="M452"/>
      <c r="P452" s="42"/>
    </row>
    <row r="453" spans="1:16" ht="45" x14ac:dyDescent="0.25">
      <c r="A453" s="187">
        <v>1202</v>
      </c>
      <c r="B453" s="187">
        <v>136</v>
      </c>
      <c r="C453" s="184" t="str">
        <f t="shared" si="14"/>
        <v>136-1202</v>
      </c>
      <c r="D453" s="244" t="s">
        <v>307</v>
      </c>
      <c r="E453" s="244" t="s">
        <v>7</v>
      </c>
      <c r="F453" s="244" t="s">
        <v>8</v>
      </c>
      <c r="G453" s="244" t="s">
        <v>11</v>
      </c>
      <c r="H453" s="187" t="s">
        <v>12</v>
      </c>
      <c r="I453" s="188">
        <v>2</v>
      </c>
      <c r="J453" s="188">
        <f>VLOOKUP(A453,CENIK!$A$2:$F$201,6,FALSE)</f>
        <v>0</v>
      </c>
      <c r="K453" s="188">
        <f t="shared" si="15"/>
        <v>0</v>
      </c>
      <c r="M453"/>
      <c r="P453" s="42"/>
    </row>
    <row r="454" spans="1:16" ht="60" x14ac:dyDescent="0.25">
      <c r="A454" s="187">
        <v>1203</v>
      </c>
      <c r="B454" s="187">
        <v>136</v>
      </c>
      <c r="C454" s="184" t="str">
        <f t="shared" si="14"/>
        <v>136-1203</v>
      </c>
      <c r="D454" s="244" t="s">
        <v>307</v>
      </c>
      <c r="E454" s="244" t="s">
        <v>7</v>
      </c>
      <c r="F454" s="244" t="s">
        <v>8</v>
      </c>
      <c r="G454" s="244" t="s">
        <v>236</v>
      </c>
      <c r="H454" s="187" t="s">
        <v>10</v>
      </c>
      <c r="I454" s="188">
        <v>44</v>
      </c>
      <c r="J454" s="188">
        <f>VLOOKUP(A454,CENIK!$A$2:$F$201,6,FALSE)</f>
        <v>0</v>
      </c>
      <c r="K454" s="188">
        <f t="shared" si="15"/>
        <v>0</v>
      </c>
      <c r="M454"/>
      <c r="P454" s="42"/>
    </row>
    <row r="455" spans="1:16" ht="45" x14ac:dyDescent="0.25">
      <c r="A455" s="187">
        <v>1301</v>
      </c>
      <c r="B455" s="187">
        <v>136</v>
      </c>
      <c r="C455" s="184" t="str">
        <f t="shared" si="14"/>
        <v>136-1301</v>
      </c>
      <c r="D455" s="244" t="s">
        <v>307</v>
      </c>
      <c r="E455" s="244" t="s">
        <v>7</v>
      </c>
      <c r="F455" s="244" t="s">
        <v>15</v>
      </c>
      <c r="G455" s="244" t="s">
        <v>16</v>
      </c>
      <c r="H455" s="187" t="s">
        <v>10</v>
      </c>
      <c r="I455" s="188">
        <v>43.54</v>
      </c>
      <c r="J455" s="188">
        <f>VLOOKUP(A455,CENIK!$A$2:$F$201,6,FALSE)</f>
        <v>0</v>
      </c>
      <c r="K455" s="188">
        <f t="shared" si="15"/>
        <v>0</v>
      </c>
      <c r="M455"/>
      <c r="P455" s="42"/>
    </row>
    <row r="456" spans="1:16" ht="150" x14ac:dyDescent="0.25">
      <c r="A456" s="187">
        <v>1302</v>
      </c>
      <c r="B456" s="187">
        <v>136</v>
      </c>
      <c r="C456" s="184" t="str">
        <f t="shared" si="14"/>
        <v>136-1302</v>
      </c>
      <c r="D456" s="244" t="s">
        <v>307</v>
      </c>
      <c r="E456" s="244" t="s">
        <v>7</v>
      </c>
      <c r="F456" s="244" t="s">
        <v>15</v>
      </c>
      <c r="G456" s="1201" t="s">
        <v>3252</v>
      </c>
      <c r="H456" s="187" t="s">
        <v>10</v>
      </c>
      <c r="I456" s="188">
        <v>43.54</v>
      </c>
      <c r="J456" s="188">
        <f>VLOOKUP(A456,CENIK!$A$2:$F$201,6,FALSE)</f>
        <v>0</v>
      </c>
      <c r="K456" s="188">
        <f t="shared" si="15"/>
        <v>0</v>
      </c>
      <c r="M456"/>
      <c r="P456" s="42"/>
    </row>
    <row r="457" spans="1:16" ht="60" x14ac:dyDescent="0.25">
      <c r="A457" s="187">
        <v>1307</v>
      </c>
      <c r="B457" s="187">
        <v>136</v>
      </c>
      <c r="C457" s="184" t="str">
        <f t="shared" si="14"/>
        <v>136-1307</v>
      </c>
      <c r="D457" s="244" t="s">
        <v>307</v>
      </c>
      <c r="E457" s="244" t="s">
        <v>7</v>
      </c>
      <c r="F457" s="244" t="s">
        <v>15</v>
      </c>
      <c r="G457" s="244" t="s">
        <v>18</v>
      </c>
      <c r="H457" s="187" t="s">
        <v>6</v>
      </c>
      <c r="I457" s="188">
        <v>6</v>
      </c>
      <c r="J457" s="188">
        <f>VLOOKUP(A457,CENIK!$A$2:$F$201,6,FALSE)</f>
        <v>0</v>
      </c>
      <c r="K457" s="188">
        <f t="shared" si="15"/>
        <v>0</v>
      </c>
      <c r="M457"/>
      <c r="P457" s="42"/>
    </row>
    <row r="458" spans="1:16" ht="30" x14ac:dyDescent="0.25">
      <c r="A458" s="187">
        <v>1401</v>
      </c>
      <c r="B458" s="187">
        <v>136</v>
      </c>
      <c r="C458" s="184" t="str">
        <f t="shared" si="14"/>
        <v>136-1401</v>
      </c>
      <c r="D458" s="244" t="s">
        <v>307</v>
      </c>
      <c r="E458" s="244" t="s">
        <v>7</v>
      </c>
      <c r="F458" s="244" t="s">
        <v>25</v>
      </c>
      <c r="G458" s="244" t="s">
        <v>247</v>
      </c>
      <c r="H458" s="187" t="s">
        <v>20</v>
      </c>
      <c r="I458" s="188">
        <v>5</v>
      </c>
      <c r="J458" s="188">
        <f>VLOOKUP(A458,CENIK!$A$2:$F$201,6,FALSE)</f>
        <v>0</v>
      </c>
      <c r="K458" s="188">
        <f t="shared" si="15"/>
        <v>0</v>
      </c>
      <c r="M458"/>
      <c r="P458" s="42"/>
    </row>
    <row r="459" spans="1:16" ht="30" x14ac:dyDescent="0.25">
      <c r="A459" s="187">
        <v>1402</v>
      </c>
      <c r="B459" s="187">
        <v>136</v>
      </c>
      <c r="C459" s="184" t="str">
        <f t="shared" si="14"/>
        <v>136-1402</v>
      </c>
      <c r="D459" s="244" t="s">
        <v>307</v>
      </c>
      <c r="E459" s="244" t="s">
        <v>7</v>
      </c>
      <c r="F459" s="244" t="s">
        <v>25</v>
      </c>
      <c r="G459" s="244" t="s">
        <v>248</v>
      </c>
      <c r="H459" s="187" t="s">
        <v>20</v>
      </c>
      <c r="I459" s="188">
        <v>5</v>
      </c>
      <c r="J459" s="188">
        <f>VLOOKUP(A459,CENIK!$A$2:$F$201,6,FALSE)</f>
        <v>0</v>
      </c>
      <c r="K459" s="188">
        <f t="shared" si="15"/>
        <v>0</v>
      </c>
      <c r="M459"/>
      <c r="P459" s="42"/>
    </row>
    <row r="460" spans="1:16" ht="30" x14ac:dyDescent="0.25">
      <c r="A460" s="187">
        <v>1403</v>
      </c>
      <c r="B460" s="187">
        <v>136</v>
      </c>
      <c r="C460" s="184" t="str">
        <f t="shared" si="14"/>
        <v>136-1403</v>
      </c>
      <c r="D460" s="244" t="s">
        <v>307</v>
      </c>
      <c r="E460" s="244" t="s">
        <v>7</v>
      </c>
      <c r="F460" s="244" t="s">
        <v>25</v>
      </c>
      <c r="G460" s="244" t="s">
        <v>249</v>
      </c>
      <c r="H460" s="187" t="s">
        <v>20</v>
      </c>
      <c r="I460" s="188">
        <v>3</v>
      </c>
      <c r="J460" s="188">
        <f>VLOOKUP(A460,CENIK!$A$2:$F$201,6,FALSE)</f>
        <v>0</v>
      </c>
      <c r="K460" s="188">
        <f t="shared" si="15"/>
        <v>0</v>
      </c>
      <c r="M460"/>
      <c r="P460" s="42"/>
    </row>
    <row r="461" spans="1:16" ht="45" x14ac:dyDescent="0.25">
      <c r="A461" s="187">
        <v>12309</v>
      </c>
      <c r="B461" s="187">
        <v>136</v>
      </c>
      <c r="C461" s="184" t="str">
        <f t="shared" si="14"/>
        <v>136-12309</v>
      </c>
      <c r="D461" s="244" t="s">
        <v>307</v>
      </c>
      <c r="E461" s="244" t="s">
        <v>26</v>
      </c>
      <c r="F461" s="244" t="s">
        <v>27</v>
      </c>
      <c r="G461" s="244" t="s">
        <v>30</v>
      </c>
      <c r="H461" s="187" t="s">
        <v>29</v>
      </c>
      <c r="I461" s="188">
        <v>56.6</v>
      </c>
      <c r="J461" s="188">
        <f>VLOOKUP(A461,CENIK!$A$2:$F$201,6,FALSE)</f>
        <v>0</v>
      </c>
      <c r="K461" s="188">
        <f t="shared" si="15"/>
        <v>0</v>
      </c>
      <c r="M461"/>
      <c r="P461" s="42"/>
    </row>
    <row r="462" spans="1:16" ht="30" x14ac:dyDescent="0.25">
      <c r="A462" s="187">
        <v>12328</v>
      </c>
      <c r="B462" s="187">
        <v>136</v>
      </c>
      <c r="C462" s="184" t="str">
        <f t="shared" si="14"/>
        <v>136-12328</v>
      </c>
      <c r="D462" s="244" t="s">
        <v>307</v>
      </c>
      <c r="E462" s="244" t="s">
        <v>26</v>
      </c>
      <c r="F462" s="244" t="s">
        <v>27</v>
      </c>
      <c r="G462" s="244" t="s">
        <v>32</v>
      </c>
      <c r="H462" s="187" t="s">
        <v>10</v>
      </c>
      <c r="I462" s="188">
        <v>87.08</v>
      </c>
      <c r="J462" s="188">
        <f>VLOOKUP(A462,CENIK!$A$2:$F$201,6,FALSE)</f>
        <v>0</v>
      </c>
      <c r="K462" s="188">
        <f t="shared" si="15"/>
        <v>0</v>
      </c>
      <c r="M462"/>
      <c r="P462" s="42"/>
    </row>
    <row r="463" spans="1:16" ht="60" x14ac:dyDescent="0.25">
      <c r="A463" s="187">
        <v>21106</v>
      </c>
      <c r="B463" s="187">
        <v>136</v>
      </c>
      <c r="C463" s="184" t="str">
        <f t="shared" si="14"/>
        <v>136-21106</v>
      </c>
      <c r="D463" s="244" t="s">
        <v>307</v>
      </c>
      <c r="E463" s="244" t="s">
        <v>26</v>
      </c>
      <c r="F463" s="244" t="s">
        <v>27</v>
      </c>
      <c r="G463" s="244" t="s">
        <v>251</v>
      </c>
      <c r="H463" s="187" t="s">
        <v>22</v>
      </c>
      <c r="I463" s="188">
        <v>49</v>
      </c>
      <c r="J463" s="188">
        <f>VLOOKUP(A463,CENIK!$A$2:$F$201,6,FALSE)</f>
        <v>0</v>
      </c>
      <c r="K463" s="188">
        <f t="shared" si="15"/>
        <v>0</v>
      </c>
      <c r="M463"/>
      <c r="P463" s="42"/>
    </row>
    <row r="464" spans="1:16" ht="30" x14ac:dyDescent="0.25">
      <c r="A464" s="187">
        <v>22103</v>
      </c>
      <c r="B464" s="187">
        <v>136</v>
      </c>
      <c r="C464" s="184" t="str">
        <f t="shared" si="14"/>
        <v>136-22103</v>
      </c>
      <c r="D464" s="244" t="s">
        <v>307</v>
      </c>
      <c r="E464" s="244" t="s">
        <v>26</v>
      </c>
      <c r="F464" s="244" t="s">
        <v>36</v>
      </c>
      <c r="G464" s="244" t="s">
        <v>40</v>
      </c>
      <c r="H464" s="187" t="s">
        <v>29</v>
      </c>
      <c r="I464" s="188">
        <v>56.6</v>
      </c>
      <c r="J464" s="188">
        <f>VLOOKUP(A464,CENIK!$A$2:$F$201,6,FALSE)</f>
        <v>0</v>
      </c>
      <c r="K464" s="188">
        <f t="shared" si="15"/>
        <v>0</v>
      </c>
      <c r="M464"/>
      <c r="P464" s="42"/>
    </row>
    <row r="465" spans="1:16" ht="30" x14ac:dyDescent="0.25">
      <c r="A465" s="187">
        <v>24405</v>
      </c>
      <c r="B465" s="187">
        <v>136</v>
      </c>
      <c r="C465" s="184" t="str">
        <f t="shared" si="14"/>
        <v>136-24405</v>
      </c>
      <c r="D465" s="244" t="s">
        <v>307</v>
      </c>
      <c r="E465" s="244" t="s">
        <v>26</v>
      </c>
      <c r="F465" s="244" t="s">
        <v>36</v>
      </c>
      <c r="G465" s="244" t="s">
        <v>252</v>
      </c>
      <c r="H465" s="187" t="s">
        <v>22</v>
      </c>
      <c r="I465" s="188">
        <v>22.64</v>
      </c>
      <c r="J465" s="188">
        <f>VLOOKUP(A465,CENIK!$A$2:$F$201,6,FALSE)</f>
        <v>0</v>
      </c>
      <c r="K465" s="188">
        <f t="shared" si="15"/>
        <v>0</v>
      </c>
      <c r="M465"/>
      <c r="P465" s="42"/>
    </row>
    <row r="466" spans="1:16" ht="30" x14ac:dyDescent="0.25">
      <c r="A466" s="187">
        <v>31101</v>
      </c>
      <c r="B466" s="187">
        <v>136</v>
      </c>
      <c r="C466" s="184" t="str">
        <f t="shared" si="14"/>
        <v>136-31101</v>
      </c>
      <c r="D466" s="244" t="s">
        <v>307</v>
      </c>
      <c r="E466" s="244" t="s">
        <v>26</v>
      </c>
      <c r="F466" s="244" t="s">
        <v>36</v>
      </c>
      <c r="G466" s="244" t="s">
        <v>253</v>
      </c>
      <c r="H466" s="187" t="s">
        <v>22</v>
      </c>
      <c r="I466" s="188">
        <v>14.15</v>
      </c>
      <c r="J466" s="188">
        <f>VLOOKUP(A466,CENIK!$A$2:$F$201,6,FALSE)</f>
        <v>0</v>
      </c>
      <c r="K466" s="188">
        <f t="shared" si="15"/>
        <v>0</v>
      </c>
      <c r="M466"/>
      <c r="P466" s="42"/>
    </row>
    <row r="467" spans="1:16" ht="75" x14ac:dyDescent="0.25">
      <c r="A467" s="187">
        <v>31602</v>
      </c>
      <c r="B467" s="187">
        <v>136</v>
      </c>
      <c r="C467" s="184" t="str">
        <f t="shared" si="14"/>
        <v>136-31602</v>
      </c>
      <c r="D467" s="244" t="s">
        <v>307</v>
      </c>
      <c r="E467" s="244" t="s">
        <v>26</v>
      </c>
      <c r="F467" s="244" t="s">
        <v>36</v>
      </c>
      <c r="G467" s="244" t="s">
        <v>640</v>
      </c>
      <c r="H467" s="187" t="s">
        <v>29</v>
      </c>
      <c r="I467" s="188">
        <v>56.6</v>
      </c>
      <c r="J467" s="188">
        <f>VLOOKUP(A467,CENIK!$A$2:$F$201,6,FALSE)</f>
        <v>0</v>
      </c>
      <c r="K467" s="188">
        <f t="shared" si="15"/>
        <v>0</v>
      </c>
      <c r="M467"/>
      <c r="P467" s="42"/>
    </row>
    <row r="468" spans="1:16" ht="45" x14ac:dyDescent="0.25">
      <c r="A468" s="187">
        <v>32208</v>
      </c>
      <c r="B468" s="187">
        <v>136</v>
      </c>
      <c r="C468" s="184" t="str">
        <f t="shared" si="14"/>
        <v>136-32208</v>
      </c>
      <c r="D468" s="244" t="s">
        <v>307</v>
      </c>
      <c r="E468" s="244" t="s">
        <v>26</v>
      </c>
      <c r="F468" s="244" t="s">
        <v>36</v>
      </c>
      <c r="G468" s="244" t="s">
        <v>254</v>
      </c>
      <c r="H468" s="187" t="s">
        <v>29</v>
      </c>
      <c r="I468" s="188">
        <v>56.6</v>
      </c>
      <c r="J468" s="188">
        <f>VLOOKUP(A468,CENIK!$A$2:$F$201,6,FALSE)</f>
        <v>0</v>
      </c>
      <c r="K468" s="188">
        <f t="shared" si="15"/>
        <v>0</v>
      </c>
      <c r="M468"/>
      <c r="P468" s="42"/>
    </row>
    <row r="469" spans="1:16" ht="45" x14ac:dyDescent="0.25">
      <c r="A469" s="187">
        <v>4101</v>
      </c>
      <c r="B469" s="187">
        <v>136</v>
      </c>
      <c r="C469" s="184" t="str">
        <f t="shared" si="14"/>
        <v>136-4101</v>
      </c>
      <c r="D469" s="244" t="s">
        <v>307</v>
      </c>
      <c r="E469" s="244" t="s">
        <v>49</v>
      </c>
      <c r="F469" s="244" t="s">
        <v>50</v>
      </c>
      <c r="G469" s="244" t="s">
        <v>641</v>
      </c>
      <c r="H469" s="187" t="s">
        <v>29</v>
      </c>
      <c r="I469" s="188">
        <v>175.9</v>
      </c>
      <c r="J469" s="188">
        <f>VLOOKUP(A469,CENIK!$A$2:$F$201,6,FALSE)</f>
        <v>0</v>
      </c>
      <c r="K469" s="188">
        <f t="shared" si="15"/>
        <v>0</v>
      </c>
      <c r="M469"/>
      <c r="P469" s="42"/>
    </row>
    <row r="470" spans="1:16" ht="60" x14ac:dyDescent="0.25">
      <c r="A470" s="187">
        <v>4105</v>
      </c>
      <c r="B470" s="187">
        <v>136</v>
      </c>
      <c r="C470" s="184" t="str">
        <f t="shared" si="14"/>
        <v>136-4105</v>
      </c>
      <c r="D470" s="244" t="s">
        <v>307</v>
      </c>
      <c r="E470" s="244" t="s">
        <v>49</v>
      </c>
      <c r="F470" s="244" t="s">
        <v>50</v>
      </c>
      <c r="G470" s="244" t="s">
        <v>257</v>
      </c>
      <c r="H470" s="187" t="s">
        <v>22</v>
      </c>
      <c r="I470" s="188">
        <v>3</v>
      </c>
      <c r="J470" s="188">
        <f>VLOOKUP(A470,CENIK!$A$2:$F$201,6,FALSE)</f>
        <v>0</v>
      </c>
      <c r="K470" s="188">
        <f t="shared" si="15"/>
        <v>0</v>
      </c>
      <c r="M470"/>
      <c r="P470" s="42"/>
    </row>
    <row r="471" spans="1:16" ht="45" x14ac:dyDescent="0.25">
      <c r="A471" s="187">
        <v>4106</v>
      </c>
      <c r="B471" s="187">
        <v>136</v>
      </c>
      <c r="C471" s="184" t="str">
        <f t="shared" si="14"/>
        <v>136-4106</v>
      </c>
      <c r="D471" s="244" t="s">
        <v>307</v>
      </c>
      <c r="E471" s="244" t="s">
        <v>49</v>
      </c>
      <c r="F471" s="244" t="s">
        <v>50</v>
      </c>
      <c r="G471" s="244" t="s">
        <v>642</v>
      </c>
      <c r="H471" s="187" t="s">
        <v>22</v>
      </c>
      <c r="I471" s="188">
        <v>59</v>
      </c>
      <c r="J471" s="188">
        <f>VLOOKUP(A471,CENIK!$A$2:$F$201,6,FALSE)</f>
        <v>0</v>
      </c>
      <c r="K471" s="188">
        <f t="shared" si="15"/>
        <v>0</v>
      </c>
      <c r="M471"/>
      <c r="P471" s="42"/>
    </row>
    <row r="472" spans="1:16" ht="45" x14ac:dyDescent="0.25">
      <c r="A472" s="187">
        <v>4117</v>
      </c>
      <c r="B472" s="187">
        <v>136</v>
      </c>
      <c r="C472" s="184" t="str">
        <f t="shared" si="14"/>
        <v>136-4117</v>
      </c>
      <c r="D472" s="244" t="s">
        <v>307</v>
      </c>
      <c r="E472" s="244" t="s">
        <v>49</v>
      </c>
      <c r="F472" s="244" t="s">
        <v>50</v>
      </c>
      <c r="G472" s="244" t="s">
        <v>52</v>
      </c>
      <c r="H472" s="187" t="s">
        <v>22</v>
      </c>
      <c r="I472" s="188">
        <v>7</v>
      </c>
      <c r="J472" s="188">
        <f>VLOOKUP(A472,CENIK!$A$2:$F$201,6,FALSE)</f>
        <v>0</v>
      </c>
      <c r="K472" s="188">
        <f t="shared" si="15"/>
        <v>0</v>
      </c>
      <c r="M472"/>
      <c r="P472" s="42"/>
    </row>
    <row r="473" spans="1:16" ht="45" x14ac:dyDescent="0.25">
      <c r="A473" s="187">
        <v>4121</v>
      </c>
      <c r="B473" s="187">
        <v>136</v>
      </c>
      <c r="C473" s="184" t="str">
        <f t="shared" si="14"/>
        <v>136-4121</v>
      </c>
      <c r="D473" s="244" t="s">
        <v>307</v>
      </c>
      <c r="E473" s="244" t="s">
        <v>49</v>
      </c>
      <c r="F473" s="244" t="s">
        <v>50</v>
      </c>
      <c r="G473" s="244" t="s">
        <v>260</v>
      </c>
      <c r="H473" s="187" t="s">
        <v>22</v>
      </c>
      <c r="I473" s="188">
        <v>1</v>
      </c>
      <c r="J473" s="188">
        <f>VLOOKUP(A473,CENIK!$A$2:$F$201,6,FALSE)</f>
        <v>0</v>
      </c>
      <c r="K473" s="188">
        <f t="shared" si="15"/>
        <v>0</v>
      </c>
      <c r="M473"/>
      <c r="P473" s="42"/>
    </row>
    <row r="474" spans="1:16" ht="30" x14ac:dyDescent="0.25">
      <c r="A474" s="187">
        <v>4202</v>
      </c>
      <c r="B474" s="187">
        <v>136</v>
      </c>
      <c r="C474" s="184" t="str">
        <f t="shared" si="14"/>
        <v>136-4202</v>
      </c>
      <c r="D474" s="244" t="s">
        <v>307</v>
      </c>
      <c r="E474" s="244" t="s">
        <v>49</v>
      </c>
      <c r="F474" s="244" t="s">
        <v>56</v>
      </c>
      <c r="G474" s="244" t="s">
        <v>58</v>
      </c>
      <c r="H474" s="187" t="s">
        <v>29</v>
      </c>
      <c r="I474" s="188">
        <v>56.6</v>
      </c>
      <c r="J474" s="188">
        <f>VLOOKUP(A474,CENIK!$A$2:$F$201,6,FALSE)</f>
        <v>0</v>
      </c>
      <c r="K474" s="188">
        <f t="shared" si="15"/>
        <v>0</v>
      </c>
      <c r="M474"/>
      <c r="P474" s="42"/>
    </row>
    <row r="475" spans="1:16" ht="75" x14ac:dyDescent="0.25">
      <c r="A475" s="187">
        <v>4203</v>
      </c>
      <c r="B475" s="187">
        <v>136</v>
      </c>
      <c r="C475" s="184" t="str">
        <f t="shared" si="14"/>
        <v>136-4203</v>
      </c>
      <c r="D475" s="244" t="s">
        <v>307</v>
      </c>
      <c r="E475" s="244" t="s">
        <v>49</v>
      </c>
      <c r="F475" s="244" t="s">
        <v>56</v>
      </c>
      <c r="G475" s="244" t="s">
        <v>59</v>
      </c>
      <c r="H475" s="187" t="s">
        <v>22</v>
      </c>
      <c r="I475" s="188">
        <v>5.66</v>
      </c>
      <c r="J475" s="188">
        <f>VLOOKUP(A475,CENIK!$A$2:$F$201,6,FALSE)</f>
        <v>0</v>
      </c>
      <c r="K475" s="188">
        <f t="shared" si="15"/>
        <v>0</v>
      </c>
      <c r="M475"/>
      <c r="P475" s="42"/>
    </row>
    <row r="476" spans="1:16" ht="60" x14ac:dyDescent="0.25">
      <c r="A476" s="187">
        <v>4204</v>
      </c>
      <c r="B476" s="187">
        <v>136</v>
      </c>
      <c r="C476" s="184" t="str">
        <f t="shared" si="14"/>
        <v>136-4204</v>
      </c>
      <c r="D476" s="244" t="s">
        <v>307</v>
      </c>
      <c r="E476" s="244" t="s">
        <v>49</v>
      </c>
      <c r="F476" s="244" t="s">
        <v>56</v>
      </c>
      <c r="G476" s="244" t="s">
        <v>60</v>
      </c>
      <c r="H476" s="187" t="s">
        <v>22</v>
      </c>
      <c r="I476" s="188">
        <v>22.59</v>
      </c>
      <c r="J476" s="188">
        <f>VLOOKUP(A476,CENIK!$A$2:$F$201,6,FALSE)</f>
        <v>0</v>
      </c>
      <c r="K476" s="188">
        <f t="shared" si="15"/>
        <v>0</v>
      </c>
      <c r="M476"/>
      <c r="P476" s="42"/>
    </row>
    <row r="477" spans="1:16" ht="60" x14ac:dyDescent="0.25">
      <c r="A477" s="187">
        <v>4206</v>
      </c>
      <c r="B477" s="187">
        <v>136</v>
      </c>
      <c r="C477" s="184" t="str">
        <f t="shared" si="14"/>
        <v>136-4206</v>
      </c>
      <c r="D477" s="244" t="s">
        <v>307</v>
      </c>
      <c r="E477" s="244" t="s">
        <v>49</v>
      </c>
      <c r="F477" s="244" t="s">
        <v>56</v>
      </c>
      <c r="G477" s="244" t="s">
        <v>62</v>
      </c>
      <c r="H477" s="187" t="s">
        <v>22</v>
      </c>
      <c r="I477" s="188">
        <v>52</v>
      </c>
      <c r="J477" s="188">
        <f>VLOOKUP(A477,CENIK!$A$2:$F$201,6,FALSE)</f>
        <v>0</v>
      </c>
      <c r="K477" s="188">
        <f t="shared" si="15"/>
        <v>0</v>
      </c>
      <c r="M477"/>
      <c r="P477" s="42"/>
    </row>
    <row r="478" spans="1:16" ht="165" x14ac:dyDescent="0.25">
      <c r="A478" s="187">
        <v>6101</v>
      </c>
      <c r="B478" s="187">
        <v>136</v>
      </c>
      <c r="C478" s="184" t="str">
        <f t="shared" si="14"/>
        <v>136-6101</v>
      </c>
      <c r="D478" s="244" t="s">
        <v>307</v>
      </c>
      <c r="E478" s="244" t="s">
        <v>74</v>
      </c>
      <c r="F478" s="244" t="s">
        <v>75</v>
      </c>
      <c r="G478" s="244" t="s">
        <v>76</v>
      </c>
      <c r="H478" s="187" t="s">
        <v>10</v>
      </c>
      <c r="I478" s="188">
        <v>43.54</v>
      </c>
      <c r="J478" s="188">
        <f>VLOOKUP(A478,CENIK!$A$2:$F$201,6,FALSE)</f>
        <v>0</v>
      </c>
      <c r="K478" s="188">
        <f t="shared" si="15"/>
        <v>0</v>
      </c>
      <c r="M478"/>
      <c r="P478" s="42"/>
    </row>
    <row r="479" spans="1:16" ht="120" x14ac:dyDescent="0.25">
      <c r="A479" s="187">
        <v>6204</v>
      </c>
      <c r="B479" s="187">
        <v>136</v>
      </c>
      <c r="C479" s="184" t="str">
        <f t="shared" si="14"/>
        <v>136-6204</v>
      </c>
      <c r="D479" s="244" t="s">
        <v>307</v>
      </c>
      <c r="E479" s="244" t="s">
        <v>74</v>
      </c>
      <c r="F479" s="244" t="s">
        <v>77</v>
      </c>
      <c r="G479" s="244" t="s">
        <v>265</v>
      </c>
      <c r="H479" s="187" t="s">
        <v>6</v>
      </c>
      <c r="I479" s="188">
        <v>2</v>
      </c>
      <c r="J479" s="188">
        <f>VLOOKUP(A479,CENIK!$A$2:$F$201,6,FALSE)</f>
        <v>0</v>
      </c>
      <c r="K479" s="188">
        <f t="shared" si="15"/>
        <v>0</v>
      </c>
      <c r="M479"/>
      <c r="P479" s="42"/>
    </row>
    <row r="480" spans="1:16" ht="120" x14ac:dyDescent="0.25">
      <c r="A480" s="187">
        <v>6253</v>
      </c>
      <c r="B480" s="187">
        <v>136</v>
      </c>
      <c r="C480" s="184" t="str">
        <f t="shared" si="14"/>
        <v>136-6253</v>
      </c>
      <c r="D480" s="244" t="s">
        <v>307</v>
      </c>
      <c r="E480" s="244" t="s">
        <v>74</v>
      </c>
      <c r="F480" s="244" t="s">
        <v>77</v>
      </c>
      <c r="G480" s="244" t="s">
        <v>269</v>
      </c>
      <c r="H480" s="187" t="s">
        <v>6</v>
      </c>
      <c r="I480" s="188">
        <v>2</v>
      </c>
      <c r="J480" s="188">
        <f>VLOOKUP(A480,CENIK!$A$2:$F$201,6,FALSE)</f>
        <v>0</v>
      </c>
      <c r="K480" s="188">
        <f t="shared" si="15"/>
        <v>0</v>
      </c>
      <c r="M480"/>
      <c r="P480" s="42"/>
    </row>
    <row r="481" spans="1:16" ht="30" x14ac:dyDescent="0.25">
      <c r="A481" s="187">
        <v>6258</v>
      </c>
      <c r="B481" s="187">
        <v>136</v>
      </c>
      <c r="C481" s="184" t="str">
        <f t="shared" si="14"/>
        <v>136-6258</v>
      </c>
      <c r="D481" s="244" t="s">
        <v>307</v>
      </c>
      <c r="E481" s="244" t="s">
        <v>74</v>
      </c>
      <c r="F481" s="244" t="s">
        <v>77</v>
      </c>
      <c r="G481" s="244" t="s">
        <v>80</v>
      </c>
      <c r="H481" s="187" t="s">
        <v>6</v>
      </c>
      <c r="I481" s="188">
        <v>1</v>
      </c>
      <c r="J481" s="188">
        <f>VLOOKUP(A481,CENIK!$A$2:$F$201,6,FALSE)</f>
        <v>0</v>
      </c>
      <c r="K481" s="188">
        <f t="shared" si="15"/>
        <v>0</v>
      </c>
      <c r="M481"/>
      <c r="P481" s="42"/>
    </row>
    <row r="482" spans="1:16" ht="345" x14ac:dyDescent="0.25">
      <c r="A482" s="187">
        <v>6301</v>
      </c>
      <c r="B482" s="187">
        <v>136</v>
      </c>
      <c r="C482" s="184" t="str">
        <f t="shared" si="14"/>
        <v>136-6301</v>
      </c>
      <c r="D482" s="244" t="s">
        <v>307</v>
      </c>
      <c r="E482" s="244" t="s">
        <v>74</v>
      </c>
      <c r="F482" s="244" t="s">
        <v>81</v>
      </c>
      <c r="G482" s="244" t="s">
        <v>270</v>
      </c>
      <c r="H482" s="187" t="s">
        <v>6</v>
      </c>
      <c r="I482" s="188">
        <v>6</v>
      </c>
      <c r="J482" s="188">
        <f>VLOOKUP(A482,CENIK!$A$2:$F$201,6,FALSE)</f>
        <v>0</v>
      </c>
      <c r="K482" s="188">
        <f t="shared" si="15"/>
        <v>0</v>
      </c>
      <c r="M482"/>
      <c r="P482" s="42"/>
    </row>
    <row r="483" spans="1:16" ht="120" x14ac:dyDescent="0.25">
      <c r="A483" s="187">
        <v>6302</v>
      </c>
      <c r="B483" s="187">
        <v>136</v>
      </c>
      <c r="C483" s="184" t="str">
        <f t="shared" si="14"/>
        <v>136-6302</v>
      </c>
      <c r="D483" s="244" t="s">
        <v>307</v>
      </c>
      <c r="E483" s="244" t="s">
        <v>74</v>
      </c>
      <c r="F483" s="244" t="s">
        <v>81</v>
      </c>
      <c r="G483" s="244" t="s">
        <v>82</v>
      </c>
      <c r="H483" s="187" t="s">
        <v>6</v>
      </c>
      <c r="I483" s="188">
        <v>6</v>
      </c>
      <c r="J483" s="188">
        <f>VLOOKUP(A483,CENIK!$A$2:$F$201,6,FALSE)</f>
        <v>0</v>
      </c>
      <c r="K483" s="188">
        <f t="shared" si="15"/>
        <v>0</v>
      </c>
      <c r="M483"/>
      <c r="P483" s="42"/>
    </row>
    <row r="484" spans="1:16" ht="30" x14ac:dyDescent="0.25">
      <c r="A484" s="187">
        <v>6401</v>
      </c>
      <c r="B484" s="187">
        <v>136</v>
      </c>
      <c r="C484" s="184" t="str">
        <f t="shared" si="14"/>
        <v>136-6401</v>
      </c>
      <c r="D484" s="244" t="s">
        <v>307</v>
      </c>
      <c r="E484" s="244" t="s">
        <v>74</v>
      </c>
      <c r="F484" s="244" t="s">
        <v>85</v>
      </c>
      <c r="G484" s="244" t="s">
        <v>86</v>
      </c>
      <c r="H484" s="187" t="s">
        <v>10</v>
      </c>
      <c r="I484" s="188">
        <v>43.54</v>
      </c>
      <c r="J484" s="188">
        <f>VLOOKUP(A484,CENIK!$A$2:$F$201,6,FALSE)</f>
        <v>0</v>
      </c>
      <c r="K484" s="188">
        <f t="shared" si="15"/>
        <v>0</v>
      </c>
      <c r="M484"/>
      <c r="P484" s="42"/>
    </row>
    <row r="485" spans="1:16" ht="30" x14ac:dyDescent="0.25">
      <c r="A485" s="187">
        <v>6402</v>
      </c>
      <c r="B485" s="187">
        <v>136</v>
      </c>
      <c r="C485" s="184" t="str">
        <f t="shared" si="14"/>
        <v>136-6402</v>
      </c>
      <c r="D485" s="244" t="s">
        <v>307</v>
      </c>
      <c r="E485" s="244" t="s">
        <v>74</v>
      </c>
      <c r="F485" s="244" t="s">
        <v>85</v>
      </c>
      <c r="G485" s="244" t="s">
        <v>122</v>
      </c>
      <c r="H485" s="187" t="s">
        <v>10</v>
      </c>
      <c r="I485" s="188">
        <v>43.54</v>
      </c>
      <c r="J485" s="188">
        <f>VLOOKUP(A485,CENIK!$A$2:$F$201,6,FALSE)</f>
        <v>0</v>
      </c>
      <c r="K485" s="188">
        <f t="shared" si="15"/>
        <v>0</v>
      </c>
      <c r="M485"/>
      <c r="P485" s="42"/>
    </row>
    <row r="486" spans="1:16" ht="60" x14ac:dyDescent="0.25">
      <c r="A486" s="187">
        <v>6405</v>
      </c>
      <c r="B486" s="187">
        <v>136</v>
      </c>
      <c r="C486" s="184" t="str">
        <f t="shared" si="14"/>
        <v>136-6405</v>
      </c>
      <c r="D486" s="244" t="s">
        <v>307</v>
      </c>
      <c r="E486" s="244" t="s">
        <v>74</v>
      </c>
      <c r="F486" s="244" t="s">
        <v>85</v>
      </c>
      <c r="G486" s="244" t="s">
        <v>87</v>
      </c>
      <c r="H486" s="187" t="s">
        <v>10</v>
      </c>
      <c r="I486" s="188">
        <v>43.54</v>
      </c>
      <c r="J486" s="188">
        <f>VLOOKUP(A486,CENIK!$A$2:$F$201,6,FALSE)</f>
        <v>0</v>
      </c>
      <c r="K486" s="188">
        <f t="shared" si="15"/>
        <v>0</v>
      </c>
      <c r="M486"/>
      <c r="P486" s="42"/>
    </row>
    <row r="487" spans="1:16" ht="60" x14ac:dyDescent="0.25">
      <c r="A487" s="187">
        <v>1201</v>
      </c>
      <c r="B487" s="187">
        <v>123</v>
      </c>
      <c r="C487" s="184" t="str">
        <f t="shared" si="14"/>
        <v>123-1201</v>
      </c>
      <c r="D487" s="244" t="s">
        <v>298</v>
      </c>
      <c r="E487" s="244" t="s">
        <v>7</v>
      </c>
      <c r="F487" s="244" t="s">
        <v>8</v>
      </c>
      <c r="G487" s="244" t="s">
        <v>9</v>
      </c>
      <c r="H487" s="187" t="s">
        <v>10</v>
      </c>
      <c r="I487" s="188">
        <v>136.6</v>
      </c>
      <c r="J487" s="188">
        <f>VLOOKUP(A487,CENIK!$A$2:$F$201,6,FALSE)</f>
        <v>0</v>
      </c>
      <c r="K487" s="188">
        <f t="shared" si="15"/>
        <v>0</v>
      </c>
      <c r="M487"/>
      <c r="P487" s="42"/>
    </row>
    <row r="488" spans="1:16" ht="45" x14ac:dyDescent="0.25">
      <c r="A488" s="187">
        <v>1202</v>
      </c>
      <c r="B488" s="187">
        <v>123</v>
      </c>
      <c r="C488" s="184" t="str">
        <f t="shared" si="14"/>
        <v>123-1202</v>
      </c>
      <c r="D488" s="244" t="s">
        <v>298</v>
      </c>
      <c r="E488" s="244" t="s">
        <v>7</v>
      </c>
      <c r="F488" s="244" t="s">
        <v>8</v>
      </c>
      <c r="G488" s="244" t="s">
        <v>11</v>
      </c>
      <c r="H488" s="187" t="s">
        <v>12</v>
      </c>
      <c r="I488" s="188">
        <v>6</v>
      </c>
      <c r="J488" s="188">
        <f>VLOOKUP(A488,CENIK!$A$2:$F$201,6,FALSE)</f>
        <v>0</v>
      </c>
      <c r="K488" s="188">
        <f t="shared" si="15"/>
        <v>0</v>
      </c>
      <c r="M488"/>
      <c r="P488" s="42"/>
    </row>
    <row r="489" spans="1:16" ht="60" x14ac:dyDescent="0.25">
      <c r="A489" s="187">
        <v>1203</v>
      </c>
      <c r="B489" s="187">
        <v>123</v>
      </c>
      <c r="C489" s="184" t="str">
        <f t="shared" si="14"/>
        <v>123-1203</v>
      </c>
      <c r="D489" s="244" t="s">
        <v>298</v>
      </c>
      <c r="E489" s="244" t="s">
        <v>7</v>
      </c>
      <c r="F489" s="244" t="s">
        <v>8</v>
      </c>
      <c r="G489" s="244" t="s">
        <v>236</v>
      </c>
      <c r="H489" s="187" t="s">
        <v>10</v>
      </c>
      <c r="I489" s="188">
        <v>137</v>
      </c>
      <c r="J489" s="188">
        <f>VLOOKUP(A489,CENIK!$A$2:$F$201,6,FALSE)</f>
        <v>0</v>
      </c>
      <c r="K489" s="188">
        <f t="shared" si="15"/>
        <v>0</v>
      </c>
      <c r="M489"/>
      <c r="P489" s="42"/>
    </row>
    <row r="490" spans="1:16" ht="75" x14ac:dyDescent="0.25">
      <c r="A490" s="187">
        <v>1210</v>
      </c>
      <c r="B490" s="187">
        <v>123</v>
      </c>
      <c r="C490" s="184" t="str">
        <f t="shared" si="14"/>
        <v>123-1210</v>
      </c>
      <c r="D490" s="244" t="s">
        <v>298</v>
      </c>
      <c r="E490" s="244" t="s">
        <v>7</v>
      </c>
      <c r="F490" s="244" t="s">
        <v>8</v>
      </c>
      <c r="G490" s="244" t="s">
        <v>241</v>
      </c>
      <c r="H490" s="187" t="s">
        <v>14</v>
      </c>
      <c r="I490" s="188">
        <v>1</v>
      </c>
      <c r="J490" s="188">
        <f>VLOOKUP(A490,CENIK!$A$2:$F$201,6,FALSE)</f>
        <v>0</v>
      </c>
      <c r="K490" s="188">
        <f t="shared" si="15"/>
        <v>0</v>
      </c>
      <c r="M490"/>
      <c r="P490" s="42"/>
    </row>
    <row r="491" spans="1:16" ht="45" x14ac:dyDescent="0.25">
      <c r="A491" s="187">
        <v>1301</v>
      </c>
      <c r="B491" s="187">
        <v>123</v>
      </c>
      <c r="C491" s="184" t="str">
        <f t="shared" si="14"/>
        <v>123-1301</v>
      </c>
      <c r="D491" s="244" t="s">
        <v>298</v>
      </c>
      <c r="E491" s="244" t="s">
        <v>7</v>
      </c>
      <c r="F491" s="244" t="s">
        <v>15</v>
      </c>
      <c r="G491" s="244" t="s">
        <v>16</v>
      </c>
      <c r="H491" s="187" t="s">
        <v>10</v>
      </c>
      <c r="I491" s="188">
        <v>136.6</v>
      </c>
      <c r="J491" s="188">
        <f>VLOOKUP(A491,CENIK!$A$2:$F$201,6,FALSE)</f>
        <v>0</v>
      </c>
      <c r="K491" s="188">
        <f t="shared" si="15"/>
        <v>0</v>
      </c>
      <c r="M491"/>
      <c r="P491" s="42"/>
    </row>
    <row r="492" spans="1:16" ht="150" x14ac:dyDescent="0.25">
      <c r="A492" s="187">
        <v>1302</v>
      </c>
      <c r="B492" s="187">
        <v>123</v>
      </c>
      <c r="C492" s="184" t="str">
        <f t="shared" ref="C492:C555" si="16">CONCATENATE(B492,$A$41,A492)</f>
        <v>123-1302</v>
      </c>
      <c r="D492" s="244" t="s">
        <v>298</v>
      </c>
      <c r="E492" s="244" t="s">
        <v>7</v>
      </c>
      <c r="F492" s="244" t="s">
        <v>15</v>
      </c>
      <c r="G492" s="1201" t="s">
        <v>3252</v>
      </c>
      <c r="H492" s="187" t="s">
        <v>10</v>
      </c>
      <c r="I492" s="188">
        <v>136.6</v>
      </c>
      <c r="J492" s="188">
        <f>VLOOKUP(A492,CENIK!$A$2:$F$201,6,FALSE)</f>
        <v>0</v>
      </c>
      <c r="K492" s="188">
        <f t="shared" ref="K492:K555" si="17">ROUND(I492*J492,2)</f>
        <v>0</v>
      </c>
      <c r="M492"/>
      <c r="P492" s="42"/>
    </row>
    <row r="493" spans="1:16" ht="60" x14ac:dyDescent="0.25">
      <c r="A493" s="187">
        <v>1307</v>
      </c>
      <c r="B493" s="187">
        <v>123</v>
      </c>
      <c r="C493" s="184" t="str">
        <f t="shared" si="16"/>
        <v>123-1307</v>
      </c>
      <c r="D493" s="244" t="s">
        <v>298</v>
      </c>
      <c r="E493" s="244" t="s">
        <v>7</v>
      </c>
      <c r="F493" s="244" t="s">
        <v>15</v>
      </c>
      <c r="G493" s="244" t="s">
        <v>18</v>
      </c>
      <c r="H493" s="187" t="s">
        <v>6</v>
      </c>
      <c r="I493" s="188">
        <v>7</v>
      </c>
      <c r="J493" s="188">
        <f>VLOOKUP(A493,CENIK!$A$2:$F$201,6,FALSE)</f>
        <v>0</v>
      </c>
      <c r="K493" s="188">
        <f t="shared" si="17"/>
        <v>0</v>
      </c>
      <c r="M493"/>
      <c r="P493" s="42"/>
    </row>
    <row r="494" spans="1:16" ht="30" x14ac:dyDescent="0.25">
      <c r="A494" s="187">
        <v>1401</v>
      </c>
      <c r="B494" s="187">
        <v>123</v>
      </c>
      <c r="C494" s="184" t="str">
        <f t="shared" si="16"/>
        <v>123-1401</v>
      </c>
      <c r="D494" s="244" t="s">
        <v>298</v>
      </c>
      <c r="E494" s="244" t="s">
        <v>7</v>
      </c>
      <c r="F494" s="244" t="s">
        <v>25</v>
      </c>
      <c r="G494" s="244" t="s">
        <v>247</v>
      </c>
      <c r="H494" s="187" t="s">
        <v>20</v>
      </c>
      <c r="I494" s="188">
        <v>5</v>
      </c>
      <c r="J494" s="188">
        <f>VLOOKUP(A494,CENIK!$A$2:$F$201,6,FALSE)</f>
        <v>0</v>
      </c>
      <c r="K494" s="188">
        <f t="shared" si="17"/>
        <v>0</v>
      </c>
      <c r="M494"/>
      <c r="P494" s="42"/>
    </row>
    <row r="495" spans="1:16" ht="30" x14ac:dyDescent="0.25">
      <c r="A495" s="187">
        <v>1402</v>
      </c>
      <c r="B495" s="187">
        <v>123</v>
      </c>
      <c r="C495" s="184" t="str">
        <f t="shared" si="16"/>
        <v>123-1402</v>
      </c>
      <c r="D495" s="244" t="s">
        <v>298</v>
      </c>
      <c r="E495" s="244" t="s">
        <v>7</v>
      </c>
      <c r="F495" s="244" t="s">
        <v>25</v>
      </c>
      <c r="G495" s="244" t="s">
        <v>248</v>
      </c>
      <c r="H495" s="187" t="s">
        <v>20</v>
      </c>
      <c r="I495" s="188">
        <v>10</v>
      </c>
      <c r="J495" s="188">
        <f>VLOOKUP(A495,CENIK!$A$2:$F$201,6,FALSE)</f>
        <v>0</v>
      </c>
      <c r="K495" s="188">
        <f t="shared" si="17"/>
        <v>0</v>
      </c>
      <c r="M495"/>
      <c r="P495" s="42"/>
    </row>
    <row r="496" spans="1:16" ht="30" x14ac:dyDescent="0.25">
      <c r="A496" s="187">
        <v>1403</v>
      </c>
      <c r="B496" s="187">
        <v>123</v>
      </c>
      <c r="C496" s="184" t="str">
        <f t="shared" si="16"/>
        <v>123-1403</v>
      </c>
      <c r="D496" s="244" t="s">
        <v>298</v>
      </c>
      <c r="E496" s="244" t="s">
        <v>7</v>
      </c>
      <c r="F496" s="244" t="s">
        <v>25</v>
      </c>
      <c r="G496" s="244" t="s">
        <v>249</v>
      </c>
      <c r="H496" s="187" t="s">
        <v>20</v>
      </c>
      <c r="I496" s="188">
        <v>5</v>
      </c>
      <c r="J496" s="188">
        <f>VLOOKUP(A496,CENIK!$A$2:$F$201,6,FALSE)</f>
        <v>0</v>
      </c>
      <c r="K496" s="188">
        <f t="shared" si="17"/>
        <v>0</v>
      </c>
      <c r="M496"/>
      <c r="P496" s="42"/>
    </row>
    <row r="497" spans="1:16" ht="45" x14ac:dyDescent="0.25">
      <c r="A497" s="187">
        <v>12309</v>
      </c>
      <c r="B497" s="187">
        <v>123</v>
      </c>
      <c r="C497" s="184" t="str">
        <f t="shared" si="16"/>
        <v>123-12309</v>
      </c>
      <c r="D497" s="244" t="s">
        <v>298</v>
      </c>
      <c r="E497" s="244" t="s">
        <v>26</v>
      </c>
      <c r="F497" s="244" t="s">
        <v>27</v>
      </c>
      <c r="G497" s="244" t="s">
        <v>30</v>
      </c>
      <c r="H497" s="187" t="s">
        <v>29</v>
      </c>
      <c r="I497" s="188">
        <v>177.58</v>
      </c>
      <c r="J497" s="188">
        <f>VLOOKUP(A497,CENIK!$A$2:$F$201,6,FALSE)</f>
        <v>0</v>
      </c>
      <c r="K497" s="188">
        <f t="shared" si="17"/>
        <v>0</v>
      </c>
      <c r="M497"/>
      <c r="P497" s="42"/>
    </row>
    <row r="498" spans="1:16" ht="30" x14ac:dyDescent="0.25">
      <c r="A498" s="187">
        <v>12328</v>
      </c>
      <c r="B498" s="187">
        <v>123</v>
      </c>
      <c r="C498" s="184" t="str">
        <f t="shared" si="16"/>
        <v>123-12328</v>
      </c>
      <c r="D498" s="244" t="s">
        <v>298</v>
      </c>
      <c r="E498" s="244" t="s">
        <v>26</v>
      </c>
      <c r="F498" s="244" t="s">
        <v>27</v>
      </c>
      <c r="G498" s="244" t="s">
        <v>32</v>
      </c>
      <c r="H498" s="187" t="s">
        <v>10</v>
      </c>
      <c r="I498" s="188">
        <v>273.2</v>
      </c>
      <c r="J498" s="188">
        <f>VLOOKUP(A498,CENIK!$A$2:$F$201,6,FALSE)</f>
        <v>0</v>
      </c>
      <c r="K498" s="188">
        <f t="shared" si="17"/>
        <v>0</v>
      </c>
      <c r="M498"/>
      <c r="P498" s="42"/>
    </row>
    <row r="499" spans="1:16" ht="60" x14ac:dyDescent="0.25">
      <c r="A499" s="187">
        <v>21106</v>
      </c>
      <c r="B499" s="187">
        <v>123</v>
      </c>
      <c r="C499" s="184" t="str">
        <f t="shared" si="16"/>
        <v>123-21106</v>
      </c>
      <c r="D499" s="244" t="s">
        <v>298</v>
      </c>
      <c r="E499" s="244" t="s">
        <v>26</v>
      </c>
      <c r="F499" s="244" t="s">
        <v>27</v>
      </c>
      <c r="G499" s="244" t="s">
        <v>251</v>
      </c>
      <c r="H499" s="187" t="s">
        <v>22</v>
      </c>
      <c r="I499" s="188">
        <v>186</v>
      </c>
      <c r="J499" s="188">
        <f>VLOOKUP(A499,CENIK!$A$2:$F$201,6,FALSE)</f>
        <v>0</v>
      </c>
      <c r="K499" s="188">
        <f t="shared" si="17"/>
        <v>0</v>
      </c>
      <c r="M499"/>
      <c r="P499" s="42"/>
    </row>
    <row r="500" spans="1:16" ht="30" x14ac:dyDescent="0.25">
      <c r="A500" s="187">
        <v>22103</v>
      </c>
      <c r="B500" s="187">
        <v>123</v>
      </c>
      <c r="C500" s="184" t="str">
        <f t="shared" si="16"/>
        <v>123-22103</v>
      </c>
      <c r="D500" s="244" t="s">
        <v>298</v>
      </c>
      <c r="E500" s="244" t="s">
        <v>26</v>
      </c>
      <c r="F500" s="244" t="s">
        <v>36</v>
      </c>
      <c r="G500" s="244" t="s">
        <v>40</v>
      </c>
      <c r="H500" s="187" t="s">
        <v>29</v>
      </c>
      <c r="I500" s="188">
        <v>177.58</v>
      </c>
      <c r="J500" s="188">
        <f>VLOOKUP(A500,CENIK!$A$2:$F$201,6,FALSE)</f>
        <v>0</v>
      </c>
      <c r="K500" s="188">
        <f t="shared" si="17"/>
        <v>0</v>
      </c>
      <c r="M500"/>
      <c r="P500" s="42"/>
    </row>
    <row r="501" spans="1:16" ht="30" x14ac:dyDescent="0.25">
      <c r="A501" s="187">
        <v>24405</v>
      </c>
      <c r="B501" s="187">
        <v>123</v>
      </c>
      <c r="C501" s="184" t="str">
        <f t="shared" si="16"/>
        <v>123-24405</v>
      </c>
      <c r="D501" s="244" t="s">
        <v>298</v>
      </c>
      <c r="E501" s="244" t="s">
        <v>26</v>
      </c>
      <c r="F501" s="244" t="s">
        <v>36</v>
      </c>
      <c r="G501" s="244" t="s">
        <v>252</v>
      </c>
      <c r="H501" s="187" t="s">
        <v>22</v>
      </c>
      <c r="I501" s="188">
        <v>71.03</v>
      </c>
      <c r="J501" s="188">
        <f>VLOOKUP(A501,CENIK!$A$2:$F$201,6,FALSE)</f>
        <v>0</v>
      </c>
      <c r="K501" s="188">
        <f t="shared" si="17"/>
        <v>0</v>
      </c>
      <c r="M501"/>
      <c r="P501" s="42"/>
    </row>
    <row r="502" spans="1:16" ht="30" x14ac:dyDescent="0.25">
      <c r="A502" s="187">
        <v>31101</v>
      </c>
      <c r="B502" s="187">
        <v>123</v>
      </c>
      <c r="C502" s="184" t="str">
        <f t="shared" si="16"/>
        <v>123-31101</v>
      </c>
      <c r="D502" s="244" t="s">
        <v>298</v>
      </c>
      <c r="E502" s="244" t="s">
        <v>26</v>
      </c>
      <c r="F502" s="244" t="s">
        <v>36</v>
      </c>
      <c r="G502" s="244" t="s">
        <v>253</v>
      </c>
      <c r="H502" s="187" t="s">
        <v>22</v>
      </c>
      <c r="I502" s="188">
        <v>44.4</v>
      </c>
      <c r="J502" s="188">
        <f>VLOOKUP(A502,CENIK!$A$2:$F$201,6,FALSE)</f>
        <v>0</v>
      </c>
      <c r="K502" s="188">
        <f t="shared" si="17"/>
        <v>0</v>
      </c>
      <c r="M502"/>
      <c r="P502" s="42"/>
    </row>
    <row r="503" spans="1:16" ht="75" x14ac:dyDescent="0.25">
      <c r="A503" s="187">
        <v>31602</v>
      </c>
      <c r="B503" s="187">
        <v>123</v>
      </c>
      <c r="C503" s="184" t="str">
        <f t="shared" si="16"/>
        <v>123-31602</v>
      </c>
      <c r="D503" s="244" t="s">
        <v>298</v>
      </c>
      <c r="E503" s="244" t="s">
        <v>26</v>
      </c>
      <c r="F503" s="244" t="s">
        <v>36</v>
      </c>
      <c r="G503" s="244" t="s">
        <v>640</v>
      </c>
      <c r="H503" s="187" t="s">
        <v>29</v>
      </c>
      <c r="I503" s="188">
        <v>177.58</v>
      </c>
      <c r="J503" s="188">
        <f>VLOOKUP(A503,CENIK!$A$2:$F$201,6,FALSE)</f>
        <v>0</v>
      </c>
      <c r="K503" s="188">
        <f t="shared" si="17"/>
        <v>0</v>
      </c>
      <c r="M503"/>
      <c r="P503" s="42"/>
    </row>
    <row r="504" spans="1:16" ht="45" x14ac:dyDescent="0.25">
      <c r="A504" s="187">
        <v>32208</v>
      </c>
      <c r="B504" s="187">
        <v>123</v>
      </c>
      <c r="C504" s="184" t="str">
        <f t="shared" si="16"/>
        <v>123-32208</v>
      </c>
      <c r="D504" s="244" t="s">
        <v>298</v>
      </c>
      <c r="E504" s="244" t="s">
        <v>26</v>
      </c>
      <c r="F504" s="244" t="s">
        <v>36</v>
      </c>
      <c r="G504" s="244" t="s">
        <v>254</v>
      </c>
      <c r="H504" s="187" t="s">
        <v>29</v>
      </c>
      <c r="I504" s="188">
        <v>177.58</v>
      </c>
      <c r="J504" s="188">
        <f>VLOOKUP(A504,CENIK!$A$2:$F$201,6,FALSE)</f>
        <v>0</v>
      </c>
      <c r="K504" s="188">
        <f t="shared" si="17"/>
        <v>0</v>
      </c>
      <c r="M504"/>
      <c r="P504" s="42"/>
    </row>
    <row r="505" spans="1:16" ht="45" x14ac:dyDescent="0.25">
      <c r="A505" s="187">
        <v>4101</v>
      </c>
      <c r="B505" s="187">
        <v>123</v>
      </c>
      <c r="C505" s="184" t="str">
        <f t="shared" si="16"/>
        <v>123-4101</v>
      </c>
      <c r="D505" s="244" t="s">
        <v>298</v>
      </c>
      <c r="E505" s="244" t="s">
        <v>49</v>
      </c>
      <c r="F505" s="244" t="s">
        <v>50</v>
      </c>
      <c r="G505" s="244" t="s">
        <v>641</v>
      </c>
      <c r="H505" s="187" t="s">
        <v>29</v>
      </c>
      <c r="I505" s="188">
        <v>718.52</v>
      </c>
      <c r="J505" s="188">
        <f>VLOOKUP(A505,CENIK!$A$2:$F$201,6,FALSE)</f>
        <v>0</v>
      </c>
      <c r="K505" s="188">
        <f t="shared" si="17"/>
        <v>0</v>
      </c>
      <c r="M505"/>
      <c r="P505" s="42"/>
    </row>
    <row r="506" spans="1:16" ht="60" x14ac:dyDescent="0.25">
      <c r="A506" s="187">
        <v>4105</v>
      </c>
      <c r="B506" s="187">
        <v>123</v>
      </c>
      <c r="C506" s="184" t="str">
        <f t="shared" si="16"/>
        <v>123-4105</v>
      </c>
      <c r="D506" s="244" t="s">
        <v>298</v>
      </c>
      <c r="E506" s="244" t="s">
        <v>49</v>
      </c>
      <c r="F506" s="244" t="s">
        <v>50</v>
      </c>
      <c r="G506" s="244" t="s">
        <v>257</v>
      </c>
      <c r="H506" s="187" t="s">
        <v>22</v>
      </c>
      <c r="I506" s="188">
        <v>56</v>
      </c>
      <c r="J506" s="188">
        <f>VLOOKUP(A506,CENIK!$A$2:$F$201,6,FALSE)</f>
        <v>0</v>
      </c>
      <c r="K506" s="188">
        <f t="shared" si="17"/>
        <v>0</v>
      </c>
      <c r="M506"/>
      <c r="P506" s="42"/>
    </row>
    <row r="507" spans="1:16" ht="45" x14ac:dyDescent="0.25">
      <c r="A507" s="187">
        <v>4106</v>
      </c>
      <c r="B507" s="187">
        <v>123</v>
      </c>
      <c r="C507" s="184" t="str">
        <f t="shared" si="16"/>
        <v>123-4106</v>
      </c>
      <c r="D507" s="244" t="s">
        <v>298</v>
      </c>
      <c r="E507" s="244" t="s">
        <v>49</v>
      </c>
      <c r="F507" s="244" t="s">
        <v>50</v>
      </c>
      <c r="G507" s="244" t="s">
        <v>642</v>
      </c>
      <c r="H507" s="187" t="s">
        <v>22</v>
      </c>
      <c r="I507" s="188">
        <v>179</v>
      </c>
      <c r="J507" s="188">
        <f>VLOOKUP(A507,CENIK!$A$2:$F$201,6,FALSE)</f>
        <v>0</v>
      </c>
      <c r="K507" s="188">
        <f t="shared" si="17"/>
        <v>0</v>
      </c>
      <c r="M507"/>
      <c r="P507" s="42"/>
    </row>
    <row r="508" spans="1:16" ht="45" x14ac:dyDescent="0.25">
      <c r="A508" s="187">
        <v>4117</v>
      </c>
      <c r="B508" s="187">
        <v>123</v>
      </c>
      <c r="C508" s="184" t="str">
        <f t="shared" si="16"/>
        <v>123-4117</v>
      </c>
      <c r="D508" s="244" t="s">
        <v>298</v>
      </c>
      <c r="E508" s="244" t="s">
        <v>49</v>
      </c>
      <c r="F508" s="244" t="s">
        <v>50</v>
      </c>
      <c r="G508" s="244" t="s">
        <v>52</v>
      </c>
      <c r="H508" s="187" t="s">
        <v>22</v>
      </c>
      <c r="I508" s="188">
        <v>26</v>
      </c>
      <c r="J508" s="188">
        <f>VLOOKUP(A508,CENIK!$A$2:$F$201,6,FALSE)</f>
        <v>0</v>
      </c>
      <c r="K508" s="188">
        <f t="shared" si="17"/>
        <v>0</v>
      </c>
      <c r="M508"/>
      <c r="P508" s="42"/>
    </row>
    <row r="509" spans="1:16" ht="45" x14ac:dyDescent="0.25">
      <c r="A509" s="187">
        <v>4121</v>
      </c>
      <c r="B509" s="187">
        <v>123</v>
      </c>
      <c r="C509" s="184" t="str">
        <f t="shared" si="16"/>
        <v>123-4121</v>
      </c>
      <c r="D509" s="244" t="s">
        <v>298</v>
      </c>
      <c r="E509" s="244" t="s">
        <v>49</v>
      </c>
      <c r="F509" s="244" t="s">
        <v>50</v>
      </c>
      <c r="G509" s="244" t="s">
        <v>260</v>
      </c>
      <c r="H509" s="187" t="s">
        <v>22</v>
      </c>
      <c r="I509" s="188">
        <v>1</v>
      </c>
      <c r="J509" s="188">
        <f>VLOOKUP(A509,CENIK!$A$2:$F$201,6,FALSE)</f>
        <v>0</v>
      </c>
      <c r="K509" s="188">
        <f t="shared" si="17"/>
        <v>0</v>
      </c>
      <c r="M509"/>
      <c r="P509" s="42"/>
    </row>
    <row r="510" spans="1:16" ht="30" x14ac:dyDescent="0.25">
      <c r="A510" s="187">
        <v>4202</v>
      </c>
      <c r="B510" s="187">
        <v>123</v>
      </c>
      <c r="C510" s="184" t="str">
        <f t="shared" si="16"/>
        <v>123-4202</v>
      </c>
      <c r="D510" s="244" t="s">
        <v>298</v>
      </c>
      <c r="E510" s="244" t="s">
        <v>49</v>
      </c>
      <c r="F510" s="244" t="s">
        <v>56</v>
      </c>
      <c r="G510" s="244" t="s">
        <v>58</v>
      </c>
      <c r="H510" s="187" t="s">
        <v>29</v>
      </c>
      <c r="I510" s="188">
        <v>177.58</v>
      </c>
      <c r="J510" s="188">
        <f>VLOOKUP(A510,CENIK!$A$2:$F$201,6,FALSE)</f>
        <v>0</v>
      </c>
      <c r="K510" s="188">
        <f t="shared" si="17"/>
        <v>0</v>
      </c>
      <c r="M510"/>
      <c r="P510" s="42"/>
    </row>
    <row r="511" spans="1:16" ht="75" x14ac:dyDescent="0.25">
      <c r="A511" s="187">
        <v>4203</v>
      </c>
      <c r="B511" s="187">
        <v>123</v>
      </c>
      <c r="C511" s="184" t="str">
        <f t="shared" si="16"/>
        <v>123-4203</v>
      </c>
      <c r="D511" s="244" t="s">
        <v>298</v>
      </c>
      <c r="E511" s="244" t="s">
        <v>49</v>
      </c>
      <c r="F511" s="244" t="s">
        <v>56</v>
      </c>
      <c r="G511" s="244" t="s">
        <v>59</v>
      </c>
      <c r="H511" s="187" t="s">
        <v>22</v>
      </c>
      <c r="I511" s="188">
        <v>21.82</v>
      </c>
      <c r="J511" s="188">
        <f>VLOOKUP(A511,CENIK!$A$2:$F$201,6,FALSE)</f>
        <v>0</v>
      </c>
      <c r="K511" s="188">
        <f t="shared" si="17"/>
        <v>0</v>
      </c>
      <c r="M511"/>
      <c r="P511" s="42"/>
    </row>
    <row r="512" spans="1:16" ht="60" x14ac:dyDescent="0.25">
      <c r="A512" s="187">
        <v>4204</v>
      </c>
      <c r="B512" s="187">
        <v>123</v>
      </c>
      <c r="C512" s="184" t="str">
        <f t="shared" si="16"/>
        <v>123-4204</v>
      </c>
      <c r="D512" s="244" t="s">
        <v>298</v>
      </c>
      <c r="E512" s="244" t="s">
        <v>49</v>
      </c>
      <c r="F512" s="244" t="s">
        <v>56</v>
      </c>
      <c r="G512" s="244" t="s">
        <v>60</v>
      </c>
      <c r="H512" s="187" t="s">
        <v>22</v>
      </c>
      <c r="I512" s="188">
        <v>87.06</v>
      </c>
      <c r="J512" s="188">
        <f>VLOOKUP(A512,CENIK!$A$2:$F$201,6,FALSE)</f>
        <v>0</v>
      </c>
      <c r="K512" s="188">
        <f t="shared" si="17"/>
        <v>0</v>
      </c>
      <c r="M512"/>
      <c r="P512" s="42"/>
    </row>
    <row r="513" spans="1:16" ht="60" x14ac:dyDescent="0.25">
      <c r="A513" s="187">
        <v>4206</v>
      </c>
      <c r="B513" s="187">
        <v>123</v>
      </c>
      <c r="C513" s="184" t="str">
        <f t="shared" si="16"/>
        <v>123-4206</v>
      </c>
      <c r="D513" s="244" t="s">
        <v>298</v>
      </c>
      <c r="E513" s="244" t="s">
        <v>49</v>
      </c>
      <c r="F513" s="244" t="s">
        <v>56</v>
      </c>
      <c r="G513" s="244" t="s">
        <v>62</v>
      </c>
      <c r="H513" s="187" t="s">
        <v>22</v>
      </c>
      <c r="I513" s="188">
        <v>242</v>
      </c>
      <c r="J513" s="188">
        <f>VLOOKUP(A513,CENIK!$A$2:$F$201,6,FALSE)</f>
        <v>0</v>
      </c>
      <c r="K513" s="188">
        <f t="shared" si="17"/>
        <v>0</v>
      </c>
      <c r="M513"/>
      <c r="P513" s="42"/>
    </row>
    <row r="514" spans="1:16" ht="165" x14ac:dyDescent="0.25">
      <c r="A514" s="187">
        <v>6101</v>
      </c>
      <c r="B514" s="187">
        <v>123</v>
      </c>
      <c r="C514" s="184" t="str">
        <f t="shared" si="16"/>
        <v>123-6101</v>
      </c>
      <c r="D514" s="244" t="s">
        <v>298</v>
      </c>
      <c r="E514" s="244" t="s">
        <v>74</v>
      </c>
      <c r="F514" s="244" t="s">
        <v>75</v>
      </c>
      <c r="G514" s="244" t="s">
        <v>76</v>
      </c>
      <c r="H514" s="187" t="s">
        <v>10</v>
      </c>
      <c r="I514" s="188">
        <v>136.6</v>
      </c>
      <c r="J514" s="188">
        <f>VLOOKUP(A514,CENIK!$A$2:$F$201,6,FALSE)</f>
        <v>0</v>
      </c>
      <c r="K514" s="188">
        <f t="shared" si="17"/>
        <v>0</v>
      </c>
      <c r="M514"/>
      <c r="P514" s="42"/>
    </row>
    <row r="515" spans="1:16" ht="120" x14ac:dyDescent="0.25">
      <c r="A515" s="187">
        <v>6204</v>
      </c>
      <c r="B515" s="187">
        <v>123</v>
      </c>
      <c r="C515" s="184" t="str">
        <f t="shared" si="16"/>
        <v>123-6204</v>
      </c>
      <c r="D515" s="244" t="s">
        <v>298</v>
      </c>
      <c r="E515" s="244" t="s">
        <v>74</v>
      </c>
      <c r="F515" s="244" t="s">
        <v>77</v>
      </c>
      <c r="G515" s="244" t="s">
        <v>265</v>
      </c>
      <c r="H515" s="187" t="s">
        <v>6</v>
      </c>
      <c r="I515" s="188">
        <v>5</v>
      </c>
      <c r="J515" s="188">
        <f>VLOOKUP(A515,CENIK!$A$2:$F$201,6,FALSE)</f>
        <v>0</v>
      </c>
      <c r="K515" s="188">
        <f t="shared" si="17"/>
        <v>0</v>
      </c>
      <c r="M515"/>
      <c r="P515" s="42"/>
    </row>
    <row r="516" spans="1:16" ht="120" x14ac:dyDescent="0.25">
      <c r="A516" s="187">
        <v>6206</v>
      </c>
      <c r="B516" s="187">
        <v>123</v>
      </c>
      <c r="C516" s="184" t="str">
        <f t="shared" si="16"/>
        <v>123-6206</v>
      </c>
      <c r="D516" s="244" t="s">
        <v>298</v>
      </c>
      <c r="E516" s="244" t="s">
        <v>74</v>
      </c>
      <c r="F516" s="244" t="s">
        <v>77</v>
      </c>
      <c r="G516" s="244" t="s">
        <v>266</v>
      </c>
      <c r="H516" s="187" t="s">
        <v>6</v>
      </c>
      <c r="I516" s="188">
        <v>1</v>
      </c>
      <c r="J516" s="188">
        <f>VLOOKUP(A516,CENIK!$A$2:$F$201,6,FALSE)</f>
        <v>0</v>
      </c>
      <c r="K516" s="188">
        <f t="shared" si="17"/>
        <v>0</v>
      </c>
      <c r="M516"/>
      <c r="P516" s="42"/>
    </row>
    <row r="517" spans="1:16" ht="120" x14ac:dyDescent="0.25">
      <c r="A517" s="187">
        <v>6253</v>
      </c>
      <c r="B517" s="187">
        <v>123</v>
      </c>
      <c r="C517" s="184" t="str">
        <f t="shared" si="16"/>
        <v>123-6253</v>
      </c>
      <c r="D517" s="244" t="s">
        <v>298</v>
      </c>
      <c r="E517" s="244" t="s">
        <v>74</v>
      </c>
      <c r="F517" s="244" t="s">
        <v>77</v>
      </c>
      <c r="G517" s="244" t="s">
        <v>269</v>
      </c>
      <c r="H517" s="187" t="s">
        <v>6</v>
      </c>
      <c r="I517" s="188">
        <v>6</v>
      </c>
      <c r="J517" s="188">
        <f>VLOOKUP(A517,CENIK!$A$2:$F$201,6,FALSE)</f>
        <v>0</v>
      </c>
      <c r="K517" s="188">
        <f t="shared" si="17"/>
        <v>0</v>
      </c>
      <c r="M517"/>
      <c r="P517" s="42"/>
    </row>
    <row r="518" spans="1:16" ht="30" x14ac:dyDescent="0.25">
      <c r="A518" s="187">
        <v>6258</v>
      </c>
      <c r="B518" s="187">
        <v>123</v>
      </c>
      <c r="C518" s="184" t="str">
        <f t="shared" si="16"/>
        <v>123-6258</v>
      </c>
      <c r="D518" s="244" t="s">
        <v>298</v>
      </c>
      <c r="E518" s="244" t="s">
        <v>74</v>
      </c>
      <c r="F518" s="244" t="s">
        <v>77</v>
      </c>
      <c r="G518" s="244" t="s">
        <v>80</v>
      </c>
      <c r="H518" s="187" t="s">
        <v>6</v>
      </c>
      <c r="I518" s="188">
        <v>1</v>
      </c>
      <c r="J518" s="188">
        <f>VLOOKUP(A518,CENIK!$A$2:$F$201,6,FALSE)</f>
        <v>0</v>
      </c>
      <c r="K518" s="188">
        <f t="shared" si="17"/>
        <v>0</v>
      </c>
      <c r="M518"/>
      <c r="P518" s="42"/>
    </row>
    <row r="519" spans="1:16" ht="345" x14ac:dyDescent="0.25">
      <c r="A519" s="187">
        <v>6301</v>
      </c>
      <c r="B519" s="187">
        <v>123</v>
      </c>
      <c r="C519" s="184" t="str">
        <f t="shared" si="16"/>
        <v>123-6301</v>
      </c>
      <c r="D519" s="244" t="s">
        <v>298</v>
      </c>
      <c r="E519" s="244" t="s">
        <v>74</v>
      </c>
      <c r="F519" s="244" t="s">
        <v>81</v>
      </c>
      <c r="G519" s="244" t="s">
        <v>270</v>
      </c>
      <c r="H519" s="187" t="s">
        <v>6</v>
      </c>
      <c r="I519" s="188">
        <v>5</v>
      </c>
      <c r="J519" s="188">
        <f>VLOOKUP(A519,CENIK!$A$2:$F$201,6,FALSE)</f>
        <v>0</v>
      </c>
      <c r="K519" s="188">
        <f t="shared" si="17"/>
        <v>0</v>
      </c>
      <c r="M519"/>
      <c r="P519" s="42"/>
    </row>
    <row r="520" spans="1:16" ht="120" x14ac:dyDescent="0.25">
      <c r="A520" s="187">
        <v>6302</v>
      </c>
      <c r="B520" s="187">
        <v>123</v>
      </c>
      <c r="C520" s="184" t="str">
        <f t="shared" si="16"/>
        <v>123-6302</v>
      </c>
      <c r="D520" s="244" t="s">
        <v>298</v>
      </c>
      <c r="E520" s="244" t="s">
        <v>74</v>
      </c>
      <c r="F520" s="244" t="s">
        <v>81</v>
      </c>
      <c r="G520" s="244" t="s">
        <v>82</v>
      </c>
      <c r="H520" s="187" t="s">
        <v>6</v>
      </c>
      <c r="I520" s="188">
        <v>5</v>
      </c>
      <c r="J520" s="188">
        <f>VLOOKUP(A520,CENIK!$A$2:$F$201,6,FALSE)</f>
        <v>0</v>
      </c>
      <c r="K520" s="188">
        <f t="shared" si="17"/>
        <v>0</v>
      </c>
      <c r="M520"/>
      <c r="P520" s="42"/>
    </row>
    <row r="521" spans="1:16" ht="30" x14ac:dyDescent="0.25">
      <c r="A521" s="187">
        <v>6401</v>
      </c>
      <c r="B521" s="187">
        <v>123</v>
      </c>
      <c r="C521" s="184" t="str">
        <f t="shared" si="16"/>
        <v>123-6401</v>
      </c>
      <c r="D521" s="244" t="s">
        <v>298</v>
      </c>
      <c r="E521" s="244" t="s">
        <v>74</v>
      </c>
      <c r="F521" s="244" t="s">
        <v>85</v>
      </c>
      <c r="G521" s="244" t="s">
        <v>86</v>
      </c>
      <c r="H521" s="187" t="s">
        <v>10</v>
      </c>
      <c r="I521" s="188">
        <v>136.6</v>
      </c>
      <c r="J521" s="188">
        <f>VLOOKUP(A521,CENIK!$A$2:$F$201,6,FALSE)</f>
        <v>0</v>
      </c>
      <c r="K521" s="188">
        <f t="shared" si="17"/>
        <v>0</v>
      </c>
      <c r="M521"/>
      <c r="P521" s="42"/>
    </row>
    <row r="522" spans="1:16" ht="30" x14ac:dyDescent="0.25">
      <c r="A522" s="187">
        <v>6402</v>
      </c>
      <c r="B522" s="187">
        <v>123</v>
      </c>
      <c r="C522" s="184" t="str">
        <f t="shared" si="16"/>
        <v>123-6402</v>
      </c>
      <c r="D522" s="244" t="s">
        <v>298</v>
      </c>
      <c r="E522" s="244" t="s">
        <v>74</v>
      </c>
      <c r="F522" s="244" t="s">
        <v>85</v>
      </c>
      <c r="G522" s="244" t="s">
        <v>122</v>
      </c>
      <c r="H522" s="187" t="s">
        <v>10</v>
      </c>
      <c r="I522" s="188">
        <v>136.6</v>
      </c>
      <c r="J522" s="188">
        <f>VLOOKUP(A522,CENIK!$A$2:$F$201,6,FALSE)</f>
        <v>0</v>
      </c>
      <c r="K522" s="188">
        <f t="shared" si="17"/>
        <v>0</v>
      </c>
      <c r="M522"/>
      <c r="P522" s="42"/>
    </row>
    <row r="523" spans="1:16" ht="60" x14ac:dyDescent="0.25">
      <c r="A523" s="187">
        <v>6405</v>
      </c>
      <c r="B523" s="187">
        <v>123</v>
      </c>
      <c r="C523" s="184" t="str">
        <f t="shared" si="16"/>
        <v>123-6405</v>
      </c>
      <c r="D523" s="244" t="s">
        <v>298</v>
      </c>
      <c r="E523" s="244" t="s">
        <v>74</v>
      </c>
      <c r="F523" s="244" t="s">
        <v>85</v>
      </c>
      <c r="G523" s="244" t="s">
        <v>87</v>
      </c>
      <c r="H523" s="187" t="s">
        <v>10</v>
      </c>
      <c r="I523" s="188">
        <v>136.6</v>
      </c>
      <c r="J523" s="188">
        <f>VLOOKUP(A523,CENIK!$A$2:$F$201,6,FALSE)</f>
        <v>0</v>
      </c>
      <c r="K523" s="188">
        <f t="shared" si="17"/>
        <v>0</v>
      </c>
      <c r="M523"/>
      <c r="P523" s="42"/>
    </row>
    <row r="524" spans="1:16" ht="30" x14ac:dyDescent="0.25">
      <c r="A524" s="187">
        <v>6501</v>
      </c>
      <c r="B524" s="187">
        <v>123</v>
      </c>
      <c r="C524" s="184" t="str">
        <f t="shared" si="16"/>
        <v>123-6501</v>
      </c>
      <c r="D524" s="244" t="s">
        <v>298</v>
      </c>
      <c r="E524" s="244" t="s">
        <v>74</v>
      </c>
      <c r="F524" s="244" t="s">
        <v>88</v>
      </c>
      <c r="G524" s="244" t="s">
        <v>271</v>
      </c>
      <c r="H524" s="187" t="s">
        <v>6</v>
      </c>
      <c r="I524" s="188">
        <v>6</v>
      </c>
      <c r="J524" s="188">
        <f>VLOOKUP(A524,CENIK!$A$2:$F$201,6,FALSE)</f>
        <v>0</v>
      </c>
      <c r="K524" s="188">
        <f t="shared" si="17"/>
        <v>0</v>
      </c>
      <c r="M524"/>
      <c r="P524" s="42"/>
    </row>
    <row r="525" spans="1:16" ht="60" x14ac:dyDescent="0.25">
      <c r="A525" s="187">
        <v>1201</v>
      </c>
      <c r="B525" s="187">
        <v>124</v>
      </c>
      <c r="C525" s="184" t="str">
        <f t="shared" si="16"/>
        <v>124-1201</v>
      </c>
      <c r="D525" s="244" t="s">
        <v>299</v>
      </c>
      <c r="E525" s="244" t="s">
        <v>7</v>
      </c>
      <c r="F525" s="244" t="s">
        <v>8</v>
      </c>
      <c r="G525" s="244" t="s">
        <v>9</v>
      </c>
      <c r="H525" s="187" t="s">
        <v>10</v>
      </c>
      <c r="I525" s="188">
        <v>289.97000000000003</v>
      </c>
      <c r="J525" s="188">
        <f>VLOOKUP(A525,CENIK!$A$2:$F$201,6,FALSE)</f>
        <v>0</v>
      </c>
      <c r="K525" s="188">
        <f t="shared" si="17"/>
        <v>0</v>
      </c>
      <c r="M525"/>
      <c r="P525" s="42"/>
    </row>
    <row r="526" spans="1:16" ht="45" x14ac:dyDescent="0.25">
      <c r="A526" s="187">
        <v>1202</v>
      </c>
      <c r="B526" s="187">
        <v>124</v>
      </c>
      <c r="C526" s="184" t="str">
        <f t="shared" si="16"/>
        <v>124-1202</v>
      </c>
      <c r="D526" s="244" t="s">
        <v>299</v>
      </c>
      <c r="E526" s="244" t="s">
        <v>7</v>
      </c>
      <c r="F526" s="244" t="s">
        <v>8</v>
      </c>
      <c r="G526" s="244" t="s">
        <v>11</v>
      </c>
      <c r="H526" s="187" t="s">
        <v>12</v>
      </c>
      <c r="I526" s="188">
        <v>12</v>
      </c>
      <c r="J526" s="188">
        <f>VLOOKUP(A526,CENIK!$A$2:$F$201,6,FALSE)</f>
        <v>0</v>
      </c>
      <c r="K526" s="188">
        <f t="shared" si="17"/>
        <v>0</v>
      </c>
      <c r="M526"/>
      <c r="P526" s="42"/>
    </row>
    <row r="527" spans="1:16" ht="60" x14ac:dyDescent="0.25">
      <c r="A527" s="187">
        <v>1203</v>
      </c>
      <c r="B527" s="187">
        <v>124</v>
      </c>
      <c r="C527" s="184" t="str">
        <f t="shared" si="16"/>
        <v>124-1203</v>
      </c>
      <c r="D527" s="244" t="s">
        <v>299</v>
      </c>
      <c r="E527" s="244" t="s">
        <v>7</v>
      </c>
      <c r="F527" s="244" t="s">
        <v>8</v>
      </c>
      <c r="G527" s="244" t="s">
        <v>236</v>
      </c>
      <c r="H527" s="187" t="s">
        <v>10</v>
      </c>
      <c r="I527" s="188">
        <v>290</v>
      </c>
      <c r="J527" s="188">
        <f>VLOOKUP(A527,CENIK!$A$2:$F$201,6,FALSE)</f>
        <v>0</v>
      </c>
      <c r="K527" s="188">
        <f t="shared" si="17"/>
        <v>0</v>
      </c>
      <c r="M527"/>
      <c r="P527" s="42"/>
    </row>
    <row r="528" spans="1:16" ht="60" x14ac:dyDescent="0.25">
      <c r="A528" s="187">
        <v>1205</v>
      </c>
      <c r="B528" s="187">
        <v>124</v>
      </c>
      <c r="C528" s="184" t="str">
        <f t="shared" si="16"/>
        <v>124-1205</v>
      </c>
      <c r="D528" s="244" t="s">
        <v>299</v>
      </c>
      <c r="E528" s="244" t="s">
        <v>7</v>
      </c>
      <c r="F528" s="244" t="s">
        <v>8</v>
      </c>
      <c r="G528" s="244" t="s">
        <v>237</v>
      </c>
      <c r="H528" s="187" t="s">
        <v>14</v>
      </c>
      <c r="I528" s="188">
        <v>1</v>
      </c>
      <c r="J528" s="188">
        <f>VLOOKUP(A528,CENIK!$A$2:$F$201,6,FALSE)</f>
        <v>0</v>
      </c>
      <c r="K528" s="188">
        <f t="shared" si="17"/>
        <v>0</v>
      </c>
      <c r="M528"/>
      <c r="P528" s="42"/>
    </row>
    <row r="529" spans="1:16" ht="60" x14ac:dyDescent="0.25">
      <c r="A529" s="187">
        <v>1206</v>
      </c>
      <c r="B529" s="187">
        <v>124</v>
      </c>
      <c r="C529" s="184" t="str">
        <f t="shared" si="16"/>
        <v>124-1206</v>
      </c>
      <c r="D529" s="244" t="s">
        <v>299</v>
      </c>
      <c r="E529" s="244" t="s">
        <v>7</v>
      </c>
      <c r="F529" s="244" t="s">
        <v>8</v>
      </c>
      <c r="G529" s="244" t="s">
        <v>238</v>
      </c>
      <c r="H529" s="187" t="s">
        <v>14</v>
      </c>
      <c r="I529" s="188">
        <v>1</v>
      </c>
      <c r="J529" s="188">
        <f>VLOOKUP(A529,CENIK!$A$2:$F$201,6,FALSE)</f>
        <v>0</v>
      </c>
      <c r="K529" s="188">
        <f t="shared" si="17"/>
        <v>0</v>
      </c>
      <c r="M529"/>
      <c r="P529" s="42"/>
    </row>
    <row r="530" spans="1:16" ht="75" x14ac:dyDescent="0.25">
      <c r="A530" s="187">
        <v>1208</v>
      </c>
      <c r="B530" s="187">
        <v>124</v>
      </c>
      <c r="C530" s="184" t="str">
        <f t="shared" si="16"/>
        <v>124-1208</v>
      </c>
      <c r="D530" s="244" t="s">
        <v>299</v>
      </c>
      <c r="E530" s="244" t="s">
        <v>7</v>
      </c>
      <c r="F530" s="244" t="s">
        <v>8</v>
      </c>
      <c r="G530" s="244" t="s">
        <v>240</v>
      </c>
      <c r="H530" s="187" t="s">
        <v>14</v>
      </c>
      <c r="I530" s="188">
        <v>1</v>
      </c>
      <c r="J530" s="188">
        <f>VLOOKUP(A530,CENIK!$A$2:$F$201,6,FALSE)</f>
        <v>0</v>
      </c>
      <c r="K530" s="188">
        <f t="shared" si="17"/>
        <v>0</v>
      </c>
      <c r="M530"/>
      <c r="P530" s="42"/>
    </row>
    <row r="531" spans="1:16" ht="45" x14ac:dyDescent="0.25">
      <c r="A531" s="187">
        <v>1301</v>
      </c>
      <c r="B531" s="187">
        <v>124</v>
      </c>
      <c r="C531" s="184" t="str">
        <f t="shared" si="16"/>
        <v>124-1301</v>
      </c>
      <c r="D531" s="244" t="s">
        <v>299</v>
      </c>
      <c r="E531" s="244" t="s">
        <v>7</v>
      </c>
      <c r="F531" s="244" t="s">
        <v>15</v>
      </c>
      <c r="G531" s="244" t="s">
        <v>16</v>
      </c>
      <c r="H531" s="187" t="s">
        <v>10</v>
      </c>
      <c r="I531" s="188">
        <v>289.97000000000003</v>
      </c>
      <c r="J531" s="188">
        <f>VLOOKUP(A531,CENIK!$A$2:$F$201,6,FALSE)</f>
        <v>0</v>
      </c>
      <c r="K531" s="188">
        <f t="shared" si="17"/>
        <v>0</v>
      </c>
      <c r="M531"/>
      <c r="P531" s="42"/>
    </row>
    <row r="532" spans="1:16" ht="150" x14ac:dyDescent="0.25">
      <c r="A532" s="187">
        <v>1302</v>
      </c>
      <c r="B532" s="187">
        <v>124</v>
      </c>
      <c r="C532" s="184" t="str">
        <f t="shared" si="16"/>
        <v>124-1302</v>
      </c>
      <c r="D532" s="244" t="s">
        <v>299</v>
      </c>
      <c r="E532" s="244" t="s">
        <v>7</v>
      </c>
      <c r="F532" s="244" t="s">
        <v>15</v>
      </c>
      <c r="G532" s="1201" t="s">
        <v>3252</v>
      </c>
      <c r="H532" s="187" t="s">
        <v>10</v>
      </c>
      <c r="I532" s="188">
        <v>289.97000000000003</v>
      </c>
      <c r="J532" s="188">
        <f>VLOOKUP(A532,CENIK!$A$2:$F$201,6,FALSE)</f>
        <v>0</v>
      </c>
      <c r="K532" s="188">
        <f t="shared" si="17"/>
        <v>0</v>
      </c>
      <c r="M532"/>
      <c r="P532" s="42"/>
    </row>
    <row r="533" spans="1:16" ht="60" x14ac:dyDescent="0.25">
      <c r="A533" s="187">
        <v>1307</v>
      </c>
      <c r="B533" s="187">
        <v>124</v>
      </c>
      <c r="C533" s="184" t="str">
        <f t="shared" si="16"/>
        <v>124-1307</v>
      </c>
      <c r="D533" s="244" t="s">
        <v>299</v>
      </c>
      <c r="E533" s="244" t="s">
        <v>7</v>
      </c>
      <c r="F533" s="244" t="s">
        <v>15</v>
      </c>
      <c r="G533" s="244" t="s">
        <v>18</v>
      </c>
      <c r="H533" s="187" t="s">
        <v>6</v>
      </c>
      <c r="I533" s="188">
        <v>20</v>
      </c>
      <c r="J533" s="188">
        <f>VLOOKUP(A533,CENIK!$A$2:$F$201,6,FALSE)</f>
        <v>0</v>
      </c>
      <c r="K533" s="188">
        <f t="shared" si="17"/>
        <v>0</v>
      </c>
      <c r="M533"/>
      <c r="P533" s="42"/>
    </row>
    <row r="534" spans="1:16" ht="30" x14ac:dyDescent="0.25">
      <c r="A534" s="187">
        <v>1401</v>
      </c>
      <c r="B534" s="187">
        <v>124</v>
      </c>
      <c r="C534" s="184" t="str">
        <f t="shared" si="16"/>
        <v>124-1401</v>
      </c>
      <c r="D534" s="244" t="s">
        <v>299</v>
      </c>
      <c r="E534" s="244" t="s">
        <v>7</v>
      </c>
      <c r="F534" s="244" t="s">
        <v>25</v>
      </c>
      <c r="G534" s="244" t="s">
        <v>247</v>
      </c>
      <c r="H534" s="187" t="s">
        <v>20</v>
      </c>
      <c r="I534" s="188">
        <v>10</v>
      </c>
      <c r="J534" s="188">
        <f>VLOOKUP(A534,CENIK!$A$2:$F$201,6,FALSE)</f>
        <v>0</v>
      </c>
      <c r="K534" s="188">
        <f t="shared" si="17"/>
        <v>0</v>
      </c>
      <c r="M534"/>
      <c r="P534" s="42"/>
    </row>
    <row r="535" spans="1:16" ht="30" x14ac:dyDescent="0.25">
      <c r="A535" s="187">
        <v>1402</v>
      </c>
      <c r="B535" s="187">
        <v>124</v>
      </c>
      <c r="C535" s="184" t="str">
        <f t="shared" si="16"/>
        <v>124-1402</v>
      </c>
      <c r="D535" s="244" t="s">
        <v>299</v>
      </c>
      <c r="E535" s="244" t="s">
        <v>7</v>
      </c>
      <c r="F535" s="244" t="s">
        <v>25</v>
      </c>
      <c r="G535" s="244" t="s">
        <v>248</v>
      </c>
      <c r="H535" s="187" t="s">
        <v>20</v>
      </c>
      <c r="I535" s="188">
        <v>10</v>
      </c>
      <c r="J535" s="188">
        <f>VLOOKUP(A535,CENIK!$A$2:$F$201,6,FALSE)</f>
        <v>0</v>
      </c>
      <c r="K535" s="188">
        <f t="shared" si="17"/>
        <v>0</v>
      </c>
      <c r="M535"/>
      <c r="P535" s="42"/>
    </row>
    <row r="536" spans="1:16" ht="30" x14ac:dyDescent="0.25">
      <c r="A536" s="187">
        <v>1403</v>
      </c>
      <c r="B536" s="187">
        <v>124</v>
      </c>
      <c r="C536" s="184" t="str">
        <f t="shared" si="16"/>
        <v>124-1403</v>
      </c>
      <c r="D536" s="244" t="s">
        <v>299</v>
      </c>
      <c r="E536" s="244" t="s">
        <v>7</v>
      </c>
      <c r="F536" s="244" t="s">
        <v>25</v>
      </c>
      <c r="G536" s="244" t="s">
        <v>249</v>
      </c>
      <c r="H536" s="187" t="s">
        <v>20</v>
      </c>
      <c r="I536" s="188">
        <v>10</v>
      </c>
      <c r="J536" s="188">
        <f>VLOOKUP(A536,CENIK!$A$2:$F$201,6,FALSE)</f>
        <v>0</v>
      </c>
      <c r="K536" s="188">
        <f t="shared" si="17"/>
        <v>0</v>
      </c>
      <c r="M536"/>
      <c r="P536" s="42"/>
    </row>
    <row r="537" spans="1:16" ht="45" x14ac:dyDescent="0.25">
      <c r="A537" s="187">
        <v>12309</v>
      </c>
      <c r="B537" s="187">
        <v>124</v>
      </c>
      <c r="C537" s="184" t="str">
        <f t="shared" si="16"/>
        <v>124-12309</v>
      </c>
      <c r="D537" s="244" t="s">
        <v>299</v>
      </c>
      <c r="E537" s="244" t="s">
        <v>26</v>
      </c>
      <c r="F537" s="244" t="s">
        <v>27</v>
      </c>
      <c r="G537" s="244" t="s">
        <v>30</v>
      </c>
      <c r="H537" s="187" t="s">
        <v>29</v>
      </c>
      <c r="I537" s="188">
        <v>376.96</v>
      </c>
      <c r="J537" s="188">
        <f>VLOOKUP(A537,CENIK!$A$2:$F$201,6,FALSE)</f>
        <v>0</v>
      </c>
      <c r="K537" s="188">
        <f t="shared" si="17"/>
        <v>0</v>
      </c>
      <c r="M537"/>
      <c r="P537" s="42"/>
    </row>
    <row r="538" spans="1:16" ht="30" x14ac:dyDescent="0.25">
      <c r="A538" s="187">
        <v>12328</v>
      </c>
      <c r="B538" s="187">
        <v>124</v>
      </c>
      <c r="C538" s="184" t="str">
        <f t="shared" si="16"/>
        <v>124-12328</v>
      </c>
      <c r="D538" s="244" t="s">
        <v>299</v>
      </c>
      <c r="E538" s="244" t="s">
        <v>26</v>
      </c>
      <c r="F538" s="244" t="s">
        <v>27</v>
      </c>
      <c r="G538" s="244" t="s">
        <v>32</v>
      </c>
      <c r="H538" s="187" t="s">
        <v>10</v>
      </c>
      <c r="I538" s="188">
        <v>579.94000000000005</v>
      </c>
      <c r="J538" s="188">
        <f>VLOOKUP(A538,CENIK!$A$2:$F$201,6,FALSE)</f>
        <v>0</v>
      </c>
      <c r="K538" s="188">
        <f t="shared" si="17"/>
        <v>0</v>
      </c>
      <c r="M538"/>
      <c r="P538" s="42"/>
    </row>
    <row r="539" spans="1:16" ht="60" x14ac:dyDescent="0.25">
      <c r="A539" s="187">
        <v>21106</v>
      </c>
      <c r="B539" s="187">
        <v>124</v>
      </c>
      <c r="C539" s="184" t="str">
        <f t="shared" si="16"/>
        <v>124-21106</v>
      </c>
      <c r="D539" s="244" t="s">
        <v>299</v>
      </c>
      <c r="E539" s="244" t="s">
        <v>26</v>
      </c>
      <c r="F539" s="244" t="s">
        <v>27</v>
      </c>
      <c r="G539" s="244" t="s">
        <v>251</v>
      </c>
      <c r="H539" s="187" t="s">
        <v>22</v>
      </c>
      <c r="I539" s="188">
        <v>500</v>
      </c>
      <c r="J539" s="188">
        <f>VLOOKUP(A539,CENIK!$A$2:$F$201,6,FALSE)</f>
        <v>0</v>
      </c>
      <c r="K539" s="188">
        <f t="shared" si="17"/>
        <v>0</v>
      </c>
      <c r="M539"/>
      <c r="P539" s="42"/>
    </row>
    <row r="540" spans="1:16" ht="30" x14ac:dyDescent="0.25">
      <c r="A540" s="187">
        <v>22103</v>
      </c>
      <c r="B540" s="187">
        <v>124</v>
      </c>
      <c r="C540" s="184" t="str">
        <f t="shared" si="16"/>
        <v>124-22103</v>
      </c>
      <c r="D540" s="244" t="s">
        <v>299</v>
      </c>
      <c r="E540" s="244" t="s">
        <v>26</v>
      </c>
      <c r="F540" s="244" t="s">
        <v>36</v>
      </c>
      <c r="G540" s="244" t="s">
        <v>40</v>
      </c>
      <c r="H540" s="187" t="s">
        <v>29</v>
      </c>
      <c r="I540" s="188">
        <v>376.96</v>
      </c>
      <c r="J540" s="188">
        <f>VLOOKUP(A540,CENIK!$A$2:$F$201,6,FALSE)</f>
        <v>0</v>
      </c>
      <c r="K540" s="188">
        <f t="shared" si="17"/>
        <v>0</v>
      </c>
      <c r="M540"/>
      <c r="P540" s="42"/>
    </row>
    <row r="541" spans="1:16" ht="30" x14ac:dyDescent="0.25">
      <c r="A541" s="187">
        <v>24405</v>
      </c>
      <c r="B541" s="187">
        <v>124</v>
      </c>
      <c r="C541" s="184" t="str">
        <f t="shared" si="16"/>
        <v>124-24405</v>
      </c>
      <c r="D541" s="244" t="s">
        <v>299</v>
      </c>
      <c r="E541" s="244" t="s">
        <v>26</v>
      </c>
      <c r="F541" s="244" t="s">
        <v>36</v>
      </c>
      <c r="G541" s="244" t="s">
        <v>252</v>
      </c>
      <c r="H541" s="187" t="s">
        <v>22</v>
      </c>
      <c r="I541" s="188">
        <v>150.78</v>
      </c>
      <c r="J541" s="188">
        <f>VLOOKUP(A541,CENIK!$A$2:$F$201,6,FALSE)</f>
        <v>0</v>
      </c>
      <c r="K541" s="188">
        <f t="shared" si="17"/>
        <v>0</v>
      </c>
      <c r="M541"/>
      <c r="P541" s="42"/>
    </row>
    <row r="542" spans="1:16" ht="30" x14ac:dyDescent="0.25">
      <c r="A542" s="187">
        <v>31101</v>
      </c>
      <c r="B542" s="187">
        <v>124</v>
      </c>
      <c r="C542" s="184" t="str">
        <f t="shared" si="16"/>
        <v>124-31101</v>
      </c>
      <c r="D542" s="244" t="s">
        <v>299</v>
      </c>
      <c r="E542" s="244" t="s">
        <v>26</v>
      </c>
      <c r="F542" s="244" t="s">
        <v>36</v>
      </c>
      <c r="G542" s="244" t="s">
        <v>253</v>
      </c>
      <c r="H542" s="187" t="s">
        <v>22</v>
      </c>
      <c r="I542" s="188">
        <v>94.24</v>
      </c>
      <c r="J542" s="188">
        <f>VLOOKUP(A542,CENIK!$A$2:$F$201,6,FALSE)</f>
        <v>0</v>
      </c>
      <c r="K542" s="188">
        <f t="shared" si="17"/>
        <v>0</v>
      </c>
      <c r="M542"/>
      <c r="P542" s="42"/>
    </row>
    <row r="543" spans="1:16" ht="75" x14ac:dyDescent="0.25">
      <c r="A543" s="187">
        <v>31602</v>
      </c>
      <c r="B543" s="187">
        <v>124</v>
      </c>
      <c r="C543" s="184" t="str">
        <f t="shared" si="16"/>
        <v>124-31602</v>
      </c>
      <c r="D543" s="244" t="s">
        <v>299</v>
      </c>
      <c r="E543" s="244" t="s">
        <v>26</v>
      </c>
      <c r="F543" s="244" t="s">
        <v>36</v>
      </c>
      <c r="G543" s="244" t="s">
        <v>640</v>
      </c>
      <c r="H543" s="187" t="s">
        <v>29</v>
      </c>
      <c r="I543" s="188">
        <v>376.96</v>
      </c>
      <c r="J543" s="188">
        <f>VLOOKUP(A543,CENIK!$A$2:$F$201,6,FALSE)</f>
        <v>0</v>
      </c>
      <c r="K543" s="188">
        <f t="shared" si="17"/>
        <v>0</v>
      </c>
      <c r="M543"/>
      <c r="P543" s="42"/>
    </row>
    <row r="544" spans="1:16" ht="45" x14ac:dyDescent="0.25">
      <c r="A544" s="187">
        <v>32208</v>
      </c>
      <c r="B544" s="187">
        <v>124</v>
      </c>
      <c r="C544" s="184" t="str">
        <f t="shared" si="16"/>
        <v>124-32208</v>
      </c>
      <c r="D544" s="244" t="s">
        <v>299</v>
      </c>
      <c r="E544" s="244" t="s">
        <v>26</v>
      </c>
      <c r="F544" s="244" t="s">
        <v>36</v>
      </c>
      <c r="G544" s="244" t="s">
        <v>254</v>
      </c>
      <c r="H544" s="187" t="s">
        <v>29</v>
      </c>
      <c r="I544" s="188">
        <v>376.96</v>
      </c>
      <c r="J544" s="188">
        <f>VLOOKUP(A544,CENIK!$A$2:$F$201,6,FALSE)</f>
        <v>0</v>
      </c>
      <c r="K544" s="188">
        <f t="shared" si="17"/>
        <v>0</v>
      </c>
      <c r="M544"/>
      <c r="P544" s="42"/>
    </row>
    <row r="545" spans="1:16" ht="45" x14ac:dyDescent="0.25">
      <c r="A545" s="187">
        <v>4101</v>
      </c>
      <c r="B545" s="187">
        <v>124</v>
      </c>
      <c r="C545" s="184" t="str">
        <f t="shared" si="16"/>
        <v>124-4101</v>
      </c>
      <c r="D545" s="244" t="s">
        <v>299</v>
      </c>
      <c r="E545" s="244" t="s">
        <v>49</v>
      </c>
      <c r="F545" s="244" t="s">
        <v>50</v>
      </c>
      <c r="G545" s="244" t="s">
        <v>641</v>
      </c>
      <c r="H545" s="187" t="s">
        <v>29</v>
      </c>
      <c r="I545" s="188">
        <v>1826.81</v>
      </c>
      <c r="J545" s="188">
        <f>VLOOKUP(A545,CENIK!$A$2:$F$201,6,FALSE)</f>
        <v>0</v>
      </c>
      <c r="K545" s="188">
        <f t="shared" si="17"/>
        <v>0</v>
      </c>
      <c r="M545"/>
      <c r="P545" s="42"/>
    </row>
    <row r="546" spans="1:16" ht="60" x14ac:dyDescent="0.25">
      <c r="A546" s="187">
        <v>4105</v>
      </c>
      <c r="B546" s="187">
        <v>124</v>
      </c>
      <c r="C546" s="184" t="str">
        <f t="shared" si="16"/>
        <v>124-4105</v>
      </c>
      <c r="D546" s="244" t="s">
        <v>299</v>
      </c>
      <c r="E546" s="244" t="s">
        <v>49</v>
      </c>
      <c r="F546" s="244" t="s">
        <v>50</v>
      </c>
      <c r="G546" s="244" t="s">
        <v>257</v>
      </c>
      <c r="H546" s="187" t="s">
        <v>22</v>
      </c>
      <c r="I546" s="188">
        <v>277</v>
      </c>
      <c r="J546" s="188">
        <f>VLOOKUP(A546,CENIK!$A$2:$F$201,6,FALSE)</f>
        <v>0</v>
      </c>
      <c r="K546" s="188">
        <f t="shared" si="17"/>
        <v>0</v>
      </c>
      <c r="M546"/>
      <c r="P546" s="42"/>
    </row>
    <row r="547" spans="1:16" ht="45" x14ac:dyDescent="0.25">
      <c r="A547" s="187">
        <v>4106</v>
      </c>
      <c r="B547" s="187">
        <v>124</v>
      </c>
      <c r="C547" s="184" t="str">
        <f t="shared" si="16"/>
        <v>124-4106</v>
      </c>
      <c r="D547" s="244" t="s">
        <v>299</v>
      </c>
      <c r="E547" s="244" t="s">
        <v>49</v>
      </c>
      <c r="F547" s="244" t="s">
        <v>50</v>
      </c>
      <c r="G547" s="244" t="s">
        <v>642</v>
      </c>
      <c r="H547" s="187" t="s">
        <v>22</v>
      </c>
      <c r="I547" s="188">
        <v>364</v>
      </c>
      <c r="J547" s="188">
        <f>VLOOKUP(A547,CENIK!$A$2:$F$201,6,FALSE)</f>
        <v>0</v>
      </c>
      <c r="K547" s="188">
        <f t="shared" si="17"/>
        <v>0</v>
      </c>
      <c r="M547"/>
      <c r="P547" s="42"/>
    </row>
    <row r="548" spans="1:16" ht="45" x14ac:dyDescent="0.25">
      <c r="A548" s="187">
        <v>4117</v>
      </c>
      <c r="B548" s="187">
        <v>124</v>
      </c>
      <c r="C548" s="184" t="str">
        <f t="shared" si="16"/>
        <v>124-4117</v>
      </c>
      <c r="D548" s="244" t="s">
        <v>299</v>
      </c>
      <c r="E548" s="244" t="s">
        <v>49</v>
      </c>
      <c r="F548" s="244" t="s">
        <v>50</v>
      </c>
      <c r="G548" s="244" t="s">
        <v>52</v>
      </c>
      <c r="H548" s="187" t="s">
        <v>22</v>
      </c>
      <c r="I548" s="188">
        <v>71</v>
      </c>
      <c r="J548" s="188">
        <f>VLOOKUP(A548,CENIK!$A$2:$F$201,6,FALSE)</f>
        <v>0</v>
      </c>
      <c r="K548" s="188">
        <f t="shared" si="17"/>
        <v>0</v>
      </c>
      <c r="M548"/>
      <c r="P548" s="42"/>
    </row>
    <row r="549" spans="1:16" ht="45" x14ac:dyDescent="0.25">
      <c r="A549" s="187">
        <v>4121</v>
      </c>
      <c r="B549" s="187">
        <v>124</v>
      </c>
      <c r="C549" s="184" t="str">
        <f t="shared" si="16"/>
        <v>124-4121</v>
      </c>
      <c r="D549" s="244" t="s">
        <v>299</v>
      </c>
      <c r="E549" s="244" t="s">
        <v>49</v>
      </c>
      <c r="F549" s="244" t="s">
        <v>50</v>
      </c>
      <c r="G549" s="244" t="s">
        <v>260</v>
      </c>
      <c r="H549" s="187" t="s">
        <v>22</v>
      </c>
      <c r="I549" s="188">
        <v>3</v>
      </c>
      <c r="J549" s="188">
        <f>VLOOKUP(A549,CENIK!$A$2:$F$201,6,FALSE)</f>
        <v>0</v>
      </c>
      <c r="K549" s="188">
        <f t="shared" si="17"/>
        <v>0</v>
      </c>
      <c r="M549"/>
      <c r="P549" s="42"/>
    </row>
    <row r="550" spans="1:16" ht="30" x14ac:dyDescent="0.25">
      <c r="A550" s="187">
        <v>4202</v>
      </c>
      <c r="B550" s="187">
        <v>124</v>
      </c>
      <c r="C550" s="184" t="str">
        <f t="shared" si="16"/>
        <v>124-4202</v>
      </c>
      <c r="D550" s="244" t="s">
        <v>299</v>
      </c>
      <c r="E550" s="244" t="s">
        <v>49</v>
      </c>
      <c r="F550" s="244" t="s">
        <v>56</v>
      </c>
      <c r="G550" s="244" t="s">
        <v>58</v>
      </c>
      <c r="H550" s="187" t="s">
        <v>29</v>
      </c>
      <c r="I550" s="188">
        <v>376.96</v>
      </c>
      <c r="J550" s="188">
        <f>VLOOKUP(A550,CENIK!$A$2:$F$201,6,FALSE)</f>
        <v>0</v>
      </c>
      <c r="K550" s="188">
        <f t="shared" si="17"/>
        <v>0</v>
      </c>
      <c r="M550"/>
      <c r="P550" s="42"/>
    </row>
    <row r="551" spans="1:16" ht="75" x14ac:dyDescent="0.25">
      <c r="A551" s="187">
        <v>4203</v>
      </c>
      <c r="B551" s="187">
        <v>124</v>
      </c>
      <c r="C551" s="184" t="str">
        <f t="shared" si="16"/>
        <v>124-4203</v>
      </c>
      <c r="D551" s="244" t="s">
        <v>299</v>
      </c>
      <c r="E551" s="244" t="s">
        <v>49</v>
      </c>
      <c r="F551" s="244" t="s">
        <v>56</v>
      </c>
      <c r="G551" s="244" t="s">
        <v>59</v>
      </c>
      <c r="H551" s="187" t="s">
        <v>22</v>
      </c>
      <c r="I551" s="188">
        <v>37.700000000000003</v>
      </c>
      <c r="J551" s="188">
        <f>VLOOKUP(A551,CENIK!$A$2:$F$201,6,FALSE)</f>
        <v>0</v>
      </c>
      <c r="K551" s="188">
        <f t="shared" si="17"/>
        <v>0</v>
      </c>
      <c r="M551"/>
      <c r="P551" s="42"/>
    </row>
    <row r="552" spans="1:16" ht="60" x14ac:dyDescent="0.25">
      <c r="A552" s="187">
        <v>4204</v>
      </c>
      <c r="B552" s="187">
        <v>124</v>
      </c>
      <c r="C552" s="184" t="str">
        <f t="shared" si="16"/>
        <v>124-4204</v>
      </c>
      <c r="D552" s="244" t="s">
        <v>299</v>
      </c>
      <c r="E552" s="244" t="s">
        <v>49</v>
      </c>
      <c r="F552" s="244" t="s">
        <v>56</v>
      </c>
      <c r="G552" s="244" t="s">
        <v>60</v>
      </c>
      <c r="H552" s="187" t="s">
        <v>22</v>
      </c>
      <c r="I552" s="188">
        <v>150.41999999999999</v>
      </c>
      <c r="J552" s="188">
        <f>VLOOKUP(A552,CENIK!$A$2:$F$201,6,FALSE)</f>
        <v>0</v>
      </c>
      <c r="K552" s="188">
        <f t="shared" si="17"/>
        <v>0</v>
      </c>
      <c r="M552"/>
      <c r="P552" s="42"/>
    </row>
    <row r="553" spans="1:16" ht="60" x14ac:dyDescent="0.25">
      <c r="A553" s="187">
        <v>4206</v>
      </c>
      <c r="B553" s="187">
        <v>124</v>
      </c>
      <c r="C553" s="184" t="str">
        <f t="shared" si="16"/>
        <v>124-4206</v>
      </c>
      <c r="D553" s="244" t="s">
        <v>299</v>
      </c>
      <c r="E553" s="244" t="s">
        <v>49</v>
      </c>
      <c r="F553" s="244" t="s">
        <v>56</v>
      </c>
      <c r="G553" s="244" t="s">
        <v>62</v>
      </c>
      <c r="H553" s="187" t="s">
        <v>22</v>
      </c>
      <c r="I553" s="188">
        <v>777</v>
      </c>
      <c r="J553" s="188">
        <f>VLOOKUP(A553,CENIK!$A$2:$F$201,6,FALSE)</f>
        <v>0</v>
      </c>
      <c r="K553" s="188">
        <f t="shared" si="17"/>
        <v>0</v>
      </c>
      <c r="M553"/>
      <c r="P553" s="42"/>
    </row>
    <row r="554" spans="1:16" ht="75" x14ac:dyDescent="0.25">
      <c r="A554" s="187">
        <v>5109</v>
      </c>
      <c r="B554" s="187">
        <v>124</v>
      </c>
      <c r="C554" s="184" t="str">
        <f t="shared" si="16"/>
        <v>124-5109</v>
      </c>
      <c r="D554" s="244" t="s">
        <v>299</v>
      </c>
      <c r="E554" s="244" t="s">
        <v>63</v>
      </c>
      <c r="F554" s="244" t="s">
        <v>64</v>
      </c>
      <c r="G554" s="244" t="s">
        <v>70</v>
      </c>
      <c r="H554" s="187" t="s">
        <v>10</v>
      </c>
      <c r="I554" s="188">
        <v>13</v>
      </c>
      <c r="J554" s="188">
        <f>VLOOKUP(A554,CENIK!$A$2:$F$201,6,FALSE)</f>
        <v>0</v>
      </c>
      <c r="K554" s="188">
        <f t="shared" si="17"/>
        <v>0</v>
      </c>
      <c r="M554"/>
      <c r="P554" s="42"/>
    </row>
    <row r="555" spans="1:16" ht="165" x14ac:dyDescent="0.25">
      <c r="A555" s="187">
        <v>6101</v>
      </c>
      <c r="B555" s="187">
        <v>124</v>
      </c>
      <c r="C555" s="184" t="str">
        <f t="shared" si="16"/>
        <v>124-6101</v>
      </c>
      <c r="D555" s="244" t="s">
        <v>299</v>
      </c>
      <c r="E555" s="244" t="s">
        <v>74</v>
      </c>
      <c r="F555" s="244" t="s">
        <v>75</v>
      </c>
      <c r="G555" s="244" t="s">
        <v>76</v>
      </c>
      <c r="H555" s="187" t="s">
        <v>10</v>
      </c>
      <c r="I555" s="188">
        <v>289.97000000000003</v>
      </c>
      <c r="J555" s="188">
        <f>VLOOKUP(A555,CENIK!$A$2:$F$201,6,FALSE)</f>
        <v>0</v>
      </c>
      <c r="K555" s="188">
        <f t="shared" si="17"/>
        <v>0</v>
      </c>
      <c r="M555"/>
      <c r="P555" s="42"/>
    </row>
    <row r="556" spans="1:16" ht="120" x14ac:dyDescent="0.25">
      <c r="A556" s="187">
        <v>6204</v>
      </c>
      <c r="B556" s="187">
        <v>124</v>
      </c>
      <c r="C556" s="184" t="str">
        <f t="shared" ref="C556:C619" si="18">CONCATENATE(B556,$A$41,A556)</f>
        <v>124-6204</v>
      </c>
      <c r="D556" s="244" t="s">
        <v>299</v>
      </c>
      <c r="E556" s="244" t="s">
        <v>74</v>
      </c>
      <c r="F556" s="244" t="s">
        <v>77</v>
      </c>
      <c r="G556" s="244" t="s">
        <v>265</v>
      </c>
      <c r="H556" s="187" t="s">
        <v>6</v>
      </c>
      <c r="I556" s="188">
        <v>6</v>
      </c>
      <c r="J556" s="188">
        <f>VLOOKUP(A556,CENIK!$A$2:$F$201,6,FALSE)</f>
        <v>0</v>
      </c>
      <c r="K556" s="188">
        <f t="shared" ref="K556:K619" si="19">ROUND(I556*J556,2)</f>
        <v>0</v>
      </c>
      <c r="M556"/>
      <c r="P556" s="42"/>
    </row>
    <row r="557" spans="1:16" ht="120" x14ac:dyDescent="0.25">
      <c r="A557" s="187">
        <v>6206</v>
      </c>
      <c r="B557" s="187">
        <v>124</v>
      </c>
      <c r="C557" s="184" t="str">
        <f t="shared" si="18"/>
        <v>124-6206</v>
      </c>
      <c r="D557" s="244" t="s">
        <v>299</v>
      </c>
      <c r="E557" s="244" t="s">
        <v>74</v>
      </c>
      <c r="F557" s="244" t="s">
        <v>77</v>
      </c>
      <c r="G557" s="244" t="s">
        <v>266</v>
      </c>
      <c r="H557" s="187" t="s">
        <v>6</v>
      </c>
      <c r="I557" s="188">
        <v>6</v>
      </c>
      <c r="J557" s="188">
        <f>VLOOKUP(A557,CENIK!$A$2:$F$201,6,FALSE)</f>
        <v>0</v>
      </c>
      <c r="K557" s="188">
        <f t="shared" si="19"/>
        <v>0</v>
      </c>
      <c r="M557"/>
      <c r="P557" s="42"/>
    </row>
    <row r="558" spans="1:16" ht="120" x14ac:dyDescent="0.25">
      <c r="A558" s="187">
        <v>6253</v>
      </c>
      <c r="B558" s="187">
        <v>124</v>
      </c>
      <c r="C558" s="184" t="str">
        <f t="shared" si="18"/>
        <v>124-6253</v>
      </c>
      <c r="D558" s="244" t="s">
        <v>299</v>
      </c>
      <c r="E558" s="244" t="s">
        <v>74</v>
      </c>
      <c r="F558" s="244" t="s">
        <v>77</v>
      </c>
      <c r="G558" s="244" t="s">
        <v>269</v>
      </c>
      <c r="H558" s="187" t="s">
        <v>6</v>
      </c>
      <c r="I558" s="188">
        <v>12</v>
      </c>
      <c r="J558" s="188">
        <f>VLOOKUP(A558,CENIK!$A$2:$F$201,6,FALSE)</f>
        <v>0</v>
      </c>
      <c r="K558" s="188">
        <f t="shared" si="19"/>
        <v>0</v>
      </c>
      <c r="M558"/>
      <c r="P558" s="42"/>
    </row>
    <row r="559" spans="1:16" ht="30" x14ac:dyDescent="0.25">
      <c r="A559" s="187">
        <v>6258</v>
      </c>
      <c r="B559" s="187">
        <v>124</v>
      </c>
      <c r="C559" s="184" t="str">
        <f t="shared" si="18"/>
        <v>124-6258</v>
      </c>
      <c r="D559" s="244" t="s">
        <v>299</v>
      </c>
      <c r="E559" s="244" t="s">
        <v>74</v>
      </c>
      <c r="F559" s="244" t="s">
        <v>77</v>
      </c>
      <c r="G559" s="244" t="s">
        <v>80</v>
      </c>
      <c r="H559" s="187" t="s">
        <v>6</v>
      </c>
      <c r="I559" s="188">
        <v>1</v>
      </c>
      <c r="J559" s="188">
        <f>VLOOKUP(A559,CENIK!$A$2:$F$201,6,FALSE)</f>
        <v>0</v>
      </c>
      <c r="K559" s="188">
        <f t="shared" si="19"/>
        <v>0</v>
      </c>
      <c r="M559"/>
      <c r="P559" s="42"/>
    </row>
    <row r="560" spans="1:16" ht="345" x14ac:dyDescent="0.25">
      <c r="A560" s="187">
        <v>6301</v>
      </c>
      <c r="B560" s="187">
        <v>124</v>
      </c>
      <c r="C560" s="184" t="str">
        <f t="shared" si="18"/>
        <v>124-6301</v>
      </c>
      <c r="D560" s="244" t="s">
        <v>299</v>
      </c>
      <c r="E560" s="244" t="s">
        <v>74</v>
      </c>
      <c r="F560" s="244" t="s">
        <v>81</v>
      </c>
      <c r="G560" s="244" t="s">
        <v>270</v>
      </c>
      <c r="H560" s="187" t="s">
        <v>6</v>
      </c>
      <c r="I560" s="188">
        <v>20</v>
      </c>
      <c r="J560" s="188">
        <f>VLOOKUP(A560,CENIK!$A$2:$F$201,6,FALSE)</f>
        <v>0</v>
      </c>
      <c r="K560" s="188">
        <f t="shared" si="19"/>
        <v>0</v>
      </c>
      <c r="M560"/>
      <c r="P560" s="42"/>
    </row>
    <row r="561" spans="1:16" ht="120" x14ac:dyDescent="0.25">
      <c r="A561" s="187">
        <v>6302</v>
      </c>
      <c r="B561" s="187">
        <v>124</v>
      </c>
      <c r="C561" s="184" t="str">
        <f t="shared" si="18"/>
        <v>124-6302</v>
      </c>
      <c r="D561" s="244" t="s">
        <v>299</v>
      </c>
      <c r="E561" s="244" t="s">
        <v>74</v>
      </c>
      <c r="F561" s="244" t="s">
        <v>81</v>
      </c>
      <c r="G561" s="244" t="s">
        <v>82</v>
      </c>
      <c r="H561" s="187" t="s">
        <v>6</v>
      </c>
      <c r="I561" s="188">
        <v>20</v>
      </c>
      <c r="J561" s="188">
        <f>VLOOKUP(A561,CENIK!$A$2:$F$201,6,FALSE)</f>
        <v>0</v>
      </c>
      <c r="K561" s="188">
        <f t="shared" si="19"/>
        <v>0</v>
      </c>
      <c r="M561"/>
      <c r="P561" s="42"/>
    </row>
    <row r="562" spans="1:16" ht="30" x14ac:dyDescent="0.25">
      <c r="A562" s="187">
        <v>6401</v>
      </c>
      <c r="B562" s="187">
        <v>124</v>
      </c>
      <c r="C562" s="184" t="str">
        <f t="shared" si="18"/>
        <v>124-6401</v>
      </c>
      <c r="D562" s="244" t="s">
        <v>299</v>
      </c>
      <c r="E562" s="244" t="s">
        <v>74</v>
      </c>
      <c r="F562" s="244" t="s">
        <v>85</v>
      </c>
      <c r="G562" s="244" t="s">
        <v>86</v>
      </c>
      <c r="H562" s="187" t="s">
        <v>10</v>
      </c>
      <c r="I562" s="188">
        <v>289.97000000000003</v>
      </c>
      <c r="J562" s="188">
        <f>VLOOKUP(A562,CENIK!$A$2:$F$201,6,FALSE)</f>
        <v>0</v>
      </c>
      <c r="K562" s="188">
        <f t="shared" si="19"/>
        <v>0</v>
      </c>
      <c r="M562"/>
      <c r="P562" s="42"/>
    </row>
    <row r="563" spans="1:16" ht="30" x14ac:dyDescent="0.25">
      <c r="A563" s="187">
        <v>6402</v>
      </c>
      <c r="B563" s="187">
        <v>124</v>
      </c>
      <c r="C563" s="184" t="str">
        <f t="shared" si="18"/>
        <v>124-6402</v>
      </c>
      <c r="D563" s="244" t="s">
        <v>299</v>
      </c>
      <c r="E563" s="244" t="s">
        <v>74</v>
      </c>
      <c r="F563" s="244" t="s">
        <v>85</v>
      </c>
      <c r="G563" s="244" t="s">
        <v>122</v>
      </c>
      <c r="H563" s="187" t="s">
        <v>10</v>
      </c>
      <c r="I563" s="188">
        <v>289.97000000000003</v>
      </c>
      <c r="J563" s="188">
        <f>VLOOKUP(A563,CENIK!$A$2:$F$201,6,FALSE)</f>
        <v>0</v>
      </c>
      <c r="K563" s="188">
        <f t="shared" si="19"/>
        <v>0</v>
      </c>
      <c r="M563"/>
      <c r="P563" s="42"/>
    </row>
    <row r="564" spans="1:16" ht="60" x14ac:dyDescent="0.25">
      <c r="A564" s="187">
        <v>6405</v>
      </c>
      <c r="B564" s="187">
        <v>124</v>
      </c>
      <c r="C564" s="184" t="str">
        <f t="shared" si="18"/>
        <v>124-6405</v>
      </c>
      <c r="D564" s="244" t="s">
        <v>299</v>
      </c>
      <c r="E564" s="244" t="s">
        <v>74</v>
      </c>
      <c r="F564" s="244" t="s">
        <v>85</v>
      </c>
      <c r="G564" s="244" t="s">
        <v>87</v>
      </c>
      <c r="H564" s="187" t="s">
        <v>10</v>
      </c>
      <c r="I564" s="188">
        <v>289.97000000000003</v>
      </c>
      <c r="J564" s="188">
        <f>VLOOKUP(A564,CENIK!$A$2:$F$201,6,FALSE)</f>
        <v>0</v>
      </c>
      <c r="K564" s="188">
        <f t="shared" si="19"/>
        <v>0</v>
      </c>
      <c r="M564"/>
      <c r="P564" s="42"/>
    </row>
    <row r="565" spans="1:16" ht="30" x14ac:dyDescent="0.25">
      <c r="A565" s="187">
        <v>6501</v>
      </c>
      <c r="B565" s="187">
        <v>124</v>
      </c>
      <c r="C565" s="184" t="str">
        <f t="shared" si="18"/>
        <v>124-6501</v>
      </c>
      <c r="D565" s="244" t="s">
        <v>299</v>
      </c>
      <c r="E565" s="244" t="s">
        <v>74</v>
      </c>
      <c r="F565" s="244" t="s">
        <v>88</v>
      </c>
      <c r="G565" s="244" t="s">
        <v>271</v>
      </c>
      <c r="H565" s="187" t="s">
        <v>6</v>
      </c>
      <c r="I565" s="188">
        <v>24</v>
      </c>
      <c r="J565" s="188">
        <f>VLOOKUP(A565,CENIK!$A$2:$F$201,6,FALSE)</f>
        <v>0</v>
      </c>
      <c r="K565" s="188">
        <f t="shared" si="19"/>
        <v>0</v>
      </c>
      <c r="M565"/>
      <c r="P565" s="42"/>
    </row>
    <row r="566" spans="1:16" ht="45" x14ac:dyDescent="0.25">
      <c r="A566" s="187">
        <v>6503</v>
      </c>
      <c r="B566" s="187">
        <v>124</v>
      </c>
      <c r="C566" s="184" t="str">
        <f t="shared" si="18"/>
        <v>124-6503</v>
      </c>
      <c r="D566" s="244" t="s">
        <v>299</v>
      </c>
      <c r="E566" s="244" t="s">
        <v>74</v>
      </c>
      <c r="F566" s="244" t="s">
        <v>88</v>
      </c>
      <c r="G566" s="244" t="s">
        <v>273</v>
      </c>
      <c r="H566" s="187" t="s">
        <v>6</v>
      </c>
      <c r="I566" s="188">
        <v>5</v>
      </c>
      <c r="J566" s="188">
        <f>VLOOKUP(A566,CENIK!$A$2:$F$201,6,FALSE)</f>
        <v>0</v>
      </c>
      <c r="K566" s="188">
        <f t="shared" si="19"/>
        <v>0</v>
      </c>
      <c r="M566"/>
      <c r="P566" s="42"/>
    </row>
    <row r="567" spans="1:16" ht="60" x14ac:dyDescent="0.25">
      <c r="A567" s="187">
        <v>1201</v>
      </c>
      <c r="B567" s="187">
        <v>125</v>
      </c>
      <c r="C567" s="184" t="str">
        <f t="shared" si="18"/>
        <v>125-1201</v>
      </c>
      <c r="D567" s="244" t="s">
        <v>300</v>
      </c>
      <c r="E567" s="244" t="s">
        <v>7</v>
      </c>
      <c r="F567" s="244" t="s">
        <v>8</v>
      </c>
      <c r="G567" s="244" t="s">
        <v>9</v>
      </c>
      <c r="H567" s="187" t="s">
        <v>10</v>
      </c>
      <c r="I567" s="188">
        <v>174.77</v>
      </c>
      <c r="J567" s="188">
        <f>VLOOKUP(A567,CENIK!$A$2:$F$201,6,FALSE)</f>
        <v>0</v>
      </c>
      <c r="K567" s="188">
        <f t="shared" si="19"/>
        <v>0</v>
      </c>
      <c r="M567"/>
      <c r="P567" s="42"/>
    </row>
    <row r="568" spans="1:16" ht="45" x14ac:dyDescent="0.25">
      <c r="A568" s="187">
        <v>1202</v>
      </c>
      <c r="B568" s="187">
        <v>125</v>
      </c>
      <c r="C568" s="184" t="str">
        <f t="shared" si="18"/>
        <v>125-1202</v>
      </c>
      <c r="D568" s="244" t="s">
        <v>300</v>
      </c>
      <c r="E568" s="244" t="s">
        <v>7</v>
      </c>
      <c r="F568" s="244" t="s">
        <v>8</v>
      </c>
      <c r="G568" s="244" t="s">
        <v>11</v>
      </c>
      <c r="H568" s="187" t="s">
        <v>12</v>
      </c>
      <c r="I568" s="188">
        <v>7</v>
      </c>
      <c r="J568" s="188">
        <f>VLOOKUP(A568,CENIK!$A$2:$F$201,6,FALSE)</f>
        <v>0</v>
      </c>
      <c r="K568" s="188">
        <f t="shared" si="19"/>
        <v>0</v>
      </c>
      <c r="M568"/>
      <c r="P568" s="42"/>
    </row>
    <row r="569" spans="1:16" ht="60" x14ac:dyDescent="0.25">
      <c r="A569" s="187">
        <v>1203</v>
      </c>
      <c r="B569" s="187">
        <v>125</v>
      </c>
      <c r="C569" s="184" t="str">
        <f t="shared" si="18"/>
        <v>125-1203</v>
      </c>
      <c r="D569" s="244" t="s">
        <v>300</v>
      </c>
      <c r="E569" s="244" t="s">
        <v>7</v>
      </c>
      <c r="F569" s="244" t="s">
        <v>8</v>
      </c>
      <c r="G569" s="244" t="s">
        <v>236</v>
      </c>
      <c r="H569" s="187" t="s">
        <v>10</v>
      </c>
      <c r="I569" s="188">
        <v>175</v>
      </c>
      <c r="J569" s="188">
        <f>VLOOKUP(A569,CENIK!$A$2:$F$201,6,FALSE)</f>
        <v>0</v>
      </c>
      <c r="K569" s="188">
        <f t="shared" si="19"/>
        <v>0</v>
      </c>
      <c r="M569"/>
      <c r="P569" s="42"/>
    </row>
    <row r="570" spans="1:16" ht="75" x14ac:dyDescent="0.25">
      <c r="A570" s="187">
        <v>1210</v>
      </c>
      <c r="B570" s="187">
        <v>125</v>
      </c>
      <c r="C570" s="184" t="str">
        <f t="shared" si="18"/>
        <v>125-1210</v>
      </c>
      <c r="D570" s="244" t="s">
        <v>300</v>
      </c>
      <c r="E570" s="244" t="s">
        <v>7</v>
      </c>
      <c r="F570" s="244" t="s">
        <v>8</v>
      </c>
      <c r="G570" s="244" t="s">
        <v>241</v>
      </c>
      <c r="H570" s="187" t="s">
        <v>14</v>
      </c>
      <c r="I570" s="188">
        <v>1</v>
      </c>
      <c r="J570" s="188">
        <f>VLOOKUP(A570,CENIK!$A$2:$F$201,6,FALSE)</f>
        <v>0</v>
      </c>
      <c r="K570" s="188">
        <f t="shared" si="19"/>
        <v>0</v>
      </c>
      <c r="M570"/>
      <c r="P570" s="42"/>
    </row>
    <row r="571" spans="1:16" ht="45" x14ac:dyDescent="0.25">
      <c r="A571" s="187">
        <v>1301</v>
      </c>
      <c r="B571" s="187">
        <v>125</v>
      </c>
      <c r="C571" s="184" t="str">
        <f t="shared" si="18"/>
        <v>125-1301</v>
      </c>
      <c r="D571" s="244" t="s">
        <v>300</v>
      </c>
      <c r="E571" s="244" t="s">
        <v>7</v>
      </c>
      <c r="F571" s="244" t="s">
        <v>15</v>
      </c>
      <c r="G571" s="244" t="s">
        <v>16</v>
      </c>
      <c r="H571" s="187" t="s">
        <v>10</v>
      </c>
      <c r="I571" s="188">
        <v>174.77</v>
      </c>
      <c r="J571" s="188">
        <f>VLOOKUP(A571,CENIK!$A$2:$F$201,6,FALSE)</f>
        <v>0</v>
      </c>
      <c r="K571" s="188">
        <f t="shared" si="19"/>
        <v>0</v>
      </c>
      <c r="M571"/>
      <c r="P571" s="42"/>
    </row>
    <row r="572" spans="1:16" ht="150" x14ac:dyDescent="0.25">
      <c r="A572" s="187">
        <v>1302</v>
      </c>
      <c r="B572" s="187">
        <v>125</v>
      </c>
      <c r="C572" s="184" t="str">
        <f t="shared" si="18"/>
        <v>125-1302</v>
      </c>
      <c r="D572" s="244" t="s">
        <v>300</v>
      </c>
      <c r="E572" s="244" t="s">
        <v>7</v>
      </c>
      <c r="F572" s="244" t="s">
        <v>15</v>
      </c>
      <c r="G572" s="1201" t="s">
        <v>3252</v>
      </c>
      <c r="H572" s="187" t="s">
        <v>10</v>
      </c>
      <c r="I572" s="188">
        <v>174.77</v>
      </c>
      <c r="J572" s="188">
        <f>VLOOKUP(A572,CENIK!$A$2:$F$201,6,FALSE)</f>
        <v>0</v>
      </c>
      <c r="K572" s="188">
        <f t="shared" si="19"/>
        <v>0</v>
      </c>
      <c r="M572"/>
      <c r="P572" s="42"/>
    </row>
    <row r="573" spans="1:16" ht="60" x14ac:dyDescent="0.25">
      <c r="A573" s="187">
        <v>1307</v>
      </c>
      <c r="B573" s="187">
        <v>125</v>
      </c>
      <c r="C573" s="184" t="str">
        <f t="shared" si="18"/>
        <v>125-1307</v>
      </c>
      <c r="D573" s="244" t="s">
        <v>300</v>
      </c>
      <c r="E573" s="244" t="s">
        <v>7</v>
      </c>
      <c r="F573" s="244" t="s">
        <v>15</v>
      </c>
      <c r="G573" s="244" t="s">
        <v>18</v>
      </c>
      <c r="H573" s="187" t="s">
        <v>6</v>
      </c>
      <c r="I573" s="188">
        <v>18</v>
      </c>
      <c r="J573" s="188">
        <f>VLOOKUP(A573,CENIK!$A$2:$F$201,6,FALSE)</f>
        <v>0</v>
      </c>
      <c r="K573" s="188">
        <f t="shared" si="19"/>
        <v>0</v>
      </c>
      <c r="M573"/>
      <c r="P573" s="42"/>
    </row>
    <row r="574" spans="1:16" ht="30" x14ac:dyDescent="0.25">
      <c r="A574" s="187">
        <v>1401</v>
      </c>
      <c r="B574" s="187">
        <v>125</v>
      </c>
      <c r="C574" s="184" t="str">
        <f t="shared" si="18"/>
        <v>125-1401</v>
      </c>
      <c r="D574" s="244" t="s">
        <v>300</v>
      </c>
      <c r="E574" s="244" t="s">
        <v>7</v>
      </c>
      <c r="F574" s="244" t="s">
        <v>25</v>
      </c>
      <c r="G574" s="244" t="s">
        <v>247</v>
      </c>
      <c r="H574" s="187" t="s">
        <v>20</v>
      </c>
      <c r="I574" s="188">
        <v>5</v>
      </c>
      <c r="J574" s="188">
        <f>VLOOKUP(A574,CENIK!$A$2:$F$201,6,FALSE)</f>
        <v>0</v>
      </c>
      <c r="K574" s="188">
        <f t="shared" si="19"/>
        <v>0</v>
      </c>
      <c r="M574"/>
      <c r="P574" s="42"/>
    </row>
    <row r="575" spans="1:16" ht="30" x14ac:dyDescent="0.25">
      <c r="A575" s="187">
        <v>1402</v>
      </c>
      <c r="B575" s="187">
        <v>125</v>
      </c>
      <c r="C575" s="184" t="str">
        <f t="shared" si="18"/>
        <v>125-1402</v>
      </c>
      <c r="D575" s="244" t="s">
        <v>300</v>
      </c>
      <c r="E575" s="244" t="s">
        <v>7</v>
      </c>
      <c r="F575" s="244" t="s">
        <v>25</v>
      </c>
      <c r="G575" s="244" t="s">
        <v>248</v>
      </c>
      <c r="H575" s="187" t="s">
        <v>20</v>
      </c>
      <c r="I575" s="188">
        <v>5</v>
      </c>
      <c r="J575" s="188">
        <f>VLOOKUP(A575,CENIK!$A$2:$F$201,6,FALSE)</f>
        <v>0</v>
      </c>
      <c r="K575" s="188">
        <f t="shared" si="19"/>
        <v>0</v>
      </c>
      <c r="M575"/>
      <c r="P575" s="42"/>
    </row>
    <row r="576" spans="1:16" ht="30" x14ac:dyDescent="0.25">
      <c r="A576" s="187">
        <v>1403</v>
      </c>
      <c r="B576" s="187">
        <v>125</v>
      </c>
      <c r="C576" s="184" t="str">
        <f t="shared" si="18"/>
        <v>125-1403</v>
      </c>
      <c r="D576" s="244" t="s">
        <v>300</v>
      </c>
      <c r="E576" s="244" t="s">
        <v>7</v>
      </c>
      <c r="F576" s="244" t="s">
        <v>25</v>
      </c>
      <c r="G576" s="244" t="s">
        <v>249</v>
      </c>
      <c r="H576" s="187" t="s">
        <v>20</v>
      </c>
      <c r="I576" s="188">
        <v>5</v>
      </c>
      <c r="J576" s="188">
        <f>VLOOKUP(A576,CENIK!$A$2:$F$201,6,FALSE)</f>
        <v>0</v>
      </c>
      <c r="K576" s="188">
        <f t="shared" si="19"/>
        <v>0</v>
      </c>
      <c r="M576"/>
      <c r="P576" s="42"/>
    </row>
    <row r="577" spans="1:16" ht="45" x14ac:dyDescent="0.25">
      <c r="A577" s="187">
        <v>12309</v>
      </c>
      <c r="B577" s="187">
        <v>125</v>
      </c>
      <c r="C577" s="184" t="str">
        <f t="shared" si="18"/>
        <v>125-12309</v>
      </c>
      <c r="D577" s="244" t="s">
        <v>300</v>
      </c>
      <c r="E577" s="244" t="s">
        <v>26</v>
      </c>
      <c r="F577" s="244" t="s">
        <v>27</v>
      </c>
      <c r="G577" s="244" t="s">
        <v>30</v>
      </c>
      <c r="H577" s="187" t="s">
        <v>29</v>
      </c>
      <c r="I577" s="188">
        <v>227.2</v>
      </c>
      <c r="J577" s="188">
        <f>VLOOKUP(A577,CENIK!$A$2:$F$201,6,FALSE)</f>
        <v>0</v>
      </c>
      <c r="K577" s="188">
        <f t="shared" si="19"/>
        <v>0</v>
      </c>
      <c r="M577"/>
      <c r="P577" s="42"/>
    </row>
    <row r="578" spans="1:16" ht="30" x14ac:dyDescent="0.25">
      <c r="A578" s="187">
        <v>12328</v>
      </c>
      <c r="B578" s="187">
        <v>125</v>
      </c>
      <c r="C578" s="184" t="str">
        <f t="shared" si="18"/>
        <v>125-12328</v>
      </c>
      <c r="D578" s="244" t="s">
        <v>300</v>
      </c>
      <c r="E578" s="244" t="s">
        <v>26</v>
      </c>
      <c r="F578" s="244" t="s">
        <v>27</v>
      </c>
      <c r="G578" s="244" t="s">
        <v>32</v>
      </c>
      <c r="H578" s="187" t="s">
        <v>10</v>
      </c>
      <c r="I578" s="188">
        <v>349.54</v>
      </c>
      <c r="J578" s="188">
        <f>VLOOKUP(A578,CENIK!$A$2:$F$201,6,FALSE)</f>
        <v>0</v>
      </c>
      <c r="K578" s="188">
        <f t="shared" si="19"/>
        <v>0</v>
      </c>
      <c r="M578"/>
      <c r="P578" s="42"/>
    </row>
    <row r="579" spans="1:16" ht="60" x14ac:dyDescent="0.25">
      <c r="A579" s="187">
        <v>21106</v>
      </c>
      <c r="B579" s="187">
        <v>125</v>
      </c>
      <c r="C579" s="184" t="str">
        <f t="shared" si="18"/>
        <v>125-21106</v>
      </c>
      <c r="D579" s="244" t="s">
        <v>300</v>
      </c>
      <c r="E579" s="244" t="s">
        <v>26</v>
      </c>
      <c r="F579" s="244" t="s">
        <v>27</v>
      </c>
      <c r="G579" s="244" t="s">
        <v>251</v>
      </c>
      <c r="H579" s="187" t="s">
        <v>22</v>
      </c>
      <c r="I579" s="188">
        <v>248</v>
      </c>
      <c r="J579" s="188">
        <f>VLOOKUP(A579,CENIK!$A$2:$F$201,6,FALSE)</f>
        <v>0</v>
      </c>
      <c r="K579" s="188">
        <f t="shared" si="19"/>
        <v>0</v>
      </c>
      <c r="M579"/>
      <c r="P579" s="42"/>
    </row>
    <row r="580" spans="1:16" ht="30" x14ac:dyDescent="0.25">
      <c r="A580" s="187">
        <v>22103</v>
      </c>
      <c r="B580" s="187">
        <v>125</v>
      </c>
      <c r="C580" s="184" t="str">
        <f t="shared" si="18"/>
        <v>125-22103</v>
      </c>
      <c r="D580" s="244" t="s">
        <v>300</v>
      </c>
      <c r="E580" s="244" t="s">
        <v>26</v>
      </c>
      <c r="F580" s="244" t="s">
        <v>36</v>
      </c>
      <c r="G580" s="244" t="s">
        <v>40</v>
      </c>
      <c r="H580" s="187" t="s">
        <v>29</v>
      </c>
      <c r="I580" s="188">
        <v>227.2</v>
      </c>
      <c r="J580" s="188">
        <f>VLOOKUP(A580,CENIK!$A$2:$F$201,6,FALSE)</f>
        <v>0</v>
      </c>
      <c r="K580" s="188">
        <f t="shared" si="19"/>
        <v>0</v>
      </c>
      <c r="M580"/>
      <c r="P580" s="42"/>
    </row>
    <row r="581" spans="1:16" ht="30" x14ac:dyDescent="0.25">
      <c r="A581" s="187">
        <v>24405</v>
      </c>
      <c r="B581" s="187">
        <v>125</v>
      </c>
      <c r="C581" s="184" t="str">
        <f t="shared" si="18"/>
        <v>125-24405</v>
      </c>
      <c r="D581" s="244" t="s">
        <v>300</v>
      </c>
      <c r="E581" s="244" t="s">
        <v>26</v>
      </c>
      <c r="F581" s="244" t="s">
        <v>36</v>
      </c>
      <c r="G581" s="244" t="s">
        <v>252</v>
      </c>
      <c r="H581" s="187" t="s">
        <v>22</v>
      </c>
      <c r="I581" s="188">
        <v>90.88</v>
      </c>
      <c r="J581" s="188">
        <f>VLOOKUP(A581,CENIK!$A$2:$F$201,6,FALSE)</f>
        <v>0</v>
      </c>
      <c r="K581" s="188">
        <f t="shared" si="19"/>
        <v>0</v>
      </c>
      <c r="M581"/>
      <c r="P581" s="42"/>
    </row>
    <row r="582" spans="1:16" ht="30" x14ac:dyDescent="0.25">
      <c r="A582" s="187">
        <v>31101</v>
      </c>
      <c r="B582" s="187">
        <v>125</v>
      </c>
      <c r="C582" s="184" t="str">
        <f t="shared" si="18"/>
        <v>125-31101</v>
      </c>
      <c r="D582" s="244" t="s">
        <v>300</v>
      </c>
      <c r="E582" s="244" t="s">
        <v>26</v>
      </c>
      <c r="F582" s="244" t="s">
        <v>36</v>
      </c>
      <c r="G582" s="244" t="s">
        <v>253</v>
      </c>
      <c r="H582" s="187" t="s">
        <v>22</v>
      </c>
      <c r="I582" s="188">
        <v>56.8</v>
      </c>
      <c r="J582" s="188">
        <f>VLOOKUP(A582,CENIK!$A$2:$F$201,6,FALSE)</f>
        <v>0</v>
      </c>
      <c r="K582" s="188">
        <f t="shared" si="19"/>
        <v>0</v>
      </c>
      <c r="M582"/>
      <c r="P582" s="42"/>
    </row>
    <row r="583" spans="1:16" ht="75" x14ac:dyDescent="0.25">
      <c r="A583" s="187">
        <v>31602</v>
      </c>
      <c r="B583" s="187">
        <v>125</v>
      </c>
      <c r="C583" s="184" t="str">
        <f t="shared" si="18"/>
        <v>125-31602</v>
      </c>
      <c r="D583" s="244" t="s">
        <v>300</v>
      </c>
      <c r="E583" s="244" t="s">
        <v>26</v>
      </c>
      <c r="F583" s="244" t="s">
        <v>36</v>
      </c>
      <c r="G583" s="244" t="s">
        <v>640</v>
      </c>
      <c r="H583" s="187" t="s">
        <v>29</v>
      </c>
      <c r="I583" s="188">
        <v>227.2</v>
      </c>
      <c r="J583" s="188">
        <f>VLOOKUP(A583,CENIK!$A$2:$F$201,6,FALSE)</f>
        <v>0</v>
      </c>
      <c r="K583" s="188">
        <f t="shared" si="19"/>
        <v>0</v>
      </c>
      <c r="M583"/>
      <c r="P583" s="42"/>
    </row>
    <row r="584" spans="1:16" ht="45" x14ac:dyDescent="0.25">
      <c r="A584" s="187">
        <v>32208</v>
      </c>
      <c r="B584" s="187">
        <v>125</v>
      </c>
      <c r="C584" s="184" t="str">
        <f t="shared" si="18"/>
        <v>125-32208</v>
      </c>
      <c r="D584" s="244" t="s">
        <v>300</v>
      </c>
      <c r="E584" s="244" t="s">
        <v>26</v>
      </c>
      <c r="F584" s="244" t="s">
        <v>36</v>
      </c>
      <c r="G584" s="244" t="s">
        <v>254</v>
      </c>
      <c r="H584" s="187" t="s">
        <v>29</v>
      </c>
      <c r="I584" s="188">
        <v>227.2</v>
      </c>
      <c r="J584" s="188">
        <f>VLOOKUP(A584,CENIK!$A$2:$F$201,6,FALSE)</f>
        <v>0</v>
      </c>
      <c r="K584" s="188">
        <f t="shared" si="19"/>
        <v>0</v>
      </c>
      <c r="M584"/>
      <c r="P584" s="42"/>
    </row>
    <row r="585" spans="1:16" ht="45" x14ac:dyDescent="0.25">
      <c r="A585" s="187">
        <v>4101</v>
      </c>
      <c r="B585" s="187">
        <v>125</v>
      </c>
      <c r="C585" s="184" t="str">
        <f t="shared" si="18"/>
        <v>125-4101</v>
      </c>
      <c r="D585" s="244" t="s">
        <v>300</v>
      </c>
      <c r="E585" s="244" t="s">
        <v>49</v>
      </c>
      <c r="F585" s="244" t="s">
        <v>50</v>
      </c>
      <c r="G585" s="244" t="s">
        <v>641</v>
      </c>
      <c r="H585" s="187" t="s">
        <v>29</v>
      </c>
      <c r="I585" s="188">
        <v>1118.53</v>
      </c>
      <c r="J585" s="188">
        <f>VLOOKUP(A585,CENIK!$A$2:$F$201,6,FALSE)</f>
        <v>0</v>
      </c>
      <c r="K585" s="188">
        <f t="shared" si="19"/>
        <v>0</v>
      </c>
      <c r="M585"/>
      <c r="P585" s="42"/>
    </row>
    <row r="586" spans="1:16" ht="60" x14ac:dyDescent="0.25">
      <c r="A586" s="187">
        <v>4105</v>
      </c>
      <c r="B586" s="187">
        <v>125</v>
      </c>
      <c r="C586" s="184" t="str">
        <f t="shared" si="18"/>
        <v>125-4105</v>
      </c>
      <c r="D586" s="244" t="s">
        <v>300</v>
      </c>
      <c r="E586" s="244" t="s">
        <v>49</v>
      </c>
      <c r="F586" s="244" t="s">
        <v>50</v>
      </c>
      <c r="G586" s="244" t="s">
        <v>257</v>
      </c>
      <c r="H586" s="187" t="s">
        <v>22</v>
      </c>
      <c r="I586" s="188">
        <v>87</v>
      </c>
      <c r="J586" s="188">
        <f>VLOOKUP(A586,CENIK!$A$2:$F$201,6,FALSE)</f>
        <v>0</v>
      </c>
      <c r="K586" s="188">
        <f t="shared" si="19"/>
        <v>0</v>
      </c>
      <c r="M586"/>
      <c r="P586" s="42"/>
    </row>
    <row r="587" spans="1:16" ht="45" x14ac:dyDescent="0.25">
      <c r="A587" s="187">
        <v>4106</v>
      </c>
      <c r="B587" s="187">
        <v>125</v>
      </c>
      <c r="C587" s="184" t="str">
        <f t="shared" si="18"/>
        <v>125-4106</v>
      </c>
      <c r="D587" s="244" t="s">
        <v>300</v>
      </c>
      <c r="E587" s="244" t="s">
        <v>49</v>
      </c>
      <c r="F587" s="244" t="s">
        <v>50</v>
      </c>
      <c r="G587" s="244" t="s">
        <v>642</v>
      </c>
      <c r="H587" s="187" t="s">
        <v>22</v>
      </c>
      <c r="I587" s="188">
        <v>227</v>
      </c>
      <c r="J587" s="188">
        <f>VLOOKUP(A587,CENIK!$A$2:$F$201,6,FALSE)</f>
        <v>0</v>
      </c>
      <c r="K587" s="188">
        <f t="shared" si="19"/>
        <v>0</v>
      </c>
      <c r="M587"/>
      <c r="P587" s="42"/>
    </row>
    <row r="588" spans="1:16" ht="45" x14ac:dyDescent="0.25">
      <c r="A588" s="187">
        <v>4117</v>
      </c>
      <c r="B588" s="187">
        <v>125</v>
      </c>
      <c r="C588" s="184" t="str">
        <f t="shared" si="18"/>
        <v>125-4117</v>
      </c>
      <c r="D588" s="244" t="s">
        <v>300</v>
      </c>
      <c r="E588" s="244" t="s">
        <v>49</v>
      </c>
      <c r="F588" s="244" t="s">
        <v>50</v>
      </c>
      <c r="G588" s="244" t="s">
        <v>52</v>
      </c>
      <c r="H588" s="187" t="s">
        <v>22</v>
      </c>
      <c r="I588" s="188">
        <v>35</v>
      </c>
      <c r="J588" s="188">
        <f>VLOOKUP(A588,CENIK!$A$2:$F$201,6,FALSE)</f>
        <v>0</v>
      </c>
      <c r="K588" s="188">
        <f t="shared" si="19"/>
        <v>0</v>
      </c>
      <c r="M588"/>
      <c r="P588" s="42"/>
    </row>
    <row r="589" spans="1:16" ht="45" x14ac:dyDescent="0.25">
      <c r="A589" s="187">
        <v>4121</v>
      </c>
      <c r="B589" s="187">
        <v>125</v>
      </c>
      <c r="C589" s="184" t="str">
        <f t="shared" si="18"/>
        <v>125-4121</v>
      </c>
      <c r="D589" s="244" t="s">
        <v>300</v>
      </c>
      <c r="E589" s="244" t="s">
        <v>49</v>
      </c>
      <c r="F589" s="244" t="s">
        <v>50</v>
      </c>
      <c r="G589" s="244" t="s">
        <v>260</v>
      </c>
      <c r="H589" s="187" t="s">
        <v>22</v>
      </c>
      <c r="I589" s="188">
        <v>1</v>
      </c>
      <c r="J589" s="188">
        <f>VLOOKUP(A589,CENIK!$A$2:$F$201,6,FALSE)</f>
        <v>0</v>
      </c>
      <c r="K589" s="188">
        <f t="shared" si="19"/>
        <v>0</v>
      </c>
      <c r="M589"/>
      <c r="P589" s="42"/>
    </row>
    <row r="590" spans="1:16" ht="30" x14ac:dyDescent="0.25">
      <c r="A590" s="187">
        <v>4202</v>
      </c>
      <c r="B590" s="187">
        <v>125</v>
      </c>
      <c r="C590" s="184" t="str">
        <f t="shared" si="18"/>
        <v>125-4202</v>
      </c>
      <c r="D590" s="244" t="s">
        <v>300</v>
      </c>
      <c r="E590" s="244" t="s">
        <v>49</v>
      </c>
      <c r="F590" s="244" t="s">
        <v>56</v>
      </c>
      <c r="G590" s="244" t="s">
        <v>58</v>
      </c>
      <c r="H590" s="187" t="s">
        <v>29</v>
      </c>
      <c r="I590" s="188">
        <v>227.2</v>
      </c>
      <c r="J590" s="188">
        <f>VLOOKUP(A590,CENIK!$A$2:$F$201,6,FALSE)</f>
        <v>0</v>
      </c>
      <c r="K590" s="188">
        <f t="shared" si="19"/>
        <v>0</v>
      </c>
      <c r="M590"/>
      <c r="P590" s="42"/>
    </row>
    <row r="591" spans="1:16" ht="75" x14ac:dyDescent="0.25">
      <c r="A591" s="187">
        <v>4203</v>
      </c>
      <c r="B591" s="187">
        <v>125</v>
      </c>
      <c r="C591" s="184" t="str">
        <f t="shared" si="18"/>
        <v>125-4203</v>
      </c>
      <c r="D591" s="244" t="s">
        <v>300</v>
      </c>
      <c r="E591" s="244" t="s">
        <v>49</v>
      </c>
      <c r="F591" s="244" t="s">
        <v>56</v>
      </c>
      <c r="G591" s="244" t="s">
        <v>59</v>
      </c>
      <c r="H591" s="187" t="s">
        <v>22</v>
      </c>
      <c r="I591" s="188">
        <v>22.72</v>
      </c>
      <c r="J591" s="188">
        <f>VLOOKUP(A591,CENIK!$A$2:$F$201,6,FALSE)</f>
        <v>0</v>
      </c>
      <c r="K591" s="188">
        <f t="shared" si="19"/>
        <v>0</v>
      </c>
      <c r="M591"/>
      <c r="P591" s="42"/>
    </row>
    <row r="592" spans="1:16" ht="60" x14ac:dyDescent="0.25">
      <c r="A592" s="187">
        <v>4204</v>
      </c>
      <c r="B592" s="187">
        <v>125</v>
      </c>
      <c r="C592" s="184" t="str">
        <f t="shared" si="18"/>
        <v>125-4204</v>
      </c>
      <c r="D592" s="244" t="s">
        <v>300</v>
      </c>
      <c r="E592" s="244" t="s">
        <v>49</v>
      </c>
      <c r="F592" s="244" t="s">
        <v>56</v>
      </c>
      <c r="G592" s="244" t="s">
        <v>60</v>
      </c>
      <c r="H592" s="187" t="s">
        <v>22</v>
      </c>
      <c r="I592" s="188">
        <v>90.66</v>
      </c>
      <c r="J592" s="188">
        <f>VLOOKUP(A592,CENIK!$A$2:$F$201,6,FALSE)</f>
        <v>0</v>
      </c>
      <c r="K592" s="188">
        <f t="shared" si="19"/>
        <v>0</v>
      </c>
      <c r="M592"/>
      <c r="P592" s="42"/>
    </row>
    <row r="593" spans="1:16" ht="60" x14ac:dyDescent="0.25">
      <c r="A593" s="187">
        <v>4206</v>
      </c>
      <c r="B593" s="187">
        <v>125</v>
      </c>
      <c r="C593" s="184" t="str">
        <f t="shared" si="18"/>
        <v>125-4206</v>
      </c>
      <c r="D593" s="244" t="s">
        <v>300</v>
      </c>
      <c r="E593" s="244" t="s">
        <v>49</v>
      </c>
      <c r="F593" s="244" t="s">
        <v>56</v>
      </c>
      <c r="G593" s="244" t="s">
        <v>62</v>
      </c>
      <c r="H593" s="187" t="s">
        <v>22</v>
      </c>
      <c r="I593" s="188">
        <v>335</v>
      </c>
      <c r="J593" s="188">
        <f>VLOOKUP(A593,CENIK!$A$2:$F$201,6,FALSE)</f>
        <v>0</v>
      </c>
      <c r="K593" s="188">
        <f t="shared" si="19"/>
        <v>0</v>
      </c>
      <c r="M593"/>
      <c r="P593" s="42"/>
    </row>
    <row r="594" spans="1:16" ht="165" x14ac:dyDescent="0.25">
      <c r="A594" s="187">
        <v>6101</v>
      </c>
      <c r="B594" s="187">
        <v>125</v>
      </c>
      <c r="C594" s="184" t="str">
        <f t="shared" si="18"/>
        <v>125-6101</v>
      </c>
      <c r="D594" s="244" t="s">
        <v>300</v>
      </c>
      <c r="E594" s="244" t="s">
        <v>74</v>
      </c>
      <c r="F594" s="244" t="s">
        <v>75</v>
      </c>
      <c r="G594" s="244" t="s">
        <v>76</v>
      </c>
      <c r="H594" s="187" t="s">
        <v>10</v>
      </c>
      <c r="I594" s="188">
        <v>174.77</v>
      </c>
      <c r="J594" s="188">
        <f>VLOOKUP(A594,CENIK!$A$2:$F$201,6,FALSE)</f>
        <v>0</v>
      </c>
      <c r="K594" s="188">
        <f t="shared" si="19"/>
        <v>0</v>
      </c>
      <c r="M594"/>
      <c r="P594" s="42"/>
    </row>
    <row r="595" spans="1:16" ht="120" x14ac:dyDescent="0.25">
      <c r="A595" s="187">
        <v>6204</v>
      </c>
      <c r="B595" s="187">
        <v>125</v>
      </c>
      <c r="C595" s="184" t="str">
        <f t="shared" si="18"/>
        <v>125-6204</v>
      </c>
      <c r="D595" s="244" t="s">
        <v>300</v>
      </c>
      <c r="E595" s="244" t="s">
        <v>74</v>
      </c>
      <c r="F595" s="244" t="s">
        <v>77</v>
      </c>
      <c r="G595" s="244" t="s">
        <v>265</v>
      </c>
      <c r="H595" s="187" t="s">
        <v>6</v>
      </c>
      <c r="I595" s="188">
        <v>3</v>
      </c>
      <c r="J595" s="188">
        <f>VLOOKUP(A595,CENIK!$A$2:$F$201,6,FALSE)</f>
        <v>0</v>
      </c>
      <c r="K595" s="188">
        <f t="shared" si="19"/>
        <v>0</v>
      </c>
      <c r="M595"/>
      <c r="P595" s="42"/>
    </row>
    <row r="596" spans="1:16" ht="120" x14ac:dyDescent="0.25">
      <c r="A596" s="187">
        <v>6206</v>
      </c>
      <c r="B596" s="187">
        <v>125</v>
      </c>
      <c r="C596" s="184" t="str">
        <f t="shared" si="18"/>
        <v>125-6206</v>
      </c>
      <c r="D596" s="244" t="s">
        <v>300</v>
      </c>
      <c r="E596" s="244" t="s">
        <v>74</v>
      </c>
      <c r="F596" s="244" t="s">
        <v>77</v>
      </c>
      <c r="G596" s="244" t="s">
        <v>266</v>
      </c>
      <c r="H596" s="187" t="s">
        <v>6</v>
      </c>
      <c r="I596" s="188">
        <v>4</v>
      </c>
      <c r="J596" s="188">
        <f>VLOOKUP(A596,CENIK!$A$2:$F$201,6,FALSE)</f>
        <v>0</v>
      </c>
      <c r="K596" s="188">
        <f t="shared" si="19"/>
        <v>0</v>
      </c>
      <c r="M596"/>
      <c r="P596" s="42"/>
    </row>
    <row r="597" spans="1:16" ht="120" x14ac:dyDescent="0.25">
      <c r="A597" s="187">
        <v>6253</v>
      </c>
      <c r="B597" s="187">
        <v>125</v>
      </c>
      <c r="C597" s="184" t="str">
        <f t="shared" si="18"/>
        <v>125-6253</v>
      </c>
      <c r="D597" s="244" t="s">
        <v>300</v>
      </c>
      <c r="E597" s="244" t="s">
        <v>74</v>
      </c>
      <c r="F597" s="244" t="s">
        <v>77</v>
      </c>
      <c r="G597" s="244" t="s">
        <v>269</v>
      </c>
      <c r="H597" s="187" t="s">
        <v>6</v>
      </c>
      <c r="I597" s="188">
        <v>7</v>
      </c>
      <c r="J597" s="188">
        <f>VLOOKUP(A597,CENIK!$A$2:$F$201,6,FALSE)</f>
        <v>0</v>
      </c>
      <c r="K597" s="188">
        <f t="shared" si="19"/>
        <v>0</v>
      </c>
      <c r="M597"/>
      <c r="P597" s="42"/>
    </row>
    <row r="598" spans="1:16" ht="30" x14ac:dyDescent="0.25">
      <c r="A598" s="187">
        <v>6258</v>
      </c>
      <c r="B598" s="187">
        <v>125</v>
      </c>
      <c r="C598" s="184" t="str">
        <f t="shared" si="18"/>
        <v>125-6258</v>
      </c>
      <c r="D598" s="244" t="s">
        <v>300</v>
      </c>
      <c r="E598" s="244" t="s">
        <v>74</v>
      </c>
      <c r="F598" s="244" t="s">
        <v>77</v>
      </c>
      <c r="G598" s="244" t="s">
        <v>80</v>
      </c>
      <c r="H598" s="187" t="s">
        <v>6</v>
      </c>
      <c r="I598" s="188">
        <v>1</v>
      </c>
      <c r="J598" s="188">
        <f>VLOOKUP(A598,CENIK!$A$2:$F$201,6,FALSE)</f>
        <v>0</v>
      </c>
      <c r="K598" s="188">
        <f t="shared" si="19"/>
        <v>0</v>
      </c>
      <c r="M598"/>
      <c r="P598" s="42"/>
    </row>
    <row r="599" spans="1:16" ht="345" x14ac:dyDescent="0.25">
      <c r="A599" s="187">
        <v>6301</v>
      </c>
      <c r="B599" s="187">
        <v>125</v>
      </c>
      <c r="C599" s="184" t="str">
        <f t="shared" si="18"/>
        <v>125-6301</v>
      </c>
      <c r="D599" s="244" t="s">
        <v>300</v>
      </c>
      <c r="E599" s="244" t="s">
        <v>74</v>
      </c>
      <c r="F599" s="244" t="s">
        <v>81</v>
      </c>
      <c r="G599" s="244" t="s">
        <v>270</v>
      </c>
      <c r="H599" s="187" t="s">
        <v>6</v>
      </c>
      <c r="I599" s="188">
        <v>9</v>
      </c>
      <c r="J599" s="188">
        <f>VLOOKUP(A599,CENIK!$A$2:$F$201,6,FALSE)</f>
        <v>0</v>
      </c>
      <c r="K599" s="188">
        <f t="shared" si="19"/>
        <v>0</v>
      </c>
      <c r="M599"/>
      <c r="P599" s="42"/>
    </row>
    <row r="600" spans="1:16" ht="120" x14ac:dyDescent="0.25">
      <c r="A600" s="187">
        <v>6302</v>
      </c>
      <c r="B600" s="187">
        <v>125</v>
      </c>
      <c r="C600" s="184" t="str">
        <f t="shared" si="18"/>
        <v>125-6302</v>
      </c>
      <c r="D600" s="244" t="s">
        <v>300</v>
      </c>
      <c r="E600" s="244" t="s">
        <v>74</v>
      </c>
      <c r="F600" s="244" t="s">
        <v>81</v>
      </c>
      <c r="G600" s="244" t="s">
        <v>82</v>
      </c>
      <c r="H600" s="187" t="s">
        <v>6</v>
      </c>
      <c r="I600" s="188">
        <v>9</v>
      </c>
      <c r="J600" s="188">
        <f>VLOOKUP(A600,CENIK!$A$2:$F$201,6,FALSE)</f>
        <v>0</v>
      </c>
      <c r="K600" s="188">
        <f t="shared" si="19"/>
        <v>0</v>
      </c>
      <c r="M600"/>
      <c r="P600" s="42"/>
    </row>
    <row r="601" spans="1:16" ht="30" x14ac:dyDescent="0.25">
      <c r="A601" s="187">
        <v>6401</v>
      </c>
      <c r="B601" s="187">
        <v>125</v>
      </c>
      <c r="C601" s="184" t="str">
        <f t="shared" si="18"/>
        <v>125-6401</v>
      </c>
      <c r="D601" s="244" t="s">
        <v>300</v>
      </c>
      <c r="E601" s="244" t="s">
        <v>74</v>
      </c>
      <c r="F601" s="244" t="s">
        <v>85</v>
      </c>
      <c r="G601" s="244" t="s">
        <v>86</v>
      </c>
      <c r="H601" s="187" t="s">
        <v>10</v>
      </c>
      <c r="I601" s="188">
        <v>174.77</v>
      </c>
      <c r="J601" s="188">
        <f>VLOOKUP(A601,CENIK!$A$2:$F$201,6,FALSE)</f>
        <v>0</v>
      </c>
      <c r="K601" s="188">
        <f t="shared" si="19"/>
        <v>0</v>
      </c>
      <c r="M601"/>
      <c r="P601" s="42"/>
    </row>
    <row r="602" spans="1:16" ht="30" x14ac:dyDescent="0.25">
      <c r="A602" s="187">
        <v>6402</v>
      </c>
      <c r="B602" s="187">
        <v>125</v>
      </c>
      <c r="C602" s="184" t="str">
        <f t="shared" si="18"/>
        <v>125-6402</v>
      </c>
      <c r="D602" s="244" t="s">
        <v>300</v>
      </c>
      <c r="E602" s="244" t="s">
        <v>74</v>
      </c>
      <c r="F602" s="244" t="s">
        <v>85</v>
      </c>
      <c r="G602" s="244" t="s">
        <v>122</v>
      </c>
      <c r="H602" s="187" t="s">
        <v>10</v>
      </c>
      <c r="I602" s="188">
        <v>174.77</v>
      </c>
      <c r="J602" s="188">
        <f>VLOOKUP(A602,CENIK!$A$2:$F$201,6,FALSE)</f>
        <v>0</v>
      </c>
      <c r="K602" s="188">
        <f t="shared" si="19"/>
        <v>0</v>
      </c>
      <c r="M602"/>
      <c r="P602" s="42"/>
    </row>
    <row r="603" spans="1:16" ht="60" x14ac:dyDescent="0.25">
      <c r="A603" s="187">
        <v>6405</v>
      </c>
      <c r="B603" s="187">
        <v>125</v>
      </c>
      <c r="C603" s="184" t="str">
        <f t="shared" si="18"/>
        <v>125-6405</v>
      </c>
      <c r="D603" s="244" t="s">
        <v>300</v>
      </c>
      <c r="E603" s="244" t="s">
        <v>74</v>
      </c>
      <c r="F603" s="244" t="s">
        <v>85</v>
      </c>
      <c r="G603" s="244" t="s">
        <v>87</v>
      </c>
      <c r="H603" s="187" t="s">
        <v>10</v>
      </c>
      <c r="I603" s="188">
        <v>174.77</v>
      </c>
      <c r="J603" s="188">
        <f>VLOOKUP(A603,CENIK!$A$2:$F$201,6,FALSE)</f>
        <v>0</v>
      </c>
      <c r="K603" s="188">
        <f t="shared" si="19"/>
        <v>0</v>
      </c>
      <c r="M603"/>
      <c r="P603" s="42"/>
    </row>
    <row r="604" spans="1:16" ht="45" x14ac:dyDescent="0.25">
      <c r="A604" s="187">
        <v>6503</v>
      </c>
      <c r="B604" s="187">
        <v>125</v>
      </c>
      <c r="C604" s="184" t="str">
        <f t="shared" si="18"/>
        <v>125-6503</v>
      </c>
      <c r="D604" s="244" t="s">
        <v>300</v>
      </c>
      <c r="E604" s="244" t="s">
        <v>74</v>
      </c>
      <c r="F604" s="244" t="s">
        <v>88</v>
      </c>
      <c r="G604" s="244" t="s">
        <v>273</v>
      </c>
      <c r="H604" s="187" t="s">
        <v>6</v>
      </c>
      <c r="I604" s="188">
        <v>1</v>
      </c>
      <c r="J604" s="188">
        <f>VLOOKUP(A604,CENIK!$A$2:$F$201,6,FALSE)</f>
        <v>0</v>
      </c>
      <c r="K604" s="188">
        <f t="shared" si="19"/>
        <v>0</v>
      </c>
      <c r="M604"/>
      <c r="P604" s="42"/>
    </row>
    <row r="605" spans="1:16" ht="60" x14ac:dyDescent="0.25">
      <c r="A605" s="187">
        <v>1201</v>
      </c>
      <c r="B605" s="187">
        <v>140</v>
      </c>
      <c r="C605" s="184" t="str">
        <f t="shared" si="18"/>
        <v>140-1201</v>
      </c>
      <c r="D605" s="244" t="s">
        <v>652</v>
      </c>
      <c r="E605" s="244" t="s">
        <v>7</v>
      </c>
      <c r="F605" s="244" t="s">
        <v>8</v>
      </c>
      <c r="G605" s="244" t="s">
        <v>9</v>
      </c>
      <c r="H605" s="187" t="s">
        <v>10</v>
      </c>
      <c r="I605" s="188">
        <v>113.8</v>
      </c>
      <c r="J605" s="188">
        <f>VLOOKUP(A605,CENIK!$A$2:$F$201,6,FALSE)</f>
        <v>0</v>
      </c>
      <c r="K605" s="188">
        <f t="shared" si="19"/>
        <v>0</v>
      </c>
      <c r="M605"/>
      <c r="P605" s="42"/>
    </row>
    <row r="606" spans="1:16" ht="45" x14ac:dyDescent="0.25">
      <c r="A606" s="187">
        <v>1202</v>
      </c>
      <c r="B606" s="187">
        <v>140</v>
      </c>
      <c r="C606" s="184" t="str">
        <f t="shared" si="18"/>
        <v>140-1202</v>
      </c>
      <c r="D606" s="244" t="s">
        <v>652</v>
      </c>
      <c r="E606" s="244" t="s">
        <v>7</v>
      </c>
      <c r="F606" s="244" t="s">
        <v>8</v>
      </c>
      <c r="G606" s="244" t="s">
        <v>11</v>
      </c>
      <c r="H606" s="187" t="s">
        <v>12</v>
      </c>
      <c r="I606" s="188">
        <v>5</v>
      </c>
      <c r="J606" s="188">
        <f>VLOOKUP(A606,CENIK!$A$2:$F$201,6,FALSE)</f>
        <v>0</v>
      </c>
      <c r="K606" s="188">
        <f t="shared" si="19"/>
        <v>0</v>
      </c>
      <c r="M606"/>
      <c r="P606" s="42"/>
    </row>
    <row r="607" spans="1:16" ht="60" x14ac:dyDescent="0.25">
      <c r="A607" s="187">
        <v>1203</v>
      </c>
      <c r="B607" s="187">
        <v>140</v>
      </c>
      <c r="C607" s="184" t="str">
        <f t="shared" si="18"/>
        <v>140-1203</v>
      </c>
      <c r="D607" s="244" t="s">
        <v>652</v>
      </c>
      <c r="E607" s="244" t="s">
        <v>7</v>
      </c>
      <c r="F607" s="244" t="s">
        <v>8</v>
      </c>
      <c r="G607" s="244" t="s">
        <v>236</v>
      </c>
      <c r="H607" s="187" t="s">
        <v>10</v>
      </c>
      <c r="I607" s="188">
        <v>114</v>
      </c>
      <c r="J607" s="188">
        <f>VLOOKUP(A607,CENIK!$A$2:$F$201,6,FALSE)</f>
        <v>0</v>
      </c>
      <c r="K607" s="188">
        <f t="shared" si="19"/>
        <v>0</v>
      </c>
      <c r="M607"/>
      <c r="P607" s="42"/>
    </row>
    <row r="608" spans="1:16" ht="75" x14ac:dyDescent="0.25">
      <c r="A608" s="187">
        <v>1210</v>
      </c>
      <c r="B608" s="187">
        <v>140</v>
      </c>
      <c r="C608" s="184" t="str">
        <f t="shared" si="18"/>
        <v>140-1210</v>
      </c>
      <c r="D608" s="244" t="s">
        <v>652</v>
      </c>
      <c r="E608" s="244" t="s">
        <v>7</v>
      </c>
      <c r="F608" s="244" t="s">
        <v>8</v>
      </c>
      <c r="G608" s="244" t="s">
        <v>241</v>
      </c>
      <c r="H608" s="187" t="s">
        <v>14</v>
      </c>
      <c r="I608" s="188">
        <v>1</v>
      </c>
      <c r="J608" s="188">
        <f>VLOOKUP(A608,CENIK!$A$2:$F$201,6,FALSE)</f>
        <v>0</v>
      </c>
      <c r="K608" s="188">
        <f t="shared" si="19"/>
        <v>0</v>
      </c>
      <c r="M608"/>
      <c r="P608" s="42"/>
    </row>
    <row r="609" spans="1:16" ht="45" x14ac:dyDescent="0.25">
      <c r="A609" s="187">
        <v>1301</v>
      </c>
      <c r="B609" s="187">
        <v>140</v>
      </c>
      <c r="C609" s="184" t="str">
        <f t="shared" si="18"/>
        <v>140-1301</v>
      </c>
      <c r="D609" s="244" t="s">
        <v>652</v>
      </c>
      <c r="E609" s="244" t="s">
        <v>7</v>
      </c>
      <c r="F609" s="244" t="s">
        <v>15</v>
      </c>
      <c r="G609" s="244" t="s">
        <v>16</v>
      </c>
      <c r="H609" s="187" t="s">
        <v>10</v>
      </c>
      <c r="I609" s="188">
        <v>113.8</v>
      </c>
      <c r="J609" s="188">
        <f>VLOOKUP(A609,CENIK!$A$2:$F$201,6,FALSE)</f>
        <v>0</v>
      </c>
      <c r="K609" s="188">
        <f t="shared" si="19"/>
        <v>0</v>
      </c>
      <c r="M609"/>
      <c r="P609" s="42"/>
    </row>
    <row r="610" spans="1:16" ht="150" x14ac:dyDescent="0.25">
      <c r="A610" s="187">
        <v>1302</v>
      </c>
      <c r="B610" s="187">
        <v>140</v>
      </c>
      <c r="C610" s="184" t="str">
        <f t="shared" si="18"/>
        <v>140-1302</v>
      </c>
      <c r="D610" s="244" t="s">
        <v>652</v>
      </c>
      <c r="E610" s="244" t="s">
        <v>7</v>
      </c>
      <c r="F610" s="244" t="s">
        <v>15</v>
      </c>
      <c r="G610" s="1201" t="s">
        <v>3252</v>
      </c>
      <c r="H610" s="187" t="s">
        <v>10</v>
      </c>
      <c r="I610" s="188">
        <v>113.8</v>
      </c>
      <c r="J610" s="188">
        <f>VLOOKUP(A610,CENIK!$A$2:$F$201,6,FALSE)</f>
        <v>0</v>
      </c>
      <c r="K610" s="188">
        <f t="shared" si="19"/>
        <v>0</v>
      </c>
      <c r="M610"/>
      <c r="P610" s="42"/>
    </row>
    <row r="611" spans="1:16" ht="60" x14ac:dyDescent="0.25">
      <c r="A611" s="187">
        <v>1307</v>
      </c>
      <c r="B611" s="187">
        <v>140</v>
      </c>
      <c r="C611" s="184" t="str">
        <f t="shared" si="18"/>
        <v>140-1307</v>
      </c>
      <c r="D611" s="244" t="s">
        <v>652</v>
      </c>
      <c r="E611" s="244" t="s">
        <v>7</v>
      </c>
      <c r="F611" s="244" t="s">
        <v>15</v>
      </c>
      <c r="G611" s="244" t="s">
        <v>18</v>
      </c>
      <c r="H611" s="187" t="s">
        <v>6</v>
      </c>
      <c r="I611" s="188">
        <v>15</v>
      </c>
      <c r="J611" s="188">
        <f>VLOOKUP(A611,CENIK!$A$2:$F$201,6,FALSE)</f>
        <v>0</v>
      </c>
      <c r="K611" s="188">
        <f t="shared" si="19"/>
        <v>0</v>
      </c>
      <c r="M611"/>
      <c r="P611" s="42"/>
    </row>
    <row r="612" spans="1:16" ht="30" x14ac:dyDescent="0.25">
      <c r="A612" s="187">
        <v>1401</v>
      </c>
      <c r="B612" s="187">
        <v>140</v>
      </c>
      <c r="C612" s="184" t="str">
        <f t="shared" si="18"/>
        <v>140-1401</v>
      </c>
      <c r="D612" s="244" t="s">
        <v>652</v>
      </c>
      <c r="E612" s="244" t="s">
        <v>7</v>
      </c>
      <c r="F612" s="244" t="s">
        <v>25</v>
      </c>
      <c r="G612" s="244" t="s">
        <v>247</v>
      </c>
      <c r="H612" s="187" t="s">
        <v>20</v>
      </c>
      <c r="I612" s="188">
        <v>5</v>
      </c>
      <c r="J612" s="188">
        <f>VLOOKUP(A612,CENIK!$A$2:$F$201,6,FALSE)</f>
        <v>0</v>
      </c>
      <c r="K612" s="188">
        <f t="shared" si="19"/>
        <v>0</v>
      </c>
      <c r="M612"/>
      <c r="P612" s="42"/>
    </row>
    <row r="613" spans="1:16" ht="30" x14ac:dyDescent="0.25">
      <c r="A613" s="187">
        <v>1402</v>
      </c>
      <c r="B613" s="187">
        <v>140</v>
      </c>
      <c r="C613" s="184" t="str">
        <f t="shared" si="18"/>
        <v>140-1402</v>
      </c>
      <c r="D613" s="244" t="s">
        <v>652</v>
      </c>
      <c r="E613" s="244" t="s">
        <v>7</v>
      </c>
      <c r="F613" s="244" t="s">
        <v>25</v>
      </c>
      <c r="G613" s="244" t="s">
        <v>248</v>
      </c>
      <c r="H613" s="187" t="s">
        <v>20</v>
      </c>
      <c r="I613" s="188">
        <v>5</v>
      </c>
      <c r="J613" s="188">
        <f>VLOOKUP(A613,CENIK!$A$2:$F$201,6,FALSE)</f>
        <v>0</v>
      </c>
      <c r="K613" s="188">
        <f t="shared" si="19"/>
        <v>0</v>
      </c>
      <c r="M613"/>
      <c r="P613" s="42"/>
    </row>
    <row r="614" spans="1:16" ht="30" x14ac:dyDescent="0.25">
      <c r="A614" s="187">
        <v>1403</v>
      </c>
      <c r="B614" s="187">
        <v>140</v>
      </c>
      <c r="C614" s="184" t="str">
        <f t="shared" si="18"/>
        <v>140-1403</v>
      </c>
      <c r="D614" s="244" t="s">
        <v>652</v>
      </c>
      <c r="E614" s="244" t="s">
        <v>7</v>
      </c>
      <c r="F614" s="244" t="s">
        <v>25</v>
      </c>
      <c r="G614" s="244" t="s">
        <v>249</v>
      </c>
      <c r="H614" s="187" t="s">
        <v>20</v>
      </c>
      <c r="I614" s="188">
        <v>5</v>
      </c>
      <c r="J614" s="188">
        <f>VLOOKUP(A614,CENIK!$A$2:$F$201,6,FALSE)</f>
        <v>0</v>
      </c>
      <c r="K614" s="188">
        <f t="shared" si="19"/>
        <v>0</v>
      </c>
      <c r="M614"/>
      <c r="P614" s="42"/>
    </row>
    <row r="615" spans="1:16" ht="45" x14ac:dyDescent="0.25">
      <c r="A615" s="187">
        <v>12309</v>
      </c>
      <c r="B615" s="187">
        <v>140</v>
      </c>
      <c r="C615" s="184" t="str">
        <f t="shared" si="18"/>
        <v>140-12309</v>
      </c>
      <c r="D615" s="244" t="s">
        <v>652</v>
      </c>
      <c r="E615" s="244" t="s">
        <v>26</v>
      </c>
      <c r="F615" s="244" t="s">
        <v>27</v>
      </c>
      <c r="G615" s="244" t="s">
        <v>30</v>
      </c>
      <c r="H615" s="187" t="s">
        <v>29</v>
      </c>
      <c r="I615" s="188">
        <v>147</v>
      </c>
      <c r="J615" s="188">
        <f>VLOOKUP(A615,CENIK!$A$2:$F$201,6,FALSE)</f>
        <v>0</v>
      </c>
      <c r="K615" s="188">
        <f t="shared" si="19"/>
        <v>0</v>
      </c>
      <c r="M615"/>
      <c r="P615" s="42"/>
    </row>
    <row r="616" spans="1:16" ht="30" x14ac:dyDescent="0.25">
      <c r="A616" s="187">
        <v>12328</v>
      </c>
      <c r="B616" s="187">
        <v>140</v>
      </c>
      <c r="C616" s="184" t="str">
        <f t="shared" si="18"/>
        <v>140-12328</v>
      </c>
      <c r="D616" s="244" t="s">
        <v>652</v>
      </c>
      <c r="E616" s="244" t="s">
        <v>26</v>
      </c>
      <c r="F616" s="244" t="s">
        <v>27</v>
      </c>
      <c r="G616" s="244" t="s">
        <v>32</v>
      </c>
      <c r="H616" s="187" t="s">
        <v>10</v>
      </c>
      <c r="I616" s="188">
        <v>227.6</v>
      </c>
      <c r="J616" s="188">
        <f>VLOOKUP(A616,CENIK!$A$2:$F$201,6,FALSE)</f>
        <v>0</v>
      </c>
      <c r="K616" s="188">
        <f t="shared" si="19"/>
        <v>0</v>
      </c>
      <c r="M616"/>
      <c r="P616" s="42"/>
    </row>
    <row r="617" spans="1:16" ht="60" x14ac:dyDescent="0.25">
      <c r="A617" s="187">
        <v>21106</v>
      </c>
      <c r="B617" s="187">
        <v>140</v>
      </c>
      <c r="C617" s="184" t="str">
        <f t="shared" si="18"/>
        <v>140-21106</v>
      </c>
      <c r="D617" s="244" t="s">
        <v>652</v>
      </c>
      <c r="E617" s="244" t="s">
        <v>26</v>
      </c>
      <c r="F617" s="244" t="s">
        <v>27</v>
      </c>
      <c r="G617" s="244" t="s">
        <v>251</v>
      </c>
      <c r="H617" s="187" t="s">
        <v>22</v>
      </c>
      <c r="I617" s="188">
        <v>118</v>
      </c>
      <c r="J617" s="188">
        <f>VLOOKUP(A617,CENIK!$A$2:$F$201,6,FALSE)</f>
        <v>0</v>
      </c>
      <c r="K617" s="188">
        <f t="shared" si="19"/>
        <v>0</v>
      </c>
      <c r="M617"/>
      <c r="P617" s="42"/>
    </row>
    <row r="618" spans="1:16" ht="30" x14ac:dyDescent="0.25">
      <c r="A618" s="187">
        <v>22103</v>
      </c>
      <c r="B618" s="187">
        <v>140</v>
      </c>
      <c r="C618" s="184" t="str">
        <f t="shared" si="18"/>
        <v>140-22103</v>
      </c>
      <c r="D618" s="244" t="s">
        <v>652</v>
      </c>
      <c r="E618" s="244" t="s">
        <v>26</v>
      </c>
      <c r="F618" s="244" t="s">
        <v>36</v>
      </c>
      <c r="G618" s="244" t="s">
        <v>40</v>
      </c>
      <c r="H618" s="187" t="s">
        <v>29</v>
      </c>
      <c r="I618" s="188">
        <v>147.94</v>
      </c>
      <c r="J618" s="188">
        <f>VLOOKUP(A618,CENIK!$A$2:$F$201,6,FALSE)</f>
        <v>0</v>
      </c>
      <c r="K618" s="188">
        <f t="shared" si="19"/>
        <v>0</v>
      </c>
      <c r="M618"/>
      <c r="P618" s="42"/>
    </row>
    <row r="619" spans="1:16" ht="30" x14ac:dyDescent="0.25">
      <c r="A619" s="187">
        <v>24405</v>
      </c>
      <c r="B619" s="187">
        <v>140</v>
      </c>
      <c r="C619" s="184" t="str">
        <f t="shared" si="18"/>
        <v>140-24405</v>
      </c>
      <c r="D619" s="244" t="s">
        <v>652</v>
      </c>
      <c r="E619" s="244" t="s">
        <v>26</v>
      </c>
      <c r="F619" s="244" t="s">
        <v>36</v>
      </c>
      <c r="G619" s="244" t="s">
        <v>252</v>
      </c>
      <c r="H619" s="187" t="s">
        <v>22</v>
      </c>
      <c r="I619" s="188">
        <v>59.18</v>
      </c>
      <c r="J619" s="188">
        <f>VLOOKUP(A619,CENIK!$A$2:$F$201,6,FALSE)</f>
        <v>0</v>
      </c>
      <c r="K619" s="188">
        <f t="shared" si="19"/>
        <v>0</v>
      </c>
      <c r="M619"/>
      <c r="P619" s="42"/>
    </row>
    <row r="620" spans="1:16" ht="30" x14ac:dyDescent="0.25">
      <c r="A620" s="187">
        <v>31101</v>
      </c>
      <c r="B620" s="187">
        <v>140</v>
      </c>
      <c r="C620" s="184" t="str">
        <f t="shared" ref="C620:C683" si="20">CONCATENATE(B620,$A$41,A620)</f>
        <v>140-31101</v>
      </c>
      <c r="D620" s="244" t="s">
        <v>652</v>
      </c>
      <c r="E620" s="244" t="s">
        <v>26</v>
      </c>
      <c r="F620" s="244" t="s">
        <v>36</v>
      </c>
      <c r="G620" s="244" t="s">
        <v>253</v>
      </c>
      <c r="H620" s="187" t="s">
        <v>22</v>
      </c>
      <c r="I620" s="188">
        <v>36.99</v>
      </c>
      <c r="J620" s="188">
        <f>VLOOKUP(A620,CENIK!$A$2:$F$201,6,FALSE)</f>
        <v>0</v>
      </c>
      <c r="K620" s="188">
        <f t="shared" ref="K620:K683" si="21">ROUND(I620*J620,2)</f>
        <v>0</v>
      </c>
      <c r="M620"/>
      <c r="P620" s="42"/>
    </row>
    <row r="621" spans="1:16" ht="75" x14ac:dyDescent="0.25">
      <c r="A621" s="187">
        <v>31602</v>
      </c>
      <c r="B621" s="187">
        <v>140</v>
      </c>
      <c r="C621" s="184" t="str">
        <f t="shared" si="20"/>
        <v>140-31602</v>
      </c>
      <c r="D621" s="244" t="s">
        <v>652</v>
      </c>
      <c r="E621" s="244" t="s">
        <v>26</v>
      </c>
      <c r="F621" s="244" t="s">
        <v>36</v>
      </c>
      <c r="G621" s="244" t="s">
        <v>640</v>
      </c>
      <c r="H621" s="187" t="s">
        <v>29</v>
      </c>
      <c r="I621" s="188">
        <v>147.94</v>
      </c>
      <c r="J621" s="188">
        <f>VLOOKUP(A621,CENIK!$A$2:$F$201,6,FALSE)</f>
        <v>0</v>
      </c>
      <c r="K621" s="188">
        <f t="shared" si="21"/>
        <v>0</v>
      </c>
      <c r="M621"/>
      <c r="P621" s="42"/>
    </row>
    <row r="622" spans="1:16" ht="45" x14ac:dyDescent="0.25">
      <c r="A622" s="187">
        <v>32208</v>
      </c>
      <c r="B622" s="187">
        <v>140</v>
      </c>
      <c r="C622" s="184" t="str">
        <f t="shared" si="20"/>
        <v>140-32208</v>
      </c>
      <c r="D622" s="244" t="s">
        <v>652</v>
      </c>
      <c r="E622" s="244" t="s">
        <v>26</v>
      </c>
      <c r="F622" s="244" t="s">
        <v>36</v>
      </c>
      <c r="G622" s="244" t="s">
        <v>254</v>
      </c>
      <c r="H622" s="187" t="s">
        <v>29</v>
      </c>
      <c r="I622" s="188">
        <v>147.94</v>
      </c>
      <c r="J622" s="188">
        <f>VLOOKUP(A622,CENIK!$A$2:$F$201,6,FALSE)</f>
        <v>0</v>
      </c>
      <c r="K622" s="188">
        <f t="shared" si="21"/>
        <v>0</v>
      </c>
      <c r="M622"/>
      <c r="P622" s="42"/>
    </row>
    <row r="623" spans="1:16" ht="45" x14ac:dyDescent="0.25">
      <c r="A623" s="187">
        <v>4101</v>
      </c>
      <c r="B623" s="187">
        <v>140</v>
      </c>
      <c r="C623" s="184" t="str">
        <f t="shared" si="20"/>
        <v>140-4101</v>
      </c>
      <c r="D623" s="244" t="s">
        <v>652</v>
      </c>
      <c r="E623" s="244" t="s">
        <v>49</v>
      </c>
      <c r="F623" s="244" t="s">
        <v>50</v>
      </c>
      <c r="G623" s="244" t="s">
        <v>641</v>
      </c>
      <c r="H623" s="187" t="s">
        <v>29</v>
      </c>
      <c r="I623" s="188">
        <v>405.13</v>
      </c>
      <c r="J623" s="188">
        <f>VLOOKUP(A623,CENIK!$A$2:$F$201,6,FALSE)</f>
        <v>0</v>
      </c>
      <c r="K623" s="188">
        <f t="shared" si="21"/>
        <v>0</v>
      </c>
      <c r="M623"/>
      <c r="P623" s="42"/>
    </row>
    <row r="624" spans="1:16" ht="45" x14ac:dyDescent="0.25">
      <c r="A624" s="187">
        <v>4106</v>
      </c>
      <c r="B624" s="187">
        <v>140</v>
      </c>
      <c r="C624" s="184" t="str">
        <f t="shared" si="20"/>
        <v>140-4106</v>
      </c>
      <c r="D624" s="244" t="s">
        <v>652</v>
      </c>
      <c r="E624" s="244" t="s">
        <v>49</v>
      </c>
      <c r="F624" s="244" t="s">
        <v>50</v>
      </c>
      <c r="G624" s="244" t="s">
        <v>642</v>
      </c>
      <c r="H624" s="187" t="s">
        <v>22</v>
      </c>
      <c r="I624" s="188">
        <v>155</v>
      </c>
      <c r="J624" s="188">
        <f>VLOOKUP(A624,CENIK!$A$2:$F$201,6,FALSE)</f>
        <v>0</v>
      </c>
      <c r="K624" s="188">
        <f t="shared" si="21"/>
        <v>0</v>
      </c>
      <c r="M624"/>
      <c r="P624" s="42"/>
    </row>
    <row r="625" spans="1:16" ht="45" x14ac:dyDescent="0.25">
      <c r="A625" s="187">
        <v>4117</v>
      </c>
      <c r="B625" s="187">
        <v>140</v>
      </c>
      <c r="C625" s="184" t="str">
        <f t="shared" si="20"/>
        <v>140-4117</v>
      </c>
      <c r="D625" s="244" t="s">
        <v>652</v>
      </c>
      <c r="E625" s="244" t="s">
        <v>49</v>
      </c>
      <c r="F625" s="244" t="s">
        <v>50</v>
      </c>
      <c r="G625" s="244" t="s">
        <v>52</v>
      </c>
      <c r="H625" s="187" t="s">
        <v>22</v>
      </c>
      <c r="I625" s="188">
        <v>16</v>
      </c>
      <c r="J625" s="188">
        <f>VLOOKUP(A625,CENIK!$A$2:$F$201,6,FALSE)</f>
        <v>0</v>
      </c>
      <c r="K625" s="188">
        <f t="shared" si="21"/>
        <v>0</v>
      </c>
      <c r="M625"/>
      <c r="P625" s="42"/>
    </row>
    <row r="626" spans="1:16" ht="45" x14ac:dyDescent="0.25">
      <c r="A626" s="187">
        <v>4121</v>
      </c>
      <c r="B626" s="187">
        <v>140</v>
      </c>
      <c r="C626" s="184" t="str">
        <f t="shared" si="20"/>
        <v>140-4121</v>
      </c>
      <c r="D626" s="244" t="s">
        <v>652</v>
      </c>
      <c r="E626" s="244" t="s">
        <v>49</v>
      </c>
      <c r="F626" s="244" t="s">
        <v>50</v>
      </c>
      <c r="G626" s="244" t="s">
        <v>260</v>
      </c>
      <c r="H626" s="187" t="s">
        <v>22</v>
      </c>
      <c r="I626" s="188">
        <v>2</v>
      </c>
      <c r="J626" s="188">
        <f>VLOOKUP(A626,CENIK!$A$2:$F$201,6,FALSE)</f>
        <v>0</v>
      </c>
      <c r="K626" s="188">
        <f t="shared" si="21"/>
        <v>0</v>
      </c>
      <c r="M626"/>
      <c r="P626" s="42"/>
    </row>
    <row r="627" spans="1:16" ht="30" x14ac:dyDescent="0.25">
      <c r="A627" s="187">
        <v>4202</v>
      </c>
      <c r="B627" s="187">
        <v>140</v>
      </c>
      <c r="C627" s="184" t="str">
        <f t="shared" si="20"/>
        <v>140-4202</v>
      </c>
      <c r="D627" s="244" t="s">
        <v>652</v>
      </c>
      <c r="E627" s="244" t="s">
        <v>49</v>
      </c>
      <c r="F627" s="244" t="s">
        <v>56</v>
      </c>
      <c r="G627" s="244" t="s">
        <v>58</v>
      </c>
      <c r="H627" s="187" t="s">
        <v>29</v>
      </c>
      <c r="I627" s="188">
        <v>147.94</v>
      </c>
      <c r="J627" s="188">
        <f>VLOOKUP(A627,CENIK!$A$2:$F$201,6,FALSE)</f>
        <v>0</v>
      </c>
      <c r="K627" s="188">
        <f t="shared" si="21"/>
        <v>0</v>
      </c>
      <c r="M627"/>
      <c r="P627" s="42"/>
    </row>
    <row r="628" spans="1:16" ht="75" x14ac:dyDescent="0.25">
      <c r="A628" s="187">
        <v>4203</v>
      </c>
      <c r="B628" s="187">
        <v>140</v>
      </c>
      <c r="C628" s="184" t="str">
        <f t="shared" si="20"/>
        <v>140-4203</v>
      </c>
      <c r="D628" s="244" t="s">
        <v>652</v>
      </c>
      <c r="E628" s="244" t="s">
        <v>49</v>
      </c>
      <c r="F628" s="244" t="s">
        <v>56</v>
      </c>
      <c r="G628" s="244" t="s">
        <v>59</v>
      </c>
      <c r="H628" s="187" t="s">
        <v>22</v>
      </c>
      <c r="I628" s="188">
        <v>14.79</v>
      </c>
      <c r="J628" s="188">
        <f>VLOOKUP(A628,CENIK!$A$2:$F$201,6,FALSE)</f>
        <v>0</v>
      </c>
      <c r="K628" s="188">
        <f t="shared" si="21"/>
        <v>0</v>
      </c>
      <c r="M628"/>
      <c r="P628" s="42"/>
    </row>
    <row r="629" spans="1:16" ht="60" x14ac:dyDescent="0.25">
      <c r="A629" s="187">
        <v>4204</v>
      </c>
      <c r="B629" s="187">
        <v>140</v>
      </c>
      <c r="C629" s="184" t="str">
        <f t="shared" si="20"/>
        <v>140-4204</v>
      </c>
      <c r="D629" s="244" t="s">
        <v>652</v>
      </c>
      <c r="E629" s="244" t="s">
        <v>49</v>
      </c>
      <c r="F629" s="244" t="s">
        <v>56</v>
      </c>
      <c r="G629" s="244" t="s">
        <v>60</v>
      </c>
      <c r="H629" s="187" t="s">
        <v>22</v>
      </c>
      <c r="I629" s="188">
        <v>59.03</v>
      </c>
      <c r="J629" s="188">
        <f>VLOOKUP(A629,CENIK!$A$2:$F$201,6,FALSE)</f>
        <v>0</v>
      </c>
      <c r="K629" s="188">
        <f t="shared" si="21"/>
        <v>0</v>
      </c>
      <c r="M629"/>
      <c r="P629" s="42"/>
    </row>
    <row r="630" spans="1:16" ht="60" x14ac:dyDescent="0.25">
      <c r="A630" s="187">
        <v>4206</v>
      </c>
      <c r="B630" s="187">
        <v>140</v>
      </c>
      <c r="C630" s="184" t="str">
        <f t="shared" si="20"/>
        <v>140-4206</v>
      </c>
      <c r="D630" s="244" t="s">
        <v>652</v>
      </c>
      <c r="E630" s="244" t="s">
        <v>49</v>
      </c>
      <c r="F630" s="244" t="s">
        <v>56</v>
      </c>
      <c r="G630" s="244" t="s">
        <v>62</v>
      </c>
      <c r="H630" s="187" t="s">
        <v>22</v>
      </c>
      <c r="I630" s="188">
        <v>109</v>
      </c>
      <c r="J630" s="188">
        <f>VLOOKUP(A630,CENIK!$A$2:$F$201,6,FALSE)</f>
        <v>0</v>
      </c>
      <c r="K630" s="188">
        <f t="shared" si="21"/>
        <v>0</v>
      </c>
      <c r="M630"/>
      <c r="P630" s="42"/>
    </row>
    <row r="631" spans="1:16" ht="165" x14ac:dyDescent="0.25">
      <c r="A631" s="187">
        <v>6101</v>
      </c>
      <c r="B631" s="187">
        <v>140</v>
      </c>
      <c r="C631" s="184" t="str">
        <f t="shared" si="20"/>
        <v>140-6101</v>
      </c>
      <c r="D631" s="244" t="s">
        <v>652</v>
      </c>
      <c r="E631" s="244" t="s">
        <v>74</v>
      </c>
      <c r="F631" s="244" t="s">
        <v>75</v>
      </c>
      <c r="G631" s="244" t="s">
        <v>76</v>
      </c>
      <c r="H631" s="187" t="s">
        <v>10</v>
      </c>
      <c r="I631" s="188">
        <v>113.8</v>
      </c>
      <c r="J631" s="188">
        <f>VLOOKUP(A631,CENIK!$A$2:$F$201,6,FALSE)</f>
        <v>0</v>
      </c>
      <c r="K631" s="188">
        <f t="shared" si="21"/>
        <v>0</v>
      </c>
      <c r="M631"/>
      <c r="P631" s="42"/>
    </row>
    <row r="632" spans="1:16" ht="120" x14ac:dyDescent="0.25">
      <c r="A632" s="187">
        <v>6204</v>
      </c>
      <c r="B632" s="187">
        <v>140</v>
      </c>
      <c r="C632" s="184" t="str">
        <f t="shared" si="20"/>
        <v>140-6204</v>
      </c>
      <c r="D632" s="244" t="s">
        <v>652</v>
      </c>
      <c r="E632" s="244" t="s">
        <v>74</v>
      </c>
      <c r="F632" s="244" t="s">
        <v>77</v>
      </c>
      <c r="G632" s="244" t="s">
        <v>265</v>
      </c>
      <c r="H632" s="187" t="s">
        <v>6</v>
      </c>
      <c r="I632" s="188">
        <v>5</v>
      </c>
      <c r="J632" s="188">
        <f>VLOOKUP(A632,CENIK!$A$2:$F$201,6,FALSE)</f>
        <v>0</v>
      </c>
      <c r="K632" s="188">
        <f t="shared" si="21"/>
        <v>0</v>
      </c>
      <c r="M632"/>
      <c r="P632" s="42"/>
    </row>
    <row r="633" spans="1:16" ht="120" x14ac:dyDescent="0.25">
      <c r="A633" s="187">
        <v>6253</v>
      </c>
      <c r="B633" s="187">
        <v>140</v>
      </c>
      <c r="C633" s="184" t="str">
        <f t="shared" si="20"/>
        <v>140-6253</v>
      </c>
      <c r="D633" s="244" t="s">
        <v>652</v>
      </c>
      <c r="E633" s="244" t="s">
        <v>74</v>
      </c>
      <c r="F633" s="244" t="s">
        <v>77</v>
      </c>
      <c r="G633" s="244" t="s">
        <v>269</v>
      </c>
      <c r="H633" s="187" t="s">
        <v>6</v>
      </c>
      <c r="I633" s="188">
        <v>5</v>
      </c>
      <c r="J633" s="188">
        <f>VLOOKUP(A633,CENIK!$A$2:$F$201,6,FALSE)</f>
        <v>0</v>
      </c>
      <c r="K633" s="188">
        <f t="shared" si="21"/>
        <v>0</v>
      </c>
      <c r="M633"/>
      <c r="P633" s="42"/>
    </row>
    <row r="634" spans="1:16" ht="30" x14ac:dyDescent="0.25">
      <c r="A634" s="187">
        <v>6258</v>
      </c>
      <c r="B634" s="187">
        <v>140</v>
      </c>
      <c r="C634" s="184" t="str">
        <f t="shared" si="20"/>
        <v>140-6258</v>
      </c>
      <c r="D634" s="244" t="s">
        <v>652</v>
      </c>
      <c r="E634" s="244" t="s">
        <v>74</v>
      </c>
      <c r="F634" s="244" t="s">
        <v>77</v>
      </c>
      <c r="G634" s="244" t="s">
        <v>80</v>
      </c>
      <c r="H634" s="187" t="s">
        <v>6</v>
      </c>
      <c r="I634" s="188">
        <v>1</v>
      </c>
      <c r="J634" s="188">
        <f>VLOOKUP(A634,CENIK!$A$2:$F$201,6,FALSE)</f>
        <v>0</v>
      </c>
      <c r="K634" s="188">
        <f t="shared" si="21"/>
        <v>0</v>
      </c>
      <c r="M634"/>
      <c r="P634" s="42"/>
    </row>
    <row r="635" spans="1:16" ht="345" x14ac:dyDescent="0.25">
      <c r="A635" s="187">
        <v>6301</v>
      </c>
      <c r="B635" s="187">
        <v>140</v>
      </c>
      <c r="C635" s="184" t="str">
        <f t="shared" si="20"/>
        <v>140-6301</v>
      </c>
      <c r="D635" s="244" t="s">
        <v>652</v>
      </c>
      <c r="E635" s="244" t="s">
        <v>74</v>
      </c>
      <c r="F635" s="244" t="s">
        <v>81</v>
      </c>
      <c r="G635" s="244" t="s">
        <v>270</v>
      </c>
      <c r="H635" s="187" t="s">
        <v>6</v>
      </c>
      <c r="I635" s="188">
        <v>16</v>
      </c>
      <c r="J635" s="188">
        <f>VLOOKUP(A635,CENIK!$A$2:$F$201,6,FALSE)</f>
        <v>0</v>
      </c>
      <c r="K635" s="188">
        <f t="shared" si="21"/>
        <v>0</v>
      </c>
      <c r="M635"/>
      <c r="P635" s="42"/>
    </row>
    <row r="636" spans="1:16" ht="120" x14ac:dyDescent="0.25">
      <c r="A636" s="187">
        <v>6302</v>
      </c>
      <c r="B636" s="187">
        <v>140</v>
      </c>
      <c r="C636" s="184" t="str">
        <f t="shared" si="20"/>
        <v>140-6302</v>
      </c>
      <c r="D636" s="244" t="s">
        <v>652</v>
      </c>
      <c r="E636" s="244" t="s">
        <v>74</v>
      </c>
      <c r="F636" s="244" t="s">
        <v>81</v>
      </c>
      <c r="G636" s="244" t="s">
        <v>82</v>
      </c>
      <c r="H636" s="187" t="s">
        <v>6</v>
      </c>
      <c r="I636" s="188">
        <v>16</v>
      </c>
      <c r="J636" s="188">
        <f>VLOOKUP(A636,CENIK!$A$2:$F$201,6,FALSE)</f>
        <v>0</v>
      </c>
      <c r="K636" s="188">
        <f t="shared" si="21"/>
        <v>0</v>
      </c>
      <c r="M636"/>
      <c r="P636" s="42"/>
    </row>
    <row r="637" spans="1:16" ht="30" x14ac:dyDescent="0.25">
      <c r="A637" s="187">
        <v>6401</v>
      </c>
      <c r="B637" s="187">
        <v>140</v>
      </c>
      <c r="C637" s="184" t="str">
        <f t="shared" si="20"/>
        <v>140-6401</v>
      </c>
      <c r="D637" s="244" t="s">
        <v>652</v>
      </c>
      <c r="E637" s="244" t="s">
        <v>74</v>
      </c>
      <c r="F637" s="244" t="s">
        <v>85</v>
      </c>
      <c r="G637" s="244" t="s">
        <v>86</v>
      </c>
      <c r="H637" s="187" t="s">
        <v>10</v>
      </c>
      <c r="I637" s="188">
        <v>113.8</v>
      </c>
      <c r="J637" s="188">
        <f>VLOOKUP(A637,CENIK!$A$2:$F$201,6,FALSE)</f>
        <v>0</v>
      </c>
      <c r="K637" s="188">
        <f t="shared" si="21"/>
        <v>0</v>
      </c>
      <c r="M637"/>
      <c r="P637" s="42"/>
    </row>
    <row r="638" spans="1:16" ht="30" x14ac:dyDescent="0.25">
      <c r="A638" s="187">
        <v>6402</v>
      </c>
      <c r="B638" s="187">
        <v>140</v>
      </c>
      <c r="C638" s="184" t="str">
        <f t="shared" si="20"/>
        <v>140-6402</v>
      </c>
      <c r="D638" s="244" t="s">
        <v>652</v>
      </c>
      <c r="E638" s="244" t="s">
        <v>74</v>
      </c>
      <c r="F638" s="244" t="s">
        <v>85</v>
      </c>
      <c r="G638" s="244" t="s">
        <v>122</v>
      </c>
      <c r="H638" s="187" t="s">
        <v>10</v>
      </c>
      <c r="I638" s="188">
        <v>113.8</v>
      </c>
      <c r="J638" s="188">
        <f>VLOOKUP(A638,CENIK!$A$2:$F$201,6,FALSE)</f>
        <v>0</v>
      </c>
      <c r="K638" s="188">
        <f t="shared" si="21"/>
        <v>0</v>
      </c>
      <c r="M638"/>
      <c r="P638" s="42"/>
    </row>
    <row r="639" spans="1:16" ht="60" x14ac:dyDescent="0.25">
      <c r="A639" s="187">
        <v>6405</v>
      </c>
      <c r="B639" s="187">
        <v>140</v>
      </c>
      <c r="C639" s="184" t="str">
        <f t="shared" si="20"/>
        <v>140-6405</v>
      </c>
      <c r="D639" s="244" t="s">
        <v>652</v>
      </c>
      <c r="E639" s="244" t="s">
        <v>74</v>
      </c>
      <c r="F639" s="244" t="s">
        <v>85</v>
      </c>
      <c r="G639" s="244" t="s">
        <v>87</v>
      </c>
      <c r="H639" s="187" t="s">
        <v>10</v>
      </c>
      <c r="I639" s="188">
        <v>113.8</v>
      </c>
      <c r="J639" s="188">
        <f>VLOOKUP(A639,CENIK!$A$2:$F$201,6,FALSE)</f>
        <v>0</v>
      </c>
      <c r="K639" s="188">
        <f t="shared" si="21"/>
        <v>0</v>
      </c>
      <c r="M639"/>
      <c r="P639" s="42"/>
    </row>
    <row r="640" spans="1:16" ht="45" x14ac:dyDescent="0.25">
      <c r="A640" s="187">
        <v>6503</v>
      </c>
      <c r="B640" s="187">
        <v>140</v>
      </c>
      <c r="C640" s="184" t="str">
        <f t="shared" si="20"/>
        <v>140-6503</v>
      </c>
      <c r="D640" s="244" t="s">
        <v>652</v>
      </c>
      <c r="E640" s="244" t="s">
        <v>74</v>
      </c>
      <c r="F640" s="244" t="s">
        <v>88</v>
      </c>
      <c r="G640" s="244" t="s">
        <v>273</v>
      </c>
      <c r="H640" s="187" t="s">
        <v>6</v>
      </c>
      <c r="I640" s="188">
        <v>3</v>
      </c>
      <c r="J640" s="188">
        <f>VLOOKUP(A640,CENIK!$A$2:$F$201,6,FALSE)</f>
        <v>0</v>
      </c>
      <c r="K640" s="188">
        <f t="shared" si="21"/>
        <v>0</v>
      </c>
      <c r="M640"/>
      <c r="P640" s="42"/>
    </row>
    <row r="641" spans="1:16" ht="60" x14ac:dyDescent="0.25">
      <c r="A641" s="187">
        <v>1201</v>
      </c>
      <c r="B641" s="187">
        <v>128</v>
      </c>
      <c r="C641" s="184" t="str">
        <f t="shared" si="20"/>
        <v>128-1201</v>
      </c>
      <c r="D641" s="244" t="s">
        <v>303</v>
      </c>
      <c r="E641" s="244" t="s">
        <v>7</v>
      </c>
      <c r="F641" s="244" t="s">
        <v>8</v>
      </c>
      <c r="G641" s="244" t="s">
        <v>9</v>
      </c>
      <c r="H641" s="187" t="s">
        <v>10</v>
      </c>
      <c r="I641" s="188">
        <v>52.06</v>
      </c>
      <c r="J641" s="188">
        <f>VLOOKUP(A641,CENIK!$A$2:$F$201,6,FALSE)</f>
        <v>0</v>
      </c>
      <c r="K641" s="188">
        <f t="shared" si="21"/>
        <v>0</v>
      </c>
      <c r="M641"/>
      <c r="P641" s="42"/>
    </row>
    <row r="642" spans="1:16" ht="45" x14ac:dyDescent="0.25">
      <c r="A642" s="187">
        <v>1202</v>
      </c>
      <c r="B642" s="187">
        <v>128</v>
      </c>
      <c r="C642" s="184" t="str">
        <f t="shared" si="20"/>
        <v>128-1202</v>
      </c>
      <c r="D642" s="244" t="s">
        <v>303</v>
      </c>
      <c r="E642" s="244" t="s">
        <v>7</v>
      </c>
      <c r="F642" s="244" t="s">
        <v>8</v>
      </c>
      <c r="G642" s="244" t="s">
        <v>11</v>
      </c>
      <c r="H642" s="187" t="s">
        <v>12</v>
      </c>
      <c r="I642" s="188">
        <v>3</v>
      </c>
      <c r="J642" s="188">
        <f>VLOOKUP(A642,CENIK!$A$2:$F$201,6,FALSE)</f>
        <v>0</v>
      </c>
      <c r="K642" s="188">
        <f t="shared" si="21"/>
        <v>0</v>
      </c>
      <c r="M642"/>
      <c r="P642" s="42"/>
    </row>
    <row r="643" spans="1:16" ht="60" x14ac:dyDescent="0.25">
      <c r="A643" s="187">
        <v>1203</v>
      </c>
      <c r="B643" s="187">
        <v>128</v>
      </c>
      <c r="C643" s="184" t="str">
        <f t="shared" si="20"/>
        <v>128-1203</v>
      </c>
      <c r="D643" s="244" t="s">
        <v>303</v>
      </c>
      <c r="E643" s="244" t="s">
        <v>7</v>
      </c>
      <c r="F643" s="244" t="s">
        <v>8</v>
      </c>
      <c r="G643" s="244" t="s">
        <v>236</v>
      </c>
      <c r="H643" s="187" t="s">
        <v>10</v>
      </c>
      <c r="I643" s="188">
        <v>52</v>
      </c>
      <c r="J643" s="188">
        <f>VLOOKUP(A643,CENIK!$A$2:$F$201,6,FALSE)</f>
        <v>0</v>
      </c>
      <c r="K643" s="188">
        <f t="shared" si="21"/>
        <v>0</v>
      </c>
      <c r="M643"/>
      <c r="P643" s="42"/>
    </row>
    <row r="644" spans="1:16" ht="60" x14ac:dyDescent="0.25">
      <c r="A644" s="187">
        <v>1205</v>
      </c>
      <c r="B644" s="187">
        <v>128</v>
      </c>
      <c r="C644" s="184" t="str">
        <f t="shared" si="20"/>
        <v>128-1205</v>
      </c>
      <c r="D644" s="244" t="s">
        <v>303</v>
      </c>
      <c r="E644" s="244" t="s">
        <v>7</v>
      </c>
      <c r="F644" s="244" t="s">
        <v>8</v>
      </c>
      <c r="G644" s="244" t="s">
        <v>237</v>
      </c>
      <c r="H644" s="187" t="s">
        <v>14</v>
      </c>
      <c r="I644" s="188">
        <v>1</v>
      </c>
      <c r="J644" s="188">
        <f>VLOOKUP(A644,CENIK!$A$2:$F$201,6,FALSE)</f>
        <v>0</v>
      </c>
      <c r="K644" s="188">
        <f t="shared" si="21"/>
        <v>0</v>
      </c>
      <c r="M644"/>
      <c r="P644" s="42"/>
    </row>
    <row r="645" spans="1:16" ht="60" x14ac:dyDescent="0.25">
      <c r="A645" s="187">
        <v>1206</v>
      </c>
      <c r="B645" s="187">
        <v>128</v>
      </c>
      <c r="C645" s="184" t="str">
        <f t="shared" si="20"/>
        <v>128-1206</v>
      </c>
      <c r="D645" s="244" t="s">
        <v>303</v>
      </c>
      <c r="E645" s="244" t="s">
        <v>7</v>
      </c>
      <c r="F645" s="244" t="s">
        <v>8</v>
      </c>
      <c r="G645" s="244" t="s">
        <v>238</v>
      </c>
      <c r="H645" s="187" t="s">
        <v>14</v>
      </c>
      <c r="I645" s="188">
        <v>1</v>
      </c>
      <c r="J645" s="188">
        <f>VLOOKUP(A645,CENIK!$A$2:$F$201,6,FALSE)</f>
        <v>0</v>
      </c>
      <c r="K645" s="188">
        <f t="shared" si="21"/>
        <v>0</v>
      </c>
      <c r="M645"/>
      <c r="P645" s="42"/>
    </row>
    <row r="646" spans="1:16" ht="75" x14ac:dyDescent="0.25">
      <c r="A646" s="187">
        <v>1210</v>
      </c>
      <c r="B646" s="187">
        <v>128</v>
      </c>
      <c r="C646" s="184" t="str">
        <f t="shared" si="20"/>
        <v>128-1210</v>
      </c>
      <c r="D646" s="244" t="s">
        <v>303</v>
      </c>
      <c r="E646" s="244" t="s">
        <v>7</v>
      </c>
      <c r="F646" s="244" t="s">
        <v>8</v>
      </c>
      <c r="G646" s="244" t="s">
        <v>241</v>
      </c>
      <c r="H646" s="187" t="s">
        <v>14</v>
      </c>
      <c r="I646" s="188">
        <v>1</v>
      </c>
      <c r="J646" s="188">
        <f>VLOOKUP(A646,CENIK!$A$2:$F$201,6,FALSE)</f>
        <v>0</v>
      </c>
      <c r="K646" s="188">
        <f t="shared" si="21"/>
        <v>0</v>
      </c>
      <c r="M646"/>
      <c r="P646" s="42"/>
    </row>
    <row r="647" spans="1:16" ht="45" x14ac:dyDescent="0.25">
      <c r="A647" s="187">
        <v>1301</v>
      </c>
      <c r="B647" s="187">
        <v>128</v>
      </c>
      <c r="C647" s="184" t="str">
        <f t="shared" si="20"/>
        <v>128-1301</v>
      </c>
      <c r="D647" s="244" t="s">
        <v>303</v>
      </c>
      <c r="E647" s="244" t="s">
        <v>7</v>
      </c>
      <c r="F647" s="244" t="s">
        <v>15</v>
      </c>
      <c r="G647" s="244" t="s">
        <v>16</v>
      </c>
      <c r="H647" s="187" t="s">
        <v>10</v>
      </c>
      <c r="I647" s="188">
        <v>52.06</v>
      </c>
      <c r="J647" s="188">
        <f>VLOOKUP(A647,CENIK!$A$2:$F$201,6,FALSE)</f>
        <v>0</v>
      </c>
      <c r="K647" s="188">
        <f t="shared" si="21"/>
        <v>0</v>
      </c>
      <c r="M647"/>
      <c r="P647" s="42"/>
    </row>
    <row r="648" spans="1:16" ht="150" x14ac:dyDescent="0.25">
      <c r="A648" s="187">
        <v>1302</v>
      </c>
      <c r="B648" s="187">
        <v>128</v>
      </c>
      <c r="C648" s="184" t="str">
        <f t="shared" si="20"/>
        <v>128-1302</v>
      </c>
      <c r="D648" s="244" t="s">
        <v>303</v>
      </c>
      <c r="E648" s="244" t="s">
        <v>7</v>
      </c>
      <c r="F648" s="244" t="s">
        <v>15</v>
      </c>
      <c r="G648" s="1201" t="s">
        <v>3252</v>
      </c>
      <c r="H648" s="187" t="s">
        <v>10</v>
      </c>
      <c r="I648" s="188">
        <v>52.06</v>
      </c>
      <c r="J648" s="188">
        <f>VLOOKUP(A648,CENIK!$A$2:$F$201,6,FALSE)</f>
        <v>0</v>
      </c>
      <c r="K648" s="188">
        <f t="shared" si="21"/>
        <v>0</v>
      </c>
      <c r="M648"/>
      <c r="P648" s="42"/>
    </row>
    <row r="649" spans="1:16" ht="60" x14ac:dyDescent="0.25">
      <c r="A649" s="187">
        <v>1307</v>
      </c>
      <c r="B649" s="187">
        <v>128</v>
      </c>
      <c r="C649" s="184" t="str">
        <f t="shared" si="20"/>
        <v>128-1307</v>
      </c>
      <c r="D649" s="244" t="s">
        <v>303</v>
      </c>
      <c r="E649" s="244" t="s">
        <v>7</v>
      </c>
      <c r="F649" s="244" t="s">
        <v>15</v>
      </c>
      <c r="G649" s="244" t="s">
        <v>18</v>
      </c>
      <c r="H649" s="187" t="s">
        <v>6</v>
      </c>
      <c r="I649" s="188">
        <v>6</v>
      </c>
      <c r="J649" s="188">
        <f>VLOOKUP(A649,CENIK!$A$2:$F$201,6,FALSE)</f>
        <v>0</v>
      </c>
      <c r="K649" s="188">
        <f t="shared" si="21"/>
        <v>0</v>
      </c>
      <c r="M649"/>
      <c r="P649" s="42"/>
    </row>
    <row r="650" spans="1:16" ht="30" x14ac:dyDescent="0.25">
      <c r="A650" s="187">
        <v>1401</v>
      </c>
      <c r="B650" s="187">
        <v>128</v>
      </c>
      <c r="C650" s="184" t="str">
        <f t="shared" si="20"/>
        <v>128-1401</v>
      </c>
      <c r="D650" s="244" t="s">
        <v>303</v>
      </c>
      <c r="E650" s="244" t="s">
        <v>7</v>
      </c>
      <c r="F650" s="244" t="s">
        <v>25</v>
      </c>
      <c r="G650" s="244" t="s">
        <v>247</v>
      </c>
      <c r="H650" s="187" t="s">
        <v>20</v>
      </c>
      <c r="I650" s="188">
        <v>3</v>
      </c>
      <c r="J650" s="188">
        <f>VLOOKUP(A650,CENIK!$A$2:$F$201,6,FALSE)</f>
        <v>0</v>
      </c>
      <c r="K650" s="188">
        <f t="shared" si="21"/>
        <v>0</v>
      </c>
      <c r="M650"/>
      <c r="P650" s="42"/>
    </row>
    <row r="651" spans="1:16" ht="30" x14ac:dyDescent="0.25">
      <c r="A651" s="187">
        <v>1402</v>
      </c>
      <c r="B651" s="187">
        <v>128</v>
      </c>
      <c r="C651" s="184" t="str">
        <f t="shared" si="20"/>
        <v>128-1402</v>
      </c>
      <c r="D651" s="244" t="s">
        <v>303</v>
      </c>
      <c r="E651" s="244" t="s">
        <v>7</v>
      </c>
      <c r="F651" s="244" t="s">
        <v>25</v>
      </c>
      <c r="G651" s="244" t="s">
        <v>248</v>
      </c>
      <c r="H651" s="187" t="s">
        <v>20</v>
      </c>
      <c r="I651" s="188">
        <v>6</v>
      </c>
      <c r="J651" s="188">
        <f>VLOOKUP(A651,CENIK!$A$2:$F$201,6,FALSE)</f>
        <v>0</v>
      </c>
      <c r="K651" s="188">
        <f t="shared" si="21"/>
        <v>0</v>
      </c>
      <c r="M651"/>
      <c r="P651" s="42"/>
    </row>
    <row r="652" spans="1:16" ht="30" x14ac:dyDescent="0.25">
      <c r="A652" s="187">
        <v>1403</v>
      </c>
      <c r="B652" s="187">
        <v>128</v>
      </c>
      <c r="C652" s="184" t="str">
        <f t="shared" si="20"/>
        <v>128-1403</v>
      </c>
      <c r="D652" s="244" t="s">
        <v>303</v>
      </c>
      <c r="E652" s="244" t="s">
        <v>7</v>
      </c>
      <c r="F652" s="244" t="s">
        <v>25</v>
      </c>
      <c r="G652" s="244" t="s">
        <v>249</v>
      </c>
      <c r="H652" s="187" t="s">
        <v>20</v>
      </c>
      <c r="I652" s="188">
        <v>3</v>
      </c>
      <c r="J652" s="188">
        <f>VLOOKUP(A652,CENIK!$A$2:$F$201,6,FALSE)</f>
        <v>0</v>
      </c>
      <c r="K652" s="188">
        <f t="shared" si="21"/>
        <v>0</v>
      </c>
      <c r="M652"/>
      <c r="P652" s="42"/>
    </row>
    <row r="653" spans="1:16" ht="45" x14ac:dyDescent="0.25">
      <c r="A653" s="187">
        <v>12309</v>
      </c>
      <c r="B653" s="187">
        <v>128</v>
      </c>
      <c r="C653" s="184" t="str">
        <f t="shared" si="20"/>
        <v>128-12309</v>
      </c>
      <c r="D653" s="244" t="s">
        <v>303</v>
      </c>
      <c r="E653" s="244" t="s">
        <v>26</v>
      </c>
      <c r="F653" s="244" t="s">
        <v>27</v>
      </c>
      <c r="G653" s="244" t="s">
        <v>30</v>
      </c>
      <c r="H653" s="187" t="s">
        <v>29</v>
      </c>
      <c r="I653" s="188">
        <v>67.680000000000007</v>
      </c>
      <c r="J653" s="188">
        <f>VLOOKUP(A653,CENIK!$A$2:$F$201,6,FALSE)</f>
        <v>0</v>
      </c>
      <c r="K653" s="188">
        <f t="shared" si="21"/>
        <v>0</v>
      </c>
      <c r="M653"/>
      <c r="P653" s="42"/>
    </row>
    <row r="654" spans="1:16" ht="30" x14ac:dyDescent="0.25">
      <c r="A654" s="187">
        <v>12328</v>
      </c>
      <c r="B654" s="187">
        <v>128</v>
      </c>
      <c r="C654" s="184" t="str">
        <f t="shared" si="20"/>
        <v>128-12328</v>
      </c>
      <c r="D654" s="244" t="s">
        <v>303</v>
      </c>
      <c r="E654" s="244" t="s">
        <v>26</v>
      </c>
      <c r="F654" s="244" t="s">
        <v>27</v>
      </c>
      <c r="G654" s="244" t="s">
        <v>32</v>
      </c>
      <c r="H654" s="187" t="s">
        <v>10</v>
      </c>
      <c r="I654" s="188">
        <v>104.12</v>
      </c>
      <c r="J654" s="188">
        <f>VLOOKUP(A654,CENIK!$A$2:$F$201,6,FALSE)</f>
        <v>0</v>
      </c>
      <c r="K654" s="188">
        <f t="shared" si="21"/>
        <v>0</v>
      </c>
      <c r="M654"/>
      <c r="P654" s="42"/>
    </row>
    <row r="655" spans="1:16" ht="60" x14ac:dyDescent="0.25">
      <c r="A655" s="187">
        <v>21106</v>
      </c>
      <c r="B655" s="187">
        <v>128</v>
      </c>
      <c r="C655" s="184" t="str">
        <f t="shared" si="20"/>
        <v>128-21106</v>
      </c>
      <c r="D655" s="244" t="s">
        <v>303</v>
      </c>
      <c r="E655" s="244" t="s">
        <v>26</v>
      </c>
      <c r="F655" s="244" t="s">
        <v>27</v>
      </c>
      <c r="G655" s="244" t="s">
        <v>251</v>
      </c>
      <c r="H655" s="187" t="s">
        <v>22</v>
      </c>
      <c r="I655" s="188">
        <v>67</v>
      </c>
      <c r="J655" s="188">
        <f>VLOOKUP(A655,CENIK!$A$2:$F$201,6,FALSE)</f>
        <v>0</v>
      </c>
      <c r="K655" s="188">
        <f t="shared" si="21"/>
        <v>0</v>
      </c>
      <c r="M655"/>
      <c r="P655" s="42"/>
    </row>
    <row r="656" spans="1:16" ht="30" x14ac:dyDescent="0.25">
      <c r="A656" s="187">
        <v>22103</v>
      </c>
      <c r="B656" s="187">
        <v>128</v>
      </c>
      <c r="C656" s="184" t="str">
        <f t="shared" si="20"/>
        <v>128-22103</v>
      </c>
      <c r="D656" s="244" t="s">
        <v>303</v>
      </c>
      <c r="E656" s="244" t="s">
        <v>26</v>
      </c>
      <c r="F656" s="244" t="s">
        <v>36</v>
      </c>
      <c r="G656" s="244" t="s">
        <v>40</v>
      </c>
      <c r="H656" s="187" t="s">
        <v>29</v>
      </c>
      <c r="I656" s="188">
        <v>67.680000000000007</v>
      </c>
      <c r="J656" s="188">
        <f>VLOOKUP(A656,CENIK!$A$2:$F$201,6,FALSE)</f>
        <v>0</v>
      </c>
      <c r="K656" s="188">
        <f t="shared" si="21"/>
        <v>0</v>
      </c>
      <c r="M656"/>
      <c r="P656" s="42"/>
    </row>
    <row r="657" spans="1:16" ht="30" x14ac:dyDescent="0.25">
      <c r="A657" s="187">
        <v>24405</v>
      </c>
      <c r="B657" s="187">
        <v>128</v>
      </c>
      <c r="C657" s="184" t="str">
        <f t="shared" si="20"/>
        <v>128-24405</v>
      </c>
      <c r="D657" s="244" t="s">
        <v>303</v>
      </c>
      <c r="E657" s="244" t="s">
        <v>26</v>
      </c>
      <c r="F657" s="244" t="s">
        <v>36</v>
      </c>
      <c r="G657" s="244" t="s">
        <v>252</v>
      </c>
      <c r="H657" s="187" t="s">
        <v>22</v>
      </c>
      <c r="I657" s="188">
        <v>27.07</v>
      </c>
      <c r="J657" s="188">
        <f>VLOOKUP(A657,CENIK!$A$2:$F$201,6,FALSE)</f>
        <v>0</v>
      </c>
      <c r="K657" s="188">
        <f t="shared" si="21"/>
        <v>0</v>
      </c>
      <c r="M657"/>
      <c r="P657" s="42"/>
    </row>
    <row r="658" spans="1:16" ht="30" x14ac:dyDescent="0.25">
      <c r="A658" s="187">
        <v>31101</v>
      </c>
      <c r="B658" s="187">
        <v>128</v>
      </c>
      <c r="C658" s="184" t="str">
        <f t="shared" si="20"/>
        <v>128-31101</v>
      </c>
      <c r="D658" s="244" t="s">
        <v>303</v>
      </c>
      <c r="E658" s="244" t="s">
        <v>26</v>
      </c>
      <c r="F658" s="244" t="s">
        <v>36</v>
      </c>
      <c r="G658" s="244" t="s">
        <v>253</v>
      </c>
      <c r="H658" s="187" t="s">
        <v>22</v>
      </c>
      <c r="I658" s="188">
        <v>16.920000000000002</v>
      </c>
      <c r="J658" s="188">
        <f>VLOOKUP(A658,CENIK!$A$2:$F$201,6,FALSE)</f>
        <v>0</v>
      </c>
      <c r="K658" s="188">
        <f t="shared" si="21"/>
        <v>0</v>
      </c>
      <c r="M658"/>
      <c r="P658" s="42"/>
    </row>
    <row r="659" spans="1:16" ht="75" x14ac:dyDescent="0.25">
      <c r="A659" s="187">
        <v>31602</v>
      </c>
      <c r="B659" s="187">
        <v>128</v>
      </c>
      <c r="C659" s="184" t="str">
        <f t="shared" si="20"/>
        <v>128-31602</v>
      </c>
      <c r="D659" s="244" t="s">
        <v>303</v>
      </c>
      <c r="E659" s="244" t="s">
        <v>26</v>
      </c>
      <c r="F659" s="244" t="s">
        <v>36</v>
      </c>
      <c r="G659" s="244" t="s">
        <v>640</v>
      </c>
      <c r="H659" s="187" t="s">
        <v>29</v>
      </c>
      <c r="I659" s="188">
        <v>67.680000000000007</v>
      </c>
      <c r="J659" s="188">
        <f>VLOOKUP(A659,CENIK!$A$2:$F$201,6,FALSE)</f>
        <v>0</v>
      </c>
      <c r="K659" s="188">
        <f t="shared" si="21"/>
        <v>0</v>
      </c>
      <c r="M659"/>
      <c r="P659" s="42"/>
    </row>
    <row r="660" spans="1:16" ht="45" x14ac:dyDescent="0.25">
      <c r="A660" s="187">
        <v>32208</v>
      </c>
      <c r="B660" s="187">
        <v>128</v>
      </c>
      <c r="C660" s="184" t="str">
        <f t="shared" si="20"/>
        <v>128-32208</v>
      </c>
      <c r="D660" s="244" t="s">
        <v>303</v>
      </c>
      <c r="E660" s="244" t="s">
        <v>26</v>
      </c>
      <c r="F660" s="244" t="s">
        <v>36</v>
      </c>
      <c r="G660" s="244" t="s">
        <v>254</v>
      </c>
      <c r="H660" s="187" t="s">
        <v>29</v>
      </c>
      <c r="I660" s="188">
        <v>67.680000000000007</v>
      </c>
      <c r="J660" s="188">
        <f>VLOOKUP(A660,CENIK!$A$2:$F$201,6,FALSE)</f>
        <v>0</v>
      </c>
      <c r="K660" s="188">
        <f t="shared" si="21"/>
        <v>0</v>
      </c>
      <c r="M660"/>
      <c r="P660" s="42"/>
    </row>
    <row r="661" spans="1:16" ht="45" x14ac:dyDescent="0.25">
      <c r="A661" s="187">
        <v>4101</v>
      </c>
      <c r="B661" s="187">
        <v>128</v>
      </c>
      <c r="C661" s="184" t="str">
        <f t="shared" si="20"/>
        <v>128-4101</v>
      </c>
      <c r="D661" s="244" t="s">
        <v>303</v>
      </c>
      <c r="E661" s="244" t="s">
        <v>49</v>
      </c>
      <c r="F661" s="244" t="s">
        <v>50</v>
      </c>
      <c r="G661" s="244" t="s">
        <v>641</v>
      </c>
      <c r="H661" s="187" t="s">
        <v>29</v>
      </c>
      <c r="I661" s="188">
        <v>242.6</v>
      </c>
      <c r="J661" s="188">
        <f>VLOOKUP(A661,CENIK!$A$2:$F$201,6,FALSE)</f>
        <v>0</v>
      </c>
      <c r="K661" s="188">
        <f t="shared" si="21"/>
        <v>0</v>
      </c>
      <c r="M661"/>
      <c r="P661" s="42"/>
    </row>
    <row r="662" spans="1:16" ht="60" x14ac:dyDescent="0.25">
      <c r="A662" s="187">
        <v>4105</v>
      </c>
      <c r="B662" s="187">
        <v>128</v>
      </c>
      <c r="C662" s="184" t="str">
        <f t="shared" si="20"/>
        <v>128-4105</v>
      </c>
      <c r="D662" s="244" t="s">
        <v>303</v>
      </c>
      <c r="E662" s="244" t="s">
        <v>49</v>
      </c>
      <c r="F662" s="244" t="s">
        <v>50</v>
      </c>
      <c r="G662" s="244" t="s">
        <v>257</v>
      </c>
      <c r="H662" s="187" t="s">
        <v>22</v>
      </c>
      <c r="I662" s="188">
        <v>16</v>
      </c>
      <c r="J662" s="188">
        <f>VLOOKUP(A662,CENIK!$A$2:$F$201,6,FALSE)</f>
        <v>0</v>
      </c>
      <c r="K662" s="188">
        <f t="shared" si="21"/>
        <v>0</v>
      </c>
      <c r="M662"/>
      <c r="P662" s="42"/>
    </row>
    <row r="663" spans="1:16" ht="45" x14ac:dyDescent="0.25">
      <c r="A663" s="187">
        <v>4106</v>
      </c>
      <c r="B663" s="187">
        <v>128</v>
      </c>
      <c r="C663" s="184" t="str">
        <f t="shared" si="20"/>
        <v>128-4106</v>
      </c>
      <c r="D663" s="244" t="s">
        <v>303</v>
      </c>
      <c r="E663" s="244" t="s">
        <v>49</v>
      </c>
      <c r="F663" s="244" t="s">
        <v>50</v>
      </c>
      <c r="G663" s="244" t="s">
        <v>642</v>
      </c>
      <c r="H663" s="187" t="s">
        <v>22</v>
      </c>
      <c r="I663" s="188">
        <v>69</v>
      </c>
      <c r="J663" s="188">
        <f>VLOOKUP(A663,CENIK!$A$2:$F$201,6,FALSE)</f>
        <v>0</v>
      </c>
      <c r="K663" s="188">
        <f t="shared" si="21"/>
        <v>0</v>
      </c>
      <c r="M663"/>
      <c r="P663" s="42"/>
    </row>
    <row r="664" spans="1:16" ht="45" x14ac:dyDescent="0.25">
      <c r="A664" s="187">
        <v>4117</v>
      </c>
      <c r="B664" s="187">
        <v>128</v>
      </c>
      <c r="C664" s="184" t="str">
        <f t="shared" si="20"/>
        <v>128-4117</v>
      </c>
      <c r="D664" s="244" t="s">
        <v>303</v>
      </c>
      <c r="E664" s="244" t="s">
        <v>49</v>
      </c>
      <c r="F664" s="244" t="s">
        <v>50</v>
      </c>
      <c r="G664" s="244" t="s">
        <v>52</v>
      </c>
      <c r="H664" s="187" t="s">
        <v>22</v>
      </c>
      <c r="I664" s="188">
        <v>9</v>
      </c>
      <c r="J664" s="188">
        <f>VLOOKUP(A664,CENIK!$A$2:$F$201,6,FALSE)</f>
        <v>0</v>
      </c>
      <c r="K664" s="188">
        <f t="shared" si="21"/>
        <v>0</v>
      </c>
      <c r="M664"/>
      <c r="P664" s="42"/>
    </row>
    <row r="665" spans="1:16" ht="45" x14ac:dyDescent="0.25">
      <c r="A665" s="187">
        <v>4121</v>
      </c>
      <c r="B665" s="187">
        <v>128</v>
      </c>
      <c r="C665" s="184" t="str">
        <f t="shared" si="20"/>
        <v>128-4121</v>
      </c>
      <c r="D665" s="244" t="s">
        <v>303</v>
      </c>
      <c r="E665" s="244" t="s">
        <v>49</v>
      </c>
      <c r="F665" s="244" t="s">
        <v>50</v>
      </c>
      <c r="G665" s="244" t="s">
        <v>260</v>
      </c>
      <c r="H665" s="187" t="s">
        <v>22</v>
      </c>
      <c r="I665" s="188">
        <v>83</v>
      </c>
      <c r="J665" s="188">
        <f>VLOOKUP(A665,CENIK!$A$2:$F$201,6,FALSE)</f>
        <v>0</v>
      </c>
      <c r="K665" s="188">
        <f t="shared" si="21"/>
        <v>0</v>
      </c>
      <c r="M665"/>
      <c r="P665" s="42"/>
    </row>
    <row r="666" spans="1:16" ht="30" x14ac:dyDescent="0.25">
      <c r="A666" s="187">
        <v>4202</v>
      </c>
      <c r="B666" s="187">
        <v>128</v>
      </c>
      <c r="C666" s="184" t="str">
        <f t="shared" si="20"/>
        <v>128-4202</v>
      </c>
      <c r="D666" s="244" t="s">
        <v>303</v>
      </c>
      <c r="E666" s="244" t="s">
        <v>49</v>
      </c>
      <c r="F666" s="244" t="s">
        <v>56</v>
      </c>
      <c r="G666" s="244" t="s">
        <v>58</v>
      </c>
      <c r="H666" s="187" t="s">
        <v>29</v>
      </c>
      <c r="I666" s="188">
        <v>67.680000000000007</v>
      </c>
      <c r="J666" s="188">
        <f>VLOOKUP(A666,CENIK!$A$2:$F$201,6,FALSE)</f>
        <v>0</v>
      </c>
      <c r="K666" s="188">
        <f t="shared" si="21"/>
        <v>0</v>
      </c>
      <c r="M666"/>
      <c r="P666" s="42"/>
    </row>
    <row r="667" spans="1:16" ht="75" x14ac:dyDescent="0.25">
      <c r="A667" s="187">
        <v>4203</v>
      </c>
      <c r="B667" s="187">
        <v>128</v>
      </c>
      <c r="C667" s="184" t="str">
        <f t="shared" si="20"/>
        <v>128-4203</v>
      </c>
      <c r="D667" s="244" t="s">
        <v>303</v>
      </c>
      <c r="E667" s="244" t="s">
        <v>49</v>
      </c>
      <c r="F667" s="244" t="s">
        <v>56</v>
      </c>
      <c r="G667" s="244" t="s">
        <v>59</v>
      </c>
      <c r="H667" s="187" t="s">
        <v>22</v>
      </c>
      <c r="I667" s="188">
        <v>6.77</v>
      </c>
      <c r="J667" s="188">
        <f>VLOOKUP(A667,CENIK!$A$2:$F$201,6,FALSE)</f>
        <v>0</v>
      </c>
      <c r="K667" s="188">
        <f t="shared" si="21"/>
        <v>0</v>
      </c>
      <c r="M667"/>
      <c r="P667" s="42"/>
    </row>
    <row r="668" spans="1:16" ht="60" x14ac:dyDescent="0.25">
      <c r="A668" s="187">
        <v>4204</v>
      </c>
      <c r="B668" s="187">
        <v>128</v>
      </c>
      <c r="C668" s="184" t="str">
        <f t="shared" si="20"/>
        <v>128-4204</v>
      </c>
      <c r="D668" s="244" t="s">
        <v>303</v>
      </c>
      <c r="E668" s="244" t="s">
        <v>49</v>
      </c>
      <c r="F668" s="244" t="s">
        <v>56</v>
      </c>
      <c r="G668" s="244" t="s">
        <v>60</v>
      </c>
      <c r="H668" s="187" t="s">
        <v>22</v>
      </c>
      <c r="I668" s="188">
        <v>27.01</v>
      </c>
      <c r="J668" s="188">
        <f>VLOOKUP(A668,CENIK!$A$2:$F$201,6,FALSE)</f>
        <v>0</v>
      </c>
      <c r="K668" s="188">
        <f t="shared" si="21"/>
        <v>0</v>
      </c>
      <c r="M668"/>
      <c r="P668" s="42"/>
    </row>
    <row r="669" spans="1:16" ht="60" x14ac:dyDescent="0.25">
      <c r="A669" s="187">
        <v>4206</v>
      </c>
      <c r="B669" s="187">
        <v>128</v>
      </c>
      <c r="C669" s="184" t="str">
        <f t="shared" si="20"/>
        <v>128-4206</v>
      </c>
      <c r="D669" s="244" t="s">
        <v>303</v>
      </c>
      <c r="E669" s="244" t="s">
        <v>49</v>
      </c>
      <c r="F669" s="244" t="s">
        <v>56</v>
      </c>
      <c r="G669" s="244" t="s">
        <v>62</v>
      </c>
      <c r="H669" s="187" t="s">
        <v>22</v>
      </c>
      <c r="I669" s="188">
        <v>83</v>
      </c>
      <c r="J669" s="188">
        <f>VLOOKUP(A669,CENIK!$A$2:$F$201,6,FALSE)</f>
        <v>0</v>
      </c>
      <c r="K669" s="188">
        <f t="shared" si="21"/>
        <v>0</v>
      </c>
      <c r="M669"/>
      <c r="P669" s="42"/>
    </row>
    <row r="670" spans="1:16" ht="165" x14ac:dyDescent="0.25">
      <c r="A670" s="187">
        <v>6101</v>
      </c>
      <c r="B670" s="187">
        <v>128</v>
      </c>
      <c r="C670" s="184" t="str">
        <f t="shared" si="20"/>
        <v>128-6101</v>
      </c>
      <c r="D670" s="244" t="s">
        <v>303</v>
      </c>
      <c r="E670" s="244" t="s">
        <v>74</v>
      </c>
      <c r="F670" s="244" t="s">
        <v>75</v>
      </c>
      <c r="G670" s="244" t="s">
        <v>76</v>
      </c>
      <c r="H670" s="187" t="s">
        <v>10</v>
      </c>
      <c r="I670" s="188">
        <v>52.06</v>
      </c>
      <c r="J670" s="188">
        <f>VLOOKUP(A670,CENIK!$A$2:$F$201,6,FALSE)</f>
        <v>0</v>
      </c>
      <c r="K670" s="188">
        <f t="shared" si="21"/>
        <v>0</v>
      </c>
      <c r="M670"/>
      <c r="P670" s="42"/>
    </row>
    <row r="671" spans="1:16" ht="120" x14ac:dyDescent="0.25">
      <c r="A671" s="187">
        <v>6204</v>
      </c>
      <c r="B671" s="187">
        <v>128</v>
      </c>
      <c r="C671" s="184" t="str">
        <f t="shared" si="20"/>
        <v>128-6204</v>
      </c>
      <c r="D671" s="244" t="s">
        <v>303</v>
      </c>
      <c r="E671" s="244" t="s">
        <v>74</v>
      </c>
      <c r="F671" s="244" t="s">
        <v>77</v>
      </c>
      <c r="G671" s="244" t="s">
        <v>265</v>
      </c>
      <c r="H671" s="187" t="s">
        <v>6</v>
      </c>
      <c r="I671" s="188">
        <v>3</v>
      </c>
      <c r="J671" s="188">
        <f>VLOOKUP(A671,CENIK!$A$2:$F$201,6,FALSE)</f>
        <v>0</v>
      </c>
      <c r="K671" s="188">
        <f t="shared" si="21"/>
        <v>0</v>
      </c>
      <c r="M671"/>
      <c r="P671" s="42"/>
    </row>
    <row r="672" spans="1:16" ht="120" x14ac:dyDescent="0.25">
      <c r="A672" s="187">
        <v>6253</v>
      </c>
      <c r="B672" s="187">
        <v>128</v>
      </c>
      <c r="C672" s="184" t="str">
        <f t="shared" si="20"/>
        <v>128-6253</v>
      </c>
      <c r="D672" s="244" t="s">
        <v>303</v>
      </c>
      <c r="E672" s="244" t="s">
        <v>74</v>
      </c>
      <c r="F672" s="244" t="s">
        <v>77</v>
      </c>
      <c r="G672" s="244" t="s">
        <v>269</v>
      </c>
      <c r="H672" s="187" t="s">
        <v>6</v>
      </c>
      <c r="I672" s="188">
        <v>3</v>
      </c>
      <c r="J672" s="188">
        <f>VLOOKUP(A672,CENIK!$A$2:$F$201,6,FALSE)</f>
        <v>0</v>
      </c>
      <c r="K672" s="188">
        <f t="shared" si="21"/>
        <v>0</v>
      </c>
      <c r="M672"/>
      <c r="P672" s="42"/>
    </row>
    <row r="673" spans="1:16" ht="30" x14ac:dyDescent="0.25">
      <c r="A673" s="187">
        <v>6258</v>
      </c>
      <c r="B673" s="187">
        <v>128</v>
      </c>
      <c r="C673" s="184" t="str">
        <f t="shared" si="20"/>
        <v>128-6258</v>
      </c>
      <c r="D673" s="244" t="s">
        <v>303</v>
      </c>
      <c r="E673" s="244" t="s">
        <v>74</v>
      </c>
      <c r="F673" s="244" t="s">
        <v>77</v>
      </c>
      <c r="G673" s="244" t="s">
        <v>80</v>
      </c>
      <c r="H673" s="187" t="s">
        <v>6</v>
      </c>
      <c r="I673" s="188">
        <v>1</v>
      </c>
      <c r="J673" s="188">
        <f>VLOOKUP(A673,CENIK!$A$2:$F$201,6,FALSE)</f>
        <v>0</v>
      </c>
      <c r="K673" s="188">
        <f t="shared" si="21"/>
        <v>0</v>
      </c>
      <c r="M673"/>
      <c r="P673" s="42"/>
    </row>
    <row r="674" spans="1:16" ht="345" x14ac:dyDescent="0.25">
      <c r="A674" s="187">
        <v>6301</v>
      </c>
      <c r="B674" s="187">
        <v>128</v>
      </c>
      <c r="C674" s="184" t="str">
        <f t="shared" si="20"/>
        <v>128-6301</v>
      </c>
      <c r="D674" s="244" t="s">
        <v>303</v>
      </c>
      <c r="E674" s="244" t="s">
        <v>74</v>
      </c>
      <c r="F674" s="244" t="s">
        <v>81</v>
      </c>
      <c r="G674" s="244" t="s">
        <v>270</v>
      </c>
      <c r="H674" s="187" t="s">
        <v>6</v>
      </c>
      <c r="I674" s="188">
        <v>8</v>
      </c>
      <c r="J674" s="188">
        <f>VLOOKUP(A674,CENIK!$A$2:$F$201,6,FALSE)</f>
        <v>0</v>
      </c>
      <c r="K674" s="188">
        <f t="shared" si="21"/>
        <v>0</v>
      </c>
      <c r="M674"/>
      <c r="P674" s="42"/>
    </row>
    <row r="675" spans="1:16" ht="120" x14ac:dyDescent="0.25">
      <c r="A675" s="187">
        <v>6302</v>
      </c>
      <c r="B675" s="187">
        <v>128</v>
      </c>
      <c r="C675" s="184" t="str">
        <f t="shared" si="20"/>
        <v>128-6302</v>
      </c>
      <c r="D675" s="244" t="s">
        <v>303</v>
      </c>
      <c r="E675" s="244" t="s">
        <v>74</v>
      </c>
      <c r="F675" s="244" t="s">
        <v>81</v>
      </c>
      <c r="G675" s="244" t="s">
        <v>82</v>
      </c>
      <c r="H675" s="187" t="s">
        <v>6</v>
      </c>
      <c r="I675" s="188">
        <v>8</v>
      </c>
      <c r="J675" s="188">
        <f>VLOOKUP(A675,CENIK!$A$2:$F$201,6,FALSE)</f>
        <v>0</v>
      </c>
      <c r="K675" s="188">
        <f t="shared" si="21"/>
        <v>0</v>
      </c>
      <c r="M675"/>
      <c r="P675" s="42"/>
    </row>
    <row r="676" spans="1:16" ht="30" x14ac:dyDescent="0.25">
      <c r="A676" s="187">
        <v>6401</v>
      </c>
      <c r="B676" s="187">
        <v>128</v>
      </c>
      <c r="C676" s="184" t="str">
        <f t="shared" si="20"/>
        <v>128-6401</v>
      </c>
      <c r="D676" s="244" t="s">
        <v>303</v>
      </c>
      <c r="E676" s="244" t="s">
        <v>74</v>
      </c>
      <c r="F676" s="244" t="s">
        <v>85</v>
      </c>
      <c r="G676" s="244" t="s">
        <v>86</v>
      </c>
      <c r="H676" s="187" t="s">
        <v>10</v>
      </c>
      <c r="I676" s="188">
        <v>52.06</v>
      </c>
      <c r="J676" s="188">
        <f>VLOOKUP(A676,CENIK!$A$2:$F$201,6,FALSE)</f>
        <v>0</v>
      </c>
      <c r="K676" s="188">
        <f t="shared" si="21"/>
        <v>0</v>
      </c>
      <c r="M676"/>
      <c r="P676" s="42"/>
    </row>
    <row r="677" spans="1:16" ht="30" x14ac:dyDescent="0.25">
      <c r="A677" s="187">
        <v>6402</v>
      </c>
      <c r="B677" s="187">
        <v>128</v>
      </c>
      <c r="C677" s="184" t="str">
        <f t="shared" si="20"/>
        <v>128-6402</v>
      </c>
      <c r="D677" s="244" t="s">
        <v>303</v>
      </c>
      <c r="E677" s="244" t="s">
        <v>74</v>
      </c>
      <c r="F677" s="244" t="s">
        <v>85</v>
      </c>
      <c r="G677" s="244" t="s">
        <v>122</v>
      </c>
      <c r="H677" s="187" t="s">
        <v>10</v>
      </c>
      <c r="I677" s="188">
        <v>52.06</v>
      </c>
      <c r="J677" s="188">
        <f>VLOOKUP(A677,CENIK!$A$2:$F$201,6,FALSE)</f>
        <v>0</v>
      </c>
      <c r="K677" s="188">
        <f t="shared" si="21"/>
        <v>0</v>
      </c>
      <c r="M677"/>
      <c r="P677" s="42"/>
    </row>
    <row r="678" spans="1:16" ht="60" x14ac:dyDescent="0.25">
      <c r="A678" s="187">
        <v>6405</v>
      </c>
      <c r="B678" s="187">
        <v>128</v>
      </c>
      <c r="C678" s="184" t="str">
        <f t="shared" si="20"/>
        <v>128-6405</v>
      </c>
      <c r="D678" s="244" t="s">
        <v>303</v>
      </c>
      <c r="E678" s="244" t="s">
        <v>74</v>
      </c>
      <c r="F678" s="244" t="s">
        <v>85</v>
      </c>
      <c r="G678" s="244" t="s">
        <v>87</v>
      </c>
      <c r="H678" s="187" t="s">
        <v>10</v>
      </c>
      <c r="I678" s="188">
        <v>52.06</v>
      </c>
      <c r="J678" s="188">
        <f>VLOOKUP(A678,CENIK!$A$2:$F$201,6,FALSE)</f>
        <v>0</v>
      </c>
      <c r="K678" s="188">
        <f t="shared" si="21"/>
        <v>0</v>
      </c>
      <c r="M678"/>
      <c r="P678" s="42"/>
    </row>
    <row r="679" spans="1:16" ht="30" x14ac:dyDescent="0.25">
      <c r="A679" s="187">
        <v>6501</v>
      </c>
      <c r="B679" s="187">
        <v>128</v>
      </c>
      <c r="C679" s="184" t="str">
        <f t="shared" si="20"/>
        <v>128-6501</v>
      </c>
      <c r="D679" s="244" t="s">
        <v>303</v>
      </c>
      <c r="E679" s="244" t="s">
        <v>74</v>
      </c>
      <c r="F679" s="244" t="s">
        <v>88</v>
      </c>
      <c r="G679" s="244" t="s">
        <v>271</v>
      </c>
      <c r="H679" s="187" t="s">
        <v>6</v>
      </c>
      <c r="I679" s="188">
        <v>3</v>
      </c>
      <c r="J679" s="188">
        <f>VLOOKUP(A679,CENIK!$A$2:$F$201,6,FALSE)</f>
        <v>0</v>
      </c>
      <c r="K679" s="188">
        <f t="shared" si="21"/>
        <v>0</v>
      </c>
      <c r="M679"/>
      <c r="P679" s="42"/>
    </row>
    <row r="680" spans="1:16" ht="45" x14ac:dyDescent="0.25">
      <c r="A680" s="187">
        <v>6503</v>
      </c>
      <c r="B680" s="187">
        <v>128</v>
      </c>
      <c r="C680" s="184" t="str">
        <f t="shared" si="20"/>
        <v>128-6503</v>
      </c>
      <c r="D680" s="244" t="s">
        <v>303</v>
      </c>
      <c r="E680" s="244" t="s">
        <v>74</v>
      </c>
      <c r="F680" s="244" t="s">
        <v>88</v>
      </c>
      <c r="G680" s="244" t="s">
        <v>273</v>
      </c>
      <c r="H680" s="187" t="s">
        <v>6</v>
      </c>
      <c r="I680" s="188">
        <v>1</v>
      </c>
      <c r="J680" s="188">
        <f>VLOOKUP(A680,CENIK!$A$2:$F$201,6,FALSE)</f>
        <v>0</v>
      </c>
      <c r="K680" s="188">
        <f t="shared" si="21"/>
        <v>0</v>
      </c>
      <c r="M680"/>
      <c r="P680" s="42"/>
    </row>
    <row r="681" spans="1:16" ht="60" x14ac:dyDescent="0.25">
      <c r="A681" s="187">
        <v>1201</v>
      </c>
      <c r="B681" s="187">
        <v>126</v>
      </c>
      <c r="C681" s="184" t="str">
        <f t="shared" si="20"/>
        <v>126-1201</v>
      </c>
      <c r="D681" s="244" t="s">
        <v>301</v>
      </c>
      <c r="E681" s="244" t="s">
        <v>7</v>
      </c>
      <c r="F681" s="244" t="s">
        <v>8</v>
      </c>
      <c r="G681" s="244" t="s">
        <v>9</v>
      </c>
      <c r="H681" s="187" t="s">
        <v>10</v>
      </c>
      <c r="I681" s="188">
        <v>346.42</v>
      </c>
      <c r="J681" s="188">
        <f>VLOOKUP(A681,CENIK!$A$2:$F$201,6,FALSE)</f>
        <v>0</v>
      </c>
      <c r="K681" s="188">
        <f t="shared" si="21"/>
        <v>0</v>
      </c>
      <c r="M681"/>
      <c r="P681" s="42"/>
    </row>
    <row r="682" spans="1:16" ht="45" x14ac:dyDescent="0.25">
      <c r="A682" s="187">
        <v>1202</v>
      </c>
      <c r="B682" s="187">
        <v>126</v>
      </c>
      <c r="C682" s="184" t="str">
        <f t="shared" si="20"/>
        <v>126-1202</v>
      </c>
      <c r="D682" s="244" t="s">
        <v>301</v>
      </c>
      <c r="E682" s="244" t="s">
        <v>7</v>
      </c>
      <c r="F682" s="244" t="s">
        <v>8</v>
      </c>
      <c r="G682" s="244" t="s">
        <v>11</v>
      </c>
      <c r="H682" s="187" t="s">
        <v>12</v>
      </c>
      <c r="I682" s="188">
        <v>12</v>
      </c>
      <c r="J682" s="188">
        <f>VLOOKUP(A682,CENIK!$A$2:$F$201,6,FALSE)</f>
        <v>0</v>
      </c>
      <c r="K682" s="188">
        <f t="shared" si="21"/>
        <v>0</v>
      </c>
      <c r="M682"/>
      <c r="P682" s="42"/>
    </row>
    <row r="683" spans="1:16" ht="60" x14ac:dyDescent="0.25">
      <c r="A683" s="187">
        <v>1203</v>
      </c>
      <c r="B683" s="187">
        <v>126</v>
      </c>
      <c r="C683" s="184" t="str">
        <f t="shared" si="20"/>
        <v>126-1203</v>
      </c>
      <c r="D683" s="244" t="s">
        <v>301</v>
      </c>
      <c r="E683" s="244" t="s">
        <v>7</v>
      </c>
      <c r="F683" s="244" t="s">
        <v>8</v>
      </c>
      <c r="G683" s="244" t="s">
        <v>236</v>
      </c>
      <c r="H683" s="187" t="s">
        <v>10</v>
      </c>
      <c r="I683" s="188">
        <v>346</v>
      </c>
      <c r="J683" s="188">
        <f>VLOOKUP(A683,CENIK!$A$2:$F$201,6,FALSE)</f>
        <v>0</v>
      </c>
      <c r="K683" s="188">
        <f t="shared" si="21"/>
        <v>0</v>
      </c>
      <c r="M683"/>
      <c r="P683" s="42"/>
    </row>
    <row r="684" spans="1:16" ht="60" x14ac:dyDescent="0.25">
      <c r="A684" s="187">
        <v>1205</v>
      </c>
      <c r="B684" s="187">
        <v>126</v>
      </c>
      <c r="C684" s="184" t="str">
        <f t="shared" ref="C684:C747" si="22">CONCATENATE(B684,$A$41,A684)</f>
        <v>126-1205</v>
      </c>
      <c r="D684" s="244" t="s">
        <v>301</v>
      </c>
      <c r="E684" s="244" t="s">
        <v>7</v>
      </c>
      <c r="F684" s="244" t="s">
        <v>8</v>
      </c>
      <c r="G684" s="244" t="s">
        <v>237</v>
      </c>
      <c r="H684" s="187" t="s">
        <v>14</v>
      </c>
      <c r="I684" s="188">
        <v>1</v>
      </c>
      <c r="J684" s="188">
        <f>VLOOKUP(A684,CENIK!$A$2:$F$201,6,FALSE)</f>
        <v>0</v>
      </c>
      <c r="K684" s="188">
        <f t="shared" ref="K684:K747" si="23">ROUND(I684*J684,2)</f>
        <v>0</v>
      </c>
      <c r="M684"/>
      <c r="P684" s="42"/>
    </row>
    <row r="685" spans="1:16" ht="60" x14ac:dyDescent="0.25">
      <c r="A685" s="187">
        <v>1206</v>
      </c>
      <c r="B685" s="187">
        <v>126</v>
      </c>
      <c r="C685" s="184" t="str">
        <f t="shared" si="22"/>
        <v>126-1206</v>
      </c>
      <c r="D685" s="244" t="s">
        <v>301</v>
      </c>
      <c r="E685" s="244" t="s">
        <v>7</v>
      </c>
      <c r="F685" s="244" t="s">
        <v>8</v>
      </c>
      <c r="G685" s="244" t="s">
        <v>238</v>
      </c>
      <c r="H685" s="187" t="s">
        <v>14</v>
      </c>
      <c r="I685" s="188">
        <v>1</v>
      </c>
      <c r="J685" s="188">
        <f>VLOOKUP(A685,CENIK!$A$2:$F$201,6,FALSE)</f>
        <v>0</v>
      </c>
      <c r="K685" s="188">
        <f t="shared" si="23"/>
        <v>0</v>
      </c>
      <c r="M685"/>
      <c r="P685" s="42"/>
    </row>
    <row r="686" spans="1:16" ht="75" x14ac:dyDescent="0.25">
      <c r="A686" s="187">
        <v>1210</v>
      </c>
      <c r="B686" s="187">
        <v>126</v>
      </c>
      <c r="C686" s="184" t="str">
        <f t="shared" si="22"/>
        <v>126-1210</v>
      </c>
      <c r="D686" s="244" t="s">
        <v>301</v>
      </c>
      <c r="E686" s="244" t="s">
        <v>7</v>
      </c>
      <c r="F686" s="244" t="s">
        <v>8</v>
      </c>
      <c r="G686" s="244" t="s">
        <v>241</v>
      </c>
      <c r="H686" s="187" t="s">
        <v>14</v>
      </c>
      <c r="I686" s="188">
        <v>1</v>
      </c>
      <c r="J686" s="188">
        <f>VLOOKUP(A686,CENIK!$A$2:$F$201,6,FALSE)</f>
        <v>0</v>
      </c>
      <c r="K686" s="188">
        <f t="shared" si="23"/>
        <v>0</v>
      </c>
      <c r="M686"/>
      <c r="P686" s="42"/>
    </row>
    <row r="687" spans="1:16" ht="45" x14ac:dyDescent="0.25">
      <c r="A687" s="187">
        <v>1301</v>
      </c>
      <c r="B687" s="187">
        <v>126</v>
      </c>
      <c r="C687" s="184" t="str">
        <f t="shared" si="22"/>
        <v>126-1301</v>
      </c>
      <c r="D687" s="244" t="s">
        <v>301</v>
      </c>
      <c r="E687" s="244" t="s">
        <v>7</v>
      </c>
      <c r="F687" s="244" t="s">
        <v>15</v>
      </c>
      <c r="G687" s="244" t="s">
        <v>16</v>
      </c>
      <c r="H687" s="187" t="s">
        <v>10</v>
      </c>
      <c r="I687" s="188">
        <v>346.42</v>
      </c>
      <c r="J687" s="188">
        <f>VLOOKUP(A687,CENIK!$A$2:$F$201,6,FALSE)</f>
        <v>0</v>
      </c>
      <c r="K687" s="188">
        <f t="shared" si="23"/>
        <v>0</v>
      </c>
      <c r="M687"/>
      <c r="P687" s="42"/>
    </row>
    <row r="688" spans="1:16" ht="150" x14ac:dyDescent="0.25">
      <c r="A688" s="187">
        <v>1302</v>
      </c>
      <c r="B688" s="187">
        <v>126</v>
      </c>
      <c r="C688" s="184" t="str">
        <f t="shared" si="22"/>
        <v>126-1302</v>
      </c>
      <c r="D688" s="244" t="s">
        <v>301</v>
      </c>
      <c r="E688" s="244" t="s">
        <v>7</v>
      </c>
      <c r="F688" s="244" t="s">
        <v>15</v>
      </c>
      <c r="G688" s="1201" t="s">
        <v>3252</v>
      </c>
      <c r="H688" s="187" t="s">
        <v>10</v>
      </c>
      <c r="I688" s="188">
        <v>346.42</v>
      </c>
      <c r="J688" s="188">
        <f>VLOOKUP(A688,CENIK!$A$2:$F$201,6,FALSE)</f>
        <v>0</v>
      </c>
      <c r="K688" s="188">
        <f t="shared" si="23"/>
        <v>0</v>
      </c>
      <c r="M688"/>
      <c r="P688" s="42"/>
    </row>
    <row r="689" spans="1:16" ht="60" x14ac:dyDescent="0.25">
      <c r="A689" s="187">
        <v>1307</v>
      </c>
      <c r="B689" s="187">
        <v>126</v>
      </c>
      <c r="C689" s="184" t="str">
        <f t="shared" si="22"/>
        <v>126-1307</v>
      </c>
      <c r="D689" s="244" t="s">
        <v>301</v>
      </c>
      <c r="E689" s="244" t="s">
        <v>7</v>
      </c>
      <c r="F689" s="244" t="s">
        <v>15</v>
      </c>
      <c r="G689" s="244" t="s">
        <v>18</v>
      </c>
      <c r="H689" s="187" t="s">
        <v>6</v>
      </c>
      <c r="I689" s="188">
        <v>18</v>
      </c>
      <c r="J689" s="188">
        <f>VLOOKUP(A689,CENIK!$A$2:$F$201,6,FALSE)</f>
        <v>0</v>
      </c>
      <c r="K689" s="188">
        <f t="shared" si="23"/>
        <v>0</v>
      </c>
      <c r="M689"/>
      <c r="P689" s="42"/>
    </row>
    <row r="690" spans="1:16" ht="30" x14ac:dyDescent="0.25">
      <c r="A690" s="187">
        <v>1401</v>
      </c>
      <c r="B690" s="187">
        <v>126</v>
      </c>
      <c r="C690" s="184" t="str">
        <f t="shared" si="22"/>
        <v>126-1401</v>
      </c>
      <c r="D690" s="244" t="s">
        <v>301</v>
      </c>
      <c r="E690" s="244" t="s">
        <v>7</v>
      </c>
      <c r="F690" s="244" t="s">
        <v>25</v>
      </c>
      <c r="G690" s="244" t="s">
        <v>247</v>
      </c>
      <c r="H690" s="187" t="s">
        <v>20</v>
      </c>
      <c r="I690" s="188">
        <v>5</v>
      </c>
      <c r="J690" s="188">
        <f>VLOOKUP(A690,CENIK!$A$2:$F$201,6,FALSE)</f>
        <v>0</v>
      </c>
      <c r="K690" s="188">
        <f t="shared" si="23"/>
        <v>0</v>
      </c>
      <c r="M690"/>
      <c r="P690" s="42"/>
    </row>
    <row r="691" spans="1:16" ht="30" x14ac:dyDescent="0.25">
      <c r="A691" s="187">
        <v>1402</v>
      </c>
      <c r="B691" s="187">
        <v>126</v>
      </c>
      <c r="C691" s="184" t="str">
        <f t="shared" si="22"/>
        <v>126-1402</v>
      </c>
      <c r="D691" s="244" t="s">
        <v>301</v>
      </c>
      <c r="E691" s="244" t="s">
        <v>7</v>
      </c>
      <c r="F691" s="244" t="s">
        <v>25</v>
      </c>
      <c r="G691" s="244" t="s">
        <v>248</v>
      </c>
      <c r="H691" s="187" t="s">
        <v>20</v>
      </c>
      <c r="I691" s="188">
        <v>10</v>
      </c>
      <c r="J691" s="188">
        <f>VLOOKUP(A691,CENIK!$A$2:$F$201,6,FALSE)</f>
        <v>0</v>
      </c>
      <c r="K691" s="188">
        <f t="shared" si="23"/>
        <v>0</v>
      </c>
      <c r="M691"/>
      <c r="P691" s="42"/>
    </row>
    <row r="692" spans="1:16" ht="30" x14ac:dyDescent="0.25">
      <c r="A692" s="187">
        <v>1403</v>
      </c>
      <c r="B692" s="187">
        <v>126</v>
      </c>
      <c r="C692" s="184" t="str">
        <f t="shared" si="22"/>
        <v>126-1403</v>
      </c>
      <c r="D692" s="244" t="s">
        <v>301</v>
      </c>
      <c r="E692" s="244" t="s">
        <v>7</v>
      </c>
      <c r="F692" s="244" t="s">
        <v>25</v>
      </c>
      <c r="G692" s="244" t="s">
        <v>249</v>
      </c>
      <c r="H692" s="187" t="s">
        <v>20</v>
      </c>
      <c r="I692" s="188">
        <v>5</v>
      </c>
      <c r="J692" s="188">
        <f>VLOOKUP(A692,CENIK!$A$2:$F$201,6,FALSE)</f>
        <v>0</v>
      </c>
      <c r="K692" s="188">
        <f t="shared" si="23"/>
        <v>0</v>
      </c>
      <c r="M692"/>
      <c r="P692" s="42"/>
    </row>
    <row r="693" spans="1:16" ht="45" x14ac:dyDescent="0.25">
      <c r="A693" s="187">
        <v>12309</v>
      </c>
      <c r="B693" s="187">
        <v>126</v>
      </c>
      <c r="C693" s="184" t="str">
        <f t="shared" si="22"/>
        <v>126-12309</v>
      </c>
      <c r="D693" s="244" t="s">
        <v>301</v>
      </c>
      <c r="E693" s="244" t="s">
        <v>26</v>
      </c>
      <c r="F693" s="244" t="s">
        <v>27</v>
      </c>
      <c r="G693" s="244" t="s">
        <v>30</v>
      </c>
      <c r="H693" s="187" t="s">
        <v>29</v>
      </c>
      <c r="I693" s="188">
        <v>450.35</v>
      </c>
      <c r="J693" s="188">
        <f>VLOOKUP(A693,CENIK!$A$2:$F$201,6,FALSE)</f>
        <v>0</v>
      </c>
      <c r="K693" s="188">
        <f t="shared" si="23"/>
        <v>0</v>
      </c>
      <c r="M693"/>
      <c r="P693" s="42"/>
    </row>
    <row r="694" spans="1:16" ht="30" x14ac:dyDescent="0.25">
      <c r="A694" s="187">
        <v>12328</v>
      </c>
      <c r="B694" s="187">
        <v>126</v>
      </c>
      <c r="C694" s="184" t="str">
        <f t="shared" si="22"/>
        <v>126-12328</v>
      </c>
      <c r="D694" s="244" t="s">
        <v>301</v>
      </c>
      <c r="E694" s="244" t="s">
        <v>26</v>
      </c>
      <c r="F694" s="244" t="s">
        <v>27</v>
      </c>
      <c r="G694" s="244" t="s">
        <v>32</v>
      </c>
      <c r="H694" s="187" t="s">
        <v>10</v>
      </c>
      <c r="I694" s="188">
        <v>692.84</v>
      </c>
      <c r="J694" s="188">
        <f>VLOOKUP(A694,CENIK!$A$2:$F$201,6,FALSE)</f>
        <v>0</v>
      </c>
      <c r="K694" s="188">
        <f t="shared" si="23"/>
        <v>0</v>
      </c>
      <c r="M694"/>
      <c r="P694" s="42"/>
    </row>
    <row r="695" spans="1:16" ht="60" x14ac:dyDescent="0.25">
      <c r="A695" s="187">
        <v>21106</v>
      </c>
      <c r="B695" s="187">
        <v>126</v>
      </c>
      <c r="C695" s="184" t="str">
        <f t="shared" si="22"/>
        <v>126-21106</v>
      </c>
      <c r="D695" s="244" t="s">
        <v>301</v>
      </c>
      <c r="E695" s="244" t="s">
        <v>26</v>
      </c>
      <c r="F695" s="244" t="s">
        <v>27</v>
      </c>
      <c r="G695" s="244" t="s">
        <v>251</v>
      </c>
      <c r="H695" s="187" t="s">
        <v>22</v>
      </c>
      <c r="I695" s="188">
        <v>526</v>
      </c>
      <c r="J695" s="188">
        <f>VLOOKUP(A695,CENIK!$A$2:$F$201,6,FALSE)</f>
        <v>0</v>
      </c>
      <c r="K695" s="188">
        <f t="shared" si="23"/>
        <v>0</v>
      </c>
      <c r="M695"/>
      <c r="P695" s="42"/>
    </row>
    <row r="696" spans="1:16" ht="30" x14ac:dyDescent="0.25">
      <c r="A696" s="187">
        <v>22103</v>
      </c>
      <c r="B696" s="187">
        <v>126</v>
      </c>
      <c r="C696" s="184" t="str">
        <f t="shared" si="22"/>
        <v>126-22103</v>
      </c>
      <c r="D696" s="244" t="s">
        <v>301</v>
      </c>
      <c r="E696" s="244" t="s">
        <v>26</v>
      </c>
      <c r="F696" s="244" t="s">
        <v>36</v>
      </c>
      <c r="G696" s="244" t="s">
        <v>40</v>
      </c>
      <c r="H696" s="187" t="s">
        <v>29</v>
      </c>
      <c r="I696" s="188">
        <v>450.35</v>
      </c>
      <c r="J696" s="188">
        <f>VLOOKUP(A696,CENIK!$A$2:$F$201,6,FALSE)</f>
        <v>0</v>
      </c>
      <c r="K696" s="188">
        <f t="shared" si="23"/>
        <v>0</v>
      </c>
      <c r="M696"/>
      <c r="P696" s="42"/>
    </row>
    <row r="697" spans="1:16" ht="30" x14ac:dyDescent="0.25">
      <c r="A697" s="187">
        <v>24405</v>
      </c>
      <c r="B697" s="187">
        <v>126</v>
      </c>
      <c r="C697" s="184" t="str">
        <f t="shared" si="22"/>
        <v>126-24405</v>
      </c>
      <c r="D697" s="244" t="s">
        <v>301</v>
      </c>
      <c r="E697" s="244" t="s">
        <v>26</v>
      </c>
      <c r="F697" s="244" t="s">
        <v>36</v>
      </c>
      <c r="G697" s="244" t="s">
        <v>252</v>
      </c>
      <c r="H697" s="187" t="s">
        <v>22</v>
      </c>
      <c r="I697" s="188">
        <v>180.14</v>
      </c>
      <c r="J697" s="188">
        <f>VLOOKUP(A697,CENIK!$A$2:$F$201,6,FALSE)</f>
        <v>0</v>
      </c>
      <c r="K697" s="188">
        <f t="shared" si="23"/>
        <v>0</v>
      </c>
      <c r="M697"/>
      <c r="P697" s="42"/>
    </row>
    <row r="698" spans="1:16" ht="30" x14ac:dyDescent="0.25">
      <c r="A698" s="187">
        <v>31101</v>
      </c>
      <c r="B698" s="187">
        <v>126</v>
      </c>
      <c r="C698" s="184" t="str">
        <f t="shared" si="22"/>
        <v>126-31101</v>
      </c>
      <c r="D698" s="244" t="s">
        <v>301</v>
      </c>
      <c r="E698" s="244" t="s">
        <v>26</v>
      </c>
      <c r="F698" s="244" t="s">
        <v>36</v>
      </c>
      <c r="G698" s="244" t="s">
        <v>253</v>
      </c>
      <c r="H698" s="187" t="s">
        <v>22</v>
      </c>
      <c r="I698" s="188">
        <v>112.59</v>
      </c>
      <c r="J698" s="188">
        <f>VLOOKUP(A698,CENIK!$A$2:$F$201,6,FALSE)</f>
        <v>0</v>
      </c>
      <c r="K698" s="188">
        <f t="shared" si="23"/>
        <v>0</v>
      </c>
      <c r="M698"/>
      <c r="P698" s="42"/>
    </row>
    <row r="699" spans="1:16" ht="75" x14ac:dyDescent="0.25">
      <c r="A699" s="187">
        <v>31602</v>
      </c>
      <c r="B699" s="187">
        <v>126</v>
      </c>
      <c r="C699" s="184" t="str">
        <f t="shared" si="22"/>
        <v>126-31602</v>
      </c>
      <c r="D699" s="244" t="s">
        <v>301</v>
      </c>
      <c r="E699" s="244" t="s">
        <v>26</v>
      </c>
      <c r="F699" s="244" t="s">
        <v>36</v>
      </c>
      <c r="G699" s="244" t="s">
        <v>640</v>
      </c>
      <c r="H699" s="187" t="s">
        <v>29</v>
      </c>
      <c r="I699" s="188">
        <v>450.35</v>
      </c>
      <c r="J699" s="188">
        <f>VLOOKUP(A699,CENIK!$A$2:$F$201,6,FALSE)</f>
        <v>0</v>
      </c>
      <c r="K699" s="188">
        <f t="shared" si="23"/>
        <v>0</v>
      </c>
      <c r="M699"/>
      <c r="P699" s="42"/>
    </row>
    <row r="700" spans="1:16" ht="45" x14ac:dyDescent="0.25">
      <c r="A700" s="187">
        <v>32208</v>
      </c>
      <c r="B700" s="187">
        <v>126</v>
      </c>
      <c r="C700" s="184" t="str">
        <f t="shared" si="22"/>
        <v>126-32208</v>
      </c>
      <c r="D700" s="244" t="s">
        <v>301</v>
      </c>
      <c r="E700" s="244" t="s">
        <v>26</v>
      </c>
      <c r="F700" s="244" t="s">
        <v>36</v>
      </c>
      <c r="G700" s="244" t="s">
        <v>254</v>
      </c>
      <c r="H700" s="187" t="s">
        <v>29</v>
      </c>
      <c r="I700" s="188">
        <v>450.35</v>
      </c>
      <c r="J700" s="188">
        <f>VLOOKUP(A700,CENIK!$A$2:$F$201,6,FALSE)</f>
        <v>0</v>
      </c>
      <c r="K700" s="188">
        <f t="shared" si="23"/>
        <v>0</v>
      </c>
      <c r="M700"/>
      <c r="P700" s="42"/>
    </row>
    <row r="701" spans="1:16" ht="45" x14ac:dyDescent="0.25">
      <c r="A701" s="187">
        <v>4101</v>
      </c>
      <c r="B701" s="187">
        <v>126</v>
      </c>
      <c r="C701" s="184" t="str">
        <f t="shared" si="22"/>
        <v>126-4101</v>
      </c>
      <c r="D701" s="244" t="s">
        <v>301</v>
      </c>
      <c r="E701" s="244" t="s">
        <v>49</v>
      </c>
      <c r="F701" s="244" t="s">
        <v>50</v>
      </c>
      <c r="G701" s="244" t="s">
        <v>641</v>
      </c>
      <c r="H701" s="187" t="s">
        <v>29</v>
      </c>
      <c r="I701" s="188">
        <v>1946.88</v>
      </c>
      <c r="J701" s="188">
        <f>VLOOKUP(A701,CENIK!$A$2:$F$201,6,FALSE)</f>
        <v>0</v>
      </c>
      <c r="K701" s="188">
        <f t="shared" si="23"/>
        <v>0</v>
      </c>
      <c r="M701"/>
      <c r="P701" s="42"/>
    </row>
    <row r="702" spans="1:16" ht="60" x14ac:dyDescent="0.25">
      <c r="A702" s="187">
        <v>4105</v>
      </c>
      <c r="B702" s="187">
        <v>126</v>
      </c>
      <c r="C702" s="184" t="str">
        <f t="shared" si="22"/>
        <v>126-4105</v>
      </c>
      <c r="D702" s="244" t="s">
        <v>301</v>
      </c>
      <c r="E702" s="244" t="s">
        <v>49</v>
      </c>
      <c r="F702" s="244" t="s">
        <v>50</v>
      </c>
      <c r="G702" s="244" t="s">
        <v>257</v>
      </c>
      <c r="H702" s="187" t="s">
        <v>22</v>
      </c>
      <c r="I702" s="188">
        <v>224</v>
      </c>
      <c r="J702" s="188">
        <f>VLOOKUP(A702,CENIK!$A$2:$F$201,6,FALSE)</f>
        <v>0</v>
      </c>
      <c r="K702" s="188">
        <f t="shared" si="23"/>
        <v>0</v>
      </c>
      <c r="M702"/>
      <c r="P702" s="42"/>
    </row>
    <row r="703" spans="1:16" ht="45" x14ac:dyDescent="0.25">
      <c r="A703" s="187">
        <v>4106</v>
      </c>
      <c r="B703" s="187">
        <v>126</v>
      </c>
      <c r="C703" s="184" t="str">
        <f t="shared" si="22"/>
        <v>126-4106</v>
      </c>
      <c r="D703" s="244" t="s">
        <v>301</v>
      </c>
      <c r="E703" s="244" t="s">
        <v>49</v>
      </c>
      <c r="F703" s="244" t="s">
        <v>50</v>
      </c>
      <c r="G703" s="244" t="s">
        <v>642</v>
      </c>
      <c r="H703" s="187" t="s">
        <v>22</v>
      </c>
      <c r="I703" s="188">
        <v>445</v>
      </c>
      <c r="J703" s="188">
        <f>VLOOKUP(A703,CENIK!$A$2:$F$201,6,FALSE)</f>
        <v>0</v>
      </c>
      <c r="K703" s="188">
        <f t="shared" si="23"/>
        <v>0</v>
      </c>
      <c r="M703"/>
      <c r="P703" s="42"/>
    </row>
    <row r="704" spans="1:16" ht="45" x14ac:dyDescent="0.25">
      <c r="A704" s="187">
        <v>4117</v>
      </c>
      <c r="B704" s="187">
        <v>126</v>
      </c>
      <c r="C704" s="184" t="str">
        <f t="shared" si="22"/>
        <v>126-4117</v>
      </c>
      <c r="D704" s="244" t="s">
        <v>301</v>
      </c>
      <c r="E704" s="244" t="s">
        <v>49</v>
      </c>
      <c r="F704" s="244" t="s">
        <v>50</v>
      </c>
      <c r="G704" s="244" t="s">
        <v>52</v>
      </c>
      <c r="H704" s="187" t="s">
        <v>22</v>
      </c>
      <c r="I704" s="188">
        <v>74</v>
      </c>
      <c r="J704" s="188">
        <f>VLOOKUP(A704,CENIK!$A$2:$F$201,6,FALSE)</f>
        <v>0</v>
      </c>
      <c r="K704" s="188">
        <f t="shared" si="23"/>
        <v>0</v>
      </c>
      <c r="M704"/>
      <c r="P704" s="42"/>
    </row>
    <row r="705" spans="1:16" ht="45" x14ac:dyDescent="0.25">
      <c r="A705" s="187">
        <v>4121</v>
      </c>
      <c r="B705" s="187">
        <v>126</v>
      </c>
      <c r="C705" s="184" t="str">
        <f t="shared" si="22"/>
        <v>126-4121</v>
      </c>
      <c r="D705" s="244" t="s">
        <v>301</v>
      </c>
      <c r="E705" s="244" t="s">
        <v>49</v>
      </c>
      <c r="F705" s="244" t="s">
        <v>50</v>
      </c>
      <c r="G705" s="244" t="s">
        <v>260</v>
      </c>
      <c r="H705" s="187" t="s">
        <v>22</v>
      </c>
      <c r="I705" s="188">
        <v>10</v>
      </c>
      <c r="J705" s="188">
        <f>VLOOKUP(A705,CENIK!$A$2:$F$201,6,FALSE)</f>
        <v>0</v>
      </c>
      <c r="K705" s="188">
        <f t="shared" si="23"/>
        <v>0</v>
      </c>
      <c r="M705"/>
      <c r="P705" s="42"/>
    </row>
    <row r="706" spans="1:16" ht="30" x14ac:dyDescent="0.25">
      <c r="A706" s="187">
        <v>4202</v>
      </c>
      <c r="B706" s="187">
        <v>126</v>
      </c>
      <c r="C706" s="184" t="str">
        <f t="shared" si="22"/>
        <v>126-4202</v>
      </c>
      <c r="D706" s="244" t="s">
        <v>301</v>
      </c>
      <c r="E706" s="244" t="s">
        <v>49</v>
      </c>
      <c r="F706" s="244" t="s">
        <v>56</v>
      </c>
      <c r="G706" s="244" t="s">
        <v>58</v>
      </c>
      <c r="H706" s="187" t="s">
        <v>29</v>
      </c>
      <c r="I706" s="188">
        <v>450.35</v>
      </c>
      <c r="J706" s="188">
        <f>VLOOKUP(A706,CENIK!$A$2:$F$201,6,FALSE)</f>
        <v>0</v>
      </c>
      <c r="K706" s="188">
        <f t="shared" si="23"/>
        <v>0</v>
      </c>
      <c r="M706"/>
      <c r="P706" s="42"/>
    </row>
    <row r="707" spans="1:16" ht="75" x14ac:dyDescent="0.25">
      <c r="A707" s="187">
        <v>4203</v>
      </c>
      <c r="B707" s="187">
        <v>126</v>
      </c>
      <c r="C707" s="184" t="str">
        <f t="shared" si="22"/>
        <v>126-4203</v>
      </c>
      <c r="D707" s="244" t="s">
        <v>301</v>
      </c>
      <c r="E707" s="244" t="s">
        <v>49</v>
      </c>
      <c r="F707" s="244" t="s">
        <v>56</v>
      </c>
      <c r="G707" s="244" t="s">
        <v>59</v>
      </c>
      <c r="H707" s="187" t="s">
        <v>22</v>
      </c>
      <c r="I707" s="188">
        <v>45.03</v>
      </c>
      <c r="J707" s="188">
        <f>VLOOKUP(A707,CENIK!$A$2:$F$201,6,FALSE)</f>
        <v>0</v>
      </c>
      <c r="K707" s="188">
        <f t="shared" si="23"/>
        <v>0</v>
      </c>
      <c r="M707"/>
      <c r="P707" s="42"/>
    </row>
    <row r="708" spans="1:16" ht="60" x14ac:dyDescent="0.25">
      <c r="A708" s="187">
        <v>4204</v>
      </c>
      <c r="B708" s="187">
        <v>126</v>
      </c>
      <c r="C708" s="184" t="str">
        <f t="shared" si="22"/>
        <v>126-4204</v>
      </c>
      <c r="D708" s="244" t="s">
        <v>301</v>
      </c>
      <c r="E708" s="244" t="s">
        <v>49</v>
      </c>
      <c r="F708" s="244" t="s">
        <v>56</v>
      </c>
      <c r="G708" s="244" t="s">
        <v>60</v>
      </c>
      <c r="H708" s="187" t="s">
        <v>22</v>
      </c>
      <c r="I708" s="188">
        <v>179.71</v>
      </c>
      <c r="J708" s="188">
        <f>VLOOKUP(A708,CENIK!$A$2:$F$201,6,FALSE)</f>
        <v>0</v>
      </c>
      <c r="K708" s="188">
        <f t="shared" si="23"/>
        <v>0</v>
      </c>
      <c r="M708"/>
      <c r="P708" s="42"/>
    </row>
    <row r="709" spans="1:16" ht="60" x14ac:dyDescent="0.25">
      <c r="A709" s="187">
        <v>4206</v>
      </c>
      <c r="B709" s="187">
        <v>126</v>
      </c>
      <c r="C709" s="184" t="str">
        <f t="shared" si="22"/>
        <v>126-4206</v>
      </c>
      <c r="D709" s="244" t="s">
        <v>301</v>
      </c>
      <c r="E709" s="244" t="s">
        <v>49</v>
      </c>
      <c r="F709" s="244" t="s">
        <v>56</v>
      </c>
      <c r="G709" s="244" t="s">
        <v>62</v>
      </c>
      <c r="H709" s="187" t="s">
        <v>22</v>
      </c>
      <c r="I709" s="188">
        <v>750</v>
      </c>
      <c r="J709" s="188">
        <f>VLOOKUP(A709,CENIK!$A$2:$F$201,6,FALSE)</f>
        <v>0</v>
      </c>
      <c r="K709" s="188">
        <f t="shared" si="23"/>
        <v>0</v>
      </c>
      <c r="M709"/>
      <c r="P709" s="42"/>
    </row>
    <row r="710" spans="1:16" ht="75" x14ac:dyDescent="0.25">
      <c r="A710" s="187">
        <v>5109</v>
      </c>
      <c r="B710" s="187">
        <v>126</v>
      </c>
      <c r="C710" s="184" t="str">
        <f t="shared" si="22"/>
        <v>126-5109</v>
      </c>
      <c r="D710" s="244" t="s">
        <v>301</v>
      </c>
      <c r="E710" s="244" t="s">
        <v>63</v>
      </c>
      <c r="F710" s="244" t="s">
        <v>64</v>
      </c>
      <c r="G710" s="244" t="s">
        <v>70</v>
      </c>
      <c r="H710" s="187" t="s">
        <v>10</v>
      </c>
      <c r="I710" s="188">
        <v>205</v>
      </c>
      <c r="J710" s="188">
        <f>VLOOKUP(A710,CENIK!$A$2:$F$201,6,FALSE)</f>
        <v>0</v>
      </c>
      <c r="K710" s="188">
        <f t="shared" si="23"/>
        <v>0</v>
      </c>
      <c r="M710"/>
      <c r="P710" s="42"/>
    </row>
    <row r="711" spans="1:16" ht="165" x14ac:dyDescent="0.25">
      <c r="A711" s="187">
        <v>6101</v>
      </c>
      <c r="B711" s="187">
        <v>126</v>
      </c>
      <c r="C711" s="184" t="str">
        <f t="shared" si="22"/>
        <v>126-6101</v>
      </c>
      <c r="D711" s="244" t="s">
        <v>301</v>
      </c>
      <c r="E711" s="244" t="s">
        <v>74</v>
      </c>
      <c r="F711" s="244" t="s">
        <v>75</v>
      </c>
      <c r="G711" s="244" t="s">
        <v>76</v>
      </c>
      <c r="H711" s="187" t="s">
        <v>10</v>
      </c>
      <c r="I711" s="188">
        <v>346.42</v>
      </c>
      <c r="J711" s="188">
        <f>VLOOKUP(A711,CENIK!$A$2:$F$201,6,FALSE)</f>
        <v>0</v>
      </c>
      <c r="K711" s="188">
        <f t="shared" si="23"/>
        <v>0</v>
      </c>
      <c r="M711"/>
      <c r="P711" s="42"/>
    </row>
    <row r="712" spans="1:16" ht="120" x14ac:dyDescent="0.25">
      <c r="A712" s="187">
        <v>6204</v>
      </c>
      <c r="B712" s="187">
        <v>126</v>
      </c>
      <c r="C712" s="184" t="str">
        <f t="shared" si="22"/>
        <v>126-6204</v>
      </c>
      <c r="D712" s="244" t="s">
        <v>301</v>
      </c>
      <c r="E712" s="244" t="s">
        <v>74</v>
      </c>
      <c r="F712" s="244" t="s">
        <v>77</v>
      </c>
      <c r="G712" s="244" t="s">
        <v>265</v>
      </c>
      <c r="H712" s="187" t="s">
        <v>6</v>
      </c>
      <c r="I712" s="188">
        <v>8</v>
      </c>
      <c r="J712" s="188">
        <f>VLOOKUP(A712,CENIK!$A$2:$F$201,6,FALSE)</f>
        <v>0</v>
      </c>
      <c r="K712" s="188">
        <f t="shared" si="23"/>
        <v>0</v>
      </c>
      <c r="M712"/>
      <c r="P712" s="42"/>
    </row>
    <row r="713" spans="1:16" ht="120" x14ac:dyDescent="0.25">
      <c r="A713" s="187">
        <v>6206</v>
      </c>
      <c r="B713" s="187">
        <v>126</v>
      </c>
      <c r="C713" s="184" t="str">
        <f t="shared" si="22"/>
        <v>126-6206</v>
      </c>
      <c r="D713" s="244" t="s">
        <v>301</v>
      </c>
      <c r="E713" s="244" t="s">
        <v>74</v>
      </c>
      <c r="F713" s="244" t="s">
        <v>77</v>
      </c>
      <c r="G713" s="244" t="s">
        <v>266</v>
      </c>
      <c r="H713" s="187" t="s">
        <v>6</v>
      </c>
      <c r="I713" s="188">
        <v>4</v>
      </c>
      <c r="J713" s="188">
        <f>VLOOKUP(A713,CENIK!$A$2:$F$201,6,FALSE)</f>
        <v>0</v>
      </c>
      <c r="K713" s="188">
        <f t="shared" si="23"/>
        <v>0</v>
      </c>
      <c r="M713"/>
      <c r="P713" s="42"/>
    </row>
    <row r="714" spans="1:16" ht="120" x14ac:dyDescent="0.25">
      <c r="A714" s="187">
        <v>6253</v>
      </c>
      <c r="B714" s="187">
        <v>126</v>
      </c>
      <c r="C714" s="184" t="str">
        <f t="shared" si="22"/>
        <v>126-6253</v>
      </c>
      <c r="D714" s="244" t="s">
        <v>301</v>
      </c>
      <c r="E714" s="244" t="s">
        <v>74</v>
      </c>
      <c r="F714" s="244" t="s">
        <v>77</v>
      </c>
      <c r="G714" s="244" t="s">
        <v>269</v>
      </c>
      <c r="H714" s="187" t="s">
        <v>6</v>
      </c>
      <c r="I714" s="188">
        <v>12</v>
      </c>
      <c r="J714" s="188">
        <f>VLOOKUP(A714,CENIK!$A$2:$F$201,6,FALSE)</f>
        <v>0</v>
      </c>
      <c r="K714" s="188">
        <f t="shared" si="23"/>
        <v>0</v>
      </c>
      <c r="M714"/>
      <c r="P714" s="42"/>
    </row>
    <row r="715" spans="1:16" ht="30" x14ac:dyDescent="0.25">
      <c r="A715" s="187">
        <v>6258</v>
      </c>
      <c r="B715" s="187">
        <v>126</v>
      </c>
      <c r="C715" s="184" t="str">
        <f t="shared" si="22"/>
        <v>126-6258</v>
      </c>
      <c r="D715" s="244" t="s">
        <v>301</v>
      </c>
      <c r="E715" s="244" t="s">
        <v>74</v>
      </c>
      <c r="F715" s="244" t="s">
        <v>77</v>
      </c>
      <c r="G715" s="244" t="s">
        <v>80</v>
      </c>
      <c r="H715" s="187" t="s">
        <v>6</v>
      </c>
      <c r="I715" s="188">
        <v>1</v>
      </c>
      <c r="J715" s="188">
        <f>VLOOKUP(A715,CENIK!$A$2:$F$201,6,FALSE)</f>
        <v>0</v>
      </c>
      <c r="K715" s="188">
        <f t="shared" si="23"/>
        <v>0</v>
      </c>
      <c r="M715"/>
      <c r="P715" s="42"/>
    </row>
    <row r="716" spans="1:16" ht="345" x14ac:dyDescent="0.25">
      <c r="A716" s="187">
        <v>6301</v>
      </c>
      <c r="B716" s="187">
        <v>126</v>
      </c>
      <c r="C716" s="184" t="str">
        <f t="shared" si="22"/>
        <v>126-6301</v>
      </c>
      <c r="D716" s="244" t="s">
        <v>301</v>
      </c>
      <c r="E716" s="244" t="s">
        <v>74</v>
      </c>
      <c r="F716" s="244" t="s">
        <v>81</v>
      </c>
      <c r="G716" s="244" t="s">
        <v>270</v>
      </c>
      <c r="H716" s="187" t="s">
        <v>6</v>
      </c>
      <c r="I716" s="188">
        <v>27</v>
      </c>
      <c r="J716" s="188">
        <f>VLOOKUP(A716,CENIK!$A$2:$F$201,6,FALSE)</f>
        <v>0</v>
      </c>
      <c r="K716" s="188">
        <f t="shared" si="23"/>
        <v>0</v>
      </c>
      <c r="M716"/>
      <c r="P716" s="42"/>
    </row>
    <row r="717" spans="1:16" ht="120" x14ac:dyDescent="0.25">
      <c r="A717" s="187">
        <v>6302</v>
      </c>
      <c r="B717" s="187">
        <v>126</v>
      </c>
      <c r="C717" s="184" t="str">
        <f t="shared" si="22"/>
        <v>126-6302</v>
      </c>
      <c r="D717" s="244" t="s">
        <v>301</v>
      </c>
      <c r="E717" s="244" t="s">
        <v>74</v>
      </c>
      <c r="F717" s="244" t="s">
        <v>81</v>
      </c>
      <c r="G717" s="244" t="s">
        <v>82</v>
      </c>
      <c r="H717" s="187" t="s">
        <v>6</v>
      </c>
      <c r="I717" s="188">
        <v>27</v>
      </c>
      <c r="J717" s="188">
        <f>VLOOKUP(A717,CENIK!$A$2:$F$201,6,FALSE)</f>
        <v>0</v>
      </c>
      <c r="K717" s="188">
        <f t="shared" si="23"/>
        <v>0</v>
      </c>
      <c r="M717"/>
      <c r="P717" s="42"/>
    </row>
    <row r="718" spans="1:16" ht="30" x14ac:dyDescent="0.25">
      <c r="A718" s="187">
        <v>6401</v>
      </c>
      <c r="B718" s="187">
        <v>126</v>
      </c>
      <c r="C718" s="184" t="str">
        <f t="shared" si="22"/>
        <v>126-6401</v>
      </c>
      <c r="D718" s="244" t="s">
        <v>301</v>
      </c>
      <c r="E718" s="244" t="s">
        <v>74</v>
      </c>
      <c r="F718" s="244" t="s">
        <v>85</v>
      </c>
      <c r="G718" s="244" t="s">
        <v>86</v>
      </c>
      <c r="H718" s="187" t="s">
        <v>10</v>
      </c>
      <c r="I718" s="188">
        <v>346.42</v>
      </c>
      <c r="J718" s="188">
        <f>VLOOKUP(A718,CENIK!$A$2:$F$201,6,FALSE)</f>
        <v>0</v>
      </c>
      <c r="K718" s="188">
        <f t="shared" si="23"/>
        <v>0</v>
      </c>
      <c r="M718"/>
      <c r="P718" s="42"/>
    </row>
    <row r="719" spans="1:16" ht="30" x14ac:dyDescent="0.25">
      <c r="A719" s="187">
        <v>6402</v>
      </c>
      <c r="B719" s="187">
        <v>126</v>
      </c>
      <c r="C719" s="184" t="str">
        <f t="shared" si="22"/>
        <v>126-6402</v>
      </c>
      <c r="D719" s="244" t="s">
        <v>301</v>
      </c>
      <c r="E719" s="244" t="s">
        <v>74</v>
      </c>
      <c r="F719" s="244" t="s">
        <v>85</v>
      </c>
      <c r="G719" s="244" t="s">
        <v>122</v>
      </c>
      <c r="H719" s="187" t="s">
        <v>10</v>
      </c>
      <c r="I719" s="188">
        <v>346.42</v>
      </c>
      <c r="J719" s="188">
        <f>VLOOKUP(A719,CENIK!$A$2:$F$201,6,FALSE)</f>
        <v>0</v>
      </c>
      <c r="K719" s="188">
        <f t="shared" si="23"/>
        <v>0</v>
      </c>
      <c r="M719"/>
      <c r="P719" s="42"/>
    </row>
    <row r="720" spans="1:16" ht="60" x14ac:dyDescent="0.25">
      <c r="A720" s="187">
        <v>6405</v>
      </c>
      <c r="B720" s="187">
        <v>126</v>
      </c>
      <c r="C720" s="184" t="str">
        <f t="shared" si="22"/>
        <v>126-6405</v>
      </c>
      <c r="D720" s="244" t="s">
        <v>301</v>
      </c>
      <c r="E720" s="244" t="s">
        <v>74</v>
      </c>
      <c r="F720" s="244" t="s">
        <v>85</v>
      </c>
      <c r="G720" s="244" t="s">
        <v>87</v>
      </c>
      <c r="H720" s="187" t="s">
        <v>10</v>
      </c>
      <c r="I720" s="188">
        <v>346.42</v>
      </c>
      <c r="J720" s="188">
        <f>VLOOKUP(A720,CENIK!$A$2:$F$201,6,FALSE)</f>
        <v>0</v>
      </c>
      <c r="K720" s="188">
        <f t="shared" si="23"/>
        <v>0</v>
      </c>
      <c r="M720"/>
      <c r="P720" s="42"/>
    </row>
    <row r="721" spans="1:16" ht="30" x14ac:dyDescent="0.25">
      <c r="A721" s="187">
        <v>6501</v>
      </c>
      <c r="B721" s="187">
        <v>126</v>
      </c>
      <c r="C721" s="184" t="str">
        <f t="shared" si="22"/>
        <v>126-6501</v>
      </c>
      <c r="D721" s="244" t="s">
        <v>301</v>
      </c>
      <c r="E721" s="244" t="s">
        <v>74</v>
      </c>
      <c r="F721" s="244" t="s">
        <v>88</v>
      </c>
      <c r="G721" s="244" t="s">
        <v>271</v>
      </c>
      <c r="H721" s="187" t="s">
        <v>6</v>
      </c>
      <c r="I721" s="188">
        <v>22</v>
      </c>
      <c r="J721" s="188">
        <f>VLOOKUP(A721,CENIK!$A$2:$F$201,6,FALSE)</f>
        <v>0</v>
      </c>
      <c r="K721" s="188">
        <f t="shared" si="23"/>
        <v>0</v>
      </c>
      <c r="M721"/>
      <c r="P721" s="42"/>
    </row>
    <row r="722" spans="1:16" ht="45" x14ac:dyDescent="0.25">
      <c r="A722" s="187">
        <v>6503</v>
      </c>
      <c r="B722" s="187">
        <v>126</v>
      </c>
      <c r="C722" s="184" t="str">
        <f t="shared" si="22"/>
        <v>126-6503</v>
      </c>
      <c r="D722" s="244" t="s">
        <v>301</v>
      </c>
      <c r="E722" s="244" t="s">
        <v>74</v>
      </c>
      <c r="F722" s="244" t="s">
        <v>88</v>
      </c>
      <c r="G722" s="244" t="s">
        <v>273</v>
      </c>
      <c r="H722" s="187" t="s">
        <v>6</v>
      </c>
      <c r="I722" s="188">
        <v>20</v>
      </c>
      <c r="J722" s="188">
        <f>VLOOKUP(A722,CENIK!$A$2:$F$201,6,FALSE)</f>
        <v>0</v>
      </c>
      <c r="K722" s="188">
        <f t="shared" si="23"/>
        <v>0</v>
      </c>
      <c r="M722"/>
      <c r="P722" s="42"/>
    </row>
    <row r="723" spans="1:16" ht="75" x14ac:dyDescent="0.25">
      <c r="A723" s="187">
        <v>6513</v>
      </c>
      <c r="B723" s="187">
        <v>126</v>
      </c>
      <c r="C723" s="184" t="str">
        <f t="shared" si="22"/>
        <v>126-6513</v>
      </c>
      <c r="D723" s="244" t="s">
        <v>301</v>
      </c>
      <c r="E723" s="244" t="s">
        <v>74</v>
      </c>
      <c r="F723" s="244" t="s">
        <v>88</v>
      </c>
      <c r="G723" s="244" t="s">
        <v>279</v>
      </c>
      <c r="H723" s="187" t="s">
        <v>10</v>
      </c>
      <c r="I723" s="188">
        <v>100</v>
      </c>
      <c r="J723" s="188">
        <f>VLOOKUP(A723,CENIK!$A$2:$F$201,6,FALSE)</f>
        <v>0</v>
      </c>
      <c r="K723" s="188">
        <f t="shared" si="23"/>
        <v>0</v>
      </c>
      <c r="M723"/>
      <c r="P723" s="42"/>
    </row>
    <row r="724" spans="1:16" ht="60" x14ac:dyDescent="0.25">
      <c r="A724" s="187">
        <v>1201</v>
      </c>
      <c r="B724" s="187">
        <v>129</v>
      </c>
      <c r="C724" s="184" t="str">
        <f t="shared" si="22"/>
        <v>129-1201</v>
      </c>
      <c r="D724" s="244" t="s">
        <v>304</v>
      </c>
      <c r="E724" s="244" t="s">
        <v>7</v>
      </c>
      <c r="F724" s="244" t="s">
        <v>8</v>
      </c>
      <c r="G724" s="244" t="s">
        <v>9</v>
      </c>
      <c r="H724" s="187" t="s">
        <v>10</v>
      </c>
      <c r="I724" s="188">
        <v>140.91999999999999</v>
      </c>
      <c r="J724" s="188">
        <f>VLOOKUP(A724,CENIK!$A$2:$F$201,6,FALSE)</f>
        <v>0</v>
      </c>
      <c r="K724" s="188">
        <f t="shared" si="23"/>
        <v>0</v>
      </c>
      <c r="M724"/>
      <c r="P724" s="42"/>
    </row>
    <row r="725" spans="1:16" ht="45" x14ac:dyDescent="0.25">
      <c r="A725" s="187">
        <v>1202</v>
      </c>
      <c r="B725" s="187">
        <v>129</v>
      </c>
      <c r="C725" s="184" t="str">
        <f t="shared" si="22"/>
        <v>129-1202</v>
      </c>
      <c r="D725" s="244" t="s">
        <v>304</v>
      </c>
      <c r="E725" s="244" t="s">
        <v>7</v>
      </c>
      <c r="F725" s="244" t="s">
        <v>8</v>
      </c>
      <c r="G725" s="244" t="s">
        <v>11</v>
      </c>
      <c r="H725" s="187" t="s">
        <v>12</v>
      </c>
      <c r="I725" s="188">
        <v>6</v>
      </c>
      <c r="J725" s="188">
        <f>VLOOKUP(A725,CENIK!$A$2:$F$201,6,FALSE)</f>
        <v>0</v>
      </c>
      <c r="K725" s="188">
        <f t="shared" si="23"/>
        <v>0</v>
      </c>
      <c r="M725"/>
      <c r="P725" s="42"/>
    </row>
    <row r="726" spans="1:16" ht="60" x14ac:dyDescent="0.25">
      <c r="A726" s="187">
        <v>1203</v>
      </c>
      <c r="B726" s="187">
        <v>129</v>
      </c>
      <c r="C726" s="184" t="str">
        <f t="shared" si="22"/>
        <v>129-1203</v>
      </c>
      <c r="D726" s="244" t="s">
        <v>304</v>
      </c>
      <c r="E726" s="244" t="s">
        <v>7</v>
      </c>
      <c r="F726" s="244" t="s">
        <v>8</v>
      </c>
      <c r="G726" s="244" t="s">
        <v>236</v>
      </c>
      <c r="H726" s="187" t="s">
        <v>10</v>
      </c>
      <c r="I726" s="188">
        <v>141</v>
      </c>
      <c r="J726" s="188">
        <f>VLOOKUP(A726,CENIK!$A$2:$F$201,6,FALSE)</f>
        <v>0</v>
      </c>
      <c r="K726" s="188">
        <f t="shared" si="23"/>
        <v>0</v>
      </c>
      <c r="M726"/>
      <c r="P726" s="42"/>
    </row>
    <row r="727" spans="1:16" ht="60" x14ac:dyDescent="0.25">
      <c r="A727" s="187">
        <v>1205</v>
      </c>
      <c r="B727" s="187">
        <v>129</v>
      </c>
      <c r="C727" s="184" t="str">
        <f t="shared" si="22"/>
        <v>129-1205</v>
      </c>
      <c r="D727" s="244" t="s">
        <v>304</v>
      </c>
      <c r="E727" s="244" t="s">
        <v>7</v>
      </c>
      <c r="F727" s="244" t="s">
        <v>8</v>
      </c>
      <c r="G727" s="244" t="s">
        <v>237</v>
      </c>
      <c r="H727" s="187" t="s">
        <v>14</v>
      </c>
      <c r="I727" s="188">
        <v>1</v>
      </c>
      <c r="J727" s="188">
        <f>VLOOKUP(A727,CENIK!$A$2:$F$201,6,FALSE)</f>
        <v>0</v>
      </c>
      <c r="K727" s="188">
        <f t="shared" si="23"/>
        <v>0</v>
      </c>
      <c r="M727"/>
      <c r="P727" s="42"/>
    </row>
    <row r="728" spans="1:16" ht="60" x14ac:dyDescent="0.25">
      <c r="A728" s="187">
        <v>1206</v>
      </c>
      <c r="B728" s="187">
        <v>129</v>
      </c>
      <c r="C728" s="184" t="str">
        <f t="shared" si="22"/>
        <v>129-1206</v>
      </c>
      <c r="D728" s="244" t="s">
        <v>304</v>
      </c>
      <c r="E728" s="244" t="s">
        <v>7</v>
      </c>
      <c r="F728" s="244" t="s">
        <v>8</v>
      </c>
      <c r="G728" s="244" t="s">
        <v>238</v>
      </c>
      <c r="H728" s="187" t="s">
        <v>14</v>
      </c>
      <c r="I728" s="188">
        <v>1</v>
      </c>
      <c r="J728" s="188">
        <f>VLOOKUP(A728,CENIK!$A$2:$F$201,6,FALSE)</f>
        <v>0</v>
      </c>
      <c r="K728" s="188">
        <f t="shared" si="23"/>
        <v>0</v>
      </c>
      <c r="M728"/>
      <c r="P728" s="42"/>
    </row>
    <row r="729" spans="1:16" ht="75" x14ac:dyDescent="0.25">
      <c r="A729" s="187">
        <v>1210</v>
      </c>
      <c r="B729" s="187">
        <v>129</v>
      </c>
      <c r="C729" s="184" t="str">
        <f t="shared" si="22"/>
        <v>129-1210</v>
      </c>
      <c r="D729" s="244" t="s">
        <v>304</v>
      </c>
      <c r="E729" s="244" t="s">
        <v>7</v>
      </c>
      <c r="F729" s="244" t="s">
        <v>8</v>
      </c>
      <c r="G729" s="244" t="s">
        <v>241</v>
      </c>
      <c r="H729" s="187" t="s">
        <v>14</v>
      </c>
      <c r="I729" s="188">
        <v>1</v>
      </c>
      <c r="J729" s="188">
        <f>VLOOKUP(A729,CENIK!$A$2:$F$201,6,FALSE)</f>
        <v>0</v>
      </c>
      <c r="K729" s="188">
        <f t="shared" si="23"/>
        <v>0</v>
      </c>
      <c r="M729"/>
      <c r="P729" s="42"/>
    </row>
    <row r="730" spans="1:16" ht="45" x14ac:dyDescent="0.25">
      <c r="A730" s="187">
        <v>1301</v>
      </c>
      <c r="B730" s="187">
        <v>129</v>
      </c>
      <c r="C730" s="184" t="str">
        <f t="shared" si="22"/>
        <v>129-1301</v>
      </c>
      <c r="D730" s="244" t="s">
        <v>304</v>
      </c>
      <c r="E730" s="244" t="s">
        <v>7</v>
      </c>
      <c r="F730" s="244" t="s">
        <v>15</v>
      </c>
      <c r="G730" s="244" t="s">
        <v>16</v>
      </c>
      <c r="H730" s="187" t="s">
        <v>10</v>
      </c>
      <c r="I730" s="188">
        <v>140.91999999999999</v>
      </c>
      <c r="J730" s="188">
        <f>VLOOKUP(A730,CENIK!$A$2:$F$201,6,FALSE)</f>
        <v>0</v>
      </c>
      <c r="K730" s="188">
        <f t="shared" si="23"/>
        <v>0</v>
      </c>
      <c r="M730"/>
      <c r="P730" s="42"/>
    </row>
    <row r="731" spans="1:16" ht="150" x14ac:dyDescent="0.25">
      <c r="A731" s="187">
        <v>1302</v>
      </c>
      <c r="B731" s="187">
        <v>129</v>
      </c>
      <c r="C731" s="184" t="str">
        <f t="shared" si="22"/>
        <v>129-1302</v>
      </c>
      <c r="D731" s="244" t="s">
        <v>304</v>
      </c>
      <c r="E731" s="244" t="s">
        <v>7</v>
      </c>
      <c r="F731" s="244" t="s">
        <v>15</v>
      </c>
      <c r="G731" s="1201" t="s">
        <v>3252</v>
      </c>
      <c r="H731" s="187" t="s">
        <v>10</v>
      </c>
      <c r="I731" s="188">
        <v>140.91999999999999</v>
      </c>
      <c r="J731" s="188">
        <f>VLOOKUP(A731,CENIK!$A$2:$F$201,6,FALSE)</f>
        <v>0</v>
      </c>
      <c r="K731" s="188">
        <f t="shared" si="23"/>
        <v>0</v>
      </c>
      <c r="M731"/>
      <c r="P731" s="42"/>
    </row>
    <row r="732" spans="1:16" ht="60" x14ac:dyDescent="0.25">
      <c r="A732" s="187">
        <v>1307</v>
      </c>
      <c r="B732" s="187">
        <v>129</v>
      </c>
      <c r="C732" s="184" t="str">
        <f t="shared" si="22"/>
        <v>129-1307</v>
      </c>
      <c r="D732" s="244" t="s">
        <v>304</v>
      </c>
      <c r="E732" s="244" t="s">
        <v>7</v>
      </c>
      <c r="F732" s="244" t="s">
        <v>15</v>
      </c>
      <c r="G732" s="244" t="s">
        <v>18</v>
      </c>
      <c r="H732" s="187" t="s">
        <v>6</v>
      </c>
      <c r="I732" s="188">
        <v>15</v>
      </c>
      <c r="J732" s="188">
        <f>VLOOKUP(A732,CENIK!$A$2:$F$201,6,FALSE)</f>
        <v>0</v>
      </c>
      <c r="K732" s="188">
        <f t="shared" si="23"/>
        <v>0</v>
      </c>
      <c r="M732"/>
      <c r="P732" s="42"/>
    </row>
    <row r="733" spans="1:16" ht="30" x14ac:dyDescent="0.25">
      <c r="A733" s="187">
        <v>1401</v>
      </c>
      <c r="B733" s="187">
        <v>129</v>
      </c>
      <c r="C733" s="184" t="str">
        <f t="shared" si="22"/>
        <v>129-1401</v>
      </c>
      <c r="D733" s="244" t="s">
        <v>304</v>
      </c>
      <c r="E733" s="244" t="s">
        <v>7</v>
      </c>
      <c r="F733" s="244" t="s">
        <v>25</v>
      </c>
      <c r="G733" s="244" t="s">
        <v>247</v>
      </c>
      <c r="H733" s="187" t="s">
        <v>20</v>
      </c>
      <c r="I733" s="188">
        <v>5</v>
      </c>
      <c r="J733" s="188">
        <f>VLOOKUP(A733,CENIK!$A$2:$F$201,6,FALSE)</f>
        <v>0</v>
      </c>
      <c r="K733" s="188">
        <f t="shared" si="23"/>
        <v>0</v>
      </c>
      <c r="M733"/>
      <c r="P733" s="42"/>
    </row>
    <row r="734" spans="1:16" ht="30" x14ac:dyDescent="0.25">
      <c r="A734" s="187">
        <v>1402</v>
      </c>
      <c r="B734" s="187">
        <v>129</v>
      </c>
      <c r="C734" s="184" t="str">
        <f t="shared" si="22"/>
        <v>129-1402</v>
      </c>
      <c r="D734" s="244" t="s">
        <v>304</v>
      </c>
      <c r="E734" s="244" t="s">
        <v>7</v>
      </c>
      <c r="F734" s="244" t="s">
        <v>25</v>
      </c>
      <c r="G734" s="244" t="s">
        <v>248</v>
      </c>
      <c r="H734" s="187" t="s">
        <v>20</v>
      </c>
      <c r="I734" s="188">
        <v>10</v>
      </c>
      <c r="J734" s="188">
        <f>VLOOKUP(A734,CENIK!$A$2:$F$201,6,FALSE)</f>
        <v>0</v>
      </c>
      <c r="K734" s="188">
        <f t="shared" si="23"/>
        <v>0</v>
      </c>
      <c r="M734"/>
      <c r="P734" s="42"/>
    </row>
    <row r="735" spans="1:16" ht="30" x14ac:dyDescent="0.25">
      <c r="A735" s="187">
        <v>1403</v>
      </c>
      <c r="B735" s="187">
        <v>129</v>
      </c>
      <c r="C735" s="184" t="str">
        <f t="shared" si="22"/>
        <v>129-1403</v>
      </c>
      <c r="D735" s="244" t="s">
        <v>304</v>
      </c>
      <c r="E735" s="244" t="s">
        <v>7</v>
      </c>
      <c r="F735" s="244" t="s">
        <v>25</v>
      </c>
      <c r="G735" s="244" t="s">
        <v>249</v>
      </c>
      <c r="H735" s="187" t="s">
        <v>20</v>
      </c>
      <c r="I735" s="188">
        <v>5</v>
      </c>
      <c r="J735" s="188">
        <f>VLOOKUP(A735,CENIK!$A$2:$F$201,6,FALSE)</f>
        <v>0</v>
      </c>
      <c r="K735" s="188">
        <f t="shared" si="23"/>
        <v>0</v>
      </c>
      <c r="M735"/>
      <c r="P735" s="42"/>
    </row>
    <row r="736" spans="1:16" ht="45" x14ac:dyDescent="0.25">
      <c r="A736" s="187">
        <v>12309</v>
      </c>
      <c r="B736" s="187">
        <v>129</v>
      </c>
      <c r="C736" s="184" t="str">
        <f t="shared" si="22"/>
        <v>129-12309</v>
      </c>
      <c r="D736" s="244" t="s">
        <v>304</v>
      </c>
      <c r="E736" s="244" t="s">
        <v>26</v>
      </c>
      <c r="F736" s="244" t="s">
        <v>27</v>
      </c>
      <c r="G736" s="244" t="s">
        <v>30</v>
      </c>
      <c r="H736" s="187" t="s">
        <v>29</v>
      </c>
      <c r="I736" s="188">
        <v>183.17</v>
      </c>
      <c r="J736" s="188">
        <f>VLOOKUP(A736,CENIK!$A$2:$F$201,6,FALSE)</f>
        <v>0</v>
      </c>
      <c r="K736" s="188">
        <f t="shared" si="23"/>
        <v>0</v>
      </c>
      <c r="M736"/>
      <c r="P736" s="42"/>
    </row>
    <row r="737" spans="1:16" ht="30" x14ac:dyDescent="0.25">
      <c r="A737" s="187">
        <v>12328</v>
      </c>
      <c r="B737" s="187">
        <v>129</v>
      </c>
      <c r="C737" s="184" t="str">
        <f t="shared" si="22"/>
        <v>129-12328</v>
      </c>
      <c r="D737" s="244" t="s">
        <v>304</v>
      </c>
      <c r="E737" s="244" t="s">
        <v>26</v>
      </c>
      <c r="F737" s="244" t="s">
        <v>27</v>
      </c>
      <c r="G737" s="244" t="s">
        <v>32</v>
      </c>
      <c r="H737" s="187" t="s">
        <v>10</v>
      </c>
      <c r="I737" s="188">
        <v>281.83999999999997</v>
      </c>
      <c r="J737" s="188">
        <f>VLOOKUP(A737,CENIK!$A$2:$F$201,6,FALSE)</f>
        <v>0</v>
      </c>
      <c r="K737" s="188">
        <f t="shared" si="23"/>
        <v>0</v>
      </c>
      <c r="M737"/>
      <c r="P737" s="42"/>
    </row>
    <row r="738" spans="1:16" ht="60" x14ac:dyDescent="0.25">
      <c r="A738" s="187">
        <v>21106</v>
      </c>
      <c r="B738" s="187">
        <v>129</v>
      </c>
      <c r="C738" s="184" t="str">
        <f t="shared" si="22"/>
        <v>129-21106</v>
      </c>
      <c r="D738" s="244" t="s">
        <v>304</v>
      </c>
      <c r="E738" s="244" t="s">
        <v>26</v>
      </c>
      <c r="F738" s="244" t="s">
        <v>27</v>
      </c>
      <c r="G738" s="244" t="s">
        <v>251</v>
      </c>
      <c r="H738" s="187" t="s">
        <v>22</v>
      </c>
      <c r="I738" s="188">
        <v>207</v>
      </c>
      <c r="J738" s="188">
        <f>VLOOKUP(A738,CENIK!$A$2:$F$201,6,FALSE)</f>
        <v>0</v>
      </c>
      <c r="K738" s="188">
        <f t="shared" si="23"/>
        <v>0</v>
      </c>
      <c r="M738"/>
      <c r="P738" s="42"/>
    </row>
    <row r="739" spans="1:16" ht="30" x14ac:dyDescent="0.25">
      <c r="A739" s="187">
        <v>22103</v>
      </c>
      <c r="B739" s="187">
        <v>129</v>
      </c>
      <c r="C739" s="184" t="str">
        <f t="shared" si="22"/>
        <v>129-22103</v>
      </c>
      <c r="D739" s="244" t="s">
        <v>304</v>
      </c>
      <c r="E739" s="244" t="s">
        <v>26</v>
      </c>
      <c r="F739" s="244" t="s">
        <v>36</v>
      </c>
      <c r="G739" s="244" t="s">
        <v>40</v>
      </c>
      <c r="H739" s="187" t="s">
        <v>29</v>
      </c>
      <c r="I739" s="188">
        <v>183.2</v>
      </c>
      <c r="J739" s="188">
        <f>VLOOKUP(A739,CENIK!$A$2:$F$201,6,FALSE)</f>
        <v>0</v>
      </c>
      <c r="K739" s="188">
        <f t="shared" si="23"/>
        <v>0</v>
      </c>
      <c r="M739"/>
      <c r="P739" s="42"/>
    </row>
    <row r="740" spans="1:16" ht="30" x14ac:dyDescent="0.25">
      <c r="A740" s="187">
        <v>24405</v>
      </c>
      <c r="B740" s="187">
        <v>129</v>
      </c>
      <c r="C740" s="184" t="str">
        <f t="shared" si="22"/>
        <v>129-24405</v>
      </c>
      <c r="D740" s="244" t="s">
        <v>304</v>
      </c>
      <c r="E740" s="244" t="s">
        <v>26</v>
      </c>
      <c r="F740" s="244" t="s">
        <v>36</v>
      </c>
      <c r="G740" s="244" t="s">
        <v>252</v>
      </c>
      <c r="H740" s="187" t="s">
        <v>22</v>
      </c>
      <c r="I740" s="188">
        <v>73.28</v>
      </c>
      <c r="J740" s="188">
        <f>VLOOKUP(A740,CENIK!$A$2:$F$201,6,FALSE)</f>
        <v>0</v>
      </c>
      <c r="K740" s="188">
        <f t="shared" si="23"/>
        <v>0</v>
      </c>
      <c r="M740"/>
      <c r="P740" s="42"/>
    </row>
    <row r="741" spans="1:16" ht="30" x14ac:dyDescent="0.25">
      <c r="A741" s="187">
        <v>31101</v>
      </c>
      <c r="B741" s="187">
        <v>129</v>
      </c>
      <c r="C741" s="184" t="str">
        <f t="shared" si="22"/>
        <v>129-31101</v>
      </c>
      <c r="D741" s="244" t="s">
        <v>304</v>
      </c>
      <c r="E741" s="244" t="s">
        <v>26</v>
      </c>
      <c r="F741" s="244" t="s">
        <v>36</v>
      </c>
      <c r="G741" s="244" t="s">
        <v>253</v>
      </c>
      <c r="H741" s="187" t="s">
        <v>22</v>
      </c>
      <c r="I741" s="188">
        <v>45.8</v>
      </c>
      <c r="J741" s="188">
        <f>VLOOKUP(A741,CENIK!$A$2:$F$201,6,FALSE)</f>
        <v>0</v>
      </c>
      <c r="K741" s="188">
        <f t="shared" si="23"/>
        <v>0</v>
      </c>
      <c r="M741"/>
      <c r="P741" s="42"/>
    </row>
    <row r="742" spans="1:16" ht="75" x14ac:dyDescent="0.25">
      <c r="A742" s="187">
        <v>31602</v>
      </c>
      <c r="B742" s="187">
        <v>129</v>
      </c>
      <c r="C742" s="184" t="str">
        <f t="shared" si="22"/>
        <v>129-31602</v>
      </c>
      <c r="D742" s="244" t="s">
        <v>304</v>
      </c>
      <c r="E742" s="244" t="s">
        <v>26</v>
      </c>
      <c r="F742" s="244" t="s">
        <v>36</v>
      </c>
      <c r="G742" s="244" t="s">
        <v>640</v>
      </c>
      <c r="H742" s="187" t="s">
        <v>29</v>
      </c>
      <c r="I742" s="188">
        <v>183.2</v>
      </c>
      <c r="J742" s="188">
        <f>VLOOKUP(A742,CENIK!$A$2:$F$201,6,FALSE)</f>
        <v>0</v>
      </c>
      <c r="K742" s="188">
        <f t="shared" si="23"/>
        <v>0</v>
      </c>
      <c r="M742"/>
      <c r="P742" s="42"/>
    </row>
    <row r="743" spans="1:16" ht="45" x14ac:dyDescent="0.25">
      <c r="A743" s="187">
        <v>32208</v>
      </c>
      <c r="B743" s="187">
        <v>129</v>
      </c>
      <c r="C743" s="184" t="str">
        <f t="shared" si="22"/>
        <v>129-32208</v>
      </c>
      <c r="D743" s="244" t="s">
        <v>304</v>
      </c>
      <c r="E743" s="244" t="s">
        <v>26</v>
      </c>
      <c r="F743" s="244" t="s">
        <v>36</v>
      </c>
      <c r="G743" s="244" t="s">
        <v>254</v>
      </c>
      <c r="H743" s="187" t="s">
        <v>29</v>
      </c>
      <c r="I743" s="188">
        <v>183.2</v>
      </c>
      <c r="J743" s="188">
        <f>VLOOKUP(A743,CENIK!$A$2:$F$201,6,FALSE)</f>
        <v>0</v>
      </c>
      <c r="K743" s="188">
        <f t="shared" si="23"/>
        <v>0</v>
      </c>
      <c r="M743"/>
      <c r="P743" s="42"/>
    </row>
    <row r="744" spans="1:16" ht="75" x14ac:dyDescent="0.25">
      <c r="A744" s="187">
        <v>3303</v>
      </c>
      <c r="B744" s="187">
        <v>129</v>
      </c>
      <c r="C744" s="184" t="str">
        <f t="shared" si="22"/>
        <v>129-3303</v>
      </c>
      <c r="D744" s="244" t="s">
        <v>304</v>
      </c>
      <c r="E744" s="244" t="s">
        <v>46</v>
      </c>
      <c r="F744" s="244" t="s">
        <v>47</v>
      </c>
      <c r="G744" s="244" t="s">
        <v>256</v>
      </c>
      <c r="H744" s="187" t="s">
        <v>10</v>
      </c>
      <c r="I744" s="188">
        <v>23</v>
      </c>
      <c r="J744" s="188">
        <f>VLOOKUP(A744,CENIK!$A$2:$F$201,6,FALSE)</f>
        <v>0</v>
      </c>
      <c r="K744" s="188">
        <f t="shared" si="23"/>
        <v>0</v>
      </c>
      <c r="M744"/>
      <c r="P744" s="42"/>
    </row>
    <row r="745" spans="1:16" ht="45" x14ac:dyDescent="0.25">
      <c r="A745" s="187">
        <v>4101</v>
      </c>
      <c r="B745" s="187">
        <v>129</v>
      </c>
      <c r="C745" s="184" t="str">
        <f t="shared" si="22"/>
        <v>129-4101</v>
      </c>
      <c r="D745" s="244" t="s">
        <v>304</v>
      </c>
      <c r="E745" s="244" t="s">
        <v>49</v>
      </c>
      <c r="F745" s="244" t="s">
        <v>50</v>
      </c>
      <c r="G745" s="244" t="s">
        <v>641</v>
      </c>
      <c r="H745" s="187" t="s">
        <v>29</v>
      </c>
      <c r="I745" s="188">
        <v>760.97</v>
      </c>
      <c r="J745" s="188">
        <f>VLOOKUP(A745,CENIK!$A$2:$F$201,6,FALSE)</f>
        <v>0</v>
      </c>
      <c r="K745" s="188">
        <f t="shared" si="23"/>
        <v>0</v>
      </c>
      <c r="M745"/>
      <c r="P745" s="42"/>
    </row>
    <row r="746" spans="1:16" ht="60" x14ac:dyDescent="0.25">
      <c r="A746" s="187">
        <v>4105</v>
      </c>
      <c r="B746" s="187">
        <v>129</v>
      </c>
      <c r="C746" s="184" t="str">
        <f t="shared" si="22"/>
        <v>129-4105</v>
      </c>
      <c r="D746" s="244" t="s">
        <v>304</v>
      </c>
      <c r="E746" s="244" t="s">
        <v>49</v>
      </c>
      <c r="F746" s="244" t="s">
        <v>50</v>
      </c>
      <c r="G746" s="244" t="s">
        <v>257</v>
      </c>
      <c r="H746" s="187" t="s">
        <v>22</v>
      </c>
      <c r="I746" s="188">
        <v>81</v>
      </c>
      <c r="J746" s="188">
        <f>VLOOKUP(A746,CENIK!$A$2:$F$201,6,FALSE)</f>
        <v>0</v>
      </c>
      <c r="K746" s="188">
        <f t="shared" si="23"/>
        <v>0</v>
      </c>
      <c r="M746"/>
      <c r="P746" s="42"/>
    </row>
    <row r="747" spans="1:16" ht="45" x14ac:dyDescent="0.25">
      <c r="A747" s="187">
        <v>4106</v>
      </c>
      <c r="B747" s="187">
        <v>129</v>
      </c>
      <c r="C747" s="184" t="str">
        <f t="shared" si="22"/>
        <v>129-4106</v>
      </c>
      <c r="D747" s="244" t="s">
        <v>304</v>
      </c>
      <c r="E747" s="244" t="s">
        <v>49</v>
      </c>
      <c r="F747" s="244" t="s">
        <v>50</v>
      </c>
      <c r="G747" s="244" t="s">
        <v>642</v>
      </c>
      <c r="H747" s="187" t="s">
        <v>22</v>
      </c>
      <c r="I747" s="188">
        <v>182</v>
      </c>
      <c r="J747" s="188">
        <f>VLOOKUP(A747,CENIK!$A$2:$F$201,6,FALSE)</f>
        <v>0</v>
      </c>
      <c r="K747" s="188">
        <f t="shared" si="23"/>
        <v>0</v>
      </c>
      <c r="M747"/>
      <c r="P747" s="42"/>
    </row>
    <row r="748" spans="1:16" ht="45" x14ac:dyDescent="0.25">
      <c r="A748" s="187">
        <v>4117</v>
      </c>
      <c r="B748" s="187">
        <v>129</v>
      </c>
      <c r="C748" s="184" t="str">
        <f t="shared" ref="C748:C811" si="24">CONCATENATE(B748,$A$41,A748)</f>
        <v>129-4117</v>
      </c>
      <c r="D748" s="244" t="s">
        <v>304</v>
      </c>
      <c r="E748" s="244" t="s">
        <v>49</v>
      </c>
      <c r="F748" s="244" t="s">
        <v>50</v>
      </c>
      <c r="G748" s="244" t="s">
        <v>52</v>
      </c>
      <c r="H748" s="187" t="s">
        <v>22</v>
      </c>
      <c r="I748" s="188">
        <v>29</v>
      </c>
      <c r="J748" s="188">
        <f>VLOOKUP(A748,CENIK!$A$2:$F$201,6,FALSE)</f>
        <v>0</v>
      </c>
      <c r="K748" s="188">
        <f t="shared" ref="K748:K811" si="25">ROUND(I748*J748,2)</f>
        <v>0</v>
      </c>
      <c r="M748"/>
      <c r="P748" s="42"/>
    </row>
    <row r="749" spans="1:16" ht="45" x14ac:dyDescent="0.25">
      <c r="A749" s="187">
        <v>4121</v>
      </c>
      <c r="B749" s="187">
        <v>129</v>
      </c>
      <c r="C749" s="184" t="str">
        <f t="shared" si="24"/>
        <v>129-4121</v>
      </c>
      <c r="D749" s="244" t="s">
        <v>304</v>
      </c>
      <c r="E749" s="244" t="s">
        <v>49</v>
      </c>
      <c r="F749" s="244" t="s">
        <v>50</v>
      </c>
      <c r="G749" s="244" t="s">
        <v>260</v>
      </c>
      <c r="H749" s="187" t="s">
        <v>22</v>
      </c>
      <c r="I749" s="188">
        <v>5</v>
      </c>
      <c r="J749" s="188">
        <f>VLOOKUP(A749,CENIK!$A$2:$F$201,6,FALSE)</f>
        <v>0</v>
      </c>
      <c r="K749" s="188">
        <f t="shared" si="25"/>
        <v>0</v>
      </c>
      <c r="M749"/>
      <c r="P749" s="42"/>
    </row>
    <row r="750" spans="1:16" ht="30" x14ac:dyDescent="0.25">
      <c r="A750" s="187">
        <v>4202</v>
      </c>
      <c r="B750" s="187">
        <v>129</v>
      </c>
      <c r="C750" s="184" t="str">
        <f t="shared" si="24"/>
        <v>129-4202</v>
      </c>
      <c r="D750" s="244" t="s">
        <v>304</v>
      </c>
      <c r="E750" s="244" t="s">
        <v>49</v>
      </c>
      <c r="F750" s="244" t="s">
        <v>56</v>
      </c>
      <c r="G750" s="244" t="s">
        <v>58</v>
      </c>
      <c r="H750" s="187" t="s">
        <v>29</v>
      </c>
      <c r="I750" s="188">
        <v>183.2</v>
      </c>
      <c r="J750" s="188">
        <f>VLOOKUP(A750,CENIK!$A$2:$F$201,6,FALSE)</f>
        <v>0</v>
      </c>
      <c r="K750" s="188">
        <f t="shared" si="25"/>
        <v>0</v>
      </c>
      <c r="M750"/>
      <c r="P750" s="42"/>
    </row>
    <row r="751" spans="1:16" ht="75" x14ac:dyDescent="0.25">
      <c r="A751" s="187">
        <v>4203</v>
      </c>
      <c r="B751" s="187">
        <v>129</v>
      </c>
      <c r="C751" s="184" t="str">
        <f t="shared" si="24"/>
        <v>129-4203</v>
      </c>
      <c r="D751" s="244" t="s">
        <v>304</v>
      </c>
      <c r="E751" s="244" t="s">
        <v>49</v>
      </c>
      <c r="F751" s="244" t="s">
        <v>56</v>
      </c>
      <c r="G751" s="244" t="s">
        <v>59</v>
      </c>
      <c r="H751" s="187" t="s">
        <v>22</v>
      </c>
      <c r="I751" s="188">
        <v>18.32</v>
      </c>
      <c r="J751" s="188">
        <f>VLOOKUP(A751,CENIK!$A$2:$F$201,6,FALSE)</f>
        <v>0</v>
      </c>
      <c r="K751" s="188">
        <f t="shared" si="25"/>
        <v>0</v>
      </c>
      <c r="M751"/>
      <c r="P751" s="42"/>
    </row>
    <row r="752" spans="1:16" ht="60" x14ac:dyDescent="0.25">
      <c r="A752" s="187">
        <v>4204</v>
      </c>
      <c r="B752" s="187">
        <v>129</v>
      </c>
      <c r="C752" s="184" t="str">
        <f t="shared" si="24"/>
        <v>129-4204</v>
      </c>
      <c r="D752" s="244" t="s">
        <v>304</v>
      </c>
      <c r="E752" s="244" t="s">
        <v>49</v>
      </c>
      <c r="F752" s="244" t="s">
        <v>56</v>
      </c>
      <c r="G752" s="244" t="s">
        <v>60</v>
      </c>
      <c r="H752" s="187" t="s">
        <v>22</v>
      </c>
      <c r="I752" s="188">
        <v>73.099999999999994</v>
      </c>
      <c r="J752" s="188">
        <f>VLOOKUP(A752,CENIK!$A$2:$F$201,6,FALSE)</f>
        <v>0</v>
      </c>
      <c r="K752" s="188">
        <f t="shared" si="25"/>
        <v>0</v>
      </c>
      <c r="M752"/>
      <c r="P752" s="42"/>
    </row>
    <row r="753" spans="1:16" ht="60" x14ac:dyDescent="0.25">
      <c r="A753" s="187">
        <v>4206</v>
      </c>
      <c r="B753" s="187">
        <v>129</v>
      </c>
      <c r="C753" s="184" t="str">
        <f t="shared" si="24"/>
        <v>129-4206</v>
      </c>
      <c r="D753" s="244" t="s">
        <v>304</v>
      </c>
      <c r="E753" s="244" t="s">
        <v>49</v>
      </c>
      <c r="F753" s="244" t="s">
        <v>56</v>
      </c>
      <c r="G753" s="244" t="s">
        <v>62</v>
      </c>
      <c r="H753" s="187" t="s">
        <v>22</v>
      </c>
      <c r="I753" s="188">
        <v>288</v>
      </c>
      <c r="J753" s="188">
        <f>VLOOKUP(A753,CENIK!$A$2:$F$201,6,FALSE)</f>
        <v>0</v>
      </c>
      <c r="K753" s="188">
        <f t="shared" si="25"/>
        <v>0</v>
      </c>
      <c r="M753"/>
      <c r="P753" s="42"/>
    </row>
    <row r="754" spans="1:16" ht="75" x14ac:dyDescent="0.25">
      <c r="A754" s="187">
        <v>5109</v>
      </c>
      <c r="B754" s="187">
        <v>129</v>
      </c>
      <c r="C754" s="184" t="str">
        <f t="shared" si="24"/>
        <v>129-5109</v>
      </c>
      <c r="D754" s="244" t="s">
        <v>304</v>
      </c>
      <c r="E754" s="244" t="s">
        <v>63</v>
      </c>
      <c r="F754" s="244" t="s">
        <v>64</v>
      </c>
      <c r="G754" s="244" t="s">
        <v>70</v>
      </c>
      <c r="H754" s="187" t="s">
        <v>10</v>
      </c>
      <c r="I754" s="188">
        <v>30</v>
      </c>
      <c r="J754" s="188">
        <f>VLOOKUP(A754,CENIK!$A$2:$F$201,6,FALSE)</f>
        <v>0</v>
      </c>
      <c r="K754" s="188">
        <f t="shared" si="25"/>
        <v>0</v>
      </c>
      <c r="M754"/>
      <c r="P754" s="42"/>
    </row>
    <row r="755" spans="1:16" ht="165" x14ac:dyDescent="0.25">
      <c r="A755" s="187">
        <v>6101</v>
      </c>
      <c r="B755" s="187">
        <v>129</v>
      </c>
      <c r="C755" s="184" t="str">
        <f t="shared" si="24"/>
        <v>129-6101</v>
      </c>
      <c r="D755" s="244" t="s">
        <v>304</v>
      </c>
      <c r="E755" s="244" t="s">
        <v>74</v>
      </c>
      <c r="F755" s="244" t="s">
        <v>75</v>
      </c>
      <c r="G755" s="244" t="s">
        <v>76</v>
      </c>
      <c r="H755" s="187" t="s">
        <v>10</v>
      </c>
      <c r="I755" s="188">
        <v>140.91999999999999</v>
      </c>
      <c r="J755" s="188">
        <f>VLOOKUP(A755,CENIK!$A$2:$F$201,6,FALSE)</f>
        <v>0</v>
      </c>
      <c r="K755" s="188">
        <f t="shared" si="25"/>
        <v>0</v>
      </c>
      <c r="M755"/>
      <c r="P755" s="42"/>
    </row>
    <row r="756" spans="1:16" ht="120" x14ac:dyDescent="0.25">
      <c r="A756" s="187">
        <v>6204</v>
      </c>
      <c r="B756" s="187">
        <v>129</v>
      </c>
      <c r="C756" s="184" t="str">
        <f t="shared" si="24"/>
        <v>129-6204</v>
      </c>
      <c r="D756" s="244" t="s">
        <v>304</v>
      </c>
      <c r="E756" s="244" t="s">
        <v>74</v>
      </c>
      <c r="F756" s="244" t="s">
        <v>77</v>
      </c>
      <c r="G756" s="244" t="s">
        <v>265</v>
      </c>
      <c r="H756" s="187" t="s">
        <v>6</v>
      </c>
      <c r="I756" s="188">
        <v>5</v>
      </c>
      <c r="J756" s="188">
        <f>VLOOKUP(A756,CENIK!$A$2:$F$201,6,FALSE)</f>
        <v>0</v>
      </c>
      <c r="K756" s="188">
        <f t="shared" si="25"/>
        <v>0</v>
      </c>
      <c r="M756"/>
      <c r="P756" s="42"/>
    </row>
    <row r="757" spans="1:16" ht="120" x14ac:dyDescent="0.25">
      <c r="A757" s="187">
        <v>6206</v>
      </c>
      <c r="B757" s="187">
        <v>129</v>
      </c>
      <c r="C757" s="184" t="str">
        <f t="shared" si="24"/>
        <v>129-6206</v>
      </c>
      <c r="D757" s="244" t="s">
        <v>304</v>
      </c>
      <c r="E757" s="244" t="s">
        <v>74</v>
      </c>
      <c r="F757" s="244" t="s">
        <v>77</v>
      </c>
      <c r="G757" s="244" t="s">
        <v>266</v>
      </c>
      <c r="H757" s="187" t="s">
        <v>6</v>
      </c>
      <c r="I757" s="188">
        <v>1</v>
      </c>
      <c r="J757" s="188">
        <f>VLOOKUP(A757,CENIK!$A$2:$F$201,6,FALSE)</f>
        <v>0</v>
      </c>
      <c r="K757" s="188">
        <f t="shared" si="25"/>
        <v>0</v>
      </c>
      <c r="M757"/>
      <c r="P757" s="42"/>
    </row>
    <row r="758" spans="1:16" ht="120" x14ac:dyDescent="0.25">
      <c r="A758" s="187">
        <v>6253</v>
      </c>
      <c r="B758" s="187">
        <v>129</v>
      </c>
      <c r="C758" s="184" t="str">
        <f t="shared" si="24"/>
        <v>129-6253</v>
      </c>
      <c r="D758" s="244" t="s">
        <v>304</v>
      </c>
      <c r="E758" s="244" t="s">
        <v>74</v>
      </c>
      <c r="F758" s="244" t="s">
        <v>77</v>
      </c>
      <c r="G758" s="244" t="s">
        <v>269</v>
      </c>
      <c r="H758" s="187" t="s">
        <v>6</v>
      </c>
      <c r="I758" s="188">
        <v>6</v>
      </c>
      <c r="J758" s="188">
        <f>VLOOKUP(A758,CENIK!$A$2:$F$201,6,FALSE)</f>
        <v>0</v>
      </c>
      <c r="K758" s="188">
        <f t="shared" si="25"/>
        <v>0</v>
      </c>
      <c r="M758"/>
      <c r="P758" s="42"/>
    </row>
    <row r="759" spans="1:16" ht="30" x14ac:dyDescent="0.25">
      <c r="A759" s="187">
        <v>6257</v>
      </c>
      <c r="B759" s="187">
        <v>129</v>
      </c>
      <c r="C759" s="184" t="str">
        <f t="shared" si="24"/>
        <v>129-6257</v>
      </c>
      <c r="D759" s="244" t="s">
        <v>304</v>
      </c>
      <c r="E759" s="244" t="s">
        <v>74</v>
      </c>
      <c r="F759" s="244" t="s">
        <v>77</v>
      </c>
      <c r="G759" s="244" t="s">
        <v>79</v>
      </c>
      <c r="H759" s="187" t="s">
        <v>6</v>
      </c>
      <c r="I759" s="188">
        <v>1</v>
      </c>
      <c r="J759" s="188">
        <f>VLOOKUP(A759,CENIK!$A$2:$F$201,6,FALSE)</f>
        <v>0</v>
      </c>
      <c r="K759" s="188">
        <f t="shared" si="25"/>
        <v>0</v>
      </c>
      <c r="M759"/>
      <c r="P759" s="42"/>
    </row>
    <row r="760" spans="1:16" ht="345" x14ac:dyDescent="0.25">
      <c r="A760" s="187">
        <v>6301</v>
      </c>
      <c r="B760" s="187">
        <v>129</v>
      </c>
      <c r="C760" s="184" t="str">
        <f t="shared" si="24"/>
        <v>129-6301</v>
      </c>
      <c r="D760" s="244" t="s">
        <v>304</v>
      </c>
      <c r="E760" s="244" t="s">
        <v>74</v>
      </c>
      <c r="F760" s="244" t="s">
        <v>81</v>
      </c>
      <c r="G760" s="244" t="s">
        <v>270</v>
      </c>
      <c r="H760" s="187" t="s">
        <v>6</v>
      </c>
      <c r="I760" s="188">
        <v>14</v>
      </c>
      <c r="J760" s="188">
        <f>VLOOKUP(A760,CENIK!$A$2:$F$201,6,FALSE)</f>
        <v>0</v>
      </c>
      <c r="K760" s="188">
        <f t="shared" si="25"/>
        <v>0</v>
      </c>
      <c r="M760"/>
      <c r="P760" s="42"/>
    </row>
    <row r="761" spans="1:16" ht="120" x14ac:dyDescent="0.25">
      <c r="A761" s="187">
        <v>6302</v>
      </c>
      <c r="B761" s="187">
        <v>129</v>
      </c>
      <c r="C761" s="184" t="str">
        <f t="shared" si="24"/>
        <v>129-6302</v>
      </c>
      <c r="D761" s="244" t="s">
        <v>304</v>
      </c>
      <c r="E761" s="244" t="s">
        <v>74</v>
      </c>
      <c r="F761" s="244" t="s">
        <v>81</v>
      </c>
      <c r="G761" s="244" t="s">
        <v>82</v>
      </c>
      <c r="H761" s="187" t="s">
        <v>6</v>
      </c>
      <c r="I761" s="188">
        <v>14</v>
      </c>
      <c r="J761" s="188">
        <f>VLOOKUP(A761,CENIK!$A$2:$F$201,6,FALSE)</f>
        <v>0</v>
      </c>
      <c r="K761" s="188">
        <f t="shared" si="25"/>
        <v>0</v>
      </c>
      <c r="M761"/>
      <c r="P761" s="42"/>
    </row>
    <row r="762" spans="1:16" ht="30" x14ac:dyDescent="0.25">
      <c r="A762" s="187">
        <v>6401</v>
      </c>
      <c r="B762" s="187">
        <v>129</v>
      </c>
      <c r="C762" s="184" t="str">
        <f t="shared" si="24"/>
        <v>129-6401</v>
      </c>
      <c r="D762" s="244" t="s">
        <v>304</v>
      </c>
      <c r="E762" s="244" t="s">
        <v>74</v>
      </c>
      <c r="F762" s="244" t="s">
        <v>85</v>
      </c>
      <c r="G762" s="244" t="s">
        <v>86</v>
      </c>
      <c r="H762" s="187" t="s">
        <v>10</v>
      </c>
      <c r="I762" s="188">
        <v>140.91999999999999</v>
      </c>
      <c r="J762" s="188">
        <f>VLOOKUP(A762,CENIK!$A$2:$F$201,6,FALSE)</f>
        <v>0</v>
      </c>
      <c r="K762" s="188">
        <f t="shared" si="25"/>
        <v>0</v>
      </c>
      <c r="M762"/>
      <c r="P762" s="42"/>
    </row>
    <row r="763" spans="1:16" ht="30" x14ac:dyDescent="0.25">
      <c r="A763" s="187">
        <v>6402</v>
      </c>
      <c r="B763" s="187">
        <v>129</v>
      </c>
      <c r="C763" s="184" t="str">
        <f t="shared" si="24"/>
        <v>129-6402</v>
      </c>
      <c r="D763" s="244" t="s">
        <v>304</v>
      </c>
      <c r="E763" s="244" t="s">
        <v>74</v>
      </c>
      <c r="F763" s="244" t="s">
        <v>85</v>
      </c>
      <c r="G763" s="244" t="s">
        <v>122</v>
      </c>
      <c r="H763" s="187" t="s">
        <v>10</v>
      </c>
      <c r="I763" s="188">
        <v>140.91999999999999</v>
      </c>
      <c r="J763" s="188">
        <f>VLOOKUP(A763,CENIK!$A$2:$F$201,6,FALSE)</f>
        <v>0</v>
      </c>
      <c r="K763" s="188">
        <f t="shared" si="25"/>
        <v>0</v>
      </c>
      <c r="M763"/>
      <c r="P763" s="42"/>
    </row>
    <row r="764" spans="1:16" ht="60" x14ac:dyDescent="0.25">
      <c r="A764" s="187">
        <v>6405</v>
      </c>
      <c r="B764" s="187">
        <v>129</v>
      </c>
      <c r="C764" s="184" t="str">
        <f t="shared" si="24"/>
        <v>129-6405</v>
      </c>
      <c r="D764" s="244" t="s">
        <v>304</v>
      </c>
      <c r="E764" s="244" t="s">
        <v>74</v>
      </c>
      <c r="F764" s="244" t="s">
        <v>85</v>
      </c>
      <c r="G764" s="244" t="s">
        <v>87</v>
      </c>
      <c r="H764" s="187" t="s">
        <v>10</v>
      </c>
      <c r="I764" s="188">
        <v>140.91999999999999</v>
      </c>
      <c r="J764" s="188">
        <f>VLOOKUP(A764,CENIK!$A$2:$F$201,6,FALSE)</f>
        <v>0</v>
      </c>
      <c r="K764" s="188">
        <f t="shared" si="25"/>
        <v>0</v>
      </c>
      <c r="M764"/>
      <c r="P764" s="42"/>
    </row>
    <row r="765" spans="1:16" ht="30" x14ac:dyDescent="0.25">
      <c r="A765" s="187">
        <v>6501</v>
      </c>
      <c r="B765" s="187">
        <v>129</v>
      </c>
      <c r="C765" s="184" t="str">
        <f t="shared" si="24"/>
        <v>129-6501</v>
      </c>
      <c r="D765" s="244" t="s">
        <v>304</v>
      </c>
      <c r="E765" s="244" t="s">
        <v>74</v>
      </c>
      <c r="F765" s="244" t="s">
        <v>88</v>
      </c>
      <c r="G765" s="244" t="s">
        <v>271</v>
      </c>
      <c r="H765" s="187" t="s">
        <v>6</v>
      </c>
      <c r="I765" s="188">
        <v>11</v>
      </c>
      <c r="J765" s="188">
        <f>VLOOKUP(A765,CENIK!$A$2:$F$201,6,FALSE)</f>
        <v>0</v>
      </c>
      <c r="K765" s="188">
        <f t="shared" si="25"/>
        <v>0</v>
      </c>
      <c r="M765"/>
      <c r="P765" s="42"/>
    </row>
    <row r="766" spans="1:16" ht="45" x14ac:dyDescent="0.25">
      <c r="A766" s="187">
        <v>6503</v>
      </c>
      <c r="B766" s="187">
        <v>129</v>
      </c>
      <c r="C766" s="184" t="str">
        <f t="shared" si="24"/>
        <v>129-6503</v>
      </c>
      <c r="D766" s="244" t="s">
        <v>304</v>
      </c>
      <c r="E766" s="244" t="s">
        <v>74</v>
      </c>
      <c r="F766" s="244" t="s">
        <v>88</v>
      </c>
      <c r="G766" s="244" t="s">
        <v>273</v>
      </c>
      <c r="H766" s="187" t="s">
        <v>6</v>
      </c>
      <c r="I766" s="188">
        <v>2</v>
      </c>
      <c r="J766" s="188">
        <f>VLOOKUP(A766,CENIK!$A$2:$F$201,6,FALSE)</f>
        <v>0</v>
      </c>
      <c r="K766" s="188">
        <f t="shared" si="25"/>
        <v>0</v>
      </c>
      <c r="M766"/>
      <c r="P766" s="42"/>
    </row>
    <row r="767" spans="1:16" ht="30" x14ac:dyDescent="0.25">
      <c r="A767" s="187">
        <v>6507</v>
      </c>
      <c r="B767" s="187">
        <v>129</v>
      </c>
      <c r="C767" s="184" t="str">
        <f t="shared" si="24"/>
        <v>129-6507</v>
      </c>
      <c r="D767" s="244" t="s">
        <v>304</v>
      </c>
      <c r="E767" s="244" t="s">
        <v>74</v>
      </c>
      <c r="F767" s="244" t="s">
        <v>88</v>
      </c>
      <c r="G767" s="244" t="s">
        <v>277</v>
      </c>
      <c r="H767" s="187" t="s">
        <v>6</v>
      </c>
      <c r="I767" s="188">
        <v>5</v>
      </c>
      <c r="J767" s="188">
        <f>VLOOKUP(A767,CENIK!$A$2:$F$201,6,FALSE)</f>
        <v>0</v>
      </c>
      <c r="K767" s="188">
        <f t="shared" si="25"/>
        <v>0</v>
      </c>
      <c r="M767"/>
      <c r="P767" s="42"/>
    </row>
    <row r="768" spans="1:16" ht="75" x14ac:dyDescent="0.25">
      <c r="A768" s="187">
        <v>6513</v>
      </c>
      <c r="B768" s="187">
        <v>129</v>
      </c>
      <c r="C768" s="184" t="str">
        <f t="shared" si="24"/>
        <v>129-6513</v>
      </c>
      <c r="D768" s="244" t="s">
        <v>304</v>
      </c>
      <c r="E768" s="244" t="s">
        <v>74</v>
      </c>
      <c r="F768" s="244" t="s">
        <v>88</v>
      </c>
      <c r="G768" s="244" t="s">
        <v>279</v>
      </c>
      <c r="H768" s="187" t="s">
        <v>10</v>
      </c>
      <c r="I768" s="188">
        <v>92</v>
      </c>
      <c r="J768" s="188">
        <f>VLOOKUP(A768,CENIK!$A$2:$F$201,6,FALSE)</f>
        <v>0</v>
      </c>
      <c r="K768" s="188">
        <f t="shared" si="25"/>
        <v>0</v>
      </c>
      <c r="M768"/>
      <c r="P768" s="42"/>
    </row>
    <row r="769" spans="1:16" ht="60" x14ac:dyDescent="0.25">
      <c r="A769" s="187">
        <v>1201</v>
      </c>
      <c r="B769" s="187">
        <v>130</v>
      </c>
      <c r="C769" s="184" t="str">
        <f t="shared" si="24"/>
        <v>130-1201</v>
      </c>
      <c r="D769" s="244" t="s">
        <v>305</v>
      </c>
      <c r="E769" s="244" t="s">
        <v>7</v>
      </c>
      <c r="F769" s="244" t="s">
        <v>8</v>
      </c>
      <c r="G769" s="244" t="s">
        <v>9</v>
      </c>
      <c r="H769" s="187" t="s">
        <v>10</v>
      </c>
      <c r="I769" s="188">
        <v>69.739999999999995</v>
      </c>
      <c r="J769" s="188">
        <f>VLOOKUP(A769,CENIK!$A$2:$F$201,6,FALSE)</f>
        <v>0</v>
      </c>
      <c r="K769" s="188">
        <f t="shared" si="25"/>
        <v>0</v>
      </c>
      <c r="M769"/>
      <c r="P769" s="42"/>
    </row>
    <row r="770" spans="1:16" ht="45" x14ac:dyDescent="0.25">
      <c r="A770" s="187">
        <v>1202</v>
      </c>
      <c r="B770" s="187">
        <v>130</v>
      </c>
      <c r="C770" s="184" t="str">
        <f t="shared" si="24"/>
        <v>130-1202</v>
      </c>
      <c r="D770" s="244" t="s">
        <v>305</v>
      </c>
      <c r="E770" s="244" t="s">
        <v>7</v>
      </c>
      <c r="F770" s="244" t="s">
        <v>8</v>
      </c>
      <c r="G770" s="244" t="s">
        <v>11</v>
      </c>
      <c r="H770" s="187" t="s">
        <v>12</v>
      </c>
      <c r="I770" s="188">
        <v>3</v>
      </c>
      <c r="J770" s="188">
        <f>VLOOKUP(A770,CENIK!$A$2:$F$201,6,FALSE)</f>
        <v>0</v>
      </c>
      <c r="K770" s="188">
        <f t="shared" si="25"/>
        <v>0</v>
      </c>
      <c r="M770"/>
      <c r="P770" s="42"/>
    </row>
    <row r="771" spans="1:16" ht="60" x14ac:dyDescent="0.25">
      <c r="A771" s="187">
        <v>1203</v>
      </c>
      <c r="B771" s="187">
        <v>130</v>
      </c>
      <c r="C771" s="184" t="str">
        <f t="shared" si="24"/>
        <v>130-1203</v>
      </c>
      <c r="D771" s="244" t="s">
        <v>305</v>
      </c>
      <c r="E771" s="244" t="s">
        <v>7</v>
      </c>
      <c r="F771" s="244" t="s">
        <v>8</v>
      </c>
      <c r="G771" s="244" t="s">
        <v>236</v>
      </c>
      <c r="H771" s="187" t="s">
        <v>10</v>
      </c>
      <c r="I771" s="188">
        <v>70</v>
      </c>
      <c r="J771" s="188">
        <f>VLOOKUP(A771,CENIK!$A$2:$F$201,6,FALSE)</f>
        <v>0</v>
      </c>
      <c r="K771" s="188">
        <f t="shared" si="25"/>
        <v>0</v>
      </c>
      <c r="M771"/>
      <c r="P771" s="42"/>
    </row>
    <row r="772" spans="1:16" ht="60" x14ac:dyDescent="0.25">
      <c r="A772" s="187">
        <v>1205</v>
      </c>
      <c r="B772" s="187">
        <v>130</v>
      </c>
      <c r="C772" s="184" t="str">
        <f t="shared" si="24"/>
        <v>130-1205</v>
      </c>
      <c r="D772" s="244" t="s">
        <v>305</v>
      </c>
      <c r="E772" s="244" t="s">
        <v>7</v>
      </c>
      <c r="F772" s="244" t="s">
        <v>8</v>
      </c>
      <c r="G772" s="244" t="s">
        <v>237</v>
      </c>
      <c r="H772" s="187" t="s">
        <v>14</v>
      </c>
      <c r="I772" s="188">
        <v>1</v>
      </c>
      <c r="J772" s="188">
        <f>VLOOKUP(A772,CENIK!$A$2:$F$201,6,FALSE)</f>
        <v>0</v>
      </c>
      <c r="K772" s="188">
        <f t="shared" si="25"/>
        <v>0</v>
      </c>
      <c r="M772"/>
      <c r="P772" s="42"/>
    </row>
    <row r="773" spans="1:16" ht="75" x14ac:dyDescent="0.25">
      <c r="A773" s="187">
        <v>1210</v>
      </c>
      <c r="B773" s="187">
        <v>130</v>
      </c>
      <c r="C773" s="184" t="str">
        <f t="shared" si="24"/>
        <v>130-1210</v>
      </c>
      <c r="D773" s="244" t="s">
        <v>305</v>
      </c>
      <c r="E773" s="244" t="s">
        <v>7</v>
      </c>
      <c r="F773" s="244" t="s">
        <v>8</v>
      </c>
      <c r="G773" s="244" t="s">
        <v>241</v>
      </c>
      <c r="H773" s="187" t="s">
        <v>14</v>
      </c>
      <c r="I773" s="188">
        <v>1</v>
      </c>
      <c r="J773" s="188">
        <f>VLOOKUP(A773,CENIK!$A$2:$F$201,6,FALSE)</f>
        <v>0</v>
      </c>
      <c r="K773" s="188">
        <f t="shared" si="25"/>
        <v>0</v>
      </c>
      <c r="M773"/>
      <c r="P773" s="42"/>
    </row>
    <row r="774" spans="1:16" ht="45" x14ac:dyDescent="0.25">
      <c r="A774" s="187">
        <v>1301</v>
      </c>
      <c r="B774" s="187">
        <v>130</v>
      </c>
      <c r="C774" s="184" t="str">
        <f t="shared" si="24"/>
        <v>130-1301</v>
      </c>
      <c r="D774" s="244" t="s">
        <v>305</v>
      </c>
      <c r="E774" s="244" t="s">
        <v>7</v>
      </c>
      <c r="F774" s="244" t="s">
        <v>15</v>
      </c>
      <c r="G774" s="244" t="s">
        <v>16</v>
      </c>
      <c r="H774" s="187" t="s">
        <v>10</v>
      </c>
      <c r="I774" s="188">
        <v>69.739999999999995</v>
      </c>
      <c r="J774" s="188">
        <f>VLOOKUP(A774,CENIK!$A$2:$F$201,6,FALSE)</f>
        <v>0</v>
      </c>
      <c r="K774" s="188">
        <f t="shared" si="25"/>
        <v>0</v>
      </c>
      <c r="M774"/>
      <c r="P774" s="42"/>
    </row>
    <row r="775" spans="1:16" ht="150" x14ac:dyDescent="0.25">
      <c r="A775" s="187">
        <v>1302</v>
      </c>
      <c r="B775" s="187">
        <v>130</v>
      </c>
      <c r="C775" s="184" t="str">
        <f t="shared" si="24"/>
        <v>130-1302</v>
      </c>
      <c r="D775" s="244" t="s">
        <v>305</v>
      </c>
      <c r="E775" s="244" t="s">
        <v>7</v>
      </c>
      <c r="F775" s="244" t="s">
        <v>15</v>
      </c>
      <c r="G775" s="1201" t="s">
        <v>3252</v>
      </c>
      <c r="H775" s="187" t="s">
        <v>10</v>
      </c>
      <c r="I775" s="188">
        <v>69.739999999999995</v>
      </c>
      <c r="J775" s="188">
        <f>VLOOKUP(A775,CENIK!$A$2:$F$201,6,FALSE)</f>
        <v>0</v>
      </c>
      <c r="K775" s="188">
        <f t="shared" si="25"/>
        <v>0</v>
      </c>
      <c r="M775"/>
      <c r="P775" s="42"/>
    </row>
    <row r="776" spans="1:16" ht="60" x14ac:dyDescent="0.25">
      <c r="A776" s="187">
        <v>1307</v>
      </c>
      <c r="B776" s="187">
        <v>130</v>
      </c>
      <c r="C776" s="184" t="str">
        <f t="shared" si="24"/>
        <v>130-1307</v>
      </c>
      <c r="D776" s="244" t="s">
        <v>305</v>
      </c>
      <c r="E776" s="244" t="s">
        <v>7</v>
      </c>
      <c r="F776" s="244" t="s">
        <v>15</v>
      </c>
      <c r="G776" s="244" t="s">
        <v>18</v>
      </c>
      <c r="H776" s="187" t="s">
        <v>6</v>
      </c>
      <c r="I776" s="188">
        <v>8</v>
      </c>
      <c r="J776" s="188">
        <f>VLOOKUP(A776,CENIK!$A$2:$F$201,6,FALSE)</f>
        <v>0</v>
      </c>
      <c r="K776" s="188">
        <f t="shared" si="25"/>
        <v>0</v>
      </c>
      <c r="M776"/>
      <c r="P776" s="42"/>
    </row>
    <row r="777" spans="1:16" ht="30" x14ac:dyDescent="0.25">
      <c r="A777" s="187">
        <v>1401</v>
      </c>
      <c r="B777" s="187">
        <v>130</v>
      </c>
      <c r="C777" s="184" t="str">
        <f t="shared" si="24"/>
        <v>130-1401</v>
      </c>
      <c r="D777" s="244" t="s">
        <v>305</v>
      </c>
      <c r="E777" s="244" t="s">
        <v>7</v>
      </c>
      <c r="F777" s="244" t="s">
        <v>25</v>
      </c>
      <c r="G777" s="244" t="s">
        <v>247</v>
      </c>
      <c r="H777" s="187" t="s">
        <v>20</v>
      </c>
      <c r="I777" s="188">
        <v>5</v>
      </c>
      <c r="J777" s="188">
        <f>VLOOKUP(A777,CENIK!$A$2:$F$201,6,FALSE)</f>
        <v>0</v>
      </c>
      <c r="K777" s="188">
        <f t="shared" si="25"/>
        <v>0</v>
      </c>
      <c r="M777"/>
      <c r="P777" s="42"/>
    </row>
    <row r="778" spans="1:16" ht="30" x14ac:dyDescent="0.25">
      <c r="A778" s="187">
        <v>1402</v>
      </c>
      <c r="B778" s="187">
        <v>130</v>
      </c>
      <c r="C778" s="184" t="str">
        <f t="shared" si="24"/>
        <v>130-1402</v>
      </c>
      <c r="D778" s="244" t="s">
        <v>305</v>
      </c>
      <c r="E778" s="244" t="s">
        <v>7</v>
      </c>
      <c r="F778" s="244" t="s">
        <v>25</v>
      </c>
      <c r="G778" s="244" t="s">
        <v>248</v>
      </c>
      <c r="H778" s="187" t="s">
        <v>20</v>
      </c>
      <c r="I778" s="188">
        <v>5</v>
      </c>
      <c r="J778" s="188">
        <f>VLOOKUP(A778,CENIK!$A$2:$F$201,6,FALSE)</f>
        <v>0</v>
      </c>
      <c r="K778" s="188">
        <f t="shared" si="25"/>
        <v>0</v>
      </c>
      <c r="M778"/>
      <c r="P778" s="42"/>
    </row>
    <row r="779" spans="1:16" ht="30" x14ac:dyDescent="0.25">
      <c r="A779" s="187">
        <v>1403</v>
      </c>
      <c r="B779" s="187">
        <v>130</v>
      </c>
      <c r="C779" s="184" t="str">
        <f t="shared" si="24"/>
        <v>130-1403</v>
      </c>
      <c r="D779" s="244" t="s">
        <v>305</v>
      </c>
      <c r="E779" s="244" t="s">
        <v>7</v>
      </c>
      <c r="F779" s="244" t="s">
        <v>25</v>
      </c>
      <c r="G779" s="244" t="s">
        <v>249</v>
      </c>
      <c r="H779" s="187" t="s">
        <v>20</v>
      </c>
      <c r="I779" s="188">
        <v>5</v>
      </c>
      <c r="J779" s="188">
        <f>VLOOKUP(A779,CENIK!$A$2:$F$201,6,FALSE)</f>
        <v>0</v>
      </c>
      <c r="K779" s="188">
        <f t="shared" si="25"/>
        <v>0</v>
      </c>
      <c r="M779"/>
      <c r="P779" s="42"/>
    </row>
    <row r="780" spans="1:16" ht="45" x14ac:dyDescent="0.25">
      <c r="A780" s="187">
        <v>12309</v>
      </c>
      <c r="B780" s="187">
        <v>130</v>
      </c>
      <c r="C780" s="184" t="str">
        <f t="shared" si="24"/>
        <v>130-12309</v>
      </c>
      <c r="D780" s="244" t="s">
        <v>305</v>
      </c>
      <c r="E780" s="244" t="s">
        <v>26</v>
      </c>
      <c r="F780" s="244" t="s">
        <v>27</v>
      </c>
      <c r="G780" s="244" t="s">
        <v>30</v>
      </c>
      <c r="H780" s="187" t="s">
        <v>29</v>
      </c>
      <c r="I780" s="188">
        <v>90.66</v>
      </c>
      <c r="J780" s="188">
        <f>VLOOKUP(A780,CENIK!$A$2:$F$201,6,FALSE)</f>
        <v>0</v>
      </c>
      <c r="K780" s="188">
        <f t="shared" si="25"/>
        <v>0</v>
      </c>
      <c r="M780"/>
      <c r="P780" s="42"/>
    </row>
    <row r="781" spans="1:16" ht="30" x14ac:dyDescent="0.25">
      <c r="A781" s="187">
        <v>12328</v>
      </c>
      <c r="B781" s="187">
        <v>130</v>
      </c>
      <c r="C781" s="184" t="str">
        <f t="shared" si="24"/>
        <v>130-12328</v>
      </c>
      <c r="D781" s="244" t="s">
        <v>305</v>
      </c>
      <c r="E781" s="244" t="s">
        <v>26</v>
      </c>
      <c r="F781" s="244" t="s">
        <v>27</v>
      </c>
      <c r="G781" s="244" t="s">
        <v>32</v>
      </c>
      <c r="H781" s="187" t="s">
        <v>10</v>
      </c>
      <c r="I781" s="188">
        <v>139.47999999999999</v>
      </c>
      <c r="J781" s="188">
        <f>VLOOKUP(A781,CENIK!$A$2:$F$201,6,FALSE)</f>
        <v>0</v>
      </c>
      <c r="K781" s="188">
        <f t="shared" si="25"/>
        <v>0</v>
      </c>
      <c r="M781"/>
      <c r="P781" s="42"/>
    </row>
    <row r="782" spans="1:16" ht="60" x14ac:dyDescent="0.25">
      <c r="A782" s="187">
        <v>21106</v>
      </c>
      <c r="B782" s="187">
        <v>130</v>
      </c>
      <c r="C782" s="184" t="str">
        <f t="shared" si="24"/>
        <v>130-21106</v>
      </c>
      <c r="D782" s="244" t="s">
        <v>305</v>
      </c>
      <c r="E782" s="244" t="s">
        <v>26</v>
      </c>
      <c r="F782" s="244" t="s">
        <v>27</v>
      </c>
      <c r="G782" s="244" t="s">
        <v>251</v>
      </c>
      <c r="H782" s="187" t="s">
        <v>22</v>
      </c>
      <c r="I782" s="188">
        <v>87</v>
      </c>
      <c r="J782" s="188">
        <f>VLOOKUP(A782,CENIK!$A$2:$F$201,6,FALSE)</f>
        <v>0</v>
      </c>
      <c r="K782" s="188">
        <f t="shared" si="25"/>
        <v>0</v>
      </c>
      <c r="M782"/>
      <c r="P782" s="42"/>
    </row>
    <row r="783" spans="1:16" ht="30" x14ac:dyDescent="0.25">
      <c r="A783" s="187">
        <v>22103</v>
      </c>
      <c r="B783" s="187">
        <v>130</v>
      </c>
      <c r="C783" s="184" t="str">
        <f t="shared" si="24"/>
        <v>130-22103</v>
      </c>
      <c r="D783" s="244" t="s">
        <v>305</v>
      </c>
      <c r="E783" s="244" t="s">
        <v>26</v>
      </c>
      <c r="F783" s="244" t="s">
        <v>36</v>
      </c>
      <c r="G783" s="244" t="s">
        <v>40</v>
      </c>
      <c r="H783" s="187" t="s">
        <v>29</v>
      </c>
      <c r="I783" s="188">
        <v>90.66</v>
      </c>
      <c r="J783" s="188">
        <f>VLOOKUP(A783,CENIK!$A$2:$F$201,6,FALSE)</f>
        <v>0</v>
      </c>
      <c r="K783" s="188">
        <f t="shared" si="25"/>
        <v>0</v>
      </c>
      <c r="M783"/>
      <c r="P783" s="42"/>
    </row>
    <row r="784" spans="1:16" ht="30" x14ac:dyDescent="0.25">
      <c r="A784" s="187">
        <v>24405</v>
      </c>
      <c r="B784" s="187">
        <v>130</v>
      </c>
      <c r="C784" s="184" t="str">
        <f t="shared" si="24"/>
        <v>130-24405</v>
      </c>
      <c r="D784" s="244" t="s">
        <v>305</v>
      </c>
      <c r="E784" s="244" t="s">
        <v>26</v>
      </c>
      <c r="F784" s="244" t="s">
        <v>36</v>
      </c>
      <c r="G784" s="244" t="s">
        <v>252</v>
      </c>
      <c r="H784" s="187" t="s">
        <v>22</v>
      </c>
      <c r="I784" s="188">
        <v>36.26</v>
      </c>
      <c r="J784" s="188">
        <f>VLOOKUP(A784,CENIK!$A$2:$F$201,6,FALSE)</f>
        <v>0</v>
      </c>
      <c r="K784" s="188">
        <f t="shared" si="25"/>
        <v>0</v>
      </c>
      <c r="M784"/>
      <c r="P784" s="42"/>
    </row>
    <row r="785" spans="1:16" ht="30" x14ac:dyDescent="0.25">
      <c r="A785" s="187">
        <v>31101</v>
      </c>
      <c r="B785" s="187">
        <v>130</v>
      </c>
      <c r="C785" s="184" t="str">
        <f t="shared" si="24"/>
        <v>130-31101</v>
      </c>
      <c r="D785" s="244" t="s">
        <v>305</v>
      </c>
      <c r="E785" s="244" t="s">
        <v>26</v>
      </c>
      <c r="F785" s="244" t="s">
        <v>36</v>
      </c>
      <c r="G785" s="244" t="s">
        <v>253</v>
      </c>
      <c r="H785" s="187" t="s">
        <v>22</v>
      </c>
      <c r="I785" s="188">
        <v>22.67</v>
      </c>
      <c r="J785" s="188">
        <f>VLOOKUP(A785,CENIK!$A$2:$F$201,6,FALSE)</f>
        <v>0</v>
      </c>
      <c r="K785" s="188">
        <f t="shared" si="25"/>
        <v>0</v>
      </c>
      <c r="M785"/>
      <c r="P785" s="42"/>
    </row>
    <row r="786" spans="1:16" ht="75" x14ac:dyDescent="0.25">
      <c r="A786" s="187">
        <v>31602</v>
      </c>
      <c r="B786" s="187">
        <v>130</v>
      </c>
      <c r="C786" s="184" t="str">
        <f t="shared" si="24"/>
        <v>130-31602</v>
      </c>
      <c r="D786" s="244" t="s">
        <v>305</v>
      </c>
      <c r="E786" s="244" t="s">
        <v>26</v>
      </c>
      <c r="F786" s="244" t="s">
        <v>36</v>
      </c>
      <c r="G786" s="244" t="s">
        <v>640</v>
      </c>
      <c r="H786" s="187" t="s">
        <v>29</v>
      </c>
      <c r="I786" s="188">
        <v>90.66</v>
      </c>
      <c r="J786" s="188">
        <f>VLOOKUP(A786,CENIK!$A$2:$F$201,6,FALSE)</f>
        <v>0</v>
      </c>
      <c r="K786" s="188">
        <f t="shared" si="25"/>
        <v>0</v>
      </c>
      <c r="M786"/>
      <c r="P786" s="42"/>
    </row>
    <row r="787" spans="1:16" ht="45" x14ac:dyDescent="0.25">
      <c r="A787" s="187">
        <v>32208</v>
      </c>
      <c r="B787" s="187">
        <v>130</v>
      </c>
      <c r="C787" s="184" t="str">
        <f t="shared" si="24"/>
        <v>130-32208</v>
      </c>
      <c r="D787" s="244" t="s">
        <v>305</v>
      </c>
      <c r="E787" s="244" t="s">
        <v>26</v>
      </c>
      <c r="F787" s="244" t="s">
        <v>36</v>
      </c>
      <c r="G787" s="244" t="s">
        <v>254</v>
      </c>
      <c r="H787" s="187" t="s">
        <v>29</v>
      </c>
      <c r="I787" s="188">
        <v>90.66</v>
      </c>
      <c r="J787" s="188">
        <f>VLOOKUP(A787,CENIK!$A$2:$F$201,6,FALSE)</f>
        <v>0</v>
      </c>
      <c r="K787" s="188">
        <f t="shared" si="25"/>
        <v>0</v>
      </c>
      <c r="M787"/>
      <c r="P787" s="42"/>
    </row>
    <row r="788" spans="1:16" ht="45" x14ac:dyDescent="0.25">
      <c r="A788" s="187">
        <v>4101</v>
      </c>
      <c r="B788" s="187">
        <v>130</v>
      </c>
      <c r="C788" s="184" t="str">
        <f t="shared" si="24"/>
        <v>130-4101</v>
      </c>
      <c r="D788" s="244" t="s">
        <v>305</v>
      </c>
      <c r="E788" s="244" t="s">
        <v>49</v>
      </c>
      <c r="F788" s="244" t="s">
        <v>50</v>
      </c>
      <c r="G788" s="244" t="s">
        <v>641</v>
      </c>
      <c r="H788" s="187" t="s">
        <v>29</v>
      </c>
      <c r="I788" s="188">
        <v>320.8</v>
      </c>
      <c r="J788" s="188">
        <f>VLOOKUP(A788,CENIK!$A$2:$F$201,6,FALSE)</f>
        <v>0</v>
      </c>
      <c r="K788" s="188">
        <f t="shared" si="25"/>
        <v>0</v>
      </c>
      <c r="M788"/>
      <c r="P788" s="42"/>
    </row>
    <row r="789" spans="1:16" ht="60" x14ac:dyDescent="0.25">
      <c r="A789" s="187">
        <v>4105</v>
      </c>
      <c r="B789" s="187">
        <v>130</v>
      </c>
      <c r="C789" s="184" t="str">
        <f t="shared" si="24"/>
        <v>130-4105</v>
      </c>
      <c r="D789" s="244" t="s">
        <v>305</v>
      </c>
      <c r="E789" s="244" t="s">
        <v>49</v>
      </c>
      <c r="F789" s="244" t="s">
        <v>50</v>
      </c>
      <c r="G789" s="244" t="s">
        <v>257</v>
      </c>
      <c r="H789" s="187" t="s">
        <v>22</v>
      </c>
      <c r="I789" s="188">
        <v>17</v>
      </c>
      <c r="J789" s="188">
        <f>VLOOKUP(A789,CENIK!$A$2:$F$201,6,FALSE)</f>
        <v>0</v>
      </c>
      <c r="K789" s="188">
        <f t="shared" si="25"/>
        <v>0</v>
      </c>
      <c r="M789"/>
      <c r="P789" s="42"/>
    </row>
    <row r="790" spans="1:16" ht="45" x14ac:dyDescent="0.25">
      <c r="A790" s="187">
        <v>4106</v>
      </c>
      <c r="B790" s="187">
        <v>130</v>
      </c>
      <c r="C790" s="184" t="str">
        <f t="shared" si="24"/>
        <v>130-4106</v>
      </c>
      <c r="D790" s="244" t="s">
        <v>305</v>
      </c>
      <c r="E790" s="244" t="s">
        <v>49</v>
      </c>
      <c r="F790" s="244" t="s">
        <v>50</v>
      </c>
      <c r="G790" s="244" t="s">
        <v>642</v>
      </c>
      <c r="H790" s="187" t="s">
        <v>22</v>
      </c>
      <c r="I790" s="188">
        <v>92</v>
      </c>
      <c r="J790" s="188">
        <f>VLOOKUP(A790,CENIK!$A$2:$F$201,6,FALSE)</f>
        <v>0</v>
      </c>
      <c r="K790" s="188">
        <f t="shared" si="25"/>
        <v>0</v>
      </c>
      <c r="M790"/>
      <c r="P790" s="42"/>
    </row>
    <row r="791" spans="1:16" ht="45" x14ac:dyDescent="0.25">
      <c r="A791" s="187">
        <v>4117</v>
      </c>
      <c r="B791" s="187">
        <v>130</v>
      </c>
      <c r="C791" s="184" t="str">
        <f t="shared" si="24"/>
        <v>130-4117</v>
      </c>
      <c r="D791" s="244" t="s">
        <v>305</v>
      </c>
      <c r="E791" s="244" t="s">
        <v>49</v>
      </c>
      <c r="F791" s="244" t="s">
        <v>50</v>
      </c>
      <c r="G791" s="244" t="s">
        <v>52</v>
      </c>
      <c r="H791" s="187" t="s">
        <v>22</v>
      </c>
      <c r="I791" s="188">
        <v>12</v>
      </c>
      <c r="J791" s="188">
        <f>VLOOKUP(A791,CENIK!$A$2:$F$201,6,FALSE)</f>
        <v>0</v>
      </c>
      <c r="K791" s="188">
        <f t="shared" si="25"/>
        <v>0</v>
      </c>
      <c r="M791"/>
      <c r="P791" s="42"/>
    </row>
    <row r="792" spans="1:16" ht="45" x14ac:dyDescent="0.25">
      <c r="A792" s="187">
        <v>4121</v>
      </c>
      <c r="B792" s="187">
        <v>130</v>
      </c>
      <c r="C792" s="184" t="str">
        <f t="shared" si="24"/>
        <v>130-4121</v>
      </c>
      <c r="D792" s="244" t="s">
        <v>305</v>
      </c>
      <c r="E792" s="244" t="s">
        <v>49</v>
      </c>
      <c r="F792" s="244" t="s">
        <v>50</v>
      </c>
      <c r="G792" s="244" t="s">
        <v>260</v>
      </c>
      <c r="H792" s="187" t="s">
        <v>22</v>
      </c>
      <c r="I792" s="188">
        <v>3</v>
      </c>
      <c r="J792" s="188">
        <f>VLOOKUP(A792,CENIK!$A$2:$F$201,6,FALSE)</f>
        <v>0</v>
      </c>
      <c r="K792" s="188">
        <f t="shared" si="25"/>
        <v>0</v>
      </c>
      <c r="M792"/>
      <c r="P792" s="42"/>
    </row>
    <row r="793" spans="1:16" ht="30" x14ac:dyDescent="0.25">
      <c r="A793" s="187">
        <v>4202</v>
      </c>
      <c r="B793" s="187">
        <v>130</v>
      </c>
      <c r="C793" s="184" t="str">
        <f t="shared" si="24"/>
        <v>130-4202</v>
      </c>
      <c r="D793" s="244" t="s">
        <v>305</v>
      </c>
      <c r="E793" s="244" t="s">
        <v>49</v>
      </c>
      <c r="F793" s="244" t="s">
        <v>56</v>
      </c>
      <c r="G793" s="244" t="s">
        <v>58</v>
      </c>
      <c r="H793" s="187" t="s">
        <v>29</v>
      </c>
      <c r="I793" s="188">
        <v>90.66</v>
      </c>
      <c r="J793" s="188">
        <f>VLOOKUP(A793,CENIK!$A$2:$F$201,6,FALSE)</f>
        <v>0</v>
      </c>
      <c r="K793" s="188">
        <f t="shared" si="25"/>
        <v>0</v>
      </c>
      <c r="M793"/>
      <c r="P793" s="42"/>
    </row>
    <row r="794" spans="1:16" ht="75" x14ac:dyDescent="0.25">
      <c r="A794" s="187">
        <v>4203</v>
      </c>
      <c r="B794" s="187">
        <v>130</v>
      </c>
      <c r="C794" s="184" t="str">
        <f t="shared" si="24"/>
        <v>130-4203</v>
      </c>
      <c r="D794" s="244" t="s">
        <v>305</v>
      </c>
      <c r="E794" s="244" t="s">
        <v>49</v>
      </c>
      <c r="F794" s="244" t="s">
        <v>56</v>
      </c>
      <c r="G794" s="244" t="s">
        <v>59</v>
      </c>
      <c r="H794" s="187" t="s">
        <v>22</v>
      </c>
      <c r="I794" s="188">
        <v>9.07</v>
      </c>
      <c r="J794" s="188">
        <f>VLOOKUP(A794,CENIK!$A$2:$F$201,6,FALSE)</f>
        <v>0</v>
      </c>
      <c r="K794" s="188">
        <f t="shared" si="25"/>
        <v>0</v>
      </c>
      <c r="M794"/>
      <c r="P794" s="42"/>
    </row>
    <row r="795" spans="1:16" ht="60" x14ac:dyDescent="0.25">
      <c r="A795" s="187">
        <v>4204</v>
      </c>
      <c r="B795" s="187">
        <v>130</v>
      </c>
      <c r="C795" s="184" t="str">
        <f t="shared" si="24"/>
        <v>130-4204</v>
      </c>
      <c r="D795" s="244" t="s">
        <v>305</v>
      </c>
      <c r="E795" s="244" t="s">
        <v>49</v>
      </c>
      <c r="F795" s="244" t="s">
        <v>56</v>
      </c>
      <c r="G795" s="244" t="s">
        <v>60</v>
      </c>
      <c r="H795" s="187" t="s">
        <v>22</v>
      </c>
      <c r="I795" s="188">
        <v>36.18</v>
      </c>
      <c r="J795" s="188">
        <f>VLOOKUP(A795,CENIK!$A$2:$F$201,6,FALSE)</f>
        <v>0</v>
      </c>
      <c r="K795" s="188">
        <f t="shared" si="25"/>
        <v>0</v>
      </c>
      <c r="M795"/>
      <c r="P795" s="42"/>
    </row>
    <row r="796" spans="1:16" ht="60" x14ac:dyDescent="0.25">
      <c r="A796" s="187">
        <v>4206</v>
      </c>
      <c r="B796" s="187">
        <v>130</v>
      </c>
      <c r="C796" s="184" t="str">
        <f t="shared" si="24"/>
        <v>130-4206</v>
      </c>
      <c r="D796" s="244" t="s">
        <v>305</v>
      </c>
      <c r="E796" s="244" t="s">
        <v>49</v>
      </c>
      <c r="F796" s="244" t="s">
        <v>56</v>
      </c>
      <c r="G796" s="244" t="s">
        <v>62</v>
      </c>
      <c r="H796" s="187" t="s">
        <v>22</v>
      </c>
      <c r="I796" s="188">
        <v>104</v>
      </c>
      <c r="J796" s="188">
        <f>VLOOKUP(A796,CENIK!$A$2:$F$201,6,FALSE)</f>
        <v>0</v>
      </c>
      <c r="K796" s="188">
        <f t="shared" si="25"/>
        <v>0</v>
      </c>
      <c r="M796"/>
      <c r="P796" s="42"/>
    </row>
    <row r="797" spans="1:16" ht="165" x14ac:dyDescent="0.25">
      <c r="A797" s="187">
        <v>6101</v>
      </c>
      <c r="B797" s="187">
        <v>130</v>
      </c>
      <c r="C797" s="184" t="str">
        <f t="shared" si="24"/>
        <v>130-6101</v>
      </c>
      <c r="D797" s="244" t="s">
        <v>305</v>
      </c>
      <c r="E797" s="244" t="s">
        <v>74</v>
      </c>
      <c r="F797" s="244" t="s">
        <v>75</v>
      </c>
      <c r="G797" s="244" t="s">
        <v>76</v>
      </c>
      <c r="H797" s="187" t="s">
        <v>10</v>
      </c>
      <c r="I797" s="188">
        <v>69.739999999999995</v>
      </c>
      <c r="J797" s="188">
        <f>VLOOKUP(A797,CENIK!$A$2:$F$201,6,FALSE)</f>
        <v>0</v>
      </c>
      <c r="K797" s="188">
        <f t="shared" si="25"/>
        <v>0</v>
      </c>
      <c r="M797"/>
      <c r="P797" s="42"/>
    </row>
    <row r="798" spans="1:16" ht="120" x14ac:dyDescent="0.25">
      <c r="A798" s="187">
        <v>6204</v>
      </c>
      <c r="B798" s="187">
        <v>130</v>
      </c>
      <c r="C798" s="184" t="str">
        <f t="shared" si="24"/>
        <v>130-6204</v>
      </c>
      <c r="D798" s="244" t="s">
        <v>305</v>
      </c>
      <c r="E798" s="244" t="s">
        <v>74</v>
      </c>
      <c r="F798" s="244" t="s">
        <v>77</v>
      </c>
      <c r="G798" s="244" t="s">
        <v>265</v>
      </c>
      <c r="H798" s="187" t="s">
        <v>6</v>
      </c>
      <c r="I798" s="188">
        <v>3</v>
      </c>
      <c r="J798" s="188">
        <f>VLOOKUP(A798,CENIK!$A$2:$F$201,6,FALSE)</f>
        <v>0</v>
      </c>
      <c r="K798" s="188">
        <f t="shared" si="25"/>
        <v>0</v>
      </c>
      <c r="M798"/>
      <c r="P798" s="42"/>
    </row>
    <row r="799" spans="1:16" ht="120" x14ac:dyDescent="0.25">
      <c r="A799" s="187">
        <v>6253</v>
      </c>
      <c r="B799" s="187">
        <v>130</v>
      </c>
      <c r="C799" s="184" t="str">
        <f t="shared" si="24"/>
        <v>130-6253</v>
      </c>
      <c r="D799" s="244" t="s">
        <v>305</v>
      </c>
      <c r="E799" s="244" t="s">
        <v>74</v>
      </c>
      <c r="F799" s="244" t="s">
        <v>77</v>
      </c>
      <c r="G799" s="244" t="s">
        <v>269</v>
      </c>
      <c r="H799" s="187" t="s">
        <v>6</v>
      </c>
      <c r="I799" s="188">
        <v>3</v>
      </c>
      <c r="J799" s="188">
        <f>VLOOKUP(A799,CENIK!$A$2:$F$201,6,FALSE)</f>
        <v>0</v>
      </c>
      <c r="K799" s="188">
        <f t="shared" si="25"/>
        <v>0</v>
      </c>
      <c r="M799"/>
      <c r="P799" s="42"/>
    </row>
    <row r="800" spans="1:16" ht="30" x14ac:dyDescent="0.25">
      <c r="A800" s="187">
        <v>6258</v>
      </c>
      <c r="B800" s="187">
        <v>130</v>
      </c>
      <c r="C800" s="184" t="str">
        <f t="shared" si="24"/>
        <v>130-6258</v>
      </c>
      <c r="D800" s="244" t="s">
        <v>305</v>
      </c>
      <c r="E800" s="244" t="s">
        <v>74</v>
      </c>
      <c r="F800" s="244" t="s">
        <v>77</v>
      </c>
      <c r="G800" s="244" t="s">
        <v>80</v>
      </c>
      <c r="H800" s="187" t="s">
        <v>6</v>
      </c>
      <c r="I800" s="188">
        <v>1</v>
      </c>
      <c r="J800" s="188">
        <f>VLOOKUP(A800,CENIK!$A$2:$F$201,6,FALSE)</f>
        <v>0</v>
      </c>
      <c r="K800" s="188">
        <f t="shared" si="25"/>
        <v>0</v>
      </c>
      <c r="M800"/>
      <c r="P800" s="42"/>
    </row>
    <row r="801" spans="1:16" ht="345" x14ac:dyDescent="0.25">
      <c r="A801" s="187">
        <v>6301</v>
      </c>
      <c r="B801" s="187">
        <v>130</v>
      </c>
      <c r="C801" s="184" t="str">
        <f t="shared" si="24"/>
        <v>130-6301</v>
      </c>
      <c r="D801" s="244" t="s">
        <v>305</v>
      </c>
      <c r="E801" s="244" t="s">
        <v>74</v>
      </c>
      <c r="F801" s="244" t="s">
        <v>81</v>
      </c>
      <c r="G801" s="244" t="s">
        <v>270</v>
      </c>
      <c r="H801" s="187" t="s">
        <v>6</v>
      </c>
      <c r="I801" s="188">
        <v>8</v>
      </c>
      <c r="J801" s="188">
        <f>VLOOKUP(A801,CENIK!$A$2:$F$201,6,FALSE)</f>
        <v>0</v>
      </c>
      <c r="K801" s="188">
        <f t="shared" si="25"/>
        <v>0</v>
      </c>
      <c r="M801"/>
      <c r="P801" s="42"/>
    </row>
    <row r="802" spans="1:16" ht="120" x14ac:dyDescent="0.25">
      <c r="A802" s="187">
        <v>6302</v>
      </c>
      <c r="B802" s="187">
        <v>130</v>
      </c>
      <c r="C802" s="184" t="str">
        <f t="shared" si="24"/>
        <v>130-6302</v>
      </c>
      <c r="D802" s="244" t="s">
        <v>305</v>
      </c>
      <c r="E802" s="244" t="s">
        <v>74</v>
      </c>
      <c r="F802" s="244" t="s">
        <v>81</v>
      </c>
      <c r="G802" s="244" t="s">
        <v>82</v>
      </c>
      <c r="H802" s="187" t="s">
        <v>6</v>
      </c>
      <c r="I802" s="188">
        <v>8</v>
      </c>
      <c r="J802" s="188">
        <f>VLOOKUP(A802,CENIK!$A$2:$F$201,6,FALSE)</f>
        <v>0</v>
      </c>
      <c r="K802" s="188">
        <f t="shared" si="25"/>
        <v>0</v>
      </c>
      <c r="M802"/>
      <c r="P802" s="42"/>
    </row>
    <row r="803" spans="1:16" ht="30" x14ac:dyDescent="0.25">
      <c r="A803" s="187">
        <v>6401</v>
      </c>
      <c r="B803" s="187">
        <v>130</v>
      </c>
      <c r="C803" s="184" t="str">
        <f t="shared" si="24"/>
        <v>130-6401</v>
      </c>
      <c r="D803" s="244" t="s">
        <v>305</v>
      </c>
      <c r="E803" s="244" t="s">
        <v>74</v>
      </c>
      <c r="F803" s="244" t="s">
        <v>85</v>
      </c>
      <c r="G803" s="244" t="s">
        <v>86</v>
      </c>
      <c r="H803" s="187" t="s">
        <v>10</v>
      </c>
      <c r="I803" s="188">
        <v>69.739999999999995</v>
      </c>
      <c r="J803" s="188">
        <f>VLOOKUP(A803,CENIK!$A$2:$F$201,6,FALSE)</f>
        <v>0</v>
      </c>
      <c r="K803" s="188">
        <f t="shared" si="25"/>
        <v>0</v>
      </c>
      <c r="M803"/>
      <c r="P803" s="42"/>
    </row>
    <row r="804" spans="1:16" ht="30" x14ac:dyDescent="0.25">
      <c r="A804" s="187">
        <v>6402</v>
      </c>
      <c r="B804" s="187">
        <v>130</v>
      </c>
      <c r="C804" s="184" t="str">
        <f t="shared" si="24"/>
        <v>130-6402</v>
      </c>
      <c r="D804" s="244" t="s">
        <v>305</v>
      </c>
      <c r="E804" s="244" t="s">
        <v>74</v>
      </c>
      <c r="F804" s="244" t="s">
        <v>85</v>
      </c>
      <c r="G804" s="244" t="s">
        <v>122</v>
      </c>
      <c r="H804" s="187" t="s">
        <v>10</v>
      </c>
      <c r="I804" s="188">
        <v>69.739999999999995</v>
      </c>
      <c r="J804" s="188">
        <f>VLOOKUP(A804,CENIK!$A$2:$F$201,6,FALSE)</f>
        <v>0</v>
      </c>
      <c r="K804" s="188">
        <f t="shared" si="25"/>
        <v>0</v>
      </c>
      <c r="M804"/>
      <c r="P804" s="42"/>
    </row>
    <row r="805" spans="1:16" ht="60" x14ac:dyDescent="0.25">
      <c r="A805" s="187">
        <v>6405</v>
      </c>
      <c r="B805" s="187">
        <v>130</v>
      </c>
      <c r="C805" s="184" t="str">
        <f t="shared" si="24"/>
        <v>130-6405</v>
      </c>
      <c r="D805" s="244" t="s">
        <v>305</v>
      </c>
      <c r="E805" s="244" t="s">
        <v>74</v>
      </c>
      <c r="F805" s="244" t="s">
        <v>85</v>
      </c>
      <c r="G805" s="244" t="s">
        <v>87</v>
      </c>
      <c r="H805" s="187" t="s">
        <v>10</v>
      </c>
      <c r="I805" s="188">
        <v>69.739999999999995</v>
      </c>
      <c r="J805" s="188">
        <f>VLOOKUP(A805,CENIK!$A$2:$F$201,6,FALSE)</f>
        <v>0</v>
      </c>
      <c r="K805" s="188">
        <f t="shared" si="25"/>
        <v>0</v>
      </c>
      <c r="M805"/>
      <c r="P805" s="42"/>
    </row>
    <row r="806" spans="1:16" ht="30" x14ac:dyDescent="0.25">
      <c r="A806" s="187">
        <v>6501</v>
      </c>
      <c r="B806" s="187">
        <v>130</v>
      </c>
      <c r="C806" s="184" t="str">
        <f t="shared" si="24"/>
        <v>130-6501</v>
      </c>
      <c r="D806" s="244" t="s">
        <v>305</v>
      </c>
      <c r="E806" s="244" t="s">
        <v>74</v>
      </c>
      <c r="F806" s="244" t="s">
        <v>88</v>
      </c>
      <c r="G806" s="244" t="s">
        <v>271</v>
      </c>
      <c r="H806" s="187" t="s">
        <v>6</v>
      </c>
      <c r="I806" s="188">
        <v>7</v>
      </c>
      <c r="J806" s="188">
        <f>VLOOKUP(A806,CENIK!$A$2:$F$201,6,FALSE)</f>
        <v>0</v>
      </c>
      <c r="K806" s="188">
        <f t="shared" si="25"/>
        <v>0</v>
      </c>
      <c r="M806"/>
      <c r="P806" s="42"/>
    </row>
    <row r="807" spans="1:16" ht="45" x14ac:dyDescent="0.25">
      <c r="A807" s="187">
        <v>6503</v>
      </c>
      <c r="B807" s="187">
        <v>130</v>
      </c>
      <c r="C807" s="184" t="str">
        <f t="shared" si="24"/>
        <v>130-6503</v>
      </c>
      <c r="D807" s="244" t="s">
        <v>305</v>
      </c>
      <c r="E807" s="244" t="s">
        <v>74</v>
      </c>
      <c r="F807" s="244" t="s">
        <v>88</v>
      </c>
      <c r="G807" s="244" t="s">
        <v>273</v>
      </c>
      <c r="H807" s="187" t="s">
        <v>6</v>
      </c>
      <c r="I807" s="188">
        <v>2</v>
      </c>
      <c r="J807" s="188">
        <f>VLOOKUP(A807,CENIK!$A$2:$F$201,6,FALSE)</f>
        <v>0</v>
      </c>
      <c r="K807" s="188">
        <f t="shared" si="25"/>
        <v>0</v>
      </c>
      <c r="M807"/>
      <c r="P807" s="42"/>
    </row>
    <row r="808" spans="1:16" ht="60" x14ac:dyDescent="0.25">
      <c r="A808" s="187">
        <v>1201</v>
      </c>
      <c r="B808" s="187">
        <v>441</v>
      </c>
      <c r="C808" s="184" t="str">
        <f t="shared" si="24"/>
        <v>441-1201</v>
      </c>
      <c r="D808" s="244" t="s">
        <v>310</v>
      </c>
      <c r="E808" s="244" t="s">
        <v>7</v>
      </c>
      <c r="F808" s="244" t="s">
        <v>8</v>
      </c>
      <c r="G808" s="244" t="s">
        <v>9</v>
      </c>
      <c r="H808" s="187" t="s">
        <v>10</v>
      </c>
      <c r="I808" s="188">
        <v>68.63</v>
      </c>
      <c r="J808" s="188">
        <f>VLOOKUP(A808,CENIK!$A$2:$F$201,6,FALSE)</f>
        <v>0</v>
      </c>
      <c r="K808" s="188">
        <f t="shared" si="25"/>
        <v>0</v>
      </c>
      <c r="M808"/>
      <c r="P808" s="42"/>
    </row>
    <row r="809" spans="1:16" ht="45" x14ac:dyDescent="0.25">
      <c r="A809" s="187">
        <v>1202</v>
      </c>
      <c r="B809" s="187">
        <v>441</v>
      </c>
      <c r="C809" s="184" t="str">
        <f t="shared" si="24"/>
        <v>441-1202</v>
      </c>
      <c r="D809" s="244" t="s">
        <v>310</v>
      </c>
      <c r="E809" s="244" t="s">
        <v>7</v>
      </c>
      <c r="F809" s="244" t="s">
        <v>8</v>
      </c>
      <c r="G809" s="244" t="s">
        <v>11</v>
      </c>
      <c r="H809" s="187" t="s">
        <v>12</v>
      </c>
      <c r="I809" s="188">
        <v>3</v>
      </c>
      <c r="J809" s="188">
        <f>VLOOKUP(A809,CENIK!$A$2:$F$201,6,FALSE)</f>
        <v>0</v>
      </c>
      <c r="K809" s="188">
        <f t="shared" si="25"/>
        <v>0</v>
      </c>
      <c r="M809"/>
      <c r="P809" s="42"/>
    </row>
    <row r="810" spans="1:16" ht="45" x14ac:dyDescent="0.25">
      <c r="A810" s="187">
        <v>1301</v>
      </c>
      <c r="B810" s="187">
        <v>441</v>
      </c>
      <c r="C810" s="184" t="str">
        <f t="shared" si="24"/>
        <v>441-1301</v>
      </c>
      <c r="D810" s="244" t="s">
        <v>310</v>
      </c>
      <c r="E810" s="244" t="s">
        <v>7</v>
      </c>
      <c r="F810" s="244" t="s">
        <v>15</v>
      </c>
      <c r="G810" s="244" t="s">
        <v>16</v>
      </c>
      <c r="H810" s="187" t="s">
        <v>10</v>
      </c>
      <c r="I810" s="188">
        <v>68.63</v>
      </c>
      <c r="J810" s="188">
        <f>VLOOKUP(A810,CENIK!$A$2:$F$201,6,FALSE)</f>
        <v>0</v>
      </c>
      <c r="K810" s="188">
        <f t="shared" si="25"/>
        <v>0</v>
      </c>
      <c r="M810"/>
      <c r="P810" s="42"/>
    </row>
    <row r="811" spans="1:16" ht="150" x14ac:dyDescent="0.25">
      <c r="A811" s="187">
        <v>1302</v>
      </c>
      <c r="B811" s="187">
        <v>441</v>
      </c>
      <c r="C811" s="184" t="str">
        <f t="shared" si="24"/>
        <v>441-1302</v>
      </c>
      <c r="D811" s="244" t="s">
        <v>310</v>
      </c>
      <c r="E811" s="244" t="s">
        <v>7</v>
      </c>
      <c r="F811" s="244" t="s">
        <v>15</v>
      </c>
      <c r="G811" s="1201" t="s">
        <v>3252</v>
      </c>
      <c r="H811" s="187" t="s">
        <v>10</v>
      </c>
      <c r="I811" s="188">
        <v>68.63</v>
      </c>
      <c r="J811" s="188">
        <f>VLOOKUP(A811,CENIK!$A$2:$F$201,6,FALSE)</f>
        <v>0</v>
      </c>
      <c r="K811" s="188">
        <f t="shared" si="25"/>
        <v>0</v>
      </c>
      <c r="M811"/>
      <c r="P811" s="42"/>
    </row>
    <row r="812" spans="1:16" ht="60" x14ac:dyDescent="0.25">
      <c r="A812" s="187">
        <v>1307</v>
      </c>
      <c r="B812" s="187">
        <v>441</v>
      </c>
      <c r="C812" s="184" t="str">
        <f t="shared" ref="C812:C842" si="26">CONCATENATE(B812,$A$41,A812)</f>
        <v>441-1307</v>
      </c>
      <c r="D812" s="244" t="s">
        <v>310</v>
      </c>
      <c r="E812" s="244" t="s">
        <v>7</v>
      </c>
      <c r="F812" s="244" t="s">
        <v>15</v>
      </c>
      <c r="G812" s="244" t="s">
        <v>18</v>
      </c>
      <c r="H812" s="187" t="s">
        <v>6</v>
      </c>
      <c r="I812" s="188">
        <v>8</v>
      </c>
      <c r="J812" s="188">
        <f>VLOOKUP(A812,CENIK!$A$2:$F$201,6,FALSE)</f>
        <v>0</v>
      </c>
      <c r="K812" s="188">
        <f t="shared" ref="K812:K842" si="27">ROUND(I812*J812,2)</f>
        <v>0</v>
      </c>
      <c r="M812"/>
      <c r="P812" s="42"/>
    </row>
    <row r="813" spans="1:16" ht="30" x14ac:dyDescent="0.25">
      <c r="A813" s="187">
        <v>1401</v>
      </c>
      <c r="B813" s="187">
        <v>441</v>
      </c>
      <c r="C813" s="184" t="str">
        <f t="shared" si="26"/>
        <v>441-1401</v>
      </c>
      <c r="D813" s="244" t="s">
        <v>310</v>
      </c>
      <c r="E813" s="244" t="s">
        <v>7</v>
      </c>
      <c r="F813" s="244" t="s">
        <v>25</v>
      </c>
      <c r="G813" s="244" t="s">
        <v>247</v>
      </c>
      <c r="H813" s="187" t="s">
        <v>20</v>
      </c>
      <c r="I813" s="188">
        <v>5</v>
      </c>
      <c r="J813" s="188">
        <f>VLOOKUP(A813,CENIK!$A$2:$F$201,6,FALSE)</f>
        <v>0</v>
      </c>
      <c r="K813" s="188">
        <f t="shared" si="27"/>
        <v>0</v>
      </c>
      <c r="M813"/>
      <c r="P813" s="42"/>
    </row>
    <row r="814" spans="1:16" ht="30" x14ac:dyDescent="0.25">
      <c r="A814" s="187">
        <v>1402</v>
      </c>
      <c r="B814" s="187">
        <v>441</v>
      </c>
      <c r="C814" s="184" t="str">
        <f t="shared" si="26"/>
        <v>441-1402</v>
      </c>
      <c r="D814" s="244" t="s">
        <v>310</v>
      </c>
      <c r="E814" s="244" t="s">
        <v>7</v>
      </c>
      <c r="F814" s="244" t="s">
        <v>25</v>
      </c>
      <c r="G814" s="244" t="s">
        <v>248</v>
      </c>
      <c r="H814" s="187" t="s">
        <v>20</v>
      </c>
      <c r="I814" s="188">
        <v>5</v>
      </c>
      <c r="J814" s="188">
        <f>VLOOKUP(A814,CENIK!$A$2:$F$201,6,FALSE)</f>
        <v>0</v>
      </c>
      <c r="K814" s="188">
        <f t="shared" si="27"/>
        <v>0</v>
      </c>
      <c r="M814"/>
      <c r="P814" s="42"/>
    </row>
    <row r="815" spans="1:16" ht="30" x14ac:dyDescent="0.25">
      <c r="A815" s="187">
        <v>1403</v>
      </c>
      <c r="B815" s="187">
        <v>441</v>
      </c>
      <c r="C815" s="184" t="str">
        <f t="shared" si="26"/>
        <v>441-1403</v>
      </c>
      <c r="D815" s="244" t="s">
        <v>310</v>
      </c>
      <c r="E815" s="244" t="s">
        <v>7</v>
      </c>
      <c r="F815" s="244" t="s">
        <v>25</v>
      </c>
      <c r="G815" s="244" t="s">
        <v>249</v>
      </c>
      <c r="H815" s="187" t="s">
        <v>20</v>
      </c>
      <c r="I815" s="188">
        <v>5</v>
      </c>
      <c r="J815" s="188">
        <f>VLOOKUP(A815,CENIK!$A$2:$F$201,6,FALSE)</f>
        <v>0</v>
      </c>
      <c r="K815" s="188">
        <f t="shared" si="27"/>
        <v>0</v>
      </c>
      <c r="M815"/>
      <c r="P815" s="42"/>
    </row>
    <row r="816" spans="1:16" ht="45" x14ac:dyDescent="0.25">
      <c r="A816" s="187">
        <v>12309</v>
      </c>
      <c r="B816" s="187">
        <v>441</v>
      </c>
      <c r="C816" s="184" t="str">
        <f t="shared" si="26"/>
        <v>441-12309</v>
      </c>
      <c r="D816" s="244" t="s">
        <v>310</v>
      </c>
      <c r="E816" s="244" t="s">
        <v>26</v>
      </c>
      <c r="F816" s="244" t="s">
        <v>27</v>
      </c>
      <c r="G816" s="244" t="s">
        <v>30</v>
      </c>
      <c r="H816" s="187" t="s">
        <v>29</v>
      </c>
      <c r="I816" s="188">
        <v>89.22</v>
      </c>
      <c r="J816" s="188">
        <f>VLOOKUP(A816,CENIK!$A$2:$F$201,6,FALSE)</f>
        <v>0</v>
      </c>
      <c r="K816" s="188">
        <f t="shared" si="27"/>
        <v>0</v>
      </c>
      <c r="M816"/>
      <c r="P816" s="42"/>
    </row>
    <row r="817" spans="1:16" ht="30" x14ac:dyDescent="0.25">
      <c r="A817" s="187">
        <v>12328</v>
      </c>
      <c r="B817" s="187">
        <v>441</v>
      </c>
      <c r="C817" s="184" t="str">
        <f t="shared" si="26"/>
        <v>441-12328</v>
      </c>
      <c r="D817" s="244" t="s">
        <v>310</v>
      </c>
      <c r="E817" s="244" t="s">
        <v>26</v>
      </c>
      <c r="F817" s="244" t="s">
        <v>27</v>
      </c>
      <c r="G817" s="244" t="s">
        <v>32</v>
      </c>
      <c r="H817" s="187" t="s">
        <v>10</v>
      </c>
      <c r="I817" s="188">
        <v>137.26</v>
      </c>
      <c r="J817" s="188">
        <f>VLOOKUP(A817,CENIK!$A$2:$F$201,6,FALSE)</f>
        <v>0</v>
      </c>
      <c r="K817" s="188">
        <f t="shared" si="27"/>
        <v>0</v>
      </c>
      <c r="M817"/>
      <c r="P817" s="42"/>
    </row>
    <row r="818" spans="1:16" ht="60" x14ac:dyDescent="0.25">
      <c r="A818" s="187">
        <v>21106</v>
      </c>
      <c r="B818" s="187">
        <v>441</v>
      </c>
      <c r="C818" s="184" t="str">
        <f t="shared" si="26"/>
        <v>441-21106</v>
      </c>
      <c r="D818" s="244" t="s">
        <v>310</v>
      </c>
      <c r="E818" s="244" t="s">
        <v>26</v>
      </c>
      <c r="F818" s="244" t="s">
        <v>27</v>
      </c>
      <c r="G818" s="244" t="s">
        <v>251</v>
      </c>
      <c r="H818" s="187" t="s">
        <v>22</v>
      </c>
      <c r="I818" s="188">
        <v>96</v>
      </c>
      <c r="J818" s="188">
        <f>VLOOKUP(A818,CENIK!$A$2:$F$201,6,FALSE)</f>
        <v>0</v>
      </c>
      <c r="K818" s="188">
        <f t="shared" si="27"/>
        <v>0</v>
      </c>
      <c r="M818"/>
      <c r="P818" s="42"/>
    </row>
    <row r="819" spans="1:16" ht="30" x14ac:dyDescent="0.25">
      <c r="A819" s="187">
        <v>22103</v>
      </c>
      <c r="B819" s="187">
        <v>441</v>
      </c>
      <c r="C819" s="184" t="str">
        <f t="shared" si="26"/>
        <v>441-22103</v>
      </c>
      <c r="D819" s="244" t="s">
        <v>310</v>
      </c>
      <c r="E819" s="244" t="s">
        <v>26</v>
      </c>
      <c r="F819" s="244" t="s">
        <v>36</v>
      </c>
      <c r="G819" s="244" t="s">
        <v>40</v>
      </c>
      <c r="H819" s="187" t="s">
        <v>29</v>
      </c>
      <c r="I819" s="188">
        <v>89.22</v>
      </c>
      <c r="J819" s="188">
        <f>VLOOKUP(A819,CENIK!$A$2:$F$201,6,FALSE)</f>
        <v>0</v>
      </c>
      <c r="K819" s="188">
        <f t="shared" si="27"/>
        <v>0</v>
      </c>
      <c r="M819"/>
      <c r="P819" s="42"/>
    </row>
    <row r="820" spans="1:16" ht="30" x14ac:dyDescent="0.25">
      <c r="A820" s="187">
        <v>24405</v>
      </c>
      <c r="B820" s="187">
        <v>441</v>
      </c>
      <c r="C820" s="184" t="str">
        <f t="shared" si="26"/>
        <v>441-24405</v>
      </c>
      <c r="D820" s="244" t="s">
        <v>310</v>
      </c>
      <c r="E820" s="244" t="s">
        <v>26</v>
      </c>
      <c r="F820" s="244" t="s">
        <v>36</v>
      </c>
      <c r="G820" s="244" t="s">
        <v>252</v>
      </c>
      <c r="H820" s="187" t="s">
        <v>22</v>
      </c>
      <c r="I820" s="188">
        <v>35.69</v>
      </c>
      <c r="J820" s="188">
        <f>VLOOKUP(A820,CENIK!$A$2:$F$201,6,FALSE)</f>
        <v>0</v>
      </c>
      <c r="K820" s="188">
        <f t="shared" si="27"/>
        <v>0</v>
      </c>
      <c r="M820"/>
      <c r="P820" s="42"/>
    </row>
    <row r="821" spans="1:16" ht="30" x14ac:dyDescent="0.25">
      <c r="A821" s="187">
        <v>31101</v>
      </c>
      <c r="B821" s="187">
        <v>441</v>
      </c>
      <c r="C821" s="184" t="str">
        <f t="shared" si="26"/>
        <v>441-31101</v>
      </c>
      <c r="D821" s="244" t="s">
        <v>310</v>
      </c>
      <c r="E821" s="244" t="s">
        <v>26</v>
      </c>
      <c r="F821" s="244" t="s">
        <v>36</v>
      </c>
      <c r="G821" s="244" t="s">
        <v>253</v>
      </c>
      <c r="H821" s="187" t="s">
        <v>22</v>
      </c>
      <c r="I821" s="188">
        <v>22.3</v>
      </c>
      <c r="J821" s="188">
        <f>VLOOKUP(A821,CENIK!$A$2:$F$201,6,FALSE)</f>
        <v>0</v>
      </c>
      <c r="K821" s="188">
        <f t="shared" si="27"/>
        <v>0</v>
      </c>
      <c r="M821"/>
      <c r="P821" s="42"/>
    </row>
    <row r="822" spans="1:16" ht="75" x14ac:dyDescent="0.25">
      <c r="A822" s="187">
        <v>31602</v>
      </c>
      <c r="B822" s="187">
        <v>441</v>
      </c>
      <c r="C822" s="184" t="str">
        <f t="shared" si="26"/>
        <v>441-31602</v>
      </c>
      <c r="D822" s="244" t="s">
        <v>310</v>
      </c>
      <c r="E822" s="244" t="s">
        <v>26</v>
      </c>
      <c r="F822" s="244" t="s">
        <v>36</v>
      </c>
      <c r="G822" s="244" t="s">
        <v>640</v>
      </c>
      <c r="H822" s="187" t="s">
        <v>29</v>
      </c>
      <c r="I822" s="188">
        <v>89.22</v>
      </c>
      <c r="J822" s="188">
        <f>VLOOKUP(A822,CENIK!$A$2:$F$201,6,FALSE)</f>
        <v>0</v>
      </c>
      <c r="K822" s="188">
        <f t="shared" si="27"/>
        <v>0</v>
      </c>
      <c r="M822"/>
      <c r="P822" s="42"/>
    </row>
    <row r="823" spans="1:16" ht="45" x14ac:dyDescent="0.25">
      <c r="A823" s="187">
        <v>32208</v>
      </c>
      <c r="B823" s="187">
        <v>441</v>
      </c>
      <c r="C823" s="184" t="str">
        <f t="shared" si="26"/>
        <v>441-32208</v>
      </c>
      <c r="D823" s="244" t="s">
        <v>310</v>
      </c>
      <c r="E823" s="244" t="s">
        <v>26</v>
      </c>
      <c r="F823" s="244" t="s">
        <v>36</v>
      </c>
      <c r="G823" s="244" t="s">
        <v>254</v>
      </c>
      <c r="H823" s="187" t="s">
        <v>29</v>
      </c>
      <c r="I823" s="188">
        <v>89.22</v>
      </c>
      <c r="J823" s="188">
        <f>VLOOKUP(A823,CENIK!$A$2:$F$201,6,FALSE)</f>
        <v>0</v>
      </c>
      <c r="K823" s="188">
        <f t="shared" si="27"/>
        <v>0</v>
      </c>
      <c r="M823"/>
      <c r="P823" s="42"/>
    </row>
    <row r="824" spans="1:16" ht="45" x14ac:dyDescent="0.25">
      <c r="A824" s="187">
        <v>4101</v>
      </c>
      <c r="B824" s="187">
        <v>441</v>
      </c>
      <c r="C824" s="184" t="str">
        <f t="shared" si="26"/>
        <v>441-4101</v>
      </c>
      <c r="D824" s="244" t="s">
        <v>310</v>
      </c>
      <c r="E824" s="244" t="s">
        <v>49</v>
      </c>
      <c r="F824" s="244" t="s">
        <v>50</v>
      </c>
      <c r="G824" s="244" t="s">
        <v>641</v>
      </c>
      <c r="H824" s="187" t="s">
        <v>29</v>
      </c>
      <c r="I824" s="188">
        <v>356.88</v>
      </c>
      <c r="J824" s="188">
        <f>VLOOKUP(A824,CENIK!$A$2:$F$201,6,FALSE)</f>
        <v>0</v>
      </c>
      <c r="K824" s="188">
        <f t="shared" si="27"/>
        <v>0</v>
      </c>
      <c r="M824"/>
      <c r="P824" s="42"/>
    </row>
    <row r="825" spans="1:16" ht="60" x14ac:dyDescent="0.25">
      <c r="A825" s="187">
        <v>4105</v>
      </c>
      <c r="B825" s="187">
        <v>441</v>
      </c>
      <c r="C825" s="184" t="str">
        <f t="shared" si="26"/>
        <v>441-4105</v>
      </c>
      <c r="D825" s="244" t="s">
        <v>310</v>
      </c>
      <c r="E825" s="244" t="s">
        <v>49</v>
      </c>
      <c r="F825" s="244" t="s">
        <v>50</v>
      </c>
      <c r="G825" s="244" t="s">
        <v>257</v>
      </c>
      <c r="H825" s="187" t="s">
        <v>22</v>
      </c>
      <c r="I825" s="188">
        <v>33</v>
      </c>
      <c r="J825" s="188">
        <f>VLOOKUP(A825,CENIK!$A$2:$F$201,6,FALSE)</f>
        <v>0</v>
      </c>
      <c r="K825" s="188">
        <f t="shared" si="27"/>
        <v>0</v>
      </c>
      <c r="M825"/>
      <c r="P825" s="42"/>
    </row>
    <row r="826" spans="1:16" ht="45" x14ac:dyDescent="0.25">
      <c r="A826" s="187">
        <v>4106</v>
      </c>
      <c r="B826" s="187">
        <v>441</v>
      </c>
      <c r="C826" s="184" t="str">
        <f t="shared" si="26"/>
        <v>441-4106</v>
      </c>
      <c r="D826" s="244" t="s">
        <v>310</v>
      </c>
      <c r="E826" s="244" t="s">
        <v>49</v>
      </c>
      <c r="F826" s="244" t="s">
        <v>50</v>
      </c>
      <c r="G826" s="244" t="s">
        <v>642</v>
      </c>
      <c r="H826" s="187" t="s">
        <v>22</v>
      </c>
      <c r="I826" s="188">
        <v>89</v>
      </c>
      <c r="J826" s="188">
        <f>VLOOKUP(A826,CENIK!$A$2:$F$201,6,FALSE)</f>
        <v>0</v>
      </c>
      <c r="K826" s="188">
        <f t="shared" si="27"/>
        <v>0</v>
      </c>
      <c r="M826"/>
      <c r="P826" s="42"/>
    </row>
    <row r="827" spans="1:16" ht="45" x14ac:dyDescent="0.25">
      <c r="A827" s="187">
        <v>4117</v>
      </c>
      <c r="B827" s="187">
        <v>441</v>
      </c>
      <c r="C827" s="184" t="str">
        <f t="shared" si="26"/>
        <v>441-4117</v>
      </c>
      <c r="D827" s="244" t="s">
        <v>310</v>
      </c>
      <c r="E827" s="244" t="s">
        <v>49</v>
      </c>
      <c r="F827" s="244" t="s">
        <v>50</v>
      </c>
      <c r="G827" s="244" t="s">
        <v>52</v>
      </c>
      <c r="H827" s="187" t="s">
        <v>22</v>
      </c>
      <c r="I827" s="188">
        <v>14</v>
      </c>
      <c r="J827" s="188">
        <f>VLOOKUP(A827,CENIK!$A$2:$F$201,6,FALSE)</f>
        <v>0</v>
      </c>
      <c r="K827" s="188">
        <f t="shared" si="27"/>
        <v>0</v>
      </c>
      <c r="M827"/>
      <c r="P827" s="42"/>
    </row>
    <row r="828" spans="1:16" ht="45" x14ac:dyDescent="0.25">
      <c r="A828" s="187">
        <v>4121</v>
      </c>
      <c r="B828" s="187">
        <v>441</v>
      </c>
      <c r="C828" s="184" t="str">
        <f t="shared" si="26"/>
        <v>441-4121</v>
      </c>
      <c r="D828" s="244" t="s">
        <v>310</v>
      </c>
      <c r="E828" s="244" t="s">
        <v>49</v>
      </c>
      <c r="F828" s="244" t="s">
        <v>50</v>
      </c>
      <c r="G828" s="244" t="s">
        <v>260</v>
      </c>
      <c r="H828" s="187" t="s">
        <v>22</v>
      </c>
      <c r="I828" s="188">
        <v>2</v>
      </c>
      <c r="J828" s="188">
        <f>VLOOKUP(A828,CENIK!$A$2:$F$201,6,FALSE)</f>
        <v>0</v>
      </c>
      <c r="K828" s="188">
        <f t="shared" si="27"/>
        <v>0</v>
      </c>
      <c r="M828"/>
      <c r="P828" s="42"/>
    </row>
    <row r="829" spans="1:16" ht="30" x14ac:dyDescent="0.25">
      <c r="A829" s="187">
        <v>4202</v>
      </c>
      <c r="B829" s="187">
        <v>441</v>
      </c>
      <c r="C829" s="184" t="str">
        <f t="shared" si="26"/>
        <v>441-4202</v>
      </c>
      <c r="D829" s="244" t="s">
        <v>310</v>
      </c>
      <c r="E829" s="244" t="s">
        <v>49</v>
      </c>
      <c r="F829" s="244" t="s">
        <v>56</v>
      </c>
      <c r="G829" s="244" t="s">
        <v>58</v>
      </c>
      <c r="H829" s="187" t="s">
        <v>29</v>
      </c>
      <c r="I829" s="188">
        <v>89.22</v>
      </c>
      <c r="J829" s="188">
        <f>VLOOKUP(A829,CENIK!$A$2:$F$201,6,FALSE)</f>
        <v>0</v>
      </c>
      <c r="K829" s="188">
        <f t="shared" si="27"/>
        <v>0</v>
      </c>
      <c r="M829"/>
      <c r="P829" s="42"/>
    </row>
    <row r="830" spans="1:16" ht="75" x14ac:dyDescent="0.25">
      <c r="A830" s="187">
        <v>4203</v>
      </c>
      <c r="B830" s="187">
        <v>441</v>
      </c>
      <c r="C830" s="184" t="str">
        <f t="shared" si="26"/>
        <v>441-4203</v>
      </c>
      <c r="D830" s="244" t="s">
        <v>310</v>
      </c>
      <c r="E830" s="244" t="s">
        <v>49</v>
      </c>
      <c r="F830" s="244" t="s">
        <v>56</v>
      </c>
      <c r="G830" s="244" t="s">
        <v>59</v>
      </c>
      <c r="H830" s="187" t="s">
        <v>22</v>
      </c>
      <c r="I830" s="188">
        <v>8.92</v>
      </c>
      <c r="J830" s="188">
        <f>VLOOKUP(A830,CENIK!$A$2:$F$201,6,FALSE)</f>
        <v>0</v>
      </c>
      <c r="K830" s="188">
        <f t="shared" si="27"/>
        <v>0</v>
      </c>
      <c r="M830"/>
      <c r="P830" s="42"/>
    </row>
    <row r="831" spans="1:16" ht="60" x14ac:dyDescent="0.25">
      <c r="A831" s="187">
        <v>4204</v>
      </c>
      <c r="B831" s="187">
        <v>441</v>
      </c>
      <c r="C831" s="184" t="str">
        <f t="shared" si="26"/>
        <v>441-4204</v>
      </c>
      <c r="D831" s="244" t="s">
        <v>310</v>
      </c>
      <c r="E831" s="244" t="s">
        <v>49</v>
      </c>
      <c r="F831" s="244" t="s">
        <v>56</v>
      </c>
      <c r="G831" s="244" t="s">
        <v>60</v>
      </c>
      <c r="H831" s="187" t="s">
        <v>22</v>
      </c>
      <c r="I831" s="188">
        <v>35.6</v>
      </c>
      <c r="J831" s="188">
        <f>VLOOKUP(A831,CENIK!$A$2:$F$201,6,FALSE)</f>
        <v>0</v>
      </c>
      <c r="K831" s="188">
        <f t="shared" si="27"/>
        <v>0</v>
      </c>
      <c r="M831"/>
      <c r="P831" s="42"/>
    </row>
    <row r="832" spans="1:16" ht="60" x14ac:dyDescent="0.25">
      <c r="A832" s="187">
        <v>4206</v>
      </c>
      <c r="B832" s="187">
        <v>441</v>
      </c>
      <c r="C832" s="184" t="str">
        <f t="shared" si="26"/>
        <v>441-4206</v>
      </c>
      <c r="D832" s="244" t="s">
        <v>310</v>
      </c>
      <c r="E832" s="244" t="s">
        <v>49</v>
      </c>
      <c r="F832" s="244" t="s">
        <v>56</v>
      </c>
      <c r="G832" s="244" t="s">
        <v>62</v>
      </c>
      <c r="H832" s="187" t="s">
        <v>22</v>
      </c>
      <c r="I832" s="188">
        <v>129</v>
      </c>
      <c r="J832" s="188">
        <f>VLOOKUP(A832,CENIK!$A$2:$F$201,6,FALSE)</f>
        <v>0</v>
      </c>
      <c r="K832" s="188">
        <f t="shared" si="27"/>
        <v>0</v>
      </c>
      <c r="M832"/>
      <c r="P832" s="42"/>
    </row>
    <row r="833" spans="1:16" ht="165" x14ac:dyDescent="0.25">
      <c r="A833" s="187">
        <v>6101</v>
      </c>
      <c r="B833" s="187">
        <v>441</v>
      </c>
      <c r="C833" s="184" t="str">
        <f t="shared" si="26"/>
        <v>441-6101</v>
      </c>
      <c r="D833" s="244" t="s">
        <v>310</v>
      </c>
      <c r="E833" s="244" t="s">
        <v>74</v>
      </c>
      <c r="F833" s="244" t="s">
        <v>75</v>
      </c>
      <c r="G833" s="244" t="s">
        <v>76</v>
      </c>
      <c r="H833" s="187" t="s">
        <v>10</v>
      </c>
      <c r="I833" s="188">
        <v>68.63</v>
      </c>
      <c r="J833" s="188">
        <f>VLOOKUP(A833,CENIK!$A$2:$F$201,6,FALSE)</f>
        <v>0</v>
      </c>
      <c r="K833" s="188">
        <f t="shared" si="27"/>
        <v>0</v>
      </c>
      <c r="M833"/>
      <c r="P833" s="42"/>
    </row>
    <row r="834" spans="1:16" ht="120" x14ac:dyDescent="0.25">
      <c r="A834" s="187">
        <v>6204</v>
      </c>
      <c r="B834" s="187">
        <v>441</v>
      </c>
      <c r="C834" s="184" t="str">
        <f t="shared" si="26"/>
        <v>441-6204</v>
      </c>
      <c r="D834" s="244" t="s">
        <v>310</v>
      </c>
      <c r="E834" s="244" t="s">
        <v>74</v>
      </c>
      <c r="F834" s="244" t="s">
        <v>77</v>
      </c>
      <c r="G834" s="244" t="s">
        <v>265</v>
      </c>
      <c r="H834" s="187" t="s">
        <v>6</v>
      </c>
      <c r="I834" s="188">
        <v>2</v>
      </c>
      <c r="J834" s="188">
        <f>VLOOKUP(A834,CENIK!$A$2:$F$201,6,FALSE)</f>
        <v>0</v>
      </c>
      <c r="K834" s="188">
        <f t="shared" si="27"/>
        <v>0</v>
      </c>
      <c r="M834"/>
      <c r="P834" s="42"/>
    </row>
    <row r="835" spans="1:16" ht="120" x14ac:dyDescent="0.25">
      <c r="A835" s="187">
        <v>6206</v>
      </c>
      <c r="B835" s="187">
        <v>441</v>
      </c>
      <c r="C835" s="184" t="str">
        <f t="shared" si="26"/>
        <v>441-6206</v>
      </c>
      <c r="D835" s="244" t="s">
        <v>310</v>
      </c>
      <c r="E835" s="244" t="s">
        <v>74</v>
      </c>
      <c r="F835" s="244" t="s">
        <v>77</v>
      </c>
      <c r="G835" s="244" t="s">
        <v>266</v>
      </c>
      <c r="H835" s="187" t="s">
        <v>6</v>
      </c>
      <c r="I835" s="188">
        <v>1</v>
      </c>
      <c r="J835" s="188">
        <f>VLOOKUP(A835,CENIK!$A$2:$F$201,6,FALSE)</f>
        <v>0</v>
      </c>
      <c r="K835" s="188">
        <f t="shared" si="27"/>
        <v>0</v>
      </c>
      <c r="M835"/>
      <c r="P835" s="42"/>
    </row>
    <row r="836" spans="1:16" ht="120" x14ac:dyDescent="0.25">
      <c r="A836" s="187">
        <v>6253</v>
      </c>
      <c r="B836" s="187">
        <v>441</v>
      </c>
      <c r="C836" s="184" t="str">
        <f t="shared" si="26"/>
        <v>441-6253</v>
      </c>
      <c r="D836" s="244" t="s">
        <v>310</v>
      </c>
      <c r="E836" s="244" t="s">
        <v>74</v>
      </c>
      <c r="F836" s="244" t="s">
        <v>77</v>
      </c>
      <c r="G836" s="244" t="s">
        <v>269</v>
      </c>
      <c r="H836" s="187" t="s">
        <v>6</v>
      </c>
      <c r="I836" s="188">
        <v>3</v>
      </c>
      <c r="J836" s="188">
        <f>VLOOKUP(A836,CENIK!$A$2:$F$201,6,FALSE)</f>
        <v>0</v>
      </c>
      <c r="K836" s="188">
        <f t="shared" si="27"/>
        <v>0</v>
      </c>
      <c r="M836"/>
      <c r="P836" s="42"/>
    </row>
    <row r="837" spans="1:16" ht="30" x14ac:dyDescent="0.25">
      <c r="A837" s="187">
        <v>6258</v>
      </c>
      <c r="B837" s="187">
        <v>441</v>
      </c>
      <c r="C837" s="184" t="str">
        <f t="shared" si="26"/>
        <v>441-6258</v>
      </c>
      <c r="D837" s="244" t="s">
        <v>310</v>
      </c>
      <c r="E837" s="244" t="s">
        <v>74</v>
      </c>
      <c r="F837" s="244" t="s">
        <v>77</v>
      </c>
      <c r="G837" s="244" t="s">
        <v>80</v>
      </c>
      <c r="H837" s="187" t="s">
        <v>6</v>
      </c>
      <c r="I837" s="188">
        <v>1</v>
      </c>
      <c r="J837" s="188">
        <f>VLOOKUP(A837,CENIK!$A$2:$F$201,6,FALSE)</f>
        <v>0</v>
      </c>
      <c r="K837" s="188">
        <f t="shared" si="27"/>
        <v>0</v>
      </c>
      <c r="M837"/>
      <c r="P837" s="42"/>
    </row>
    <row r="838" spans="1:16" ht="345" x14ac:dyDescent="0.25">
      <c r="A838" s="187">
        <v>6301</v>
      </c>
      <c r="B838" s="187">
        <v>441</v>
      </c>
      <c r="C838" s="184" t="str">
        <f t="shared" si="26"/>
        <v>441-6301</v>
      </c>
      <c r="D838" s="244" t="s">
        <v>310</v>
      </c>
      <c r="E838" s="244" t="s">
        <v>74</v>
      </c>
      <c r="F838" s="244" t="s">
        <v>81</v>
      </c>
      <c r="G838" s="244" t="s">
        <v>270</v>
      </c>
      <c r="H838" s="187" t="s">
        <v>6</v>
      </c>
      <c r="I838" s="188">
        <v>9</v>
      </c>
      <c r="J838" s="188">
        <f>VLOOKUP(A838,CENIK!$A$2:$F$201,6,FALSE)</f>
        <v>0</v>
      </c>
      <c r="K838" s="188">
        <f t="shared" si="27"/>
        <v>0</v>
      </c>
      <c r="M838"/>
      <c r="P838" s="42"/>
    </row>
    <row r="839" spans="1:16" ht="120" x14ac:dyDescent="0.25">
      <c r="A839" s="187">
        <v>6302</v>
      </c>
      <c r="B839" s="187">
        <v>441</v>
      </c>
      <c r="C839" s="184" t="str">
        <f t="shared" si="26"/>
        <v>441-6302</v>
      </c>
      <c r="D839" s="244" t="s">
        <v>310</v>
      </c>
      <c r="E839" s="244" t="s">
        <v>74</v>
      </c>
      <c r="F839" s="244" t="s">
        <v>81</v>
      </c>
      <c r="G839" s="244" t="s">
        <v>82</v>
      </c>
      <c r="H839" s="187" t="s">
        <v>6</v>
      </c>
      <c r="I839" s="188">
        <v>9</v>
      </c>
      <c r="J839" s="188">
        <f>VLOOKUP(A839,CENIK!$A$2:$F$201,6,FALSE)</f>
        <v>0</v>
      </c>
      <c r="K839" s="188">
        <f t="shared" si="27"/>
        <v>0</v>
      </c>
      <c r="M839"/>
      <c r="P839" s="42"/>
    </row>
    <row r="840" spans="1:16" ht="30" x14ac:dyDescent="0.25">
      <c r="A840" s="187">
        <v>6401</v>
      </c>
      <c r="B840" s="187">
        <v>441</v>
      </c>
      <c r="C840" s="184" t="str">
        <f t="shared" si="26"/>
        <v>441-6401</v>
      </c>
      <c r="D840" s="244" t="s">
        <v>310</v>
      </c>
      <c r="E840" s="244" t="s">
        <v>74</v>
      </c>
      <c r="F840" s="244" t="s">
        <v>85</v>
      </c>
      <c r="G840" s="244" t="s">
        <v>86</v>
      </c>
      <c r="H840" s="187" t="s">
        <v>10</v>
      </c>
      <c r="I840" s="188">
        <v>68.63</v>
      </c>
      <c r="J840" s="188">
        <f>VLOOKUP(A840,CENIK!$A$2:$F$201,6,FALSE)</f>
        <v>0</v>
      </c>
      <c r="K840" s="188">
        <f t="shared" si="27"/>
        <v>0</v>
      </c>
      <c r="M840"/>
      <c r="P840" s="42"/>
    </row>
    <row r="841" spans="1:16" ht="30" x14ac:dyDescent="0.25">
      <c r="A841" s="187">
        <v>6402</v>
      </c>
      <c r="B841" s="187">
        <v>441</v>
      </c>
      <c r="C841" s="184" t="str">
        <f t="shared" si="26"/>
        <v>441-6402</v>
      </c>
      <c r="D841" s="244" t="s">
        <v>310</v>
      </c>
      <c r="E841" s="244" t="s">
        <v>74</v>
      </c>
      <c r="F841" s="244" t="s">
        <v>85</v>
      </c>
      <c r="G841" s="244" t="s">
        <v>122</v>
      </c>
      <c r="H841" s="187" t="s">
        <v>10</v>
      </c>
      <c r="I841" s="188">
        <v>68.63</v>
      </c>
      <c r="J841" s="188">
        <f>VLOOKUP(A841,CENIK!$A$2:$F$201,6,FALSE)</f>
        <v>0</v>
      </c>
      <c r="K841" s="188">
        <f t="shared" si="27"/>
        <v>0</v>
      </c>
      <c r="M841"/>
      <c r="P841" s="42"/>
    </row>
    <row r="842" spans="1:16" ht="60" x14ac:dyDescent="0.25">
      <c r="A842" s="187">
        <v>6405</v>
      </c>
      <c r="B842" s="187">
        <v>441</v>
      </c>
      <c r="C842" s="184" t="str">
        <f t="shared" si="26"/>
        <v>441-6405</v>
      </c>
      <c r="D842" s="244" t="s">
        <v>310</v>
      </c>
      <c r="E842" s="244" t="s">
        <v>74</v>
      </c>
      <c r="F842" s="244" t="s">
        <v>85</v>
      </c>
      <c r="G842" s="244" t="s">
        <v>87</v>
      </c>
      <c r="H842" s="187" t="s">
        <v>10</v>
      </c>
      <c r="I842" s="188">
        <v>68.63</v>
      </c>
      <c r="J842" s="188">
        <f>VLOOKUP(A842,CENIK!$A$2:$F$201,6,FALSE)</f>
        <v>0</v>
      </c>
      <c r="K842" s="188">
        <f t="shared" si="27"/>
        <v>0</v>
      </c>
      <c r="M842"/>
      <c r="P842" s="42"/>
    </row>
    <row r="843" spans="1:16" x14ac:dyDescent="0.25">
      <c r="P843" s="42"/>
    </row>
  </sheetData>
  <mergeCells count="4">
    <mergeCell ref="D31:E31"/>
    <mergeCell ref="D32:E38"/>
    <mergeCell ref="F32:F37"/>
    <mergeCell ref="F6:F7"/>
  </mergeCells>
  <pageMargins left="0.7" right="0.7" top="0.75" bottom="0.75" header="0.3" footer="0.3"/>
  <pageSetup paperSize="9" scale="4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K800"/>
  <sheetViews>
    <sheetView topLeftCell="C1" zoomScale="85" zoomScaleNormal="85" workbookViewId="0">
      <selection activeCell="M37" sqref="M37"/>
    </sheetView>
  </sheetViews>
  <sheetFormatPr defaultRowHeight="15" x14ac:dyDescent="0.25"/>
  <cols>
    <col min="1" max="1" width="13.7109375" style="209" hidden="1" customWidth="1"/>
    <col min="2" max="2" width="11.7109375" style="209" hidden="1" customWidth="1"/>
    <col min="3" max="3" width="10.7109375" style="11" customWidth="1"/>
    <col min="4" max="4" width="19.28515625" style="12" customWidth="1"/>
    <col min="5" max="5" width="21.42578125" style="5" customWidth="1"/>
    <col min="6" max="6" width="22.42578125" style="5" customWidth="1"/>
    <col min="7" max="7" width="60.85546875" style="5" customWidth="1"/>
    <col min="9" max="9" width="9.140625" style="42"/>
    <col min="10" max="10" width="12.7109375" style="42" customWidth="1"/>
    <col min="11" max="11" width="15.85546875" style="42" customWidth="1"/>
  </cols>
  <sheetData>
    <row r="1" spans="2:11" ht="18.75" x14ac:dyDescent="0.25">
      <c r="F1" s="71" t="s">
        <v>111</v>
      </c>
    </row>
    <row r="2" spans="2:11" ht="26.25" x14ac:dyDescent="0.25">
      <c r="F2" s="186">
        <v>9</v>
      </c>
      <c r="G2" s="13" t="s">
        <v>312</v>
      </c>
      <c r="H2" s="14"/>
      <c r="I2" s="40"/>
      <c r="J2" s="40"/>
      <c r="K2" s="52"/>
    </row>
    <row r="4" spans="2:11" ht="26.25" x14ac:dyDescent="0.25">
      <c r="G4" s="16" t="s">
        <v>93</v>
      </c>
      <c r="J4" s="41"/>
      <c r="K4" s="41"/>
    </row>
    <row r="5" spans="2:11" x14ac:dyDescent="0.25">
      <c r="E5" s="17"/>
      <c r="F5" s="17"/>
    </row>
    <row r="6" spans="2:11" ht="18.75" x14ac:dyDescent="0.3">
      <c r="E6" s="18"/>
      <c r="F6" s="1507" t="s">
        <v>108</v>
      </c>
      <c r="G6" s="19" t="s">
        <v>94</v>
      </c>
      <c r="H6" s="20"/>
      <c r="I6" s="44"/>
      <c r="J6" s="44"/>
      <c r="K6" s="43" t="s">
        <v>91</v>
      </c>
    </row>
    <row r="7" spans="2:11" ht="18.75" x14ac:dyDescent="0.3">
      <c r="B7" s="230"/>
      <c r="C7" s="64"/>
      <c r="E7" s="18"/>
      <c r="F7" s="1508"/>
      <c r="G7" s="21" t="s">
        <v>96</v>
      </c>
      <c r="H7" s="25"/>
      <c r="I7" s="46"/>
      <c r="J7" s="46"/>
      <c r="K7" s="23">
        <f>SUM(K31:K37)</f>
        <v>0</v>
      </c>
    </row>
    <row r="8" spans="2:11" ht="18.75" x14ac:dyDescent="0.3">
      <c r="B8" s="230"/>
      <c r="C8" s="64"/>
      <c r="E8" s="18"/>
      <c r="F8" s="183">
        <v>185</v>
      </c>
      <c r="G8" s="28" t="s">
        <v>319</v>
      </c>
      <c r="H8" s="25"/>
      <c r="I8" s="46"/>
      <c r="J8" s="46"/>
      <c r="K8" s="23">
        <f>SUMIF($B$42:$B$1000,F8,$K$42:$K$1000)</f>
        <v>0</v>
      </c>
    </row>
    <row r="9" spans="2:11" ht="18.75" x14ac:dyDescent="0.3">
      <c r="B9" s="230"/>
      <c r="C9" s="64"/>
      <c r="E9" s="18"/>
      <c r="F9" s="183">
        <v>187</v>
      </c>
      <c r="G9" s="28" t="s">
        <v>321</v>
      </c>
      <c r="H9" s="25"/>
      <c r="I9" s="46"/>
      <c r="J9" s="46"/>
      <c r="K9" s="23">
        <f t="shared" ref="K9:K24" si="0">SUMIF($B$42:$B$1000,F9,$K$42:$K$1000)</f>
        <v>0</v>
      </c>
    </row>
    <row r="10" spans="2:11" ht="18.75" x14ac:dyDescent="0.3">
      <c r="B10" s="230"/>
      <c r="C10" s="64"/>
      <c r="E10" s="18"/>
      <c r="F10" s="183">
        <v>188</v>
      </c>
      <c r="G10" s="28" t="s">
        <v>322</v>
      </c>
      <c r="H10" s="25"/>
      <c r="I10" s="46"/>
      <c r="J10" s="46"/>
      <c r="K10" s="23">
        <f t="shared" si="0"/>
        <v>0</v>
      </c>
    </row>
    <row r="11" spans="2:11" ht="18.75" x14ac:dyDescent="0.3">
      <c r="B11" s="230"/>
      <c r="C11" s="64"/>
      <c r="E11" s="18"/>
      <c r="F11" s="183">
        <v>344</v>
      </c>
      <c r="G11" s="28" t="s">
        <v>324</v>
      </c>
      <c r="H11" s="25"/>
      <c r="I11" s="46"/>
      <c r="J11" s="46"/>
      <c r="K11" s="23">
        <f>SUMIF($B$42:$B$1000,F11,$K$42:$K$1000)</f>
        <v>0</v>
      </c>
    </row>
    <row r="12" spans="2:11" ht="18.75" x14ac:dyDescent="0.3">
      <c r="B12" s="230"/>
      <c r="C12" s="64"/>
      <c r="E12" s="18"/>
      <c r="F12" s="183">
        <v>539</v>
      </c>
      <c r="G12" s="28" t="s">
        <v>328</v>
      </c>
      <c r="H12" s="25"/>
      <c r="I12" s="46"/>
      <c r="J12" s="46"/>
      <c r="K12" s="23">
        <f t="shared" si="0"/>
        <v>0</v>
      </c>
    </row>
    <row r="13" spans="2:11" ht="18.75" x14ac:dyDescent="0.3">
      <c r="B13" s="230"/>
      <c r="C13" s="64"/>
      <c r="E13" s="18"/>
      <c r="F13" s="183">
        <v>537</v>
      </c>
      <c r="G13" s="28" t="s">
        <v>327</v>
      </c>
      <c r="H13" s="25"/>
      <c r="I13" s="46"/>
      <c r="J13" s="46"/>
      <c r="K13" s="23">
        <f t="shared" si="0"/>
        <v>0</v>
      </c>
    </row>
    <row r="14" spans="2:11" ht="18.75" x14ac:dyDescent="0.3">
      <c r="B14" s="230"/>
      <c r="C14" s="64"/>
      <c r="E14" s="18"/>
      <c r="F14" s="183">
        <v>534</v>
      </c>
      <c r="G14" s="28" t="s">
        <v>326</v>
      </c>
      <c r="H14" s="25"/>
      <c r="I14" s="46"/>
      <c r="J14" s="46"/>
      <c r="K14" s="23">
        <f t="shared" si="0"/>
        <v>0</v>
      </c>
    </row>
    <row r="15" spans="2:11" ht="18.75" x14ac:dyDescent="0.3">
      <c r="B15" s="211"/>
      <c r="C15" s="56"/>
      <c r="E15" s="18"/>
      <c r="F15" s="183">
        <v>97</v>
      </c>
      <c r="G15" s="28" t="s">
        <v>314</v>
      </c>
      <c r="H15" s="25"/>
      <c r="I15" s="46"/>
      <c r="J15" s="46"/>
      <c r="K15" s="23">
        <f t="shared" si="0"/>
        <v>0</v>
      </c>
    </row>
    <row r="16" spans="2:11" ht="18.75" x14ac:dyDescent="0.3">
      <c r="B16" s="211"/>
      <c r="C16" s="56"/>
      <c r="E16" s="18"/>
      <c r="F16" s="183">
        <v>439</v>
      </c>
      <c r="G16" s="28" t="s">
        <v>325</v>
      </c>
      <c r="H16" s="25"/>
      <c r="I16" s="46"/>
      <c r="J16" s="46"/>
      <c r="K16" s="23">
        <f t="shared" si="0"/>
        <v>0</v>
      </c>
    </row>
    <row r="17" spans="1:11" ht="18.75" x14ac:dyDescent="0.3">
      <c r="B17" s="211"/>
      <c r="C17" s="56"/>
      <c r="E17" s="18"/>
      <c r="F17" s="183">
        <v>186</v>
      </c>
      <c r="G17" s="28" t="s">
        <v>320</v>
      </c>
      <c r="H17" s="25"/>
      <c r="I17" s="46"/>
      <c r="J17" s="46"/>
      <c r="K17" s="23">
        <f t="shared" si="0"/>
        <v>0</v>
      </c>
    </row>
    <row r="18" spans="1:11" ht="18.75" x14ac:dyDescent="0.3">
      <c r="B18" s="211"/>
      <c r="C18" s="56"/>
      <c r="E18" s="18"/>
      <c r="F18" s="183">
        <v>98</v>
      </c>
      <c r="G18" s="28" t="s">
        <v>315</v>
      </c>
      <c r="H18" s="25"/>
      <c r="I18" s="46"/>
      <c r="J18" s="46"/>
      <c r="K18" s="23">
        <f t="shared" si="0"/>
        <v>0</v>
      </c>
    </row>
    <row r="19" spans="1:11" ht="18.75" x14ac:dyDescent="0.3">
      <c r="B19" s="211"/>
      <c r="C19" s="56"/>
      <c r="E19" s="18"/>
      <c r="F19" s="183">
        <v>30</v>
      </c>
      <c r="G19" s="28" t="s">
        <v>313</v>
      </c>
      <c r="H19" s="25"/>
      <c r="I19" s="46"/>
      <c r="J19" s="46"/>
      <c r="K19" s="23">
        <f t="shared" si="0"/>
        <v>0</v>
      </c>
    </row>
    <row r="20" spans="1:11" ht="18.75" x14ac:dyDescent="0.3">
      <c r="B20" s="211"/>
      <c r="C20" s="56"/>
      <c r="E20" s="18"/>
      <c r="F20" s="183">
        <v>523</v>
      </c>
      <c r="G20" s="28" t="s">
        <v>329</v>
      </c>
      <c r="H20" s="25"/>
      <c r="I20" s="46"/>
      <c r="J20" s="46"/>
      <c r="K20" s="23">
        <f t="shared" si="0"/>
        <v>0</v>
      </c>
    </row>
    <row r="21" spans="1:11" ht="18.75" x14ac:dyDescent="0.3">
      <c r="B21" s="211"/>
      <c r="C21" s="56"/>
      <c r="E21" s="18"/>
      <c r="F21" s="183">
        <v>143</v>
      </c>
      <c r="G21" s="28" t="s">
        <v>318</v>
      </c>
      <c r="H21" s="25"/>
      <c r="I21" s="46"/>
      <c r="J21" s="46"/>
      <c r="K21" s="23">
        <f t="shared" si="0"/>
        <v>0</v>
      </c>
    </row>
    <row r="22" spans="1:11" ht="18.75" x14ac:dyDescent="0.3">
      <c r="B22" s="211"/>
      <c r="C22" s="56"/>
      <c r="E22" s="18"/>
      <c r="F22" s="183">
        <v>283</v>
      </c>
      <c r="G22" s="28" t="s">
        <v>323</v>
      </c>
      <c r="H22" s="25"/>
      <c r="I22" s="46"/>
      <c r="J22" s="46"/>
      <c r="K22" s="23">
        <f t="shared" si="0"/>
        <v>0</v>
      </c>
    </row>
    <row r="23" spans="1:11" ht="18.75" x14ac:dyDescent="0.3">
      <c r="B23" s="211"/>
      <c r="C23" s="56"/>
      <c r="E23" s="18"/>
      <c r="F23" s="183">
        <v>115</v>
      </c>
      <c r="G23" s="28" t="s">
        <v>316</v>
      </c>
      <c r="H23" s="25"/>
      <c r="I23" s="46"/>
      <c r="J23" s="46"/>
      <c r="K23" s="23">
        <f t="shared" si="0"/>
        <v>0</v>
      </c>
    </row>
    <row r="24" spans="1:11" ht="18.75" x14ac:dyDescent="0.3">
      <c r="B24" s="212"/>
      <c r="C24" s="27"/>
      <c r="F24" s="183">
        <v>116</v>
      </c>
      <c r="G24" s="28" t="s">
        <v>317</v>
      </c>
      <c r="H24" s="25"/>
      <c r="I24" s="46"/>
      <c r="J24" s="46"/>
      <c r="K24" s="23">
        <f t="shared" si="0"/>
        <v>0</v>
      </c>
    </row>
    <row r="25" spans="1:11" ht="18.75" x14ac:dyDescent="0.3">
      <c r="B25" s="212"/>
      <c r="C25" s="27"/>
      <c r="F25" s="252" t="s">
        <v>533</v>
      </c>
      <c r="G25" s="224" t="s">
        <v>535</v>
      </c>
      <c r="H25" s="225"/>
      <c r="I25" s="226"/>
      <c r="J25" s="226"/>
      <c r="K25" s="237">
        <f>'9 CP S'!F15</f>
        <v>0</v>
      </c>
    </row>
    <row r="26" spans="1:11" ht="18.75" x14ac:dyDescent="0.3">
      <c r="B26" s="212"/>
      <c r="C26" s="27"/>
      <c r="F26" s="252" t="s">
        <v>534</v>
      </c>
      <c r="G26" s="224" t="s">
        <v>536</v>
      </c>
      <c r="H26" s="225"/>
      <c r="I26" s="226"/>
      <c r="J26" s="226"/>
      <c r="K26" s="237">
        <f>'9_CP_V'!F13</f>
        <v>0</v>
      </c>
    </row>
    <row r="27" spans="1:11" ht="18.75" x14ac:dyDescent="0.3">
      <c r="B27" s="212"/>
      <c r="C27" s="27"/>
      <c r="F27" s="243" t="s">
        <v>621</v>
      </c>
      <c r="G27" s="28" t="s">
        <v>97</v>
      </c>
      <c r="H27" s="25"/>
      <c r="I27" s="46"/>
      <c r="J27" s="46"/>
      <c r="K27" s="26">
        <f>(SUM(K8:K26)*0.002)</f>
        <v>0</v>
      </c>
    </row>
    <row r="28" spans="1:11" ht="18.75" x14ac:dyDescent="0.3">
      <c r="F28" s="72"/>
      <c r="G28" s="29"/>
      <c r="H28" s="20"/>
      <c r="I28" s="30" t="s">
        <v>92</v>
      </c>
      <c r="J28" s="30"/>
      <c r="K28" s="30">
        <f>SUM(K7:K27)</f>
        <v>0</v>
      </c>
    </row>
    <row r="29" spans="1:11" ht="26.25" x14ac:dyDescent="0.25">
      <c r="D29" s="31" t="s">
        <v>96</v>
      </c>
    </row>
    <row r="30" spans="1:11" ht="30" x14ac:dyDescent="0.25">
      <c r="A30" s="213" t="s">
        <v>113</v>
      </c>
      <c r="B30" s="214"/>
      <c r="C30" s="176" t="s">
        <v>110</v>
      </c>
      <c r="D30" s="1498" t="s">
        <v>98</v>
      </c>
      <c r="E30" s="1499"/>
      <c r="F30" s="1" t="s">
        <v>99</v>
      </c>
      <c r="G30" s="1" t="s">
        <v>3</v>
      </c>
      <c r="H30" s="2" t="s">
        <v>4</v>
      </c>
      <c r="I30" s="47" t="s">
        <v>100</v>
      </c>
      <c r="J30" s="48" t="s">
        <v>101</v>
      </c>
      <c r="K30" s="53" t="s">
        <v>283</v>
      </c>
    </row>
    <row r="31" spans="1:11" ht="135" x14ac:dyDescent="0.25">
      <c r="A31" s="209">
        <v>1101</v>
      </c>
      <c r="B31" s="215"/>
      <c r="C31" s="184" t="s">
        <v>438</v>
      </c>
      <c r="D31" s="1511" t="s">
        <v>5</v>
      </c>
      <c r="E31" s="1512"/>
      <c r="F31" s="1517" t="s">
        <v>102</v>
      </c>
      <c r="G31" s="1547" t="s">
        <v>3285</v>
      </c>
      <c r="H31" s="187" t="s">
        <v>14</v>
      </c>
      <c r="I31" s="188">
        <v>1</v>
      </c>
      <c r="J31" s="201"/>
      <c r="K31" s="188">
        <f t="shared" ref="K31:K37" si="1">ROUND(J31*I31,2)</f>
        <v>0</v>
      </c>
    </row>
    <row r="32" spans="1:11" ht="30" x14ac:dyDescent="0.25">
      <c r="A32" s="209">
        <v>1102</v>
      </c>
      <c r="B32" s="215"/>
      <c r="C32" s="184" t="s">
        <v>439</v>
      </c>
      <c r="D32" s="1513"/>
      <c r="E32" s="1514"/>
      <c r="F32" s="1517"/>
      <c r="G32" s="1547" t="s">
        <v>103</v>
      </c>
      <c r="H32" s="187" t="s">
        <v>14</v>
      </c>
      <c r="I32" s="188">
        <v>1</v>
      </c>
      <c r="J32" s="201"/>
      <c r="K32" s="188">
        <f t="shared" si="1"/>
        <v>0</v>
      </c>
    </row>
    <row r="33" spans="1:11" ht="90" x14ac:dyDescent="0.25">
      <c r="A33" s="209">
        <v>1103</v>
      </c>
      <c r="B33" s="215"/>
      <c r="C33" s="184" t="s">
        <v>440</v>
      </c>
      <c r="D33" s="1513"/>
      <c r="E33" s="1514"/>
      <c r="F33" s="1517"/>
      <c r="G33" s="1547" t="s">
        <v>3286</v>
      </c>
      <c r="H33" s="187" t="s">
        <v>14</v>
      </c>
      <c r="I33" s="188">
        <v>1</v>
      </c>
      <c r="J33" s="201"/>
      <c r="K33" s="188">
        <f t="shared" si="1"/>
        <v>0</v>
      </c>
    </row>
    <row r="34" spans="1:11" ht="60" x14ac:dyDescent="0.25">
      <c r="A34" s="209">
        <v>1104</v>
      </c>
      <c r="B34" s="215"/>
      <c r="C34" s="184" t="s">
        <v>441</v>
      </c>
      <c r="D34" s="1513"/>
      <c r="E34" s="1514"/>
      <c r="F34" s="1517"/>
      <c r="G34" s="1547" t="s">
        <v>3287</v>
      </c>
      <c r="H34" s="187" t="s">
        <v>14</v>
      </c>
      <c r="I34" s="188">
        <v>1</v>
      </c>
      <c r="J34" s="201"/>
      <c r="K34" s="188">
        <f t="shared" si="1"/>
        <v>0</v>
      </c>
    </row>
    <row r="35" spans="1:11" ht="45" x14ac:dyDescent="0.25">
      <c r="A35" s="209">
        <v>1105</v>
      </c>
      <c r="B35" s="215"/>
      <c r="C35" s="184" t="s">
        <v>442</v>
      </c>
      <c r="D35" s="1513"/>
      <c r="E35" s="1514"/>
      <c r="F35" s="1517"/>
      <c r="G35" s="1547" t="s">
        <v>3288</v>
      </c>
      <c r="H35" s="187" t="s">
        <v>14</v>
      </c>
      <c r="I35" s="188">
        <v>1</v>
      </c>
      <c r="J35" s="201"/>
      <c r="K35" s="188">
        <f t="shared" si="1"/>
        <v>0</v>
      </c>
    </row>
    <row r="36" spans="1:11" ht="105" x14ac:dyDescent="0.25">
      <c r="A36" s="209">
        <v>1106</v>
      </c>
      <c r="B36" s="215"/>
      <c r="C36" s="184" t="s">
        <v>443</v>
      </c>
      <c r="D36" s="1513"/>
      <c r="E36" s="1514"/>
      <c r="F36" s="1517"/>
      <c r="G36" s="177" t="s">
        <v>104</v>
      </c>
      <c r="H36" s="187" t="s">
        <v>10</v>
      </c>
      <c r="I36" s="257">
        <f>SUMIF(A42:A1000,1201,I42:I1000)</f>
        <v>3363</v>
      </c>
      <c r="J36" s="201"/>
      <c r="K36" s="188">
        <f t="shared" si="1"/>
        <v>0</v>
      </c>
    </row>
    <row r="37" spans="1:11" ht="30" x14ac:dyDescent="0.25">
      <c r="A37" s="216">
        <v>201</v>
      </c>
      <c r="B37" s="217" t="s">
        <v>112</v>
      </c>
      <c r="C37" s="184" t="s">
        <v>444</v>
      </c>
      <c r="D37" s="1515"/>
      <c r="E37" s="1516"/>
      <c r="F37" s="177" t="s">
        <v>120</v>
      </c>
      <c r="G37" s="177" t="s">
        <v>121</v>
      </c>
      <c r="H37" s="187" t="s">
        <v>6</v>
      </c>
      <c r="I37" s="188">
        <v>1</v>
      </c>
      <c r="J37" s="188">
        <f>CENIK!F2</f>
        <v>0</v>
      </c>
      <c r="K37" s="188">
        <f t="shared" si="1"/>
        <v>0</v>
      </c>
    </row>
    <row r="38" spans="1:11" x14ac:dyDescent="0.25">
      <c r="B38" s="218"/>
      <c r="C38" s="32"/>
      <c r="D38" s="36"/>
      <c r="E38" s="36"/>
      <c r="F38" s="36"/>
      <c r="G38" s="36"/>
      <c r="H38" s="68"/>
      <c r="I38" s="196"/>
      <c r="J38" s="196"/>
      <c r="K38" s="196"/>
    </row>
    <row r="39" spans="1:11" x14ac:dyDescent="0.25">
      <c r="B39" s="218"/>
      <c r="C39" s="32"/>
      <c r="D39" s="36"/>
      <c r="E39" s="36"/>
      <c r="F39" s="36"/>
      <c r="G39" s="36"/>
      <c r="H39" s="68"/>
      <c r="I39" s="196"/>
      <c r="J39" s="196"/>
      <c r="K39" s="196"/>
    </row>
    <row r="40" spans="1:11" ht="26.25" x14ac:dyDescent="0.25">
      <c r="A40" s="209" t="s">
        <v>113</v>
      </c>
      <c r="B40" s="219"/>
      <c r="C40" s="69"/>
      <c r="D40" s="199" t="s">
        <v>105</v>
      </c>
      <c r="E40" s="36"/>
      <c r="F40" s="36"/>
      <c r="G40" s="36"/>
      <c r="H40" s="68"/>
      <c r="I40" s="196"/>
      <c r="J40" s="196"/>
      <c r="K40" s="196"/>
    </row>
    <row r="41" spans="1:11" ht="30" x14ac:dyDescent="0.25">
      <c r="A41" s="220" t="s">
        <v>0</v>
      </c>
      <c r="B41" s="215" t="s">
        <v>95</v>
      </c>
      <c r="C41" s="70" t="s">
        <v>109</v>
      </c>
      <c r="D41" s="200" t="s">
        <v>106</v>
      </c>
      <c r="E41" s="200" t="s">
        <v>98</v>
      </c>
      <c r="F41" s="200" t="s">
        <v>99</v>
      </c>
      <c r="G41" s="200" t="s">
        <v>3</v>
      </c>
      <c r="H41" s="184" t="s">
        <v>4</v>
      </c>
      <c r="I41" s="197" t="s">
        <v>100</v>
      </c>
      <c r="J41" s="198" t="s">
        <v>101</v>
      </c>
      <c r="K41" s="197" t="s">
        <v>283</v>
      </c>
    </row>
    <row r="42" spans="1:11" ht="60" x14ac:dyDescent="0.25">
      <c r="A42" s="187">
        <v>1201</v>
      </c>
      <c r="B42" s="187">
        <v>185</v>
      </c>
      <c r="C42" s="184" t="str">
        <f>CONCATENATE(B42,$A$40,A42)</f>
        <v>185-1201</v>
      </c>
      <c r="D42" s="244" t="s">
        <v>319</v>
      </c>
      <c r="E42" s="244" t="s">
        <v>7</v>
      </c>
      <c r="F42" s="244" t="s">
        <v>8</v>
      </c>
      <c r="G42" s="244" t="s">
        <v>9</v>
      </c>
      <c r="H42" s="187" t="s">
        <v>10</v>
      </c>
      <c r="I42" s="188">
        <v>100</v>
      </c>
      <c r="J42" s="188">
        <f>VLOOKUP(A42,CENIK!$A$2:$F$201,6,FALSE)</f>
        <v>0</v>
      </c>
      <c r="K42" s="188">
        <f>ROUND(I42*J42,2)</f>
        <v>0</v>
      </c>
    </row>
    <row r="43" spans="1:11" ht="45" x14ac:dyDescent="0.25">
      <c r="A43" s="187">
        <v>1202</v>
      </c>
      <c r="B43" s="187">
        <v>185</v>
      </c>
      <c r="C43" s="184" t="str">
        <f t="shared" ref="C43:C52" si="2">CONCATENATE(B43,$A$40,A43)</f>
        <v>185-1202</v>
      </c>
      <c r="D43" s="244" t="s">
        <v>319</v>
      </c>
      <c r="E43" s="244" t="s">
        <v>7</v>
      </c>
      <c r="F43" s="244" t="s">
        <v>8</v>
      </c>
      <c r="G43" s="244" t="s">
        <v>11</v>
      </c>
      <c r="H43" s="187" t="s">
        <v>12</v>
      </c>
      <c r="I43" s="188">
        <v>4</v>
      </c>
      <c r="J43" s="188">
        <f>VLOOKUP(A43,CENIK!$A$2:$F$201,6,FALSE)</f>
        <v>0</v>
      </c>
      <c r="K43" s="188">
        <f t="shared" ref="K43:K106" si="3">ROUND(I43*J43,2)</f>
        <v>0</v>
      </c>
    </row>
    <row r="44" spans="1:11" ht="60" x14ac:dyDescent="0.25">
      <c r="A44" s="187">
        <v>1203</v>
      </c>
      <c r="B44" s="187">
        <v>185</v>
      </c>
      <c r="C44" s="184" t="str">
        <f t="shared" si="2"/>
        <v>185-1203</v>
      </c>
      <c r="D44" s="244" t="s">
        <v>319</v>
      </c>
      <c r="E44" s="244" t="s">
        <v>7</v>
      </c>
      <c r="F44" s="244" t="s">
        <v>8</v>
      </c>
      <c r="G44" s="244" t="s">
        <v>236</v>
      </c>
      <c r="H44" s="187" t="s">
        <v>10</v>
      </c>
      <c r="I44" s="188">
        <v>100</v>
      </c>
      <c r="J44" s="188">
        <f>VLOOKUP(A44,CENIK!$A$2:$F$201,6,FALSE)</f>
        <v>0</v>
      </c>
      <c r="K44" s="188">
        <f t="shared" si="3"/>
        <v>0</v>
      </c>
    </row>
    <row r="45" spans="1:11" ht="45" x14ac:dyDescent="0.25">
      <c r="A45" s="187">
        <v>1204</v>
      </c>
      <c r="B45" s="187">
        <v>185</v>
      </c>
      <c r="C45" s="184" t="str">
        <f t="shared" si="2"/>
        <v>185-1204</v>
      </c>
      <c r="D45" s="244" t="s">
        <v>319</v>
      </c>
      <c r="E45" s="244" t="s">
        <v>7</v>
      </c>
      <c r="F45" s="244" t="s">
        <v>8</v>
      </c>
      <c r="G45" s="244" t="s">
        <v>13</v>
      </c>
      <c r="H45" s="187" t="s">
        <v>10</v>
      </c>
      <c r="I45" s="188">
        <v>100</v>
      </c>
      <c r="J45" s="188">
        <f>VLOOKUP(A45,CENIK!$A$2:$F$201,6,FALSE)</f>
        <v>0</v>
      </c>
      <c r="K45" s="188">
        <f t="shared" si="3"/>
        <v>0</v>
      </c>
    </row>
    <row r="46" spans="1:11" ht="60" x14ac:dyDescent="0.25">
      <c r="A46" s="187">
        <v>1205</v>
      </c>
      <c r="B46" s="187">
        <v>185</v>
      </c>
      <c r="C46" s="184" t="str">
        <f t="shared" si="2"/>
        <v>185-1205</v>
      </c>
      <c r="D46" s="244" t="s">
        <v>319</v>
      </c>
      <c r="E46" s="244" t="s">
        <v>7</v>
      </c>
      <c r="F46" s="244" t="s">
        <v>8</v>
      </c>
      <c r="G46" s="244" t="s">
        <v>237</v>
      </c>
      <c r="H46" s="187" t="s">
        <v>14</v>
      </c>
      <c r="I46" s="188">
        <v>1</v>
      </c>
      <c r="J46" s="188">
        <f>VLOOKUP(A46,CENIK!$A$2:$F$201,6,FALSE)</f>
        <v>0</v>
      </c>
      <c r="K46" s="188">
        <f t="shared" si="3"/>
        <v>0</v>
      </c>
    </row>
    <row r="47" spans="1:11" ht="45" x14ac:dyDescent="0.25">
      <c r="A47" s="187">
        <v>1301</v>
      </c>
      <c r="B47" s="187">
        <v>185</v>
      </c>
      <c r="C47" s="184" t="str">
        <f t="shared" si="2"/>
        <v>185-1301</v>
      </c>
      <c r="D47" s="244" t="s">
        <v>319</v>
      </c>
      <c r="E47" s="244" t="s">
        <v>7</v>
      </c>
      <c r="F47" s="244" t="s">
        <v>15</v>
      </c>
      <c r="G47" s="244" t="s">
        <v>16</v>
      </c>
      <c r="H47" s="187" t="s">
        <v>10</v>
      </c>
      <c r="I47" s="188">
        <v>100</v>
      </c>
      <c r="J47" s="188">
        <f>VLOOKUP(A47,CENIK!$A$2:$F$201,6,FALSE)</f>
        <v>0</v>
      </c>
      <c r="K47" s="188">
        <f t="shared" si="3"/>
        <v>0</v>
      </c>
    </row>
    <row r="48" spans="1:11" ht="150" x14ac:dyDescent="0.25">
      <c r="A48" s="187">
        <v>1302</v>
      </c>
      <c r="B48" s="187">
        <v>185</v>
      </c>
      <c r="C48" s="184" t="str">
        <f t="shared" si="2"/>
        <v>185-1302</v>
      </c>
      <c r="D48" s="244" t="s">
        <v>319</v>
      </c>
      <c r="E48" s="244" t="s">
        <v>7</v>
      </c>
      <c r="F48" s="244" t="s">
        <v>15</v>
      </c>
      <c r="G48" s="1201" t="s">
        <v>3252</v>
      </c>
      <c r="H48" s="187" t="s">
        <v>10</v>
      </c>
      <c r="I48" s="188">
        <v>100</v>
      </c>
      <c r="J48" s="188">
        <f>VLOOKUP(A48,CENIK!$A$2:$F$201,6,FALSE)</f>
        <v>0</v>
      </c>
      <c r="K48" s="188">
        <f t="shared" si="3"/>
        <v>0</v>
      </c>
    </row>
    <row r="49" spans="1:11" ht="60" x14ac:dyDescent="0.25">
      <c r="A49" s="187">
        <v>1307</v>
      </c>
      <c r="B49" s="187">
        <v>185</v>
      </c>
      <c r="C49" s="184" t="str">
        <f t="shared" si="2"/>
        <v>185-1307</v>
      </c>
      <c r="D49" s="244" t="s">
        <v>319</v>
      </c>
      <c r="E49" s="244" t="s">
        <v>7</v>
      </c>
      <c r="F49" s="244" t="s">
        <v>15</v>
      </c>
      <c r="G49" s="244" t="s">
        <v>18</v>
      </c>
      <c r="H49" s="187" t="s">
        <v>6</v>
      </c>
      <c r="I49" s="188">
        <v>2</v>
      </c>
      <c r="J49" s="188">
        <f>VLOOKUP(A49,CENIK!$A$2:$F$201,6,FALSE)</f>
        <v>0</v>
      </c>
      <c r="K49" s="188">
        <f t="shared" si="3"/>
        <v>0</v>
      </c>
    </row>
    <row r="50" spans="1:11" ht="45" x14ac:dyDescent="0.25">
      <c r="A50" s="187">
        <v>1309</v>
      </c>
      <c r="B50" s="187">
        <v>185</v>
      </c>
      <c r="C50" s="184" t="str">
        <f t="shared" si="2"/>
        <v>185-1309</v>
      </c>
      <c r="D50" s="244" t="s">
        <v>319</v>
      </c>
      <c r="E50" s="244" t="s">
        <v>7</v>
      </c>
      <c r="F50" s="244" t="s">
        <v>15</v>
      </c>
      <c r="G50" s="244" t="s">
        <v>643</v>
      </c>
      <c r="H50" s="187" t="s">
        <v>20</v>
      </c>
      <c r="I50" s="188">
        <v>40</v>
      </c>
      <c r="J50" s="188">
        <f>VLOOKUP(A50,CENIK!$A$2:$F$201,6,FALSE)</f>
        <v>0</v>
      </c>
      <c r="K50" s="188">
        <f t="shared" si="3"/>
        <v>0</v>
      </c>
    </row>
    <row r="51" spans="1:11" ht="60" x14ac:dyDescent="0.25">
      <c r="A51" s="187">
        <v>1310</v>
      </c>
      <c r="B51" s="187">
        <v>185</v>
      </c>
      <c r="C51" s="184" t="str">
        <f t="shared" si="2"/>
        <v>185-1310</v>
      </c>
      <c r="D51" s="244" t="s">
        <v>319</v>
      </c>
      <c r="E51" s="244" t="s">
        <v>7</v>
      </c>
      <c r="F51" s="244" t="s">
        <v>15</v>
      </c>
      <c r="G51" s="244" t="s">
        <v>21</v>
      </c>
      <c r="H51" s="187" t="s">
        <v>22</v>
      </c>
      <c r="I51" s="188">
        <v>25.6</v>
      </c>
      <c r="J51" s="188">
        <f>VLOOKUP(A51,CENIK!$A$2:$F$201,6,FALSE)</f>
        <v>0</v>
      </c>
      <c r="K51" s="188">
        <f t="shared" si="3"/>
        <v>0</v>
      </c>
    </row>
    <row r="52" spans="1:11" ht="30" x14ac:dyDescent="0.25">
      <c r="A52" s="187">
        <v>1401</v>
      </c>
      <c r="B52" s="187">
        <v>185</v>
      </c>
      <c r="C52" s="184" t="str">
        <f t="shared" si="2"/>
        <v>185-1401</v>
      </c>
      <c r="D52" s="244" t="s">
        <v>319</v>
      </c>
      <c r="E52" s="244" t="s">
        <v>7</v>
      </c>
      <c r="F52" s="244" t="s">
        <v>25</v>
      </c>
      <c r="G52" s="244" t="s">
        <v>247</v>
      </c>
      <c r="H52" s="187" t="s">
        <v>20</v>
      </c>
      <c r="I52" s="188">
        <v>3</v>
      </c>
      <c r="J52" s="188">
        <f>VLOOKUP(A52,CENIK!$A$2:$F$201,6,FALSE)</f>
        <v>0</v>
      </c>
      <c r="K52" s="188">
        <f t="shared" si="3"/>
        <v>0</v>
      </c>
    </row>
    <row r="53" spans="1:11" ht="30" x14ac:dyDescent="0.25">
      <c r="A53" s="187">
        <v>1402</v>
      </c>
      <c r="B53" s="187">
        <v>185</v>
      </c>
      <c r="C53" s="184" t="str">
        <f>CONCATENATE(B53,$A$40,A53)</f>
        <v>185-1402</v>
      </c>
      <c r="D53" s="244" t="s">
        <v>319</v>
      </c>
      <c r="E53" s="244" t="s">
        <v>7</v>
      </c>
      <c r="F53" s="244" t="s">
        <v>25</v>
      </c>
      <c r="G53" s="244" t="s">
        <v>248</v>
      </c>
      <c r="H53" s="187" t="s">
        <v>20</v>
      </c>
      <c r="I53" s="188">
        <v>5</v>
      </c>
      <c r="J53" s="188">
        <f>VLOOKUP(A53,CENIK!$A$2:$F$201,6,FALSE)</f>
        <v>0</v>
      </c>
      <c r="K53" s="188">
        <f t="shared" si="3"/>
        <v>0</v>
      </c>
    </row>
    <row r="54" spans="1:11" ht="30" x14ac:dyDescent="0.25">
      <c r="A54" s="187">
        <v>1403</v>
      </c>
      <c r="B54" s="187">
        <v>185</v>
      </c>
      <c r="C54" s="184" t="str">
        <f t="shared" ref="C54:C117" si="4">CONCATENATE(B54,$A$40,A54)</f>
        <v>185-1403</v>
      </c>
      <c r="D54" s="244" t="s">
        <v>319</v>
      </c>
      <c r="E54" s="244" t="s">
        <v>7</v>
      </c>
      <c r="F54" s="244" t="s">
        <v>25</v>
      </c>
      <c r="G54" s="244" t="s">
        <v>249</v>
      </c>
      <c r="H54" s="187" t="s">
        <v>20</v>
      </c>
      <c r="I54" s="188">
        <v>1</v>
      </c>
      <c r="J54" s="188">
        <f>VLOOKUP(A54,CENIK!$A$2:$F$201,6,FALSE)</f>
        <v>0</v>
      </c>
      <c r="K54" s="188">
        <f t="shared" si="3"/>
        <v>0</v>
      </c>
    </row>
    <row r="55" spans="1:11" ht="60" x14ac:dyDescent="0.25">
      <c r="A55" s="187">
        <v>12303</v>
      </c>
      <c r="B55" s="187">
        <v>185</v>
      </c>
      <c r="C55" s="184" t="str">
        <f t="shared" si="4"/>
        <v>185-12303</v>
      </c>
      <c r="D55" s="244" t="s">
        <v>319</v>
      </c>
      <c r="E55" s="244" t="s">
        <v>26</v>
      </c>
      <c r="F55" s="244" t="s">
        <v>27</v>
      </c>
      <c r="G55" s="244" t="s">
        <v>561</v>
      </c>
      <c r="H55" s="187" t="s">
        <v>22</v>
      </c>
      <c r="I55" s="188">
        <v>170.5</v>
      </c>
      <c r="J55" s="188">
        <f>VLOOKUP(A55,CENIK!$A$2:$F$201,6,FALSE)</f>
        <v>0</v>
      </c>
      <c r="K55" s="188">
        <f t="shared" si="3"/>
        <v>0</v>
      </c>
    </row>
    <row r="56" spans="1:11" ht="30" x14ac:dyDescent="0.25">
      <c r="A56" s="187">
        <v>24405</v>
      </c>
      <c r="B56" s="187">
        <v>185</v>
      </c>
      <c r="C56" s="184" t="str">
        <f t="shared" si="4"/>
        <v>185-24405</v>
      </c>
      <c r="D56" s="244" t="s">
        <v>319</v>
      </c>
      <c r="E56" s="244" t="s">
        <v>26</v>
      </c>
      <c r="F56" s="244" t="s">
        <v>36</v>
      </c>
      <c r="G56" s="244" t="s">
        <v>252</v>
      </c>
      <c r="H56" s="187" t="s">
        <v>22</v>
      </c>
      <c r="I56" s="188">
        <v>68.180000000000007</v>
      </c>
      <c r="J56" s="188">
        <f>VLOOKUP(A56,CENIK!$A$2:$F$201,6,FALSE)</f>
        <v>0</v>
      </c>
      <c r="K56" s="188">
        <f t="shared" si="3"/>
        <v>0</v>
      </c>
    </row>
    <row r="57" spans="1:11" ht="45" x14ac:dyDescent="0.25">
      <c r="A57" s="187">
        <v>31302</v>
      </c>
      <c r="B57" s="187">
        <v>185</v>
      </c>
      <c r="C57" s="184" t="str">
        <f t="shared" si="4"/>
        <v>185-31302</v>
      </c>
      <c r="D57" s="244" t="s">
        <v>319</v>
      </c>
      <c r="E57" s="244" t="s">
        <v>26</v>
      </c>
      <c r="F57" s="244" t="s">
        <v>36</v>
      </c>
      <c r="G57" s="244" t="s">
        <v>639</v>
      </c>
      <c r="H57" s="187" t="s">
        <v>22</v>
      </c>
      <c r="I57" s="188">
        <v>51.134999999999998</v>
      </c>
      <c r="J57" s="188">
        <f>VLOOKUP(A57,CENIK!$A$2:$F$201,6,FALSE)</f>
        <v>0</v>
      </c>
      <c r="K57" s="188">
        <f t="shared" si="3"/>
        <v>0</v>
      </c>
    </row>
    <row r="58" spans="1:11" ht="45" x14ac:dyDescent="0.25">
      <c r="A58" s="187">
        <v>4101</v>
      </c>
      <c r="B58" s="187">
        <v>185</v>
      </c>
      <c r="C58" s="184" t="str">
        <f t="shared" si="4"/>
        <v>185-4101</v>
      </c>
      <c r="D58" s="244" t="s">
        <v>319</v>
      </c>
      <c r="E58" s="244" t="s">
        <v>49</v>
      </c>
      <c r="F58" s="244" t="s">
        <v>50</v>
      </c>
      <c r="G58" s="244" t="s">
        <v>641</v>
      </c>
      <c r="H58" s="187" t="s">
        <v>29</v>
      </c>
      <c r="I58" s="188">
        <v>341.929411764706</v>
      </c>
      <c r="J58" s="188">
        <f>VLOOKUP(A58,CENIK!$A$2:$F$201,6,FALSE)</f>
        <v>0</v>
      </c>
      <c r="K58" s="188">
        <f t="shared" si="3"/>
        <v>0</v>
      </c>
    </row>
    <row r="59" spans="1:11" ht="60" x14ac:dyDescent="0.25">
      <c r="A59" s="187">
        <v>4105</v>
      </c>
      <c r="B59" s="187">
        <v>185</v>
      </c>
      <c r="C59" s="184" t="str">
        <f t="shared" si="4"/>
        <v>185-4105</v>
      </c>
      <c r="D59" s="244" t="s">
        <v>319</v>
      </c>
      <c r="E59" s="244" t="s">
        <v>49</v>
      </c>
      <c r="F59" s="244" t="s">
        <v>50</v>
      </c>
      <c r="G59" s="244" t="s">
        <v>257</v>
      </c>
      <c r="H59" s="187" t="s">
        <v>22</v>
      </c>
      <c r="I59" s="188">
        <v>84.242500000000007</v>
      </c>
      <c r="J59" s="188">
        <f>VLOOKUP(A59,CENIK!$A$2:$F$201,6,FALSE)</f>
        <v>0</v>
      </c>
      <c r="K59" s="188">
        <f t="shared" si="3"/>
        <v>0</v>
      </c>
    </row>
    <row r="60" spans="1:11" ht="45" x14ac:dyDescent="0.25">
      <c r="A60" s="187">
        <v>4106</v>
      </c>
      <c r="B60" s="187">
        <v>185</v>
      </c>
      <c r="C60" s="184" t="str">
        <f t="shared" si="4"/>
        <v>185-4106</v>
      </c>
      <c r="D60" s="244" t="s">
        <v>319</v>
      </c>
      <c r="E60" s="244" t="s">
        <v>49</v>
      </c>
      <c r="F60" s="244" t="s">
        <v>50</v>
      </c>
      <c r="G60" s="244" t="s">
        <v>642</v>
      </c>
      <c r="H60" s="187" t="s">
        <v>22</v>
      </c>
      <c r="I60" s="188">
        <v>206.39750000000001</v>
      </c>
      <c r="J60" s="188">
        <f>VLOOKUP(A60,CENIK!$A$2:$F$201,6,FALSE)</f>
        <v>0</v>
      </c>
      <c r="K60" s="188">
        <f t="shared" si="3"/>
        <v>0</v>
      </c>
    </row>
    <row r="61" spans="1:11" ht="45" x14ac:dyDescent="0.25">
      <c r="A61" s="187">
        <v>4121</v>
      </c>
      <c r="B61" s="187">
        <v>185</v>
      </c>
      <c r="C61" s="184" t="str">
        <f t="shared" si="4"/>
        <v>185-4121</v>
      </c>
      <c r="D61" s="244" t="s">
        <v>319</v>
      </c>
      <c r="E61" s="244" t="s">
        <v>49</v>
      </c>
      <c r="F61" s="244" t="s">
        <v>50</v>
      </c>
      <c r="G61" s="244" t="s">
        <v>260</v>
      </c>
      <c r="H61" s="187" t="s">
        <v>22</v>
      </c>
      <c r="I61" s="188">
        <v>15</v>
      </c>
      <c r="J61" s="188">
        <f>VLOOKUP(A61,CENIK!$A$2:$F$201,6,FALSE)</f>
        <v>0</v>
      </c>
      <c r="K61" s="188">
        <f t="shared" si="3"/>
        <v>0</v>
      </c>
    </row>
    <row r="62" spans="1:11" ht="30" x14ac:dyDescent="0.25">
      <c r="A62" s="187">
        <v>4202</v>
      </c>
      <c r="B62" s="187">
        <v>185</v>
      </c>
      <c r="C62" s="184" t="str">
        <f t="shared" si="4"/>
        <v>185-4202</v>
      </c>
      <c r="D62" s="244" t="s">
        <v>319</v>
      </c>
      <c r="E62" s="244" t="s">
        <v>49</v>
      </c>
      <c r="F62" s="244" t="s">
        <v>56</v>
      </c>
      <c r="G62" s="244" t="s">
        <v>58</v>
      </c>
      <c r="H62" s="187" t="s">
        <v>29</v>
      </c>
      <c r="I62" s="188">
        <v>80</v>
      </c>
      <c r="J62" s="188">
        <f>VLOOKUP(A62,CENIK!$A$2:$F$201,6,FALSE)</f>
        <v>0</v>
      </c>
      <c r="K62" s="188">
        <f t="shared" si="3"/>
        <v>0</v>
      </c>
    </row>
    <row r="63" spans="1:11" ht="75" x14ac:dyDescent="0.25">
      <c r="A63" s="187">
        <v>4203</v>
      </c>
      <c r="B63" s="187">
        <v>185</v>
      </c>
      <c r="C63" s="184" t="str">
        <f t="shared" si="4"/>
        <v>185-4203</v>
      </c>
      <c r="D63" s="244" t="s">
        <v>319</v>
      </c>
      <c r="E63" s="244" t="s">
        <v>49</v>
      </c>
      <c r="F63" s="244" t="s">
        <v>56</v>
      </c>
      <c r="G63" s="244" t="s">
        <v>59</v>
      </c>
      <c r="H63" s="187" t="s">
        <v>22</v>
      </c>
      <c r="I63" s="188">
        <v>27.21</v>
      </c>
      <c r="J63" s="188">
        <f>VLOOKUP(A63,CENIK!$A$2:$F$201,6,FALSE)</f>
        <v>0</v>
      </c>
      <c r="K63" s="188">
        <f t="shared" si="3"/>
        <v>0</v>
      </c>
    </row>
    <row r="64" spans="1:11" ht="60" x14ac:dyDescent="0.25">
      <c r="A64" s="187">
        <v>4204</v>
      </c>
      <c r="B64" s="187">
        <v>185</v>
      </c>
      <c r="C64" s="184" t="str">
        <f t="shared" si="4"/>
        <v>185-4204</v>
      </c>
      <c r="D64" s="244" t="s">
        <v>319</v>
      </c>
      <c r="E64" s="244" t="s">
        <v>49</v>
      </c>
      <c r="F64" s="244" t="s">
        <v>56</v>
      </c>
      <c r="G64" s="244" t="s">
        <v>60</v>
      </c>
      <c r="H64" s="187" t="s">
        <v>22</v>
      </c>
      <c r="I64" s="188">
        <v>80.44</v>
      </c>
      <c r="J64" s="188">
        <f>VLOOKUP(A64,CENIK!$A$2:$F$201,6,FALSE)</f>
        <v>0</v>
      </c>
      <c r="K64" s="188">
        <f t="shared" si="3"/>
        <v>0</v>
      </c>
    </row>
    <row r="65" spans="1:11" ht="60" x14ac:dyDescent="0.25">
      <c r="A65" s="187">
        <v>4206</v>
      </c>
      <c r="B65" s="187">
        <v>185</v>
      </c>
      <c r="C65" s="184" t="str">
        <f t="shared" si="4"/>
        <v>185-4206</v>
      </c>
      <c r="D65" s="244" t="s">
        <v>319</v>
      </c>
      <c r="E65" s="244" t="s">
        <v>49</v>
      </c>
      <c r="F65" s="244" t="s">
        <v>56</v>
      </c>
      <c r="G65" s="244" t="s">
        <v>62</v>
      </c>
      <c r="H65" s="187" t="s">
        <v>22</v>
      </c>
      <c r="I65" s="188">
        <v>58.674999999999997</v>
      </c>
      <c r="J65" s="188">
        <f>VLOOKUP(A65,CENIK!$A$2:$F$201,6,FALSE)</f>
        <v>0</v>
      </c>
      <c r="K65" s="188">
        <f t="shared" si="3"/>
        <v>0</v>
      </c>
    </row>
    <row r="66" spans="1:11" ht="75" x14ac:dyDescent="0.25">
      <c r="A66" s="187">
        <v>5108</v>
      </c>
      <c r="B66" s="187">
        <v>185</v>
      </c>
      <c r="C66" s="184" t="str">
        <f t="shared" si="4"/>
        <v>185-5108</v>
      </c>
      <c r="D66" s="244" t="s">
        <v>319</v>
      </c>
      <c r="E66" s="244" t="s">
        <v>63</v>
      </c>
      <c r="F66" s="244" t="s">
        <v>64</v>
      </c>
      <c r="G66" s="244" t="s">
        <v>68</v>
      </c>
      <c r="H66" s="187" t="s">
        <v>69</v>
      </c>
      <c r="I66" s="188">
        <v>100</v>
      </c>
      <c r="J66" s="188">
        <f>VLOOKUP(A66,CENIK!$A$2:$F$201,6,FALSE)</f>
        <v>0</v>
      </c>
      <c r="K66" s="188">
        <f t="shared" si="3"/>
        <v>0</v>
      </c>
    </row>
    <row r="67" spans="1:11" ht="165" x14ac:dyDescent="0.25">
      <c r="A67" s="187">
        <v>6101</v>
      </c>
      <c r="B67" s="187">
        <v>185</v>
      </c>
      <c r="C67" s="184" t="str">
        <f t="shared" si="4"/>
        <v>185-6101</v>
      </c>
      <c r="D67" s="244" t="s">
        <v>319</v>
      </c>
      <c r="E67" s="244" t="s">
        <v>74</v>
      </c>
      <c r="F67" s="244" t="s">
        <v>75</v>
      </c>
      <c r="G67" s="244" t="s">
        <v>76</v>
      </c>
      <c r="H67" s="187" t="s">
        <v>10</v>
      </c>
      <c r="I67" s="188">
        <v>100</v>
      </c>
      <c r="J67" s="188">
        <f>VLOOKUP(A67,CENIK!$A$2:$F$201,6,FALSE)</f>
        <v>0</v>
      </c>
      <c r="K67" s="188">
        <f t="shared" si="3"/>
        <v>0</v>
      </c>
    </row>
    <row r="68" spans="1:11" ht="120" x14ac:dyDescent="0.25">
      <c r="A68" s="187">
        <v>6202</v>
      </c>
      <c r="B68" s="187">
        <v>185</v>
      </c>
      <c r="C68" s="184" t="str">
        <f t="shared" si="4"/>
        <v>185-6202</v>
      </c>
      <c r="D68" s="244" t="s">
        <v>319</v>
      </c>
      <c r="E68" s="244" t="s">
        <v>74</v>
      </c>
      <c r="F68" s="244" t="s">
        <v>77</v>
      </c>
      <c r="G68" s="244" t="s">
        <v>263</v>
      </c>
      <c r="H68" s="187" t="s">
        <v>6</v>
      </c>
      <c r="I68" s="188">
        <v>3</v>
      </c>
      <c r="J68" s="188">
        <f>VLOOKUP(A68,CENIK!$A$2:$F$201,6,FALSE)</f>
        <v>0</v>
      </c>
      <c r="K68" s="188">
        <f t="shared" si="3"/>
        <v>0</v>
      </c>
    </row>
    <row r="69" spans="1:11" ht="120" x14ac:dyDescent="0.25">
      <c r="A69" s="187">
        <v>6204</v>
      </c>
      <c r="B69" s="187">
        <v>185</v>
      </c>
      <c r="C69" s="184" t="str">
        <f t="shared" si="4"/>
        <v>185-6204</v>
      </c>
      <c r="D69" s="244" t="s">
        <v>319</v>
      </c>
      <c r="E69" s="244" t="s">
        <v>74</v>
      </c>
      <c r="F69" s="244" t="s">
        <v>77</v>
      </c>
      <c r="G69" s="244" t="s">
        <v>265</v>
      </c>
      <c r="H69" s="187" t="s">
        <v>6</v>
      </c>
      <c r="I69" s="188">
        <v>1</v>
      </c>
      <c r="J69" s="188">
        <f>VLOOKUP(A69,CENIK!$A$2:$F$201,6,FALSE)</f>
        <v>0</v>
      </c>
      <c r="K69" s="188">
        <f t="shared" si="3"/>
        <v>0</v>
      </c>
    </row>
    <row r="70" spans="1:11" ht="120" x14ac:dyDescent="0.25">
      <c r="A70" s="187">
        <v>6253</v>
      </c>
      <c r="B70" s="187">
        <v>185</v>
      </c>
      <c r="C70" s="184" t="str">
        <f t="shared" si="4"/>
        <v>185-6253</v>
      </c>
      <c r="D70" s="244" t="s">
        <v>319</v>
      </c>
      <c r="E70" s="244" t="s">
        <v>74</v>
      </c>
      <c r="F70" s="244" t="s">
        <v>77</v>
      </c>
      <c r="G70" s="244" t="s">
        <v>269</v>
      </c>
      <c r="H70" s="187" t="s">
        <v>6</v>
      </c>
      <c r="I70" s="188">
        <v>4</v>
      </c>
      <c r="J70" s="188">
        <f>VLOOKUP(A70,CENIK!$A$2:$F$201,6,FALSE)</f>
        <v>0</v>
      </c>
      <c r="K70" s="188">
        <f t="shared" si="3"/>
        <v>0</v>
      </c>
    </row>
    <row r="71" spans="1:11" ht="120" x14ac:dyDescent="0.25">
      <c r="A71" s="187">
        <v>6305</v>
      </c>
      <c r="B71" s="187">
        <v>185</v>
      </c>
      <c r="C71" s="184" t="str">
        <f t="shared" si="4"/>
        <v>185-6305</v>
      </c>
      <c r="D71" s="244" t="s">
        <v>319</v>
      </c>
      <c r="E71" s="244" t="s">
        <v>74</v>
      </c>
      <c r="F71" s="244" t="s">
        <v>81</v>
      </c>
      <c r="G71" s="244" t="s">
        <v>84</v>
      </c>
      <c r="H71" s="187" t="s">
        <v>6</v>
      </c>
      <c r="I71" s="188">
        <v>6</v>
      </c>
      <c r="J71" s="188">
        <f>VLOOKUP(A71,CENIK!$A$2:$F$201,6,FALSE)</f>
        <v>0</v>
      </c>
      <c r="K71" s="188">
        <f t="shared" si="3"/>
        <v>0</v>
      </c>
    </row>
    <row r="72" spans="1:11" ht="345" x14ac:dyDescent="0.25">
      <c r="A72" s="187">
        <v>6301</v>
      </c>
      <c r="B72" s="187">
        <v>185</v>
      </c>
      <c r="C72" s="184" t="str">
        <f t="shared" si="4"/>
        <v>185-6301</v>
      </c>
      <c r="D72" s="244" t="s">
        <v>319</v>
      </c>
      <c r="E72" s="244" t="s">
        <v>74</v>
      </c>
      <c r="F72" s="244" t="s">
        <v>81</v>
      </c>
      <c r="G72" s="244" t="s">
        <v>270</v>
      </c>
      <c r="H72" s="187" t="s">
        <v>6</v>
      </c>
      <c r="I72" s="188">
        <v>6</v>
      </c>
      <c r="J72" s="188">
        <f>VLOOKUP(A72,CENIK!$A$2:$F$201,6,FALSE)</f>
        <v>0</v>
      </c>
      <c r="K72" s="188">
        <f t="shared" si="3"/>
        <v>0</v>
      </c>
    </row>
    <row r="73" spans="1:11" ht="60" x14ac:dyDescent="0.25">
      <c r="A73" s="187">
        <v>6405</v>
      </c>
      <c r="B73" s="187">
        <v>185</v>
      </c>
      <c r="C73" s="184" t="str">
        <f t="shared" si="4"/>
        <v>185-6405</v>
      </c>
      <c r="D73" s="244" t="s">
        <v>319</v>
      </c>
      <c r="E73" s="244" t="s">
        <v>74</v>
      </c>
      <c r="F73" s="244" t="s">
        <v>85</v>
      </c>
      <c r="G73" s="244" t="s">
        <v>87</v>
      </c>
      <c r="H73" s="187" t="s">
        <v>10</v>
      </c>
      <c r="I73" s="188">
        <v>100</v>
      </c>
      <c r="J73" s="188">
        <f>VLOOKUP(A73,CENIK!$A$2:$F$201,6,FALSE)</f>
        <v>0</v>
      </c>
      <c r="K73" s="188">
        <f t="shared" si="3"/>
        <v>0</v>
      </c>
    </row>
    <row r="74" spans="1:11" ht="30" x14ac:dyDescent="0.25">
      <c r="A74" s="187">
        <v>6401</v>
      </c>
      <c r="B74" s="187">
        <v>185</v>
      </c>
      <c r="C74" s="184" t="str">
        <f t="shared" si="4"/>
        <v>185-6401</v>
      </c>
      <c r="D74" s="244" t="s">
        <v>319</v>
      </c>
      <c r="E74" s="244" t="s">
        <v>74</v>
      </c>
      <c r="F74" s="244" t="s">
        <v>85</v>
      </c>
      <c r="G74" s="244" t="s">
        <v>86</v>
      </c>
      <c r="H74" s="187" t="s">
        <v>10</v>
      </c>
      <c r="I74" s="188">
        <v>100</v>
      </c>
      <c r="J74" s="188">
        <f>VLOOKUP(A74,CENIK!$A$2:$F$201,6,FALSE)</f>
        <v>0</v>
      </c>
      <c r="K74" s="188">
        <f t="shared" si="3"/>
        <v>0</v>
      </c>
    </row>
    <row r="75" spans="1:11" ht="30" x14ac:dyDescent="0.25">
      <c r="A75" s="187">
        <v>6402</v>
      </c>
      <c r="B75" s="187">
        <v>185</v>
      </c>
      <c r="C75" s="184" t="str">
        <f t="shared" si="4"/>
        <v>185-6402</v>
      </c>
      <c r="D75" s="244" t="s">
        <v>319</v>
      </c>
      <c r="E75" s="244" t="s">
        <v>74</v>
      </c>
      <c r="F75" s="244" t="s">
        <v>85</v>
      </c>
      <c r="G75" s="244" t="s">
        <v>122</v>
      </c>
      <c r="H75" s="187" t="s">
        <v>10</v>
      </c>
      <c r="I75" s="188">
        <v>100</v>
      </c>
      <c r="J75" s="188">
        <f>VLOOKUP(A75,CENIK!$A$2:$F$201,6,FALSE)</f>
        <v>0</v>
      </c>
      <c r="K75" s="188">
        <f t="shared" si="3"/>
        <v>0</v>
      </c>
    </row>
    <row r="76" spans="1:11" ht="30" x14ac:dyDescent="0.25">
      <c r="A76" s="187">
        <v>6501</v>
      </c>
      <c r="B76" s="187">
        <v>185</v>
      </c>
      <c r="C76" s="184" t="str">
        <f t="shared" si="4"/>
        <v>185-6501</v>
      </c>
      <c r="D76" s="244" t="s">
        <v>319</v>
      </c>
      <c r="E76" s="244" t="s">
        <v>74</v>
      </c>
      <c r="F76" s="244" t="s">
        <v>88</v>
      </c>
      <c r="G76" s="244" t="s">
        <v>271</v>
      </c>
      <c r="H76" s="187" t="s">
        <v>6</v>
      </c>
      <c r="I76" s="188">
        <v>5</v>
      </c>
      <c r="J76" s="188">
        <f>VLOOKUP(A76,CENIK!$A$2:$F$201,6,FALSE)</f>
        <v>0</v>
      </c>
      <c r="K76" s="188">
        <f t="shared" si="3"/>
        <v>0</v>
      </c>
    </row>
    <row r="77" spans="1:11" ht="45" x14ac:dyDescent="0.25">
      <c r="A77" s="187">
        <v>6503</v>
      </c>
      <c r="B77" s="187">
        <v>185</v>
      </c>
      <c r="C77" s="184" t="str">
        <f t="shared" si="4"/>
        <v>185-6503</v>
      </c>
      <c r="D77" s="244" t="s">
        <v>319</v>
      </c>
      <c r="E77" s="244" t="s">
        <v>74</v>
      </c>
      <c r="F77" s="244" t="s">
        <v>88</v>
      </c>
      <c r="G77" s="244" t="s">
        <v>273</v>
      </c>
      <c r="H77" s="187" t="s">
        <v>6</v>
      </c>
      <c r="I77" s="188">
        <v>1</v>
      </c>
      <c r="J77" s="188">
        <f>VLOOKUP(A77,CENIK!$A$2:$F$201,6,FALSE)</f>
        <v>0</v>
      </c>
      <c r="K77" s="188">
        <f t="shared" si="3"/>
        <v>0</v>
      </c>
    </row>
    <row r="78" spans="1:11" ht="45" x14ac:dyDescent="0.25">
      <c r="A78" s="187">
        <v>6504</v>
      </c>
      <c r="B78" s="187">
        <v>185</v>
      </c>
      <c r="C78" s="184" t="str">
        <f t="shared" si="4"/>
        <v>185-6504</v>
      </c>
      <c r="D78" s="244" t="s">
        <v>319</v>
      </c>
      <c r="E78" s="244" t="s">
        <v>74</v>
      </c>
      <c r="F78" s="244" t="s">
        <v>88</v>
      </c>
      <c r="G78" s="244" t="s">
        <v>274</v>
      </c>
      <c r="H78" s="187" t="s">
        <v>6</v>
      </c>
      <c r="I78" s="188">
        <v>1</v>
      </c>
      <c r="J78" s="188">
        <f>VLOOKUP(A78,CENIK!$A$2:$F$201,6,FALSE)</f>
        <v>0</v>
      </c>
      <c r="K78" s="188">
        <f t="shared" si="3"/>
        <v>0</v>
      </c>
    </row>
    <row r="79" spans="1:11" ht="60" x14ac:dyDescent="0.25">
      <c r="A79" s="187">
        <v>1201</v>
      </c>
      <c r="B79" s="187">
        <v>187</v>
      </c>
      <c r="C79" s="184" t="str">
        <f t="shared" si="4"/>
        <v>187-1201</v>
      </c>
      <c r="D79" s="244" t="s">
        <v>321</v>
      </c>
      <c r="E79" s="244" t="s">
        <v>7</v>
      </c>
      <c r="F79" s="244" t="s">
        <v>8</v>
      </c>
      <c r="G79" s="244" t="s">
        <v>9</v>
      </c>
      <c r="H79" s="187" t="s">
        <v>10</v>
      </c>
      <c r="I79" s="188">
        <v>44</v>
      </c>
      <c r="J79" s="188">
        <f>VLOOKUP(A79,CENIK!$A$2:$F$201,6,FALSE)</f>
        <v>0</v>
      </c>
      <c r="K79" s="188">
        <f t="shared" si="3"/>
        <v>0</v>
      </c>
    </row>
    <row r="80" spans="1:11" ht="45" x14ac:dyDescent="0.25">
      <c r="A80" s="187">
        <v>1202</v>
      </c>
      <c r="B80" s="187">
        <v>187</v>
      </c>
      <c r="C80" s="184" t="str">
        <f t="shared" si="4"/>
        <v>187-1202</v>
      </c>
      <c r="D80" s="244" t="s">
        <v>321</v>
      </c>
      <c r="E80" s="244" t="s">
        <v>7</v>
      </c>
      <c r="F80" s="244" t="s">
        <v>8</v>
      </c>
      <c r="G80" s="244" t="s">
        <v>11</v>
      </c>
      <c r="H80" s="187" t="s">
        <v>12</v>
      </c>
      <c r="I80" s="188">
        <v>1</v>
      </c>
      <c r="J80" s="188">
        <f>VLOOKUP(A80,CENIK!$A$2:$F$201,6,FALSE)</f>
        <v>0</v>
      </c>
      <c r="K80" s="188">
        <f t="shared" si="3"/>
        <v>0</v>
      </c>
    </row>
    <row r="81" spans="1:11" ht="60" x14ac:dyDescent="0.25">
      <c r="A81" s="187">
        <v>1203</v>
      </c>
      <c r="B81" s="187">
        <v>187</v>
      </c>
      <c r="C81" s="184" t="str">
        <f t="shared" si="4"/>
        <v>187-1203</v>
      </c>
      <c r="D81" s="244" t="s">
        <v>321</v>
      </c>
      <c r="E81" s="244" t="s">
        <v>7</v>
      </c>
      <c r="F81" s="244" t="s">
        <v>8</v>
      </c>
      <c r="G81" s="244" t="s">
        <v>236</v>
      </c>
      <c r="H81" s="187" t="s">
        <v>10</v>
      </c>
      <c r="I81" s="188">
        <v>44</v>
      </c>
      <c r="J81" s="188">
        <f>VLOOKUP(A81,CENIK!$A$2:$F$201,6,FALSE)</f>
        <v>0</v>
      </c>
      <c r="K81" s="188">
        <f t="shared" si="3"/>
        <v>0</v>
      </c>
    </row>
    <row r="82" spans="1:11" ht="45" x14ac:dyDescent="0.25">
      <c r="A82" s="187">
        <v>1204</v>
      </c>
      <c r="B82" s="187">
        <v>187</v>
      </c>
      <c r="C82" s="184" t="str">
        <f t="shared" si="4"/>
        <v>187-1204</v>
      </c>
      <c r="D82" s="244" t="s">
        <v>321</v>
      </c>
      <c r="E82" s="244" t="s">
        <v>7</v>
      </c>
      <c r="F82" s="244" t="s">
        <v>8</v>
      </c>
      <c r="G82" s="244" t="s">
        <v>13</v>
      </c>
      <c r="H82" s="187" t="s">
        <v>10</v>
      </c>
      <c r="I82" s="188">
        <v>44</v>
      </c>
      <c r="J82" s="188">
        <f>VLOOKUP(A82,CENIK!$A$2:$F$201,6,FALSE)</f>
        <v>0</v>
      </c>
      <c r="K82" s="188">
        <f t="shared" si="3"/>
        <v>0</v>
      </c>
    </row>
    <row r="83" spans="1:11" ht="60" x14ac:dyDescent="0.25">
      <c r="A83" s="187">
        <v>1205</v>
      </c>
      <c r="B83" s="187">
        <v>187</v>
      </c>
      <c r="C83" s="184" t="str">
        <f t="shared" si="4"/>
        <v>187-1205</v>
      </c>
      <c r="D83" s="244" t="s">
        <v>321</v>
      </c>
      <c r="E83" s="244" t="s">
        <v>7</v>
      </c>
      <c r="F83" s="244" t="s">
        <v>8</v>
      </c>
      <c r="G83" s="244" t="s">
        <v>237</v>
      </c>
      <c r="H83" s="187" t="s">
        <v>14</v>
      </c>
      <c r="I83" s="188">
        <v>1</v>
      </c>
      <c r="J83" s="188">
        <f>VLOOKUP(A83,CENIK!$A$2:$F$201,6,FALSE)</f>
        <v>0</v>
      </c>
      <c r="K83" s="188">
        <f t="shared" si="3"/>
        <v>0</v>
      </c>
    </row>
    <row r="84" spans="1:11" ht="75" x14ac:dyDescent="0.25">
      <c r="A84" s="187">
        <v>1207</v>
      </c>
      <c r="B84" s="187">
        <v>187</v>
      </c>
      <c r="C84" s="184" t="str">
        <f t="shared" si="4"/>
        <v>187-1207</v>
      </c>
      <c r="D84" s="244" t="s">
        <v>321</v>
      </c>
      <c r="E84" s="244" t="s">
        <v>7</v>
      </c>
      <c r="F84" s="244" t="s">
        <v>8</v>
      </c>
      <c r="G84" s="244" t="s">
        <v>239</v>
      </c>
      <c r="H84" s="187" t="s">
        <v>14</v>
      </c>
      <c r="I84" s="188">
        <v>1</v>
      </c>
      <c r="J84" s="188">
        <f>VLOOKUP(A84,CENIK!$A$2:$F$201,6,FALSE)</f>
        <v>0</v>
      </c>
      <c r="K84" s="188">
        <f t="shared" si="3"/>
        <v>0</v>
      </c>
    </row>
    <row r="85" spans="1:11" ht="75" x14ac:dyDescent="0.25">
      <c r="A85" s="187">
        <v>1208</v>
      </c>
      <c r="B85" s="187">
        <v>187</v>
      </c>
      <c r="C85" s="184" t="str">
        <f t="shared" si="4"/>
        <v>187-1208</v>
      </c>
      <c r="D85" s="244" t="s">
        <v>321</v>
      </c>
      <c r="E85" s="244" t="s">
        <v>7</v>
      </c>
      <c r="F85" s="244" t="s">
        <v>8</v>
      </c>
      <c r="G85" s="244" t="s">
        <v>240</v>
      </c>
      <c r="H85" s="187" t="s">
        <v>14</v>
      </c>
      <c r="I85" s="188">
        <v>1</v>
      </c>
      <c r="J85" s="188">
        <f>VLOOKUP(A85,CENIK!$A$2:$F$201,6,FALSE)</f>
        <v>0</v>
      </c>
      <c r="K85" s="188">
        <f t="shared" si="3"/>
        <v>0</v>
      </c>
    </row>
    <row r="86" spans="1:11" ht="45" x14ac:dyDescent="0.25">
      <c r="A86" s="187">
        <v>1301</v>
      </c>
      <c r="B86" s="187">
        <v>187</v>
      </c>
      <c r="C86" s="184" t="str">
        <f t="shared" si="4"/>
        <v>187-1301</v>
      </c>
      <c r="D86" s="244" t="s">
        <v>321</v>
      </c>
      <c r="E86" s="244" t="s">
        <v>7</v>
      </c>
      <c r="F86" s="244" t="s">
        <v>15</v>
      </c>
      <c r="G86" s="244" t="s">
        <v>16</v>
      </c>
      <c r="H86" s="187" t="s">
        <v>10</v>
      </c>
      <c r="I86" s="188">
        <v>44</v>
      </c>
      <c r="J86" s="188">
        <f>VLOOKUP(A86,CENIK!$A$2:$F$201,6,FALSE)</f>
        <v>0</v>
      </c>
      <c r="K86" s="188">
        <f t="shared" si="3"/>
        <v>0</v>
      </c>
    </row>
    <row r="87" spans="1:11" ht="150" x14ac:dyDescent="0.25">
      <c r="A87" s="187">
        <v>1302</v>
      </c>
      <c r="B87" s="187">
        <v>187</v>
      </c>
      <c r="C87" s="184" t="str">
        <f t="shared" si="4"/>
        <v>187-1302</v>
      </c>
      <c r="D87" s="244" t="s">
        <v>321</v>
      </c>
      <c r="E87" s="244" t="s">
        <v>7</v>
      </c>
      <c r="F87" s="244" t="s">
        <v>15</v>
      </c>
      <c r="G87" s="1201" t="s">
        <v>3252</v>
      </c>
      <c r="H87" s="187" t="s">
        <v>10</v>
      </c>
      <c r="I87" s="188">
        <v>44</v>
      </c>
      <c r="J87" s="188">
        <f>VLOOKUP(A87,CENIK!$A$2:$F$201,6,FALSE)</f>
        <v>0</v>
      </c>
      <c r="K87" s="188">
        <f t="shared" si="3"/>
        <v>0</v>
      </c>
    </row>
    <row r="88" spans="1:11" ht="60" x14ac:dyDescent="0.25">
      <c r="A88" s="187">
        <v>1307</v>
      </c>
      <c r="B88" s="187">
        <v>187</v>
      </c>
      <c r="C88" s="184" t="str">
        <f t="shared" si="4"/>
        <v>187-1307</v>
      </c>
      <c r="D88" s="244" t="s">
        <v>321</v>
      </c>
      <c r="E88" s="244" t="s">
        <v>7</v>
      </c>
      <c r="F88" s="244" t="s">
        <v>15</v>
      </c>
      <c r="G88" s="244" t="s">
        <v>18</v>
      </c>
      <c r="H88" s="187" t="s">
        <v>6</v>
      </c>
      <c r="I88" s="188">
        <v>1</v>
      </c>
      <c r="J88" s="188">
        <f>VLOOKUP(A88,CENIK!$A$2:$F$201,6,FALSE)</f>
        <v>0</v>
      </c>
      <c r="K88" s="188">
        <f t="shared" si="3"/>
        <v>0</v>
      </c>
    </row>
    <row r="89" spans="1:11" ht="45" x14ac:dyDescent="0.25">
      <c r="A89" s="187">
        <v>1309</v>
      </c>
      <c r="B89" s="187">
        <v>187</v>
      </c>
      <c r="C89" s="184" t="str">
        <f t="shared" si="4"/>
        <v>187-1309</v>
      </c>
      <c r="D89" s="244" t="s">
        <v>321</v>
      </c>
      <c r="E89" s="244" t="s">
        <v>7</v>
      </c>
      <c r="F89" s="244" t="s">
        <v>15</v>
      </c>
      <c r="G89" s="244" t="s">
        <v>643</v>
      </c>
      <c r="H89" s="187" t="s">
        <v>20</v>
      </c>
      <c r="I89" s="188">
        <v>18</v>
      </c>
      <c r="J89" s="188">
        <f>VLOOKUP(A89,CENIK!$A$2:$F$201,6,FALSE)</f>
        <v>0</v>
      </c>
      <c r="K89" s="188">
        <f t="shared" si="3"/>
        <v>0</v>
      </c>
    </row>
    <row r="90" spans="1:11" ht="60" x14ac:dyDescent="0.25">
      <c r="A90" s="187">
        <v>1310</v>
      </c>
      <c r="B90" s="187">
        <v>187</v>
      </c>
      <c r="C90" s="184" t="str">
        <f t="shared" si="4"/>
        <v>187-1310</v>
      </c>
      <c r="D90" s="244" t="s">
        <v>321</v>
      </c>
      <c r="E90" s="244" t="s">
        <v>7</v>
      </c>
      <c r="F90" s="244" t="s">
        <v>15</v>
      </c>
      <c r="G90" s="244" t="s">
        <v>21</v>
      </c>
      <c r="H90" s="187" t="s">
        <v>22</v>
      </c>
      <c r="I90" s="188">
        <v>11.25</v>
      </c>
      <c r="J90" s="188">
        <f>VLOOKUP(A90,CENIK!$A$2:$F$201,6,FALSE)</f>
        <v>0</v>
      </c>
      <c r="K90" s="188">
        <f t="shared" si="3"/>
        <v>0</v>
      </c>
    </row>
    <row r="91" spans="1:11" ht="30" x14ac:dyDescent="0.25">
      <c r="A91" s="187">
        <v>1401</v>
      </c>
      <c r="B91" s="187">
        <v>187</v>
      </c>
      <c r="C91" s="184" t="str">
        <f t="shared" si="4"/>
        <v>187-1401</v>
      </c>
      <c r="D91" s="244" t="s">
        <v>321</v>
      </c>
      <c r="E91" s="244" t="s">
        <v>7</v>
      </c>
      <c r="F91" s="244" t="s">
        <v>25</v>
      </c>
      <c r="G91" s="244" t="s">
        <v>247</v>
      </c>
      <c r="H91" s="187" t="s">
        <v>20</v>
      </c>
      <c r="I91" s="188">
        <v>1</v>
      </c>
      <c r="J91" s="188">
        <f>VLOOKUP(A91,CENIK!$A$2:$F$201,6,FALSE)</f>
        <v>0</v>
      </c>
      <c r="K91" s="188">
        <f t="shared" si="3"/>
        <v>0</v>
      </c>
    </row>
    <row r="92" spans="1:11" ht="30" x14ac:dyDescent="0.25">
      <c r="A92" s="187">
        <v>1402</v>
      </c>
      <c r="B92" s="187">
        <v>187</v>
      </c>
      <c r="C92" s="184" t="str">
        <f t="shared" si="4"/>
        <v>187-1402</v>
      </c>
      <c r="D92" s="244" t="s">
        <v>321</v>
      </c>
      <c r="E92" s="244" t="s">
        <v>7</v>
      </c>
      <c r="F92" s="244" t="s">
        <v>25</v>
      </c>
      <c r="G92" s="244" t="s">
        <v>248</v>
      </c>
      <c r="H92" s="187" t="s">
        <v>20</v>
      </c>
      <c r="I92" s="188">
        <v>5</v>
      </c>
      <c r="J92" s="188">
        <f>VLOOKUP(A92,CENIK!$A$2:$F$201,6,FALSE)</f>
        <v>0</v>
      </c>
      <c r="K92" s="188">
        <f t="shared" si="3"/>
        <v>0</v>
      </c>
    </row>
    <row r="93" spans="1:11" ht="30" x14ac:dyDescent="0.25">
      <c r="A93" s="187">
        <v>1403</v>
      </c>
      <c r="B93" s="187">
        <v>187</v>
      </c>
      <c r="C93" s="184" t="str">
        <f t="shared" si="4"/>
        <v>187-1403</v>
      </c>
      <c r="D93" s="244" t="s">
        <v>321</v>
      </c>
      <c r="E93" s="244" t="s">
        <v>7</v>
      </c>
      <c r="F93" s="244" t="s">
        <v>25</v>
      </c>
      <c r="G93" s="244" t="s">
        <v>249</v>
      </c>
      <c r="H93" s="187" t="s">
        <v>20</v>
      </c>
      <c r="I93" s="188">
        <v>1</v>
      </c>
      <c r="J93" s="188">
        <f>VLOOKUP(A93,CENIK!$A$2:$F$201,6,FALSE)</f>
        <v>0</v>
      </c>
      <c r="K93" s="188">
        <f t="shared" si="3"/>
        <v>0</v>
      </c>
    </row>
    <row r="94" spans="1:11" ht="45" x14ac:dyDescent="0.25">
      <c r="A94" s="187">
        <v>12308</v>
      </c>
      <c r="B94" s="187">
        <v>187</v>
      </c>
      <c r="C94" s="184" t="str">
        <f t="shared" si="4"/>
        <v>187-12308</v>
      </c>
      <c r="D94" s="244" t="s">
        <v>321</v>
      </c>
      <c r="E94" s="244" t="s">
        <v>26</v>
      </c>
      <c r="F94" s="244" t="s">
        <v>27</v>
      </c>
      <c r="G94" s="244" t="s">
        <v>28</v>
      </c>
      <c r="H94" s="187" t="s">
        <v>29</v>
      </c>
      <c r="I94" s="188">
        <v>75</v>
      </c>
      <c r="J94" s="188">
        <f>VLOOKUP(A94,CENIK!$A$2:$F$201,6,FALSE)</f>
        <v>0</v>
      </c>
      <c r="K94" s="188">
        <f t="shared" si="3"/>
        <v>0</v>
      </c>
    </row>
    <row r="95" spans="1:11" ht="30" x14ac:dyDescent="0.25">
      <c r="A95" s="187">
        <v>24405</v>
      </c>
      <c r="B95" s="187">
        <v>187</v>
      </c>
      <c r="C95" s="184" t="str">
        <f t="shared" si="4"/>
        <v>187-24405</v>
      </c>
      <c r="D95" s="244" t="s">
        <v>321</v>
      </c>
      <c r="E95" s="244" t="s">
        <v>26</v>
      </c>
      <c r="F95" s="244" t="s">
        <v>36</v>
      </c>
      <c r="G95" s="244" t="s">
        <v>252</v>
      </c>
      <c r="H95" s="187" t="s">
        <v>22</v>
      </c>
      <c r="I95" s="188">
        <v>29.92</v>
      </c>
      <c r="J95" s="188">
        <f>VLOOKUP(A95,CENIK!$A$2:$F$201,6,FALSE)</f>
        <v>0</v>
      </c>
      <c r="K95" s="188">
        <f t="shared" si="3"/>
        <v>0</v>
      </c>
    </row>
    <row r="96" spans="1:11" ht="45" x14ac:dyDescent="0.25">
      <c r="A96" s="187">
        <v>31302</v>
      </c>
      <c r="B96" s="187">
        <v>187</v>
      </c>
      <c r="C96" s="184" t="str">
        <f t="shared" si="4"/>
        <v>187-31302</v>
      </c>
      <c r="D96" s="244" t="s">
        <v>321</v>
      </c>
      <c r="E96" s="244" t="s">
        <v>26</v>
      </c>
      <c r="F96" s="244" t="s">
        <v>36</v>
      </c>
      <c r="G96" s="244" t="s">
        <v>639</v>
      </c>
      <c r="H96" s="187" t="s">
        <v>22</v>
      </c>
      <c r="I96" s="188">
        <v>22.44</v>
      </c>
      <c r="J96" s="188">
        <f>VLOOKUP(A96,CENIK!$A$2:$F$201,6,FALSE)</f>
        <v>0</v>
      </c>
      <c r="K96" s="188">
        <f t="shared" si="3"/>
        <v>0</v>
      </c>
    </row>
    <row r="97" spans="1:11" ht="75" x14ac:dyDescent="0.25">
      <c r="A97" s="187">
        <v>31602</v>
      </c>
      <c r="B97" s="187">
        <v>187</v>
      </c>
      <c r="C97" s="184" t="str">
        <f t="shared" si="4"/>
        <v>187-31602</v>
      </c>
      <c r="D97" s="244" t="s">
        <v>321</v>
      </c>
      <c r="E97" s="244" t="s">
        <v>26</v>
      </c>
      <c r="F97" s="244" t="s">
        <v>36</v>
      </c>
      <c r="G97" s="244" t="s">
        <v>640</v>
      </c>
      <c r="H97" s="187" t="s">
        <v>29</v>
      </c>
      <c r="I97" s="188">
        <v>75</v>
      </c>
      <c r="J97" s="188">
        <f>VLOOKUP(A97,CENIK!$A$2:$F$201,6,FALSE)</f>
        <v>0</v>
      </c>
      <c r="K97" s="188">
        <f t="shared" si="3"/>
        <v>0</v>
      </c>
    </row>
    <row r="98" spans="1:11" ht="45" x14ac:dyDescent="0.25">
      <c r="A98" s="187">
        <v>32311</v>
      </c>
      <c r="B98" s="187">
        <v>187</v>
      </c>
      <c r="C98" s="184" t="str">
        <f t="shared" si="4"/>
        <v>187-32311</v>
      </c>
      <c r="D98" s="244" t="s">
        <v>321</v>
      </c>
      <c r="E98" s="244" t="s">
        <v>26</v>
      </c>
      <c r="F98" s="244" t="s">
        <v>36</v>
      </c>
      <c r="G98" s="244" t="s">
        <v>255</v>
      </c>
      <c r="H98" s="187" t="s">
        <v>29</v>
      </c>
      <c r="I98" s="188">
        <v>75</v>
      </c>
      <c r="J98" s="188">
        <f>VLOOKUP(A98,CENIK!$A$2:$F$201,6,FALSE)</f>
        <v>0</v>
      </c>
      <c r="K98" s="188">
        <f t="shared" si="3"/>
        <v>0</v>
      </c>
    </row>
    <row r="99" spans="1:11" ht="30" x14ac:dyDescent="0.25">
      <c r="A99" s="187">
        <v>2208</v>
      </c>
      <c r="B99" s="187">
        <v>187</v>
      </c>
      <c r="C99" s="184" t="str">
        <f t="shared" si="4"/>
        <v>187-2208</v>
      </c>
      <c r="D99" s="244" t="s">
        <v>321</v>
      </c>
      <c r="E99" s="244" t="s">
        <v>26</v>
      </c>
      <c r="F99" s="244" t="s">
        <v>36</v>
      </c>
      <c r="G99" s="244" t="s">
        <v>37</v>
      </c>
      <c r="H99" s="187" t="s">
        <v>29</v>
      </c>
      <c r="I99" s="188">
        <v>75</v>
      </c>
      <c r="J99" s="188">
        <f>VLOOKUP(A99,CENIK!$A$2:$F$201,6,FALSE)</f>
        <v>0</v>
      </c>
      <c r="K99" s="188">
        <f t="shared" si="3"/>
        <v>0</v>
      </c>
    </row>
    <row r="100" spans="1:11" ht="30" x14ac:dyDescent="0.25">
      <c r="A100" s="187">
        <v>34901</v>
      </c>
      <c r="B100" s="187">
        <v>187</v>
      </c>
      <c r="C100" s="184" t="str">
        <f t="shared" si="4"/>
        <v>187-34901</v>
      </c>
      <c r="D100" s="244" t="s">
        <v>321</v>
      </c>
      <c r="E100" s="244" t="s">
        <v>26</v>
      </c>
      <c r="F100" s="244" t="s">
        <v>36</v>
      </c>
      <c r="G100" s="244" t="s">
        <v>43</v>
      </c>
      <c r="H100" s="187" t="s">
        <v>29</v>
      </c>
      <c r="I100" s="188">
        <v>75</v>
      </c>
      <c r="J100" s="188">
        <f>VLOOKUP(A100,CENIK!$A$2:$F$201,6,FALSE)</f>
        <v>0</v>
      </c>
      <c r="K100" s="188">
        <f t="shared" si="3"/>
        <v>0</v>
      </c>
    </row>
    <row r="101" spans="1:11" ht="45" x14ac:dyDescent="0.25">
      <c r="A101" s="187">
        <v>4101</v>
      </c>
      <c r="B101" s="187">
        <v>187</v>
      </c>
      <c r="C101" s="184" t="str">
        <f t="shared" si="4"/>
        <v>187-4101</v>
      </c>
      <c r="D101" s="244" t="s">
        <v>321</v>
      </c>
      <c r="E101" s="244" t="s">
        <v>49</v>
      </c>
      <c r="F101" s="244" t="s">
        <v>50</v>
      </c>
      <c r="G101" s="244" t="s">
        <v>641</v>
      </c>
      <c r="H101" s="187" t="s">
        <v>29</v>
      </c>
      <c r="I101" s="188">
        <v>186.41176470588201</v>
      </c>
      <c r="J101" s="188">
        <f>VLOOKUP(A101,CENIK!$A$2:$F$201,6,FALSE)</f>
        <v>0</v>
      </c>
      <c r="K101" s="188">
        <f t="shared" si="3"/>
        <v>0</v>
      </c>
    </row>
    <row r="102" spans="1:11" ht="60" x14ac:dyDescent="0.25">
      <c r="A102" s="187">
        <v>4105</v>
      </c>
      <c r="B102" s="187">
        <v>187</v>
      </c>
      <c r="C102" s="184" t="str">
        <f t="shared" si="4"/>
        <v>187-4105</v>
      </c>
      <c r="D102" s="244" t="s">
        <v>321</v>
      </c>
      <c r="E102" s="244" t="s">
        <v>49</v>
      </c>
      <c r="F102" s="244" t="s">
        <v>50</v>
      </c>
      <c r="G102" s="244" t="s">
        <v>257</v>
      </c>
      <c r="H102" s="187" t="s">
        <v>22</v>
      </c>
      <c r="I102" s="188">
        <v>68.05</v>
      </c>
      <c r="J102" s="188">
        <f>VLOOKUP(A102,CENIK!$A$2:$F$201,6,FALSE)</f>
        <v>0</v>
      </c>
      <c r="K102" s="188">
        <f t="shared" si="3"/>
        <v>0</v>
      </c>
    </row>
    <row r="103" spans="1:11" ht="45" x14ac:dyDescent="0.25">
      <c r="A103" s="187">
        <v>4106</v>
      </c>
      <c r="B103" s="187">
        <v>187</v>
      </c>
      <c r="C103" s="184" t="str">
        <f t="shared" si="4"/>
        <v>187-4106</v>
      </c>
      <c r="D103" s="244" t="s">
        <v>321</v>
      </c>
      <c r="E103" s="244" t="s">
        <v>49</v>
      </c>
      <c r="F103" s="244" t="s">
        <v>50</v>
      </c>
      <c r="G103" s="244" t="s">
        <v>642</v>
      </c>
      <c r="H103" s="187" t="s">
        <v>22</v>
      </c>
      <c r="I103" s="188">
        <v>90.4</v>
      </c>
      <c r="J103" s="188">
        <f>VLOOKUP(A103,CENIK!$A$2:$F$201,6,FALSE)</f>
        <v>0</v>
      </c>
      <c r="K103" s="188">
        <f t="shared" si="3"/>
        <v>0</v>
      </c>
    </row>
    <row r="104" spans="1:11" ht="45" x14ac:dyDescent="0.25">
      <c r="A104" s="187">
        <v>4121</v>
      </c>
      <c r="B104" s="187">
        <v>187</v>
      </c>
      <c r="C104" s="184" t="str">
        <f t="shared" si="4"/>
        <v>187-4121</v>
      </c>
      <c r="D104" s="244" t="s">
        <v>321</v>
      </c>
      <c r="E104" s="244" t="s">
        <v>49</v>
      </c>
      <c r="F104" s="244" t="s">
        <v>50</v>
      </c>
      <c r="G104" s="244" t="s">
        <v>260</v>
      </c>
      <c r="H104" s="187" t="s">
        <v>22</v>
      </c>
      <c r="I104" s="188">
        <v>8</v>
      </c>
      <c r="J104" s="188">
        <f>VLOOKUP(A104,CENIK!$A$2:$F$201,6,FALSE)</f>
        <v>0</v>
      </c>
      <c r="K104" s="188">
        <f t="shared" si="3"/>
        <v>0</v>
      </c>
    </row>
    <row r="105" spans="1:11" ht="30" x14ac:dyDescent="0.25">
      <c r="A105" s="187">
        <v>4202</v>
      </c>
      <c r="B105" s="187">
        <v>187</v>
      </c>
      <c r="C105" s="184" t="str">
        <f t="shared" si="4"/>
        <v>187-4202</v>
      </c>
      <c r="D105" s="244" t="s">
        <v>321</v>
      </c>
      <c r="E105" s="244" t="s">
        <v>49</v>
      </c>
      <c r="F105" s="244" t="s">
        <v>56</v>
      </c>
      <c r="G105" s="244" t="s">
        <v>58</v>
      </c>
      <c r="H105" s="187" t="s">
        <v>29</v>
      </c>
      <c r="I105" s="188">
        <v>35.200000000000003</v>
      </c>
      <c r="J105" s="188">
        <f>VLOOKUP(A105,CENIK!$A$2:$F$201,6,FALSE)</f>
        <v>0</v>
      </c>
      <c r="K105" s="188">
        <f t="shared" si="3"/>
        <v>0</v>
      </c>
    </row>
    <row r="106" spans="1:11" ht="75" x14ac:dyDescent="0.25">
      <c r="A106" s="187">
        <v>4203</v>
      </c>
      <c r="B106" s="187">
        <v>187</v>
      </c>
      <c r="C106" s="184" t="str">
        <f t="shared" si="4"/>
        <v>187-4203</v>
      </c>
      <c r="D106" s="244" t="s">
        <v>321</v>
      </c>
      <c r="E106" s="244" t="s">
        <v>49</v>
      </c>
      <c r="F106" s="244" t="s">
        <v>56</v>
      </c>
      <c r="G106" s="244" t="s">
        <v>59</v>
      </c>
      <c r="H106" s="187" t="s">
        <v>22</v>
      </c>
      <c r="I106" s="188">
        <v>11.94</v>
      </c>
      <c r="J106" s="188">
        <f>VLOOKUP(A106,CENIK!$A$2:$F$201,6,FALSE)</f>
        <v>0</v>
      </c>
      <c r="K106" s="188">
        <f t="shared" si="3"/>
        <v>0</v>
      </c>
    </row>
    <row r="107" spans="1:11" ht="60" x14ac:dyDescent="0.25">
      <c r="A107" s="187">
        <v>4204</v>
      </c>
      <c r="B107" s="187">
        <v>187</v>
      </c>
      <c r="C107" s="184" t="str">
        <f t="shared" si="4"/>
        <v>187-4204</v>
      </c>
      <c r="D107" s="244" t="s">
        <v>321</v>
      </c>
      <c r="E107" s="244" t="s">
        <v>49</v>
      </c>
      <c r="F107" s="244" t="s">
        <v>56</v>
      </c>
      <c r="G107" s="244" t="s">
        <v>60</v>
      </c>
      <c r="H107" s="187" t="s">
        <v>22</v>
      </c>
      <c r="I107" s="188">
        <v>35.299999999999997</v>
      </c>
      <c r="J107" s="188">
        <f>VLOOKUP(A107,CENIK!$A$2:$F$201,6,FALSE)</f>
        <v>0</v>
      </c>
      <c r="K107" s="188">
        <f t="shared" ref="K107:K170" si="5">ROUND(I107*J107,2)</f>
        <v>0</v>
      </c>
    </row>
    <row r="108" spans="1:11" ht="60" x14ac:dyDescent="0.25">
      <c r="A108" s="187">
        <v>4206</v>
      </c>
      <c r="B108" s="187">
        <v>187</v>
      </c>
      <c r="C108" s="184" t="str">
        <f t="shared" si="4"/>
        <v>187-4206</v>
      </c>
      <c r="D108" s="244" t="s">
        <v>321</v>
      </c>
      <c r="E108" s="244" t="s">
        <v>49</v>
      </c>
      <c r="F108" s="244" t="s">
        <v>56</v>
      </c>
      <c r="G108" s="244" t="s">
        <v>62</v>
      </c>
      <c r="H108" s="187" t="s">
        <v>22</v>
      </c>
      <c r="I108" s="188">
        <v>56.65</v>
      </c>
      <c r="J108" s="188">
        <f>VLOOKUP(A108,CENIK!$A$2:$F$201,6,FALSE)</f>
        <v>0</v>
      </c>
      <c r="K108" s="188">
        <f t="shared" si="5"/>
        <v>0</v>
      </c>
    </row>
    <row r="109" spans="1:11" ht="165" x14ac:dyDescent="0.25">
      <c r="A109" s="187">
        <v>6101</v>
      </c>
      <c r="B109" s="187">
        <v>187</v>
      </c>
      <c r="C109" s="184" t="str">
        <f t="shared" si="4"/>
        <v>187-6101</v>
      </c>
      <c r="D109" s="244" t="s">
        <v>321</v>
      </c>
      <c r="E109" s="244" t="s">
        <v>74</v>
      </c>
      <c r="F109" s="244" t="s">
        <v>75</v>
      </c>
      <c r="G109" s="244" t="s">
        <v>76</v>
      </c>
      <c r="H109" s="187" t="s">
        <v>10</v>
      </c>
      <c r="I109" s="188">
        <v>44</v>
      </c>
      <c r="J109" s="188">
        <f>VLOOKUP(A109,CENIK!$A$2:$F$201,6,FALSE)</f>
        <v>0</v>
      </c>
      <c r="K109" s="188">
        <f t="shared" si="5"/>
        <v>0</v>
      </c>
    </row>
    <row r="110" spans="1:11" ht="120" x14ac:dyDescent="0.25">
      <c r="A110" s="187">
        <v>6202</v>
      </c>
      <c r="B110" s="187">
        <v>187</v>
      </c>
      <c r="C110" s="184" t="str">
        <f t="shared" si="4"/>
        <v>187-6202</v>
      </c>
      <c r="D110" s="244" t="s">
        <v>321</v>
      </c>
      <c r="E110" s="244" t="s">
        <v>74</v>
      </c>
      <c r="F110" s="244" t="s">
        <v>77</v>
      </c>
      <c r="G110" s="244" t="s">
        <v>263</v>
      </c>
      <c r="H110" s="187" t="s">
        <v>6</v>
      </c>
      <c r="I110" s="188">
        <v>1</v>
      </c>
      <c r="J110" s="188">
        <f>VLOOKUP(A110,CENIK!$A$2:$F$201,6,FALSE)</f>
        <v>0</v>
      </c>
      <c r="K110" s="188">
        <f t="shared" si="5"/>
        <v>0</v>
      </c>
    </row>
    <row r="111" spans="1:11" ht="120" x14ac:dyDescent="0.25">
      <c r="A111" s="187">
        <v>6253</v>
      </c>
      <c r="B111" s="187">
        <v>187</v>
      </c>
      <c r="C111" s="184" t="str">
        <f t="shared" si="4"/>
        <v>187-6253</v>
      </c>
      <c r="D111" s="244" t="s">
        <v>321</v>
      </c>
      <c r="E111" s="244" t="s">
        <v>74</v>
      </c>
      <c r="F111" s="244" t="s">
        <v>77</v>
      </c>
      <c r="G111" s="244" t="s">
        <v>269</v>
      </c>
      <c r="H111" s="187" t="s">
        <v>6</v>
      </c>
      <c r="I111" s="188">
        <v>1</v>
      </c>
      <c r="J111" s="188">
        <f>VLOOKUP(A111,CENIK!$A$2:$F$201,6,FALSE)</f>
        <v>0</v>
      </c>
      <c r="K111" s="188">
        <f t="shared" si="5"/>
        <v>0</v>
      </c>
    </row>
    <row r="112" spans="1:11" ht="120" x14ac:dyDescent="0.25">
      <c r="A112" s="187">
        <v>6305</v>
      </c>
      <c r="B112" s="187">
        <v>187</v>
      </c>
      <c r="C112" s="184" t="str">
        <f t="shared" si="4"/>
        <v>187-6305</v>
      </c>
      <c r="D112" s="244" t="s">
        <v>321</v>
      </c>
      <c r="E112" s="244" t="s">
        <v>74</v>
      </c>
      <c r="F112" s="244" t="s">
        <v>81</v>
      </c>
      <c r="G112" s="244" t="s">
        <v>84</v>
      </c>
      <c r="H112" s="187" t="s">
        <v>6</v>
      </c>
      <c r="I112" s="188">
        <v>4</v>
      </c>
      <c r="J112" s="188">
        <f>VLOOKUP(A112,CENIK!$A$2:$F$201,6,FALSE)</f>
        <v>0</v>
      </c>
      <c r="K112" s="188">
        <f t="shared" si="5"/>
        <v>0</v>
      </c>
    </row>
    <row r="113" spans="1:11" ht="345" x14ac:dyDescent="0.25">
      <c r="A113" s="187">
        <v>6301</v>
      </c>
      <c r="B113" s="187">
        <v>187</v>
      </c>
      <c r="C113" s="184" t="str">
        <f t="shared" si="4"/>
        <v>187-6301</v>
      </c>
      <c r="D113" s="244" t="s">
        <v>321</v>
      </c>
      <c r="E113" s="244" t="s">
        <v>74</v>
      </c>
      <c r="F113" s="244" t="s">
        <v>81</v>
      </c>
      <c r="G113" s="244" t="s">
        <v>270</v>
      </c>
      <c r="H113" s="187" t="s">
        <v>6</v>
      </c>
      <c r="I113" s="188">
        <v>4</v>
      </c>
      <c r="J113" s="188">
        <f>VLOOKUP(A113,CENIK!$A$2:$F$201,6,FALSE)</f>
        <v>0</v>
      </c>
      <c r="K113" s="188">
        <f t="shared" si="5"/>
        <v>0</v>
      </c>
    </row>
    <row r="114" spans="1:11" ht="60" x14ac:dyDescent="0.25">
      <c r="A114" s="187">
        <v>6405</v>
      </c>
      <c r="B114" s="187">
        <v>187</v>
      </c>
      <c r="C114" s="184" t="str">
        <f t="shared" si="4"/>
        <v>187-6405</v>
      </c>
      <c r="D114" s="244" t="s">
        <v>321</v>
      </c>
      <c r="E114" s="244" t="s">
        <v>74</v>
      </c>
      <c r="F114" s="244" t="s">
        <v>85</v>
      </c>
      <c r="G114" s="244" t="s">
        <v>87</v>
      </c>
      <c r="H114" s="187" t="s">
        <v>10</v>
      </c>
      <c r="I114" s="188">
        <v>44</v>
      </c>
      <c r="J114" s="188">
        <f>VLOOKUP(A114,CENIK!$A$2:$F$201,6,FALSE)</f>
        <v>0</v>
      </c>
      <c r="K114" s="188">
        <f t="shared" si="5"/>
        <v>0</v>
      </c>
    </row>
    <row r="115" spans="1:11" ht="30" x14ac:dyDescent="0.25">
      <c r="A115" s="187">
        <v>6401</v>
      </c>
      <c r="B115" s="187">
        <v>187</v>
      </c>
      <c r="C115" s="184" t="str">
        <f t="shared" si="4"/>
        <v>187-6401</v>
      </c>
      <c r="D115" s="244" t="s">
        <v>321</v>
      </c>
      <c r="E115" s="244" t="s">
        <v>74</v>
      </c>
      <c r="F115" s="244" t="s">
        <v>85</v>
      </c>
      <c r="G115" s="244" t="s">
        <v>86</v>
      </c>
      <c r="H115" s="187" t="s">
        <v>10</v>
      </c>
      <c r="I115" s="188">
        <v>44</v>
      </c>
      <c r="J115" s="188">
        <f>VLOOKUP(A115,CENIK!$A$2:$F$201,6,FALSE)</f>
        <v>0</v>
      </c>
      <c r="K115" s="188">
        <f t="shared" si="5"/>
        <v>0</v>
      </c>
    </row>
    <row r="116" spans="1:11" ht="30" x14ac:dyDescent="0.25">
      <c r="A116" s="187">
        <v>6402</v>
      </c>
      <c r="B116" s="187">
        <v>187</v>
      </c>
      <c r="C116" s="184" t="str">
        <f t="shared" si="4"/>
        <v>187-6402</v>
      </c>
      <c r="D116" s="244" t="s">
        <v>321</v>
      </c>
      <c r="E116" s="244" t="s">
        <v>74</v>
      </c>
      <c r="F116" s="244" t="s">
        <v>85</v>
      </c>
      <c r="G116" s="244" t="s">
        <v>122</v>
      </c>
      <c r="H116" s="187" t="s">
        <v>10</v>
      </c>
      <c r="I116" s="188">
        <v>44</v>
      </c>
      <c r="J116" s="188">
        <f>VLOOKUP(A116,CENIK!$A$2:$F$201,6,FALSE)</f>
        <v>0</v>
      </c>
      <c r="K116" s="188">
        <f t="shared" si="5"/>
        <v>0</v>
      </c>
    </row>
    <row r="117" spans="1:11" ht="45" x14ac:dyDescent="0.25">
      <c r="A117" s="187">
        <v>6503</v>
      </c>
      <c r="B117" s="187">
        <v>187</v>
      </c>
      <c r="C117" s="184" t="str">
        <f t="shared" si="4"/>
        <v>187-6503</v>
      </c>
      <c r="D117" s="244" t="s">
        <v>321</v>
      </c>
      <c r="E117" s="244" t="s">
        <v>74</v>
      </c>
      <c r="F117" s="244" t="s">
        <v>88</v>
      </c>
      <c r="G117" s="244" t="s">
        <v>273</v>
      </c>
      <c r="H117" s="187" t="s">
        <v>6</v>
      </c>
      <c r="I117" s="188">
        <v>1</v>
      </c>
      <c r="J117" s="188">
        <f>VLOOKUP(A117,CENIK!$A$2:$F$201,6,FALSE)</f>
        <v>0</v>
      </c>
      <c r="K117" s="188">
        <f t="shared" si="5"/>
        <v>0</v>
      </c>
    </row>
    <row r="118" spans="1:11" ht="45" x14ac:dyDescent="0.25">
      <c r="A118" s="187">
        <v>6504</v>
      </c>
      <c r="B118" s="187">
        <v>187</v>
      </c>
      <c r="C118" s="184" t="str">
        <f t="shared" ref="C118:C181" si="6">CONCATENATE(B118,$A$40,A118)</f>
        <v>187-6504</v>
      </c>
      <c r="D118" s="244" t="s">
        <v>321</v>
      </c>
      <c r="E118" s="244" t="s">
        <v>74</v>
      </c>
      <c r="F118" s="244" t="s">
        <v>88</v>
      </c>
      <c r="G118" s="244" t="s">
        <v>274</v>
      </c>
      <c r="H118" s="187" t="s">
        <v>6</v>
      </c>
      <c r="I118" s="188">
        <v>1</v>
      </c>
      <c r="J118" s="188">
        <f>VLOOKUP(A118,CENIK!$A$2:$F$201,6,FALSE)</f>
        <v>0</v>
      </c>
      <c r="K118" s="188">
        <f t="shared" si="5"/>
        <v>0</v>
      </c>
    </row>
    <row r="119" spans="1:11" ht="60" x14ac:dyDescent="0.25">
      <c r="A119" s="187">
        <v>1201</v>
      </c>
      <c r="B119" s="187">
        <v>188</v>
      </c>
      <c r="C119" s="184" t="str">
        <f t="shared" si="6"/>
        <v>188-1201</v>
      </c>
      <c r="D119" s="244" t="s">
        <v>322</v>
      </c>
      <c r="E119" s="244" t="s">
        <v>7</v>
      </c>
      <c r="F119" s="244" t="s">
        <v>8</v>
      </c>
      <c r="G119" s="244" t="s">
        <v>9</v>
      </c>
      <c r="H119" s="187" t="s">
        <v>10</v>
      </c>
      <c r="I119" s="188">
        <v>120</v>
      </c>
      <c r="J119" s="188">
        <f>VLOOKUP(A119,CENIK!$A$2:$F$201,6,FALSE)</f>
        <v>0</v>
      </c>
      <c r="K119" s="188">
        <f t="shared" si="5"/>
        <v>0</v>
      </c>
    </row>
    <row r="120" spans="1:11" ht="45" x14ac:dyDescent="0.25">
      <c r="A120" s="187">
        <v>1202</v>
      </c>
      <c r="B120" s="187">
        <v>188</v>
      </c>
      <c r="C120" s="184" t="str">
        <f t="shared" si="6"/>
        <v>188-1202</v>
      </c>
      <c r="D120" s="244" t="s">
        <v>322</v>
      </c>
      <c r="E120" s="244" t="s">
        <v>7</v>
      </c>
      <c r="F120" s="244" t="s">
        <v>8</v>
      </c>
      <c r="G120" s="244" t="s">
        <v>11</v>
      </c>
      <c r="H120" s="187" t="s">
        <v>12</v>
      </c>
      <c r="I120" s="188">
        <v>4</v>
      </c>
      <c r="J120" s="188">
        <f>VLOOKUP(A120,CENIK!$A$2:$F$201,6,FALSE)</f>
        <v>0</v>
      </c>
      <c r="K120" s="188">
        <f t="shared" si="5"/>
        <v>0</v>
      </c>
    </row>
    <row r="121" spans="1:11" ht="60" x14ac:dyDescent="0.25">
      <c r="A121" s="187">
        <v>1203</v>
      </c>
      <c r="B121" s="187">
        <v>188</v>
      </c>
      <c r="C121" s="184" t="str">
        <f t="shared" si="6"/>
        <v>188-1203</v>
      </c>
      <c r="D121" s="244" t="s">
        <v>322</v>
      </c>
      <c r="E121" s="244" t="s">
        <v>7</v>
      </c>
      <c r="F121" s="244" t="s">
        <v>8</v>
      </c>
      <c r="G121" s="244" t="s">
        <v>236</v>
      </c>
      <c r="H121" s="187" t="s">
        <v>10</v>
      </c>
      <c r="I121" s="188">
        <v>120</v>
      </c>
      <c r="J121" s="188">
        <f>VLOOKUP(A121,CENIK!$A$2:$F$201,6,FALSE)</f>
        <v>0</v>
      </c>
      <c r="K121" s="188">
        <f t="shared" si="5"/>
        <v>0</v>
      </c>
    </row>
    <row r="122" spans="1:11" ht="45" x14ac:dyDescent="0.25">
      <c r="A122" s="187">
        <v>1204</v>
      </c>
      <c r="B122" s="187">
        <v>188</v>
      </c>
      <c r="C122" s="184" t="str">
        <f t="shared" si="6"/>
        <v>188-1204</v>
      </c>
      <c r="D122" s="244" t="s">
        <v>322</v>
      </c>
      <c r="E122" s="244" t="s">
        <v>7</v>
      </c>
      <c r="F122" s="244" t="s">
        <v>8</v>
      </c>
      <c r="G122" s="244" t="s">
        <v>13</v>
      </c>
      <c r="H122" s="187" t="s">
        <v>10</v>
      </c>
      <c r="I122" s="188">
        <v>120</v>
      </c>
      <c r="J122" s="188">
        <f>VLOOKUP(A122,CENIK!$A$2:$F$201,6,FALSE)</f>
        <v>0</v>
      </c>
      <c r="K122" s="188">
        <f t="shared" si="5"/>
        <v>0</v>
      </c>
    </row>
    <row r="123" spans="1:11" ht="60" x14ac:dyDescent="0.25">
      <c r="A123" s="187">
        <v>1205</v>
      </c>
      <c r="B123" s="187">
        <v>188</v>
      </c>
      <c r="C123" s="184" t="str">
        <f t="shared" si="6"/>
        <v>188-1205</v>
      </c>
      <c r="D123" s="244" t="s">
        <v>322</v>
      </c>
      <c r="E123" s="244" t="s">
        <v>7</v>
      </c>
      <c r="F123" s="244" t="s">
        <v>8</v>
      </c>
      <c r="G123" s="244" t="s">
        <v>237</v>
      </c>
      <c r="H123" s="187" t="s">
        <v>14</v>
      </c>
      <c r="I123" s="188">
        <v>1</v>
      </c>
      <c r="J123" s="188">
        <f>VLOOKUP(A123,CENIK!$A$2:$F$201,6,FALSE)</f>
        <v>0</v>
      </c>
      <c r="K123" s="188">
        <f t="shared" si="5"/>
        <v>0</v>
      </c>
    </row>
    <row r="124" spans="1:11" ht="75" x14ac:dyDescent="0.25">
      <c r="A124" s="187">
        <v>1207</v>
      </c>
      <c r="B124" s="187">
        <v>188</v>
      </c>
      <c r="C124" s="184" t="str">
        <f t="shared" si="6"/>
        <v>188-1207</v>
      </c>
      <c r="D124" s="244" t="s">
        <v>322</v>
      </c>
      <c r="E124" s="244" t="s">
        <v>7</v>
      </c>
      <c r="F124" s="244" t="s">
        <v>8</v>
      </c>
      <c r="G124" s="244" t="s">
        <v>239</v>
      </c>
      <c r="H124" s="187" t="s">
        <v>14</v>
      </c>
      <c r="I124" s="188">
        <v>1</v>
      </c>
      <c r="J124" s="188">
        <f>VLOOKUP(A124,CENIK!$A$2:$F$201,6,FALSE)</f>
        <v>0</v>
      </c>
      <c r="K124" s="188">
        <f t="shared" si="5"/>
        <v>0</v>
      </c>
    </row>
    <row r="125" spans="1:11" ht="75" x14ac:dyDescent="0.25">
      <c r="A125" s="187">
        <v>1208</v>
      </c>
      <c r="B125" s="187">
        <v>188</v>
      </c>
      <c r="C125" s="184" t="str">
        <f t="shared" si="6"/>
        <v>188-1208</v>
      </c>
      <c r="D125" s="244" t="s">
        <v>322</v>
      </c>
      <c r="E125" s="244" t="s">
        <v>7</v>
      </c>
      <c r="F125" s="244" t="s">
        <v>8</v>
      </c>
      <c r="G125" s="244" t="s">
        <v>240</v>
      </c>
      <c r="H125" s="187" t="s">
        <v>14</v>
      </c>
      <c r="I125" s="188">
        <v>1</v>
      </c>
      <c r="J125" s="188">
        <f>VLOOKUP(A125,CENIK!$A$2:$F$201,6,FALSE)</f>
        <v>0</v>
      </c>
      <c r="K125" s="188">
        <f t="shared" si="5"/>
        <v>0</v>
      </c>
    </row>
    <row r="126" spans="1:11" ht="75" x14ac:dyDescent="0.25">
      <c r="A126" s="187">
        <v>1210</v>
      </c>
      <c r="B126" s="187">
        <v>188</v>
      </c>
      <c r="C126" s="184" t="str">
        <f t="shared" si="6"/>
        <v>188-1210</v>
      </c>
      <c r="D126" s="244" t="s">
        <v>322</v>
      </c>
      <c r="E126" s="244" t="s">
        <v>7</v>
      </c>
      <c r="F126" s="244" t="s">
        <v>8</v>
      </c>
      <c r="G126" s="244" t="s">
        <v>241</v>
      </c>
      <c r="H126" s="187" t="s">
        <v>14</v>
      </c>
      <c r="I126" s="188">
        <v>1</v>
      </c>
      <c r="J126" s="188">
        <f>VLOOKUP(A126,CENIK!$A$2:$F$201,6,FALSE)</f>
        <v>0</v>
      </c>
      <c r="K126" s="188">
        <f t="shared" si="5"/>
        <v>0</v>
      </c>
    </row>
    <row r="127" spans="1:11" ht="45" x14ac:dyDescent="0.25">
      <c r="A127" s="187">
        <v>1301</v>
      </c>
      <c r="B127" s="187">
        <v>188</v>
      </c>
      <c r="C127" s="184" t="str">
        <f t="shared" si="6"/>
        <v>188-1301</v>
      </c>
      <c r="D127" s="244" t="s">
        <v>322</v>
      </c>
      <c r="E127" s="244" t="s">
        <v>7</v>
      </c>
      <c r="F127" s="244" t="s">
        <v>15</v>
      </c>
      <c r="G127" s="244" t="s">
        <v>16</v>
      </c>
      <c r="H127" s="187" t="s">
        <v>10</v>
      </c>
      <c r="I127" s="188">
        <v>120</v>
      </c>
      <c r="J127" s="188">
        <f>VLOOKUP(A127,CENIK!$A$2:$F$201,6,FALSE)</f>
        <v>0</v>
      </c>
      <c r="K127" s="188">
        <f t="shared" si="5"/>
        <v>0</v>
      </c>
    </row>
    <row r="128" spans="1:11" ht="150" x14ac:dyDescent="0.25">
      <c r="A128" s="187">
        <v>1302</v>
      </c>
      <c r="B128" s="187">
        <v>188</v>
      </c>
      <c r="C128" s="184" t="str">
        <f t="shared" si="6"/>
        <v>188-1302</v>
      </c>
      <c r="D128" s="244" t="s">
        <v>322</v>
      </c>
      <c r="E128" s="244" t="s">
        <v>7</v>
      </c>
      <c r="F128" s="244" t="s">
        <v>15</v>
      </c>
      <c r="G128" s="1201" t="s">
        <v>3252</v>
      </c>
      <c r="H128" s="187" t="s">
        <v>10</v>
      </c>
      <c r="I128" s="188">
        <v>120</v>
      </c>
      <c r="J128" s="188">
        <f>VLOOKUP(A128,CENIK!$A$2:$F$201,6,FALSE)</f>
        <v>0</v>
      </c>
      <c r="K128" s="188">
        <f t="shared" si="5"/>
        <v>0</v>
      </c>
    </row>
    <row r="129" spans="1:11" ht="60" x14ac:dyDescent="0.25">
      <c r="A129" s="187">
        <v>1307</v>
      </c>
      <c r="B129" s="187">
        <v>188</v>
      </c>
      <c r="C129" s="184" t="str">
        <f t="shared" si="6"/>
        <v>188-1307</v>
      </c>
      <c r="D129" s="244" t="s">
        <v>322</v>
      </c>
      <c r="E129" s="244" t="s">
        <v>7</v>
      </c>
      <c r="F129" s="244" t="s">
        <v>15</v>
      </c>
      <c r="G129" s="244" t="s">
        <v>18</v>
      </c>
      <c r="H129" s="187" t="s">
        <v>6</v>
      </c>
      <c r="I129" s="188">
        <v>2</v>
      </c>
      <c r="J129" s="188">
        <f>VLOOKUP(A129,CENIK!$A$2:$F$201,6,FALSE)</f>
        <v>0</v>
      </c>
      <c r="K129" s="188">
        <f t="shared" si="5"/>
        <v>0</v>
      </c>
    </row>
    <row r="130" spans="1:11" ht="45" x14ac:dyDescent="0.25">
      <c r="A130" s="187">
        <v>1309</v>
      </c>
      <c r="B130" s="187">
        <v>188</v>
      </c>
      <c r="C130" s="184" t="str">
        <f t="shared" si="6"/>
        <v>188-1309</v>
      </c>
      <c r="D130" s="244" t="s">
        <v>322</v>
      </c>
      <c r="E130" s="244" t="s">
        <v>7</v>
      </c>
      <c r="F130" s="244" t="s">
        <v>15</v>
      </c>
      <c r="G130" s="244" t="s">
        <v>643</v>
      </c>
      <c r="H130" s="187" t="s">
        <v>20</v>
      </c>
      <c r="I130" s="188">
        <v>48</v>
      </c>
      <c r="J130" s="188">
        <f>VLOOKUP(A130,CENIK!$A$2:$F$201,6,FALSE)</f>
        <v>0</v>
      </c>
      <c r="K130" s="188">
        <f t="shared" si="5"/>
        <v>0</v>
      </c>
    </row>
    <row r="131" spans="1:11" ht="60" x14ac:dyDescent="0.25">
      <c r="A131" s="187">
        <v>1310</v>
      </c>
      <c r="B131" s="187">
        <v>188</v>
      </c>
      <c r="C131" s="184" t="str">
        <f t="shared" si="6"/>
        <v>188-1310</v>
      </c>
      <c r="D131" s="244" t="s">
        <v>322</v>
      </c>
      <c r="E131" s="244" t="s">
        <v>7</v>
      </c>
      <c r="F131" s="244" t="s">
        <v>15</v>
      </c>
      <c r="G131" s="244" t="s">
        <v>21</v>
      </c>
      <c r="H131" s="187" t="s">
        <v>22</v>
      </c>
      <c r="I131" s="188">
        <v>30.7</v>
      </c>
      <c r="J131" s="188">
        <f>VLOOKUP(A131,CENIK!$A$2:$F$201,6,FALSE)</f>
        <v>0</v>
      </c>
      <c r="K131" s="188">
        <f t="shared" si="5"/>
        <v>0</v>
      </c>
    </row>
    <row r="132" spans="1:11" ht="30" x14ac:dyDescent="0.25">
      <c r="A132" s="187">
        <v>1401</v>
      </c>
      <c r="B132" s="187">
        <v>188</v>
      </c>
      <c r="C132" s="184" t="str">
        <f t="shared" si="6"/>
        <v>188-1401</v>
      </c>
      <c r="D132" s="244" t="s">
        <v>322</v>
      </c>
      <c r="E132" s="244" t="s">
        <v>7</v>
      </c>
      <c r="F132" s="244" t="s">
        <v>25</v>
      </c>
      <c r="G132" s="244" t="s">
        <v>247</v>
      </c>
      <c r="H132" s="187" t="s">
        <v>20</v>
      </c>
      <c r="I132" s="188">
        <v>30</v>
      </c>
      <c r="J132" s="188">
        <f>VLOOKUP(A132,CENIK!$A$2:$F$201,6,FALSE)</f>
        <v>0</v>
      </c>
      <c r="K132" s="188">
        <f t="shared" si="5"/>
        <v>0</v>
      </c>
    </row>
    <row r="133" spans="1:11" ht="30" x14ac:dyDescent="0.25">
      <c r="A133" s="187">
        <v>1402</v>
      </c>
      <c r="B133" s="187">
        <v>188</v>
      </c>
      <c r="C133" s="184" t="str">
        <f t="shared" si="6"/>
        <v>188-1402</v>
      </c>
      <c r="D133" s="244" t="s">
        <v>322</v>
      </c>
      <c r="E133" s="244" t="s">
        <v>7</v>
      </c>
      <c r="F133" s="244" t="s">
        <v>25</v>
      </c>
      <c r="G133" s="244" t="s">
        <v>248</v>
      </c>
      <c r="H133" s="187" t="s">
        <v>20</v>
      </c>
      <c r="I133" s="188">
        <v>5</v>
      </c>
      <c r="J133" s="188">
        <f>VLOOKUP(A133,CENIK!$A$2:$F$201,6,FALSE)</f>
        <v>0</v>
      </c>
      <c r="K133" s="188">
        <f t="shared" si="5"/>
        <v>0</v>
      </c>
    </row>
    <row r="134" spans="1:11" ht="30" x14ac:dyDescent="0.25">
      <c r="A134" s="187">
        <v>1403</v>
      </c>
      <c r="B134" s="187">
        <v>188</v>
      </c>
      <c r="C134" s="184" t="str">
        <f t="shared" si="6"/>
        <v>188-1403</v>
      </c>
      <c r="D134" s="244" t="s">
        <v>322</v>
      </c>
      <c r="E134" s="244" t="s">
        <v>7</v>
      </c>
      <c r="F134" s="244" t="s">
        <v>25</v>
      </c>
      <c r="G134" s="244" t="s">
        <v>249</v>
      </c>
      <c r="H134" s="187" t="s">
        <v>20</v>
      </c>
      <c r="I134" s="188">
        <v>15</v>
      </c>
      <c r="J134" s="188">
        <f>VLOOKUP(A134,CENIK!$A$2:$F$201,6,FALSE)</f>
        <v>0</v>
      </c>
      <c r="K134" s="188">
        <f t="shared" si="5"/>
        <v>0</v>
      </c>
    </row>
    <row r="135" spans="1:11" ht="60" x14ac:dyDescent="0.25">
      <c r="A135" s="187">
        <v>12303</v>
      </c>
      <c r="B135" s="187">
        <v>188</v>
      </c>
      <c r="C135" s="184" t="str">
        <f t="shared" si="6"/>
        <v>188-12303</v>
      </c>
      <c r="D135" s="244" t="s">
        <v>322</v>
      </c>
      <c r="E135" s="244" t="s">
        <v>26</v>
      </c>
      <c r="F135" s="244" t="s">
        <v>27</v>
      </c>
      <c r="G135" s="244" t="s">
        <v>561</v>
      </c>
      <c r="H135" s="187" t="s">
        <v>22</v>
      </c>
      <c r="I135" s="188">
        <v>204.3</v>
      </c>
      <c r="J135" s="188">
        <f>VLOOKUP(A135,CENIK!$A$2:$F$201,6,FALSE)</f>
        <v>0</v>
      </c>
      <c r="K135" s="188">
        <f t="shared" si="5"/>
        <v>0</v>
      </c>
    </row>
    <row r="136" spans="1:11" ht="30" x14ac:dyDescent="0.25">
      <c r="A136" s="187">
        <v>24405</v>
      </c>
      <c r="B136" s="187">
        <v>188</v>
      </c>
      <c r="C136" s="184" t="str">
        <f t="shared" si="6"/>
        <v>188-24405</v>
      </c>
      <c r="D136" s="244" t="s">
        <v>322</v>
      </c>
      <c r="E136" s="244" t="s">
        <v>26</v>
      </c>
      <c r="F136" s="244" t="s">
        <v>36</v>
      </c>
      <c r="G136" s="244" t="s">
        <v>252</v>
      </c>
      <c r="H136" s="187" t="s">
        <v>22</v>
      </c>
      <c r="I136" s="188">
        <v>81.72</v>
      </c>
      <c r="J136" s="188">
        <f>VLOOKUP(A136,CENIK!$A$2:$F$201,6,FALSE)</f>
        <v>0</v>
      </c>
      <c r="K136" s="188">
        <f t="shared" si="5"/>
        <v>0</v>
      </c>
    </row>
    <row r="137" spans="1:11" ht="45" x14ac:dyDescent="0.25">
      <c r="A137" s="187">
        <v>31302</v>
      </c>
      <c r="B137" s="187">
        <v>188</v>
      </c>
      <c r="C137" s="184" t="str">
        <f t="shared" si="6"/>
        <v>188-31302</v>
      </c>
      <c r="D137" s="244" t="s">
        <v>322</v>
      </c>
      <c r="E137" s="244" t="s">
        <v>26</v>
      </c>
      <c r="F137" s="244" t="s">
        <v>36</v>
      </c>
      <c r="G137" s="244" t="s">
        <v>639</v>
      </c>
      <c r="H137" s="187" t="s">
        <v>22</v>
      </c>
      <c r="I137" s="188">
        <v>61.29</v>
      </c>
      <c r="J137" s="188">
        <f>VLOOKUP(A137,CENIK!$A$2:$F$201,6,FALSE)</f>
        <v>0</v>
      </c>
      <c r="K137" s="188">
        <f t="shared" si="5"/>
        <v>0</v>
      </c>
    </row>
    <row r="138" spans="1:11" ht="45" x14ac:dyDescent="0.25">
      <c r="A138" s="187">
        <v>4101</v>
      </c>
      <c r="B138" s="187">
        <v>188</v>
      </c>
      <c r="C138" s="184" t="str">
        <f t="shared" si="6"/>
        <v>188-4101</v>
      </c>
      <c r="D138" s="244" t="s">
        <v>322</v>
      </c>
      <c r="E138" s="244" t="s">
        <v>49</v>
      </c>
      <c r="F138" s="244" t="s">
        <v>50</v>
      </c>
      <c r="G138" s="244" t="s">
        <v>641</v>
      </c>
      <c r="H138" s="187" t="s">
        <v>29</v>
      </c>
      <c r="I138" s="188">
        <v>484.25882352941198</v>
      </c>
      <c r="J138" s="188">
        <f>VLOOKUP(A138,CENIK!$A$2:$F$201,6,FALSE)</f>
        <v>0</v>
      </c>
      <c r="K138" s="188">
        <f t="shared" si="5"/>
        <v>0</v>
      </c>
    </row>
    <row r="139" spans="1:11" ht="60" x14ac:dyDescent="0.25">
      <c r="A139" s="187">
        <v>4105</v>
      </c>
      <c r="B139" s="187">
        <v>188</v>
      </c>
      <c r="C139" s="184" t="str">
        <f t="shared" si="6"/>
        <v>188-4105</v>
      </c>
      <c r="D139" s="244" t="s">
        <v>322</v>
      </c>
      <c r="E139" s="244" t="s">
        <v>49</v>
      </c>
      <c r="F139" s="244" t="s">
        <v>50</v>
      </c>
      <c r="G139" s="244" t="s">
        <v>257</v>
      </c>
      <c r="H139" s="187" t="s">
        <v>22</v>
      </c>
      <c r="I139" s="188">
        <v>164.255</v>
      </c>
      <c r="J139" s="188">
        <f>VLOOKUP(A139,CENIK!$A$2:$F$201,6,FALSE)</f>
        <v>0</v>
      </c>
      <c r="K139" s="188">
        <f t="shared" si="5"/>
        <v>0</v>
      </c>
    </row>
    <row r="140" spans="1:11" ht="45" x14ac:dyDescent="0.25">
      <c r="A140" s="187">
        <v>4106</v>
      </c>
      <c r="B140" s="187">
        <v>188</v>
      </c>
      <c r="C140" s="184" t="str">
        <f t="shared" si="6"/>
        <v>188-4106</v>
      </c>
      <c r="D140" s="244" t="s">
        <v>322</v>
      </c>
      <c r="E140" s="244" t="s">
        <v>49</v>
      </c>
      <c r="F140" s="244" t="s">
        <v>50</v>
      </c>
      <c r="G140" s="244" t="s">
        <v>642</v>
      </c>
      <c r="H140" s="187" t="s">
        <v>22</v>
      </c>
      <c r="I140" s="188">
        <v>247.36500000000001</v>
      </c>
      <c r="J140" s="188">
        <f>VLOOKUP(A140,CENIK!$A$2:$F$201,6,FALSE)</f>
        <v>0</v>
      </c>
      <c r="K140" s="188">
        <f t="shared" si="5"/>
        <v>0</v>
      </c>
    </row>
    <row r="141" spans="1:11" ht="45" x14ac:dyDescent="0.25">
      <c r="A141" s="187">
        <v>4121</v>
      </c>
      <c r="B141" s="187">
        <v>188</v>
      </c>
      <c r="C141" s="184" t="str">
        <f t="shared" si="6"/>
        <v>188-4121</v>
      </c>
      <c r="D141" s="244" t="s">
        <v>322</v>
      </c>
      <c r="E141" s="244" t="s">
        <v>49</v>
      </c>
      <c r="F141" s="244" t="s">
        <v>50</v>
      </c>
      <c r="G141" s="244" t="s">
        <v>260</v>
      </c>
      <c r="H141" s="187" t="s">
        <v>22</v>
      </c>
      <c r="I141" s="188">
        <v>21</v>
      </c>
      <c r="J141" s="188">
        <f>VLOOKUP(A141,CENIK!$A$2:$F$201,6,FALSE)</f>
        <v>0</v>
      </c>
      <c r="K141" s="188">
        <f t="shared" si="5"/>
        <v>0</v>
      </c>
    </row>
    <row r="142" spans="1:11" ht="30" x14ac:dyDescent="0.25">
      <c r="A142" s="187">
        <v>4202</v>
      </c>
      <c r="B142" s="187">
        <v>188</v>
      </c>
      <c r="C142" s="184" t="str">
        <f t="shared" si="6"/>
        <v>188-4202</v>
      </c>
      <c r="D142" s="244" t="s">
        <v>322</v>
      </c>
      <c r="E142" s="244" t="s">
        <v>49</v>
      </c>
      <c r="F142" s="244" t="s">
        <v>56</v>
      </c>
      <c r="G142" s="244" t="s">
        <v>58</v>
      </c>
      <c r="H142" s="187" t="s">
        <v>29</v>
      </c>
      <c r="I142" s="188">
        <v>96</v>
      </c>
      <c r="J142" s="188">
        <f>VLOOKUP(A142,CENIK!$A$2:$F$201,6,FALSE)</f>
        <v>0</v>
      </c>
      <c r="K142" s="188">
        <f t="shared" si="5"/>
        <v>0</v>
      </c>
    </row>
    <row r="143" spans="1:11" ht="75" x14ac:dyDescent="0.25">
      <c r="A143" s="187">
        <v>4203</v>
      </c>
      <c r="B143" s="187">
        <v>188</v>
      </c>
      <c r="C143" s="184" t="str">
        <f t="shared" si="6"/>
        <v>188-4203</v>
      </c>
      <c r="D143" s="244" t="s">
        <v>322</v>
      </c>
      <c r="E143" s="244" t="s">
        <v>49</v>
      </c>
      <c r="F143" s="244" t="s">
        <v>56</v>
      </c>
      <c r="G143" s="244" t="s">
        <v>59</v>
      </c>
      <c r="H143" s="187" t="s">
        <v>22</v>
      </c>
      <c r="I143" s="188">
        <v>32.61</v>
      </c>
      <c r="J143" s="188">
        <f>VLOOKUP(A143,CENIK!$A$2:$F$201,6,FALSE)</f>
        <v>0</v>
      </c>
      <c r="K143" s="188">
        <f t="shared" si="5"/>
        <v>0</v>
      </c>
    </row>
    <row r="144" spans="1:11" ht="60" x14ac:dyDescent="0.25">
      <c r="A144" s="187">
        <v>4204</v>
      </c>
      <c r="B144" s="187">
        <v>188</v>
      </c>
      <c r="C144" s="184" t="str">
        <f t="shared" si="6"/>
        <v>188-4204</v>
      </c>
      <c r="D144" s="244" t="s">
        <v>322</v>
      </c>
      <c r="E144" s="244" t="s">
        <v>49</v>
      </c>
      <c r="F144" s="244" t="s">
        <v>56</v>
      </c>
      <c r="G144" s="244" t="s">
        <v>60</v>
      </c>
      <c r="H144" s="187" t="s">
        <v>22</v>
      </c>
      <c r="I144" s="188">
        <v>96.39</v>
      </c>
      <c r="J144" s="188">
        <f>VLOOKUP(A144,CENIK!$A$2:$F$201,6,FALSE)</f>
        <v>0</v>
      </c>
      <c r="K144" s="188">
        <f t="shared" si="5"/>
        <v>0</v>
      </c>
    </row>
    <row r="145" spans="1:11" ht="60" x14ac:dyDescent="0.25">
      <c r="A145" s="187">
        <v>4206</v>
      </c>
      <c r="B145" s="187">
        <v>188</v>
      </c>
      <c r="C145" s="184" t="str">
        <f t="shared" si="6"/>
        <v>188-4206</v>
      </c>
      <c r="D145" s="244" t="s">
        <v>322</v>
      </c>
      <c r="E145" s="244" t="s">
        <v>49</v>
      </c>
      <c r="F145" s="244" t="s">
        <v>56</v>
      </c>
      <c r="G145" s="244" t="s">
        <v>62</v>
      </c>
      <c r="H145" s="187" t="s">
        <v>22</v>
      </c>
      <c r="I145" s="188">
        <v>133.61000000000001</v>
      </c>
      <c r="J145" s="188">
        <f>VLOOKUP(A145,CENIK!$A$2:$F$201,6,FALSE)</f>
        <v>0</v>
      </c>
      <c r="K145" s="188">
        <f t="shared" si="5"/>
        <v>0</v>
      </c>
    </row>
    <row r="146" spans="1:11" ht="165" x14ac:dyDescent="0.25">
      <c r="A146" s="187">
        <v>6101</v>
      </c>
      <c r="B146" s="187">
        <v>188</v>
      </c>
      <c r="C146" s="184" t="str">
        <f t="shared" si="6"/>
        <v>188-6101</v>
      </c>
      <c r="D146" s="244" t="s">
        <v>322</v>
      </c>
      <c r="E146" s="244" t="s">
        <v>74</v>
      </c>
      <c r="F146" s="244" t="s">
        <v>75</v>
      </c>
      <c r="G146" s="244" t="s">
        <v>76</v>
      </c>
      <c r="H146" s="187" t="s">
        <v>10</v>
      </c>
      <c r="I146" s="188">
        <v>120</v>
      </c>
      <c r="J146" s="188">
        <f>VLOOKUP(A146,CENIK!$A$2:$F$201,6,FALSE)</f>
        <v>0</v>
      </c>
      <c r="K146" s="188">
        <f t="shared" si="5"/>
        <v>0</v>
      </c>
    </row>
    <row r="147" spans="1:11" ht="120" x14ac:dyDescent="0.25">
      <c r="A147" s="187">
        <v>6202</v>
      </c>
      <c r="B147" s="187">
        <v>188</v>
      </c>
      <c r="C147" s="184" t="str">
        <f t="shared" si="6"/>
        <v>188-6202</v>
      </c>
      <c r="D147" s="244" t="s">
        <v>322</v>
      </c>
      <c r="E147" s="244" t="s">
        <v>74</v>
      </c>
      <c r="F147" s="244" t="s">
        <v>77</v>
      </c>
      <c r="G147" s="244" t="s">
        <v>263</v>
      </c>
      <c r="H147" s="187" t="s">
        <v>6</v>
      </c>
      <c r="I147" s="188">
        <v>2</v>
      </c>
      <c r="J147" s="188">
        <f>VLOOKUP(A147,CENIK!$A$2:$F$201,6,FALSE)</f>
        <v>0</v>
      </c>
      <c r="K147" s="188">
        <f t="shared" si="5"/>
        <v>0</v>
      </c>
    </row>
    <row r="148" spans="1:11" ht="120" x14ac:dyDescent="0.25">
      <c r="A148" s="187">
        <v>6204</v>
      </c>
      <c r="B148" s="187">
        <v>188</v>
      </c>
      <c r="C148" s="184" t="str">
        <f t="shared" si="6"/>
        <v>188-6204</v>
      </c>
      <c r="D148" s="244" t="s">
        <v>322</v>
      </c>
      <c r="E148" s="244" t="s">
        <v>74</v>
      </c>
      <c r="F148" s="244" t="s">
        <v>77</v>
      </c>
      <c r="G148" s="244" t="s">
        <v>265</v>
      </c>
      <c r="H148" s="187" t="s">
        <v>6</v>
      </c>
      <c r="I148" s="188">
        <v>2</v>
      </c>
      <c r="J148" s="188">
        <f>VLOOKUP(A148,CENIK!$A$2:$F$201,6,FALSE)</f>
        <v>0</v>
      </c>
      <c r="K148" s="188">
        <f t="shared" si="5"/>
        <v>0</v>
      </c>
    </row>
    <row r="149" spans="1:11" ht="120" x14ac:dyDescent="0.25">
      <c r="A149" s="187">
        <v>6253</v>
      </c>
      <c r="B149" s="187">
        <v>188</v>
      </c>
      <c r="C149" s="184" t="str">
        <f t="shared" si="6"/>
        <v>188-6253</v>
      </c>
      <c r="D149" s="244" t="s">
        <v>322</v>
      </c>
      <c r="E149" s="244" t="s">
        <v>74</v>
      </c>
      <c r="F149" s="244" t="s">
        <v>77</v>
      </c>
      <c r="G149" s="244" t="s">
        <v>269</v>
      </c>
      <c r="H149" s="187" t="s">
        <v>6</v>
      </c>
      <c r="I149" s="188">
        <v>4</v>
      </c>
      <c r="J149" s="188">
        <f>VLOOKUP(A149,CENIK!$A$2:$F$201,6,FALSE)</f>
        <v>0</v>
      </c>
      <c r="K149" s="188">
        <f t="shared" si="5"/>
        <v>0</v>
      </c>
    </row>
    <row r="150" spans="1:11" ht="120" x14ac:dyDescent="0.25">
      <c r="A150" s="187">
        <v>6305</v>
      </c>
      <c r="B150" s="187">
        <v>188</v>
      </c>
      <c r="C150" s="184" t="str">
        <f t="shared" si="6"/>
        <v>188-6305</v>
      </c>
      <c r="D150" s="244" t="s">
        <v>322</v>
      </c>
      <c r="E150" s="244" t="s">
        <v>74</v>
      </c>
      <c r="F150" s="244" t="s">
        <v>81</v>
      </c>
      <c r="G150" s="244" t="s">
        <v>84</v>
      </c>
      <c r="H150" s="187" t="s">
        <v>6</v>
      </c>
      <c r="I150" s="188">
        <v>5</v>
      </c>
      <c r="J150" s="188">
        <f>VLOOKUP(A150,CENIK!$A$2:$F$201,6,FALSE)</f>
        <v>0</v>
      </c>
      <c r="K150" s="188">
        <f t="shared" si="5"/>
        <v>0</v>
      </c>
    </row>
    <row r="151" spans="1:11" ht="345" x14ac:dyDescent="0.25">
      <c r="A151" s="187">
        <v>6301</v>
      </c>
      <c r="B151" s="187">
        <v>188</v>
      </c>
      <c r="C151" s="184" t="str">
        <f t="shared" si="6"/>
        <v>188-6301</v>
      </c>
      <c r="D151" s="244" t="s">
        <v>322</v>
      </c>
      <c r="E151" s="244" t="s">
        <v>74</v>
      </c>
      <c r="F151" s="244" t="s">
        <v>81</v>
      </c>
      <c r="G151" s="244" t="s">
        <v>270</v>
      </c>
      <c r="H151" s="187" t="s">
        <v>6</v>
      </c>
      <c r="I151" s="188">
        <v>5</v>
      </c>
      <c r="J151" s="188">
        <f>VLOOKUP(A151,CENIK!$A$2:$F$201,6,FALSE)</f>
        <v>0</v>
      </c>
      <c r="K151" s="188">
        <f t="shared" si="5"/>
        <v>0</v>
      </c>
    </row>
    <row r="152" spans="1:11" ht="60" x14ac:dyDescent="0.25">
      <c r="A152" s="187">
        <v>6405</v>
      </c>
      <c r="B152" s="187">
        <v>188</v>
      </c>
      <c r="C152" s="184" t="str">
        <f t="shared" si="6"/>
        <v>188-6405</v>
      </c>
      <c r="D152" s="244" t="s">
        <v>322</v>
      </c>
      <c r="E152" s="244" t="s">
        <v>74</v>
      </c>
      <c r="F152" s="244" t="s">
        <v>85</v>
      </c>
      <c r="G152" s="244" t="s">
        <v>87</v>
      </c>
      <c r="H152" s="187" t="s">
        <v>10</v>
      </c>
      <c r="I152" s="188">
        <v>120</v>
      </c>
      <c r="J152" s="188">
        <f>VLOOKUP(A152,CENIK!$A$2:$F$201,6,FALSE)</f>
        <v>0</v>
      </c>
      <c r="K152" s="188">
        <f t="shared" si="5"/>
        <v>0</v>
      </c>
    </row>
    <row r="153" spans="1:11" ht="30" x14ac:dyDescent="0.25">
      <c r="A153" s="187">
        <v>6401</v>
      </c>
      <c r="B153" s="187">
        <v>188</v>
      </c>
      <c r="C153" s="184" t="str">
        <f t="shared" si="6"/>
        <v>188-6401</v>
      </c>
      <c r="D153" s="244" t="s">
        <v>322</v>
      </c>
      <c r="E153" s="244" t="s">
        <v>74</v>
      </c>
      <c r="F153" s="244" t="s">
        <v>85</v>
      </c>
      <c r="G153" s="244" t="s">
        <v>86</v>
      </c>
      <c r="H153" s="187" t="s">
        <v>10</v>
      </c>
      <c r="I153" s="188">
        <v>120</v>
      </c>
      <c r="J153" s="188">
        <f>VLOOKUP(A153,CENIK!$A$2:$F$201,6,FALSE)</f>
        <v>0</v>
      </c>
      <c r="K153" s="188">
        <f t="shared" si="5"/>
        <v>0</v>
      </c>
    </row>
    <row r="154" spans="1:11" ht="30" x14ac:dyDescent="0.25">
      <c r="A154" s="187">
        <v>6402</v>
      </c>
      <c r="B154" s="187">
        <v>188</v>
      </c>
      <c r="C154" s="184" t="str">
        <f t="shared" si="6"/>
        <v>188-6402</v>
      </c>
      <c r="D154" s="244" t="s">
        <v>322</v>
      </c>
      <c r="E154" s="244" t="s">
        <v>74</v>
      </c>
      <c r="F154" s="244" t="s">
        <v>85</v>
      </c>
      <c r="G154" s="244" t="s">
        <v>122</v>
      </c>
      <c r="H154" s="187" t="s">
        <v>10</v>
      </c>
      <c r="I154" s="188">
        <v>120</v>
      </c>
      <c r="J154" s="188">
        <f>VLOOKUP(A154,CENIK!$A$2:$F$201,6,FALSE)</f>
        <v>0</v>
      </c>
      <c r="K154" s="188">
        <f t="shared" si="5"/>
        <v>0</v>
      </c>
    </row>
    <row r="155" spans="1:11" ht="30" x14ac:dyDescent="0.25">
      <c r="A155" s="187">
        <v>6501</v>
      </c>
      <c r="B155" s="187">
        <v>188</v>
      </c>
      <c r="C155" s="184" t="str">
        <f t="shared" si="6"/>
        <v>188-6501</v>
      </c>
      <c r="D155" s="244" t="s">
        <v>322</v>
      </c>
      <c r="E155" s="244" t="s">
        <v>74</v>
      </c>
      <c r="F155" s="244" t="s">
        <v>88</v>
      </c>
      <c r="G155" s="244" t="s">
        <v>271</v>
      </c>
      <c r="H155" s="187" t="s">
        <v>6</v>
      </c>
      <c r="I155" s="188">
        <v>4</v>
      </c>
      <c r="J155" s="188">
        <f>VLOOKUP(A155,CENIK!$A$2:$F$201,6,FALSE)</f>
        <v>0</v>
      </c>
      <c r="K155" s="188">
        <f t="shared" si="5"/>
        <v>0</v>
      </c>
    </row>
    <row r="156" spans="1:11" ht="75" x14ac:dyDescent="0.25">
      <c r="A156" s="187">
        <v>6514</v>
      </c>
      <c r="B156" s="187">
        <v>188</v>
      </c>
      <c r="C156" s="184" t="str">
        <f t="shared" si="6"/>
        <v>188-6514</v>
      </c>
      <c r="D156" s="244" t="s">
        <v>322</v>
      </c>
      <c r="E156" s="244" t="s">
        <v>74</v>
      </c>
      <c r="F156" s="244" t="s">
        <v>88</v>
      </c>
      <c r="G156" s="244" t="s">
        <v>280</v>
      </c>
      <c r="H156" s="187" t="s">
        <v>10</v>
      </c>
      <c r="I156" s="188">
        <v>26</v>
      </c>
      <c r="J156" s="188">
        <f>VLOOKUP(A156,CENIK!$A$2:$F$201,6,FALSE)</f>
        <v>0</v>
      </c>
      <c r="K156" s="188">
        <f t="shared" si="5"/>
        <v>0</v>
      </c>
    </row>
    <row r="157" spans="1:11" ht="45" x14ac:dyDescent="0.25">
      <c r="A157" s="187">
        <v>6503</v>
      </c>
      <c r="B157" s="187">
        <v>188</v>
      </c>
      <c r="C157" s="184" t="str">
        <f t="shared" si="6"/>
        <v>188-6503</v>
      </c>
      <c r="D157" s="244" t="s">
        <v>322</v>
      </c>
      <c r="E157" s="244" t="s">
        <v>74</v>
      </c>
      <c r="F157" s="244" t="s">
        <v>88</v>
      </c>
      <c r="G157" s="244" t="s">
        <v>273</v>
      </c>
      <c r="H157" s="187" t="s">
        <v>6</v>
      </c>
      <c r="I157" s="188">
        <v>10</v>
      </c>
      <c r="J157" s="188">
        <f>VLOOKUP(A157,CENIK!$A$2:$F$201,6,FALSE)</f>
        <v>0</v>
      </c>
      <c r="K157" s="188">
        <f t="shared" si="5"/>
        <v>0</v>
      </c>
    </row>
    <row r="158" spans="1:11" ht="45" x14ac:dyDescent="0.25">
      <c r="A158" s="187">
        <v>6504</v>
      </c>
      <c r="B158" s="187">
        <v>188</v>
      </c>
      <c r="C158" s="184" t="str">
        <f t="shared" si="6"/>
        <v>188-6504</v>
      </c>
      <c r="D158" s="244" t="s">
        <v>322</v>
      </c>
      <c r="E158" s="244" t="s">
        <v>74</v>
      </c>
      <c r="F158" s="244" t="s">
        <v>88</v>
      </c>
      <c r="G158" s="244" t="s">
        <v>274</v>
      </c>
      <c r="H158" s="187" t="s">
        <v>6</v>
      </c>
      <c r="I158" s="188">
        <v>2</v>
      </c>
      <c r="J158" s="188">
        <f>VLOOKUP(A158,CENIK!$A$2:$F$201,6,FALSE)</f>
        <v>0</v>
      </c>
      <c r="K158" s="188">
        <f t="shared" si="5"/>
        <v>0</v>
      </c>
    </row>
    <row r="159" spans="1:11" ht="60" x14ac:dyDescent="0.25">
      <c r="A159" s="187">
        <v>1201</v>
      </c>
      <c r="B159" s="187">
        <v>344</v>
      </c>
      <c r="C159" s="184" t="str">
        <f t="shared" si="6"/>
        <v>344-1201</v>
      </c>
      <c r="D159" s="244" t="s">
        <v>324</v>
      </c>
      <c r="E159" s="244" t="s">
        <v>7</v>
      </c>
      <c r="F159" s="244" t="s">
        <v>8</v>
      </c>
      <c r="G159" s="244" t="s">
        <v>9</v>
      </c>
      <c r="H159" s="187" t="s">
        <v>10</v>
      </c>
      <c r="I159" s="188">
        <v>172</v>
      </c>
      <c r="J159" s="188">
        <f>VLOOKUP(A159,CENIK!$A$2:$F$201,6,FALSE)</f>
        <v>0</v>
      </c>
      <c r="K159" s="188">
        <f t="shared" si="5"/>
        <v>0</v>
      </c>
    </row>
    <row r="160" spans="1:11" ht="45" x14ac:dyDescent="0.25">
      <c r="A160" s="187">
        <v>1202</v>
      </c>
      <c r="B160" s="187">
        <v>344</v>
      </c>
      <c r="C160" s="184" t="str">
        <f t="shared" si="6"/>
        <v>344-1202</v>
      </c>
      <c r="D160" s="244" t="s">
        <v>324</v>
      </c>
      <c r="E160" s="244" t="s">
        <v>7</v>
      </c>
      <c r="F160" s="244" t="s">
        <v>8</v>
      </c>
      <c r="G160" s="244" t="s">
        <v>11</v>
      </c>
      <c r="H160" s="187" t="s">
        <v>12</v>
      </c>
      <c r="I160" s="188">
        <v>5</v>
      </c>
      <c r="J160" s="188">
        <f>VLOOKUP(A160,CENIK!$A$2:$F$201,6,FALSE)</f>
        <v>0</v>
      </c>
      <c r="K160" s="188">
        <f t="shared" si="5"/>
        <v>0</v>
      </c>
    </row>
    <row r="161" spans="1:11" ht="60" x14ac:dyDescent="0.25">
      <c r="A161" s="187">
        <v>1203</v>
      </c>
      <c r="B161" s="187">
        <v>344</v>
      </c>
      <c r="C161" s="184" t="str">
        <f t="shared" si="6"/>
        <v>344-1203</v>
      </c>
      <c r="D161" s="244" t="s">
        <v>324</v>
      </c>
      <c r="E161" s="244" t="s">
        <v>7</v>
      </c>
      <c r="F161" s="244" t="s">
        <v>8</v>
      </c>
      <c r="G161" s="244" t="s">
        <v>236</v>
      </c>
      <c r="H161" s="187" t="s">
        <v>10</v>
      </c>
      <c r="I161" s="188">
        <v>172</v>
      </c>
      <c r="J161" s="188">
        <f>VLOOKUP(A161,CENIK!$A$2:$F$201,6,FALSE)</f>
        <v>0</v>
      </c>
      <c r="K161" s="188">
        <f t="shared" si="5"/>
        <v>0</v>
      </c>
    </row>
    <row r="162" spans="1:11" ht="45" x14ac:dyDescent="0.25">
      <c r="A162" s="187">
        <v>1204</v>
      </c>
      <c r="B162" s="187">
        <v>344</v>
      </c>
      <c r="C162" s="184" t="str">
        <f t="shared" si="6"/>
        <v>344-1204</v>
      </c>
      <c r="D162" s="244" t="s">
        <v>324</v>
      </c>
      <c r="E162" s="244" t="s">
        <v>7</v>
      </c>
      <c r="F162" s="244" t="s">
        <v>8</v>
      </c>
      <c r="G162" s="244" t="s">
        <v>13</v>
      </c>
      <c r="H162" s="187" t="s">
        <v>10</v>
      </c>
      <c r="I162" s="188">
        <v>172</v>
      </c>
      <c r="J162" s="188">
        <f>VLOOKUP(A162,CENIK!$A$2:$F$201,6,FALSE)</f>
        <v>0</v>
      </c>
      <c r="K162" s="188">
        <f t="shared" si="5"/>
        <v>0</v>
      </c>
    </row>
    <row r="163" spans="1:11" ht="75" x14ac:dyDescent="0.25">
      <c r="A163" s="187">
        <v>1208</v>
      </c>
      <c r="B163" s="187">
        <v>344</v>
      </c>
      <c r="C163" s="184" t="str">
        <f t="shared" si="6"/>
        <v>344-1208</v>
      </c>
      <c r="D163" s="244" t="s">
        <v>324</v>
      </c>
      <c r="E163" s="244" t="s">
        <v>7</v>
      </c>
      <c r="F163" s="244" t="s">
        <v>8</v>
      </c>
      <c r="G163" s="244" t="s">
        <v>240</v>
      </c>
      <c r="H163" s="187" t="s">
        <v>14</v>
      </c>
      <c r="I163" s="188">
        <v>1</v>
      </c>
      <c r="J163" s="188">
        <f>VLOOKUP(A163,CENIK!$A$2:$F$201,6,FALSE)</f>
        <v>0</v>
      </c>
      <c r="K163" s="188">
        <f t="shared" si="5"/>
        <v>0</v>
      </c>
    </row>
    <row r="164" spans="1:11" ht="75" x14ac:dyDescent="0.25">
      <c r="A164" s="187">
        <v>1210</v>
      </c>
      <c r="B164" s="187">
        <v>344</v>
      </c>
      <c r="C164" s="184" t="str">
        <f t="shared" si="6"/>
        <v>344-1210</v>
      </c>
      <c r="D164" s="244" t="s">
        <v>324</v>
      </c>
      <c r="E164" s="244" t="s">
        <v>7</v>
      </c>
      <c r="F164" s="244" t="s">
        <v>8</v>
      </c>
      <c r="G164" s="244" t="s">
        <v>241</v>
      </c>
      <c r="H164" s="187" t="s">
        <v>14</v>
      </c>
      <c r="I164" s="188">
        <v>1</v>
      </c>
      <c r="J164" s="188">
        <f>VLOOKUP(A164,CENIK!$A$2:$F$201,6,FALSE)</f>
        <v>0</v>
      </c>
      <c r="K164" s="188">
        <f t="shared" si="5"/>
        <v>0</v>
      </c>
    </row>
    <row r="165" spans="1:11" ht="45" x14ac:dyDescent="0.25">
      <c r="A165" s="187">
        <v>1301</v>
      </c>
      <c r="B165" s="187">
        <v>344</v>
      </c>
      <c r="C165" s="184" t="str">
        <f t="shared" si="6"/>
        <v>344-1301</v>
      </c>
      <c r="D165" s="244" t="s">
        <v>324</v>
      </c>
      <c r="E165" s="244" t="s">
        <v>7</v>
      </c>
      <c r="F165" s="244" t="s">
        <v>15</v>
      </c>
      <c r="G165" s="244" t="s">
        <v>16</v>
      </c>
      <c r="H165" s="187" t="s">
        <v>10</v>
      </c>
      <c r="I165" s="188">
        <v>172</v>
      </c>
      <c r="J165" s="188">
        <f>VLOOKUP(A165,CENIK!$A$2:$F$201,6,FALSE)</f>
        <v>0</v>
      </c>
      <c r="K165" s="188">
        <f t="shared" si="5"/>
        <v>0</v>
      </c>
    </row>
    <row r="166" spans="1:11" ht="150" x14ac:dyDescent="0.25">
      <c r="A166" s="187">
        <v>1302</v>
      </c>
      <c r="B166" s="187">
        <v>344</v>
      </c>
      <c r="C166" s="184" t="str">
        <f t="shared" si="6"/>
        <v>344-1302</v>
      </c>
      <c r="D166" s="244" t="s">
        <v>324</v>
      </c>
      <c r="E166" s="244" t="s">
        <v>7</v>
      </c>
      <c r="F166" s="244" t="s">
        <v>15</v>
      </c>
      <c r="G166" s="1201" t="s">
        <v>3252</v>
      </c>
      <c r="H166" s="187" t="s">
        <v>10</v>
      </c>
      <c r="I166" s="188">
        <v>172</v>
      </c>
      <c r="J166" s="188">
        <f>VLOOKUP(A166,CENIK!$A$2:$F$201,6,FALSE)</f>
        <v>0</v>
      </c>
      <c r="K166" s="188">
        <f t="shared" si="5"/>
        <v>0</v>
      </c>
    </row>
    <row r="167" spans="1:11" ht="60" x14ac:dyDescent="0.25">
      <c r="A167" s="187">
        <v>1307</v>
      </c>
      <c r="B167" s="187">
        <v>344</v>
      </c>
      <c r="C167" s="184" t="str">
        <f t="shared" si="6"/>
        <v>344-1307</v>
      </c>
      <c r="D167" s="244" t="s">
        <v>324</v>
      </c>
      <c r="E167" s="244" t="s">
        <v>7</v>
      </c>
      <c r="F167" s="244" t="s">
        <v>15</v>
      </c>
      <c r="G167" s="244" t="s">
        <v>18</v>
      </c>
      <c r="H167" s="187" t="s">
        <v>6</v>
      </c>
      <c r="I167" s="188">
        <v>3</v>
      </c>
      <c r="J167" s="188">
        <f>VLOOKUP(A167,CENIK!$A$2:$F$201,6,FALSE)</f>
        <v>0</v>
      </c>
      <c r="K167" s="188">
        <f t="shared" si="5"/>
        <v>0</v>
      </c>
    </row>
    <row r="168" spans="1:11" ht="45" x14ac:dyDescent="0.25">
      <c r="A168" s="187">
        <v>1309</v>
      </c>
      <c r="B168" s="187">
        <v>344</v>
      </c>
      <c r="C168" s="184" t="str">
        <f t="shared" si="6"/>
        <v>344-1309</v>
      </c>
      <c r="D168" s="244" t="s">
        <v>324</v>
      </c>
      <c r="E168" s="244" t="s">
        <v>7</v>
      </c>
      <c r="F168" s="244" t="s">
        <v>15</v>
      </c>
      <c r="G168" s="244" t="s">
        <v>643</v>
      </c>
      <c r="H168" s="187" t="s">
        <v>20</v>
      </c>
      <c r="I168" s="188">
        <v>69</v>
      </c>
      <c r="J168" s="188">
        <f>VLOOKUP(A168,CENIK!$A$2:$F$201,6,FALSE)</f>
        <v>0</v>
      </c>
      <c r="K168" s="188">
        <f t="shared" si="5"/>
        <v>0</v>
      </c>
    </row>
    <row r="169" spans="1:11" ht="60" x14ac:dyDescent="0.25">
      <c r="A169" s="187">
        <v>1310</v>
      </c>
      <c r="B169" s="187">
        <v>344</v>
      </c>
      <c r="C169" s="184" t="str">
        <f t="shared" si="6"/>
        <v>344-1310</v>
      </c>
      <c r="D169" s="244" t="s">
        <v>324</v>
      </c>
      <c r="E169" s="244" t="s">
        <v>7</v>
      </c>
      <c r="F169" s="244" t="s">
        <v>15</v>
      </c>
      <c r="G169" s="244" t="s">
        <v>21</v>
      </c>
      <c r="H169" s="187" t="s">
        <v>22</v>
      </c>
      <c r="I169" s="188">
        <v>80</v>
      </c>
      <c r="J169" s="188">
        <f>VLOOKUP(A169,CENIK!$A$2:$F$201,6,FALSE)</f>
        <v>0</v>
      </c>
      <c r="K169" s="188">
        <f t="shared" si="5"/>
        <v>0</v>
      </c>
    </row>
    <row r="170" spans="1:11" ht="30" x14ac:dyDescent="0.25">
      <c r="A170" s="187">
        <v>1401</v>
      </c>
      <c r="B170" s="187">
        <v>344</v>
      </c>
      <c r="C170" s="184" t="str">
        <f t="shared" si="6"/>
        <v>344-1401</v>
      </c>
      <c r="D170" s="244" t="s">
        <v>324</v>
      </c>
      <c r="E170" s="244" t="s">
        <v>7</v>
      </c>
      <c r="F170" s="244" t="s">
        <v>25</v>
      </c>
      <c r="G170" s="244" t="s">
        <v>247</v>
      </c>
      <c r="H170" s="187" t="s">
        <v>20</v>
      </c>
      <c r="I170" s="188">
        <v>4</v>
      </c>
      <c r="J170" s="188">
        <f>VLOOKUP(A170,CENIK!$A$2:$F$201,6,FALSE)</f>
        <v>0</v>
      </c>
      <c r="K170" s="188">
        <f t="shared" si="5"/>
        <v>0</v>
      </c>
    </row>
    <row r="171" spans="1:11" ht="30" x14ac:dyDescent="0.25">
      <c r="A171" s="187">
        <v>1402</v>
      </c>
      <c r="B171" s="187">
        <v>344</v>
      </c>
      <c r="C171" s="184" t="str">
        <f t="shared" si="6"/>
        <v>344-1402</v>
      </c>
      <c r="D171" s="244" t="s">
        <v>324</v>
      </c>
      <c r="E171" s="244" t="s">
        <v>7</v>
      </c>
      <c r="F171" s="244" t="s">
        <v>25</v>
      </c>
      <c r="G171" s="244" t="s">
        <v>248</v>
      </c>
      <c r="H171" s="187" t="s">
        <v>20</v>
      </c>
      <c r="I171" s="188">
        <v>5</v>
      </c>
      <c r="J171" s="188">
        <f>VLOOKUP(A171,CENIK!$A$2:$F$201,6,FALSE)</f>
        <v>0</v>
      </c>
      <c r="K171" s="188">
        <f t="shared" ref="K171:K234" si="7">ROUND(I171*J171,2)</f>
        <v>0</v>
      </c>
    </row>
    <row r="172" spans="1:11" ht="30" x14ac:dyDescent="0.25">
      <c r="A172" s="187">
        <v>1403</v>
      </c>
      <c r="B172" s="187">
        <v>344</v>
      </c>
      <c r="C172" s="184" t="str">
        <f t="shared" si="6"/>
        <v>344-1403</v>
      </c>
      <c r="D172" s="244" t="s">
        <v>324</v>
      </c>
      <c r="E172" s="244" t="s">
        <v>7</v>
      </c>
      <c r="F172" s="244" t="s">
        <v>25</v>
      </c>
      <c r="G172" s="244" t="s">
        <v>249</v>
      </c>
      <c r="H172" s="187" t="s">
        <v>20</v>
      </c>
      <c r="I172" s="188">
        <v>2</v>
      </c>
      <c r="J172" s="188">
        <f>VLOOKUP(A172,CENIK!$A$2:$F$201,6,FALSE)</f>
        <v>0</v>
      </c>
      <c r="K172" s="188">
        <f t="shared" si="7"/>
        <v>0</v>
      </c>
    </row>
    <row r="173" spans="1:11" ht="45" x14ac:dyDescent="0.25">
      <c r="A173" s="187">
        <v>12308</v>
      </c>
      <c r="B173" s="187">
        <v>344</v>
      </c>
      <c r="C173" s="184" t="str">
        <f t="shared" si="6"/>
        <v>344-12308</v>
      </c>
      <c r="D173" s="244" t="s">
        <v>324</v>
      </c>
      <c r="E173" s="244" t="s">
        <v>26</v>
      </c>
      <c r="F173" s="244" t="s">
        <v>27</v>
      </c>
      <c r="G173" s="244" t="s">
        <v>28</v>
      </c>
      <c r="H173" s="187" t="s">
        <v>29</v>
      </c>
      <c r="I173" s="188">
        <v>535</v>
      </c>
      <c r="J173" s="188">
        <f>VLOOKUP(A173,CENIK!$A$2:$F$201,6,FALSE)</f>
        <v>0</v>
      </c>
      <c r="K173" s="188">
        <f t="shared" si="7"/>
        <v>0</v>
      </c>
    </row>
    <row r="174" spans="1:11" ht="30" x14ac:dyDescent="0.25">
      <c r="A174" s="187">
        <v>24405</v>
      </c>
      <c r="B174" s="187">
        <v>344</v>
      </c>
      <c r="C174" s="184" t="str">
        <f t="shared" si="6"/>
        <v>344-24405</v>
      </c>
      <c r="D174" s="244" t="s">
        <v>324</v>
      </c>
      <c r="E174" s="244" t="s">
        <v>26</v>
      </c>
      <c r="F174" s="244" t="s">
        <v>36</v>
      </c>
      <c r="G174" s="244" t="s">
        <v>252</v>
      </c>
      <c r="H174" s="187" t="s">
        <v>22</v>
      </c>
      <c r="I174" s="188">
        <v>170.23</v>
      </c>
      <c r="J174" s="188">
        <f>VLOOKUP(A174,CENIK!$A$2:$F$201,6,FALSE)</f>
        <v>0</v>
      </c>
      <c r="K174" s="188">
        <f t="shared" si="7"/>
        <v>0</v>
      </c>
    </row>
    <row r="175" spans="1:11" ht="45" x14ac:dyDescent="0.25">
      <c r="A175" s="187">
        <v>31302</v>
      </c>
      <c r="B175" s="187">
        <v>344</v>
      </c>
      <c r="C175" s="184" t="str">
        <f t="shared" si="6"/>
        <v>344-31302</v>
      </c>
      <c r="D175" s="244" t="s">
        <v>324</v>
      </c>
      <c r="E175" s="244" t="s">
        <v>26</v>
      </c>
      <c r="F175" s="244" t="s">
        <v>36</v>
      </c>
      <c r="G175" s="244" t="s">
        <v>639</v>
      </c>
      <c r="H175" s="187" t="s">
        <v>22</v>
      </c>
      <c r="I175" s="188">
        <v>148.47</v>
      </c>
      <c r="J175" s="188">
        <f>VLOOKUP(A175,CENIK!$A$2:$F$201,6,FALSE)</f>
        <v>0</v>
      </c>
      <c r="K175" s="188">
        <f t="shared" si="7"/>
        <v>0</v>
      </c>
    </row>
    <row r="176" spans="1:11" ht="75" x14ac:dyDescent="0.25">
      <c r="A176" s="187">
        <v>31602</v>
      </c>
      <c r="B176" s="187">
        <v>344</v>
      </c>
      <c r="C176" s="184" t="str">
        <f t="shared" si="6"/>
        <v>344-31602</v>
      </c>
      <c r="D176" s="244" t="s">
        <v>324</v>
      </c>
      <c r="E176" s="244" t="s">
        <v>26</v>
      </c>
      <c r="F176" s="244" t="s">
        <v>36</v>
      </c>
      <c r="G176" s="244" t="s">
        <v>640</v>
      </c>
      <c r="H176" s="187" t="s">
        <v>29</v>
      </c>
      <c r="I176" s="188">
        <v>535</v>
      </c>
      <c r="J176" s="188">
        <f>VLOOKUP(A176,CENIK!$A$2:$F$201,6,FALSE)</f>
        <v>0</v>
      </c>
      <c r="K176" s="188">
        <f t="shared" si="7"/>
        <v>0</v>
      </c>
    </row>
    <row r="177" spans="1:11" ht="45" x14ac:dyDescent="0.25">
      <c r="A177" s="187">
        <v>32311</v>
      </c>
      <c r="B177" s="187">
        <v>344</v>
      </c>
      <c r="C177" s="184" t="str">
        <f t="shared" si="6"/>
        <v>344-32311</v>
      </c>
      <c r="D177" s="244" t="s">
        <v>324</v>
      </c>
      <c r="E177" s="244" t="s">
        <v>26</v>
      </c>
      <c r="F177" s="244" t="s">
        <v>36</v>
      </c>
      <c r="G177" s="244" t="s">
        <v>255</v>
      </c>
      <c r="H177" s="187" t="s">
        <v>29</v>
      </c>
      <c r="I177" s="188">
        <v>535</v>
      </c>
      <c r="J177" s="188">
        <f>VLOOKUP(A177,CENIK!$A$2:$F$201,6,FALSE)</f>
        <v>0</v>
      </c>
      <c r="K177" s="188">
        <f t="shared" si="7"/>
        <v>0</v>
      </c>
    </row>
    <row r="178" spans="1:11" ht="30" x14ac:dyDescent="0.25">
      <c r="A178" s="187">
        <v>2208</v>
      </c>
      <c r="B178" s="187">
        <v>344</v>
      </c>
      <c r="C178" s="184" t="str">
        <f t="shared" si="6"/>
        <v>344-2208</v>
      </c>
      <c r="D178" s="244" t="s">
        <v>324</v>
      </c>
      <c r="E178" s="244" t="s">
        <v>26</v>
      </c>
      <c r="F178" s="244" t="s">
        <v>36</v>
      </c>
      <c r="G178" s="244" t="s">
        <v>37</v>
      </c>
      <c r="H178" s="187" t="s">
        <v>29</v>
      </c>
      <c r="I178" s="188">
        <v>535</v>
      </c>
      <c r="J178" s="188">
        <f>VLOOKUP(A178,CENIK!$A$2:$F$201,6,FALSE)</f>
        <v>0</v>
      </c>
      <c r="K178" s="188">
        <f t="shared" si="7"/>
        <v>0</v>
      </c>
    </row>
    <row r="179" spans="1:11" ht="30" x14ac:dyDescent="0.25">
      <c r="A179" s="187">
        <v>34901</v>
      </c>
      <c r="B179" s="187">
        <v>344</v>
      </c>
      <c r="C179" s="184" t="str">
        <f t="shared" si="6"/>
        <v>344-34901</v>
      </c>
      <c r="D179" s="244" t="s">
        <v>324</v>
      </c>
      <c r="E179" s="244" t="s">
        <v>26</v>
      </c>
      <c r="F179" s="244" t="s">
        <v>36</v>
      </c>
      <c r="G179" s="244" t="s">
        <v>43</v>
      </c>
      <c r="H179" s="187" t="s">
        <v>29</v>
      </c>
      <c r="I179" s="188">
        <v>535</v>
      </c>
      <c r="J179" s="188">
        <f>VLOOKUP(A179,CENIK!$A$2:$F$201,6,FALSE)</f>
        <v>0</v>
      </c>
      <c r="K179" s="188">
        <f t="shared" si="7"/>
        <v>0</v>
      </c>
    </row>
    <row r="180" spans="1:11" ht="60" x14ac:dyDescent="0.25">
      <c r="A180" s="187">
        <v>4109</v>
      </c>
      <c r="B180" s="187">
        <v>344</v>
      </c>
      <c r="C180" s="184" t="str">
        <f t="shared" si="6"/>
        <v>344-4109</v>
      </c>
      <c r="D180" s="244" t="s">
        <v>324</v>
      </c>
      <c r="E180" s="244" t="s">
        <v>49</v>
      </c>
      <c r="F180" s="244" t="s">
        <v>50</v>
      </c>
      <c r="G180" s="244" t="s">
        <v>259</v>
      </c>
      <c r="H180" s="187" t="s">
        <v>22</v>
      </c>
      <c r="I180" s="188">
        <v>298.14999999999998</v>
      </c>
      <c r="J180" s="188">
        <f>VLOOKUP(A180,CENIK!$A$2:$F$201,6,FALSE)</f>
        <v>0</v>
      </c>
      <c r="K180" s="188">
        <f t="shared" si="7"/>
        <v>0</v>
      </c>
    </row>
    <row r="181" spans="1:11" ht="60" x14ac:dyDescent="0.25">
      <c r="A181" s="187">
        <v>4110</v>
      </c>
      <c r="B181" s="187">
        <v>344</v>
      </c>
      <c r="C181" s="184" t="str">
        <f t="shared" si="6"/>
        <v>344-4110</v>
      </c>
      <c r="D181" s="244" t="s">
        <v>324</v>
      </c>
      <c r="E181" s="244" t="s">
        <v>49</v>
      </c>
      <c r="F181" s="244" t="s">
        <v>50</v>
      </c>
      <c r="G181" s="244" t="s">
        <v>51</v>
      </c>
      <c r="H181" s="187" t="s">
        <v>22</v>
      </c>
      <c r="I181" s="188">
        <v>368.25</v>
      </c>
      <c r="J181" s="188">
        <f>VLOOKUP(A181,CENIK!$A$2:$F$201,6,FALSE)</f>
        <v>0</v>
      </c>
      <c r="K181" s="188">
        <f t="shared" si="7"/>
        <v>0</v>
      </c>
    </row>
    <row r="182" spans="1:11" ht="45" x14ac:dyDescent="0.25">
      <c r="A182" s="187">
        <v>4121</v>
      </c>
      <c r="B182" s="187">
        <v>344</v>
      </c>
      <c r="C182" s="184" t="str">
        <f t="shared" ref="C182:C245" si="8">CONCATENATE(B182,$A$40,A182)</f>
        <v>344-4121</v>
      </c>
      <c r="D182" s="244" t="s">
        <v>324</v>
      </c>
      <c r="E182" s="244" t="s">
        <v>49</v>
      </c>
      <c r="F182" s="244" t="s">
        <v>50</v>
      </c>
      <c r="G182" s="244" t="s">
        <v>260</v>
      </c>
      <c r="H182" s="187" t="s">
        <v>22</v>
      </c>
      <c r="I182" s="188">
        <v>33</v>
      </c>
      <c r="J182" s="188">
        <f>VLOOKUP(A182,CENIK!$A$2:$F$201,6,FALSE)</f>
        <v>0</v>
      </c>
      <c r="K182" s="188">
        <f t="shared" si="7"/>
        <v>0</v>
      </c>
    </row>
    <row r="183" spans="1:11" ht="30" x14ac:dyDescent="0.25">
      <c r="A183" s="187">
        <v>4202</v>
      </c>
      <c r="B183" s="187">
        <v>344</v>
      </c>
      <c r="C183" s="184" t="str">
        <f t="shared" si="8"/>
        <v>344-4202</v>
      </c>
      <c r="D183" s="244" t="s">
        <v>324</v>
      </c>
      <c r="E183" s="244" t="s">
        <v>49</v>
      </c>
      <c r="F183" s="244" t="s">
        <v>56</v>
      </c>
      <c r="G183" s="244" t="s">
        <v>58</v>
      </c>
      <c r="H183" s="187" t="s">
        <v>29</v>
      </c>
      <c r="I183" s="188">
        <v>137.6</v>
      </c>
      <c r="J183" s="188">
        <f>VLOOKUP(A183,CENIK!$A$2:$F$201,6,FALSE)</f>
        <v>0</v>
      </c>
      <c r="K183" s="188">
        <f t="shared" si="7"/>
        <v>0</v>
      </c>
    </row>
    <row r="184" spans="1:11" ht="75" x14ac:dyDescent="0.25">
      <c r="A184" s="187">
        <v>4203</v>
      </c>
      <c r="B184" s="187">
        <v>344</v>
      </c>
      <c r="C184" s="184" t="str">
        <f t="shared" si="8"/>
        <v>344-4203</v>
      </c>
      <c r="D184" s="244" t="s">
        <v>324</v>
      </c>
      <c r="E184" s="244" t="s">
        <v>49</v>
      </c>
      <c r="F184" s="244" t="s">
        <v>56</v>
      </c>
      <c r="G184" s="244" t="s">
        <v>59</v>
      </c>
      <c r="H184" s="187" t="s">
        <v>22</v>
      </c>
      <c r="I184" s="188">
        <v>22.63</v>
      </c>
      <c r="J184" s="188">
        <f>VLOOKUP(A184,CENIK!$A$2:$F$201,6,FALSE)</f>
        <v>0</v>
      </c>
      <c r="K184" s="188">
        <f t="shared" si="7"/>
        <v>0</v>
      </c>
    </row>
    <row r="185" spans="1:11" ht="60" x14ac:dyDescent="0.25">
      <c r="A185" s="187">
        <v>4204</v>
      </c>
      <c r="B185" s="187">
        <v>344</v>
      </c>
      <c r="C185" s="184" t="str">
        <f t="shared" si="8"/>
        <v>344-4204</v>
      </c>
      <c r="D185" s="244" t="s">
        <v>324</v>
      </c>
      <c r="E185" s="244" t="s">
        <v>49</v>
      </c>
      <c r="F185" s="244" t="s">
        <v>56</v>
      </c>
      <c r="G185" s="244" t="s">
        <v>60</v>
      </c>
      <c r="H185" s="187" t="s">
        <v>22</v>
      </c>
      <c r="I185" s="188">
        <v>98.57</v>
      </c>
      <c r="J185" s="188">
        <f>VLOOKUP(A185,CENIK!$A$2:$F$201,6,FALSE)</f>
        <v>0</v>
      </c>
      <c r="K185" s="188">
        <f t="shared" si="7"/>
        <v>0</v>
      </c>
    </row>
    <row r="186" spans="1:11" ht="60" x14ac:dyDescent="0.25">
      <c r="A186" s="187">
        <v>4206</v>
      </c>
      <c r="B186" s="187">
        <v>344</v>
      </c>
      <c r="C186" s="184" t="str">
        <f t="shared" si="8"/>
        <v>344-4206</v>
      </c>
      <c r="D186" s="244" t="s">
        <v>324</v>
      </c>
      <c r="E186" s="244" t="s">
        <v>49</v>
      </c>
      <c r="F186" s="244" t="s">
        <v>56</v>
      </c>
      <c r="G186" s="244" t="s">
        <v>62</v>
      </c>
      <c r="H186" s="187" t="s">
        <v>22</v>
      </c>
      <c r="I186" s="188">
        <v>217.9</v>
      </c>
      <c r="J186" s="188">
        <f>VLOOKUP(A186,CENIK!$A$2:$F$201,6,FALSE)</f>
        <v>0</v>
      </c>
      <c r="K186" s="188">
        <f t="shared" si="7"/>
        <v>0</v>
      </c>
    </row>
    <row r="187" spans="1:11" ht="75" x14ac:dyDescent="0.25">
      <c r="A187" s="187">
        <v>5108</v>
      </c>
      <c r="B187" s="187">
        <v>344</v>
      </c>
      <c r="C187" s="184" t="str">
        <f t="shared" si="8"/>
        <v>344-5108</v>
      </c>
      <c r="D187" s="244" t="s">
        <v>324</v>
      </c>
      <c r="E187" s="244" t="s">
        <v>63</v>
      </c>
      <c r="F187" s="244" t="s">
        <v>64</v>
      </c>
      <c r="G187" s="244" t="s">
        <v>68</v>
      </c>
      <c r="H187" s="187" t="s">
        <v>69</v>
      </c>
      <c r="I187" s="188">
        <v>172</v>
      </c>
      <c r="J187" s="188">
        <f>VLOOKUP(A187,CENIK!$A$2:$F$201,6,FALSE)</f>
        <v>0</v>
      </c>
      <c r="K187" s="188">
        <f t="shared" si="7"/>
        <v>0</v>
      </c>
    </row>
    <row r="188" spans="1:11" ht="165" x14ac:dyDescent="0.25">
      <c r="A188" s="187">
        <v>6101</v>
      </c>
      <c r="B188" s="187">
        <v>344</v>
      </c>
      <c r="C188" s="184" t="str">
        <f t="shared" si="8"/>
        <v>344-6101</v>
      </c>
      <c r="D188" s="244" t="s">
        <v>324</v>
      </c>
      <c r="E188" s="244" t="s">
        <v>74</v>
      </c>
      <c r="F188" s="244" t="s">
        <v>75</v>
      </c>
      <c r="G188" s="244" t="s">
        <v>76</v>
      </c>
      <c r="H188" s="187" t="s">
        <v>10</v>
      </c>
      <c r="I188" s="188">
        <v>172</v>
      </c>
      <c r="J188" s="188">
        <f>VLOOKUP(A188,CENIK!$A$2:$F$201,6,FALSE)</f>
        <v>0</v>
      </c>
      <c r="K188" s="188">
        <f t="shared" si="7"/>
        <v>0</v>
      </c>
    </row>
    <row r="189" spans="1:11" ht="120" x14ac:dyDescent="0.25">
      <c r="A189" s="187">
        <v>6202</v>
      </c>
      <c r="B189" s="187">
        <v>344</v>
      </c>
      <c r="C189" s="184" t="str">
        <f t="shared" si="8"/>
        <v>344-6202</v>
      </c>
      <c r="D189" s="244" t="s">
        <v>324</v>
      </c>
      <c r="E189" s="244" t="s">
        <v>74</v>
      </c>
      <c r="F189" s="244" t="s">
        <v>77</v>
      </c>
      <c r="G189" s="244" t="s">
        <v>263</v>
      </c>
      <c r="H189" s="187" t="s">
        <v>6</v>
      </c>
      <c r="I189" s="188">
        <v>3</v>
      </c>
      <c r="J189" s="188">
        <f>VLOOKUP(A189,CENIK!$A$2:$F$201,6,FALSE)</f>
        <v>0</v>
      </c>
      <c r="K189" s="188">
        <f t="shared" si="7"/>
        <v>0</v>
      </c>
    </row>
    <row r="190" spans="1:11" ht="120" x14ac:dyDescent="0.25">
      <c r="A190" s="187">
        <v>6204</v>
      </c>
      <c r="B190" s="187">
        <v>344</v>
      </c>
      <c r="C190" s="184" t="str">
        <f t="shared" si="8"/>
        <v>344-6204</v>
      </c>
      <c r="D190" s="244" t="s">
        <v>324</v>
      </c>
      <c r="E190" s="244" t="s">
        <v>74</v>
      </c>
      <c r="F190" s="244" t="s">
        <v>77</v>
      </c>
      <c r="G190" s="244" t="s">
        <v>265</v>
      </c>
      <c r="H190" s="187" t="s">
        <v>6</v>
      </c>
      <c r="I190" s="188">
        <v>2</v>
      </c>
      <c r="J190" s="188">
        <f>VLOOKUP(A190,CENIK!$A$2:$F$201,6,FALSE)</f>
        <v>0</v>
      </c>
      <c r="K190" s="188">
        <f t="shared" si="7"/>
        <v>0</v>
      </c>
    </row>
    <row r="191" spans="1:11" ht="120" x14ac:dyDescent="0.25">
      <c r="A191" s="187">
        <v>6253</v>
      </c>
      <c r="B191" s="187">
        <v>344</v>
      </c>
      <c r="C191" s="184" t="str">
        <f t="shared" si="8"/>
        <v>344-6253</v>
      </c>
      <c r="D191" s="244" t="s">
        <v>324</v>
      </c>
      <c r="E191" s="244" t="s">
        <v>74</v>
      </c>
      <c r="F191" s="244" t="s">
        <v>77</v>
      </c>
      <c r="G191" s="244" t="s">
        <v>269</v>
      </c>
      <c r="H191" s="187" t="s">
        <v>6</v>
      </c>
      <c r="I191" s="188">
        <v>5</v>
      </c>
      <c r="J191" s="188">
        <f>VLOOKUP(A191,CENIK!$A$2:$F$201,6,FALSE)</f>
        <v>0</v>
      </c>
      <c r="K191" s="188">
        <f t="shared" si="7"/>
        <v>0</v>
      </c>
    </row>
    <row r="192" spans="1:11" ht="120" x14ac:dyDescent="0.25">
      <c r="A192" s="187">
        <v>6305</v>
      </c>
      <c r="B192" s="187">
        <v>344</v>
      </c>
      <c r="C192" s="184" t="str">
        <f t="shared" si="8"/>
        <v>344-6305</v>
      </c>
      <c r="D192" s="244" t="s">
        <v>324</v>
      </c>
      <c r="E192" s="244" t="s">
        <v>74</v>
      </c>
      <c r="F192" s="244" t="s">
        <v>81</v>
      </c>
      <c r="G192" s="244" t="s">
        <v>84</v>
      </c>
      <c r="H192" s="187" t="s">
        <v>6</v>
      </c>
      <c r="I192" s="188">
        <v>5</v>
      </c>
      <c r="J192" s="188">
        <f>VLOOKUP(A192,CENIK!$A$2:$F$201,6,FALSE)</f>
        <v>0</v>
      </c>
      <c r="K192" s="188">
        <f t="shared" si="7"/>
        <v>0</v>
      </c>
    </row>
    <row r="193" spans="1:11" ht="345" x14ac:dyDescent="0.25">
      <c r="A193" s="187">
        <v>6301</v>
      </c>
      <c r="B193" s="187">
        <v>344</v>
      </c>
      <c r="C193" s="184" t="str">
        <f t="shared" si="8"/>
        <v>344-6301</v>
      </c>
      <c r="D193" s="244" t="s">
        <v>324</v>
      </c>
      <c r="E193" s="244" t="s">
        <v>74</v>
      </c>
      <c r="F193" s="244" t="s">
        <v>81</v>
      </c>
      <c r="G193" s="244" t="s">
        <v>270</v>
      </c>
      <c r="H193" s="187" t="s">
        <v>6</v>
      </c>
      <c r="I193" s="188">
        <v>5</v>
      </c>
      <c r="J193" s="188">
        <f>VLOOKUP(A193,CENIK!$A$2:$F$201,6,FALSE)</f>
        <v>0</v>
      </c>
      <c r="K193" s="188">
        <f t="shared" si="7"/>
        <v>0</v>
      </c>
    </row>
    <row r="194" spans="1:11" ht="60" x14ac:dyDescent="0.25">
      <c r="A194" s="187">
        <v>6405</v>
      </c>
      <c r="B194" s="187">
        <v>344</v>
      </c>
      <c r="C194" s="184" t="str">
        <f t="shared" si="8"/>
        <v>344-6405</v>
      </c>
      <c r="D194" s="244" t="s">
        <v>324</v>
      </c>
      <c r="E194" s="244" t="s">
        <v>74</v>
      </c>
      <c r="F194" s="244" t="s">
        <v>85</v>
      </c>
      <c r="G194" s="244" t="s">
        <v>87</v>
      </c>
      <c r="H194" s="187" t="s">
        <v>10</v>
      </c>
      <c r="I194" s="188">
        <v>172</v>
      </c>
      <c r="J194" s="188">
        <f>VLOOKUP(A194,CENIK!$A$2:$F$201,6,FALSE)</f>
        <v>0</v>
      </c>
      <c r="K194" s="188">
        <f t="shared" si="7"/>
        <v>0</v>
      </c>
    </row>
    <row r="195" spans="1:11" ht="30" x14ac:dyDescent="0.25">
      <c r="A195" s="187">
        <v>6401</v>
      </c>
      <c r="B195" s="187">
        <v>344</v>
      </c>
      <c r="C195" s="184" t="str">
        <f t="shared" si="8"/>
        <v>344-6401</v>
      </c>
      <c r="D195" s="244" t="s">
        <v>324</v>
      </c>
      <c r="E195" s="244" t="s">
        <v>74</v>
      </c>
      <c r="F195" s="244" t="s">
        <v>85</v>
      </c>
      <c r="G195" s="244" t="s">
        <v>86</v>
      </c>
      <c r="H195" s="187" t="s">
        <v>10</v>
      </c>
      <c r="I195" s="188">
        <v>172</v>
      </c>
      <c r="J195" s="188">
        <f>VLOOKUP(A195,CENIK!$A$2:$F$201,6,FALSE)</f>
        <v>0</v>
      </c>
      <c r="K195" s="188">
        <f t="shared" si="7"/>
        <v>0</v>
      </c>
    </row>
    <row r="196" spans="1:11" ht="30" x14ac:dyDescent="0.25">
      <c r="A196" s="187">
        <v>6402</v>
      </c>
      <c r="B196" s="187">
        <v>344</v>
      </c>
      <c r="C196" s="184" t="str">
        <f t="shared" si="8"/>
        <v>344-6402</v>
      </c>
      <c r="D196" s="244" t="s">
        <v>324</v>
      </c>
      <c r="E196" s="244" t="s">
        <v>74</v>
      </c>
      <c r="F196" s="244" t="s">
        <v>85</v>
      </c>
      <c r="G196" s="244" t="s">
        <v>122</v>
      </c>
      <c r="H196" s="187" t="s">
        <v>10</v>
      </c>
      <c r="I196" s="188">
        <v>172</v>
      </c>
      <c r="J196" s="188">
        <f>VLOOKUP(A196,CENIK!$A$2:$F$201,6,FALSE)</f>
        <v>0</v>
      </c>
      <c r="K196" s="188">
        <f t="shared" si="7"/>
        <v>0</v>
      </c>
    </row>
    <row r="197" spans="1:11" ht="30" x14ac:dyDescent="0.25">
      <c r="A197" s="187">
        <v>6501</v>
      </c>
      <c r="B197" s="187">
        <v>344</v>
      </c>
      <c r="C197" s="184" t="str">
        <f t="shared" si="8"/>
        <v>344-6501</v>
      </c>
      <c r="D197" s="244" t="s">
        <v>324</v>
      </c>
      <c r="E197" s="244" t="s">
        <v>74</v>
      </c>
      <c r="F197" s="244" t="s">
        <v>88</v>
      </c>
      <c r="G197" s="244" t="s">
        <v>271</v>
      </c>
      <c r="H197" s="187" t="s">
        <v>6</v>
      </c>
      <c r="I197" s="188">
        <v>2</v>
      </c>
      <c r="J197" s="188">
        <f>VLOOKUP(A197,CENIK!$A$2:$F$201,6,FALSE)</f>
        <v>0</v>
      </c>
      <c r="K197" s="188">
        <f t="shared" si="7"/>
        <v>0</v>
      </c>
    </row>
    <row r="198" spans="1:11" ht="75" x14ac:dyDescent="0.25">
      <c r="A198" s="187">
        <v>6514</v>
      </c>
      <c r="B198" s="187">
        <v>344</v>
      </c>
      <c r="C198" s="184" t="str">
        <f t="shared" si="8"/>
        <v>344-6514</v>
      </c>
      <c r="D198" s="244" t="s">
        <v>324</v>
      </c>
      <c r="E198" s="244" t="s">
        <v>74</v>
      </c>
      <c r="F198" s="244" t="s">
        <v>88</v>
      </c>
      <c r="G198" s="244" t="s">
        <v>280</v>
      </c>
      <c r="H198" s="187" t="s">
        <v>10</v>
      </c>
      <c r="I198" s="188">
        <v>140</v>
      </c>
      <c r="J198" s="188">
        <f>VLOOKUP(A198,CENIK!$A$2:$F$201,6,FALSE)</f>
        <v>0</v>
      </c>
      <c r="K198" s="188">
        <f t="shared" si="7"/>
        <v>0</v>
      </c>
    </row>
    <row r="199" spans="1:11" ht="45" x14ac:dyDescent="0.25">
      <c r="A199" s="187">
        <v>6503</v>
      </c>
      <c r="B199" s="187">
        <v>344</v>
      </c>
      <c r="C199" s="184" t="str">
        <f t="shared" si="8"/>
        <v>344-6503</v>
      </c>
      <c r="D199" s="244" t="s">
        <v>324</v>
      </c>
      <c r="E199" s="244" t="s">
        <v>74</v>
      </c>
      <c r="F199" s="244" t="s">
        <v>88</v>
      </c>
      <c r="G199" s="244" t="s">
        <v>273</v>
      </c>
      <c r="H199" s="187" t="s">
        <v>6</v>
      </c>
      <c r="I199" s="188">
        <v>4</v>
      </c>
      <c r="J199" s="188">
        <f>VLOOKUP(A199,CENIK!$A$2:$F$201,6,FALSE)</f>
        <v>0</v>
      </c>
      <c r="K199" s="188">
        <f t="shared" si="7"/>
        <v>0</v>
      </c>
    </row>
    <row r="200" spans="1:11" ht="45" x14ac:dyDescent="0.25">
      <c r="A200" s="187">
        <v>6504</v>
      </c>
      <c r="B200" s="187">
        <v>344</v>
      </c>
      <c r="C200" s="184" t="str">
        <f t="shared" si="8"/>
        <v>344-6504</v>
      </c>
      <c r="D200" s="244" t="s">
        <v>324</v>
      </c>
      <c r="E200" s="244" t="s">
        <v>74</v>
      </c>
      <c r="F200" s="244" t="s">
        <v>88</v>
      </c>
      <c r="G200" s="244" t="s">
        <v>274</v>
      </c>
      <c r="H200" s="187" t="s">
        <v>6</v>
      </c>
      <c r="I200" s="188">
        <v>1</v>
      </c>
      <c r="J200" s="188">
        <f>VLOOKUP(A200,CENIK!$A$2:$F$201,6,FALSE)</f>
        <v>0</v>
      </c>
      <c r="K200" s="188">
        <f t="shared" si="7"/>
        <v>0</v>
      </c>
    </row>
    <row r="201" spans="1:11" ht="60" x14ac:dyDescent="0.25">
      <c r="A201" s="187">
        <v>1201</v>
      </c>
      <c r="B201" s="187">
        <v>539</v>
      </c>
      <c r="C201" s="184" t="str">
        <f t="shared" si="8"/>
        <v>539-1201</v>
      </c>
      <c r="D201" s="244" t="s">
        <v>328</v>
      </c>
      <c r="E201" s="244" t="s">
        <v>7</v>
      </c>
      <c r="F201" s="244" t="s">
        <v>8</v>
      </c>
      <c r="G201" s="244" t="s">
        <v>9</v>
      </c>
      <c r="H201" s="187" t="s">
        <v>10</v>
      </c>
      <c r="I201" s="188">
        <v>95</v>
      </c>
      <c r="J201" s="188">
        <f>VLOOKUP(A201,CENIK!$A$2:$F$201,6,FALSE)</f>
        <v>0</v>
      </c>
      <c r="K201" s="188">
        <f t="shared" si="7"/>
        <v>0</v>
      </c>
    </row>
    <row r="202" spans="1:11" ht="45" x14ac:dyDescent="0.25">
      <c r="A202" s="187">
        <v>1202</v>
      </c>
      <c r="B202" s="187">
        <v>539</v>
      </c>
      <c r="C202" s="184" t="str">
        <f t="shared" si="8"/>
        <v>539-1202</v>
      </c>
      <c r="D202" s="244" t="s">
        <v>328</v>
      </c>
      <c r="E202" s="244" t="s">
        <v>7</v>
      </c>
      <c r="F202" s="244" t="s">
        <v>8</v>
      </c>
      <c r="G202" s="244" t="s">
        <v>11</v>
      </c>
      <c r="H202" s="187" t="s">
        <v>12</v>
      </c>
      <c r="I202" s="188">
        <v>4</v>
      </c>
      <c r="J202" s="188">
        <f>VLOOKUP(A202,CENIK!$A$2:$F$201,6,FALSE)</f>
        <v>0</v>
      </c>
      <c r="K202" s="188">
        <f t="shared" si="7"/>
        <v>0</v>
      </c>
    </row>
    <row r="203" spans="1:11" ht="60" x14ac:dyDescent="0.25">
      <c r="A203" s="187">
        <v>1203</v>
      </c>
      <c r="B203" s="187">
        <v>539</v>
      </c>
      <c r="C203" s="184" t="str">
        <f t="shared" si="8"/>
        <v>539-1203</v>
      </c>
      <c r="D203" s="244" t="s">
        <v>328</v>
      </c>
      <c r="E203" s="244" t="s">
        <v>7</v>
      </c>
      <c r="F203" s="244" t="s">
        <v>8</v>
      </c>
      <c r="G203" s="244" t="s">
        <v>236</v>
      </c>
      <c r="H203" s="187" t="s">
        <v>10</v>
      </c>
      <c r="I203" s="188">
        <v>95</v>
      </c>
      <c r="J203" s="188">
        <f>VLOOKUP(A203,CENIK!$A$2:$F$201,6,FALSE)</f>
        <v>0</v>
      </c>
      <c r="K203" s="188">
        <f t="shared" si="7"/>
        <v>0</v>
      </c>
    </row>
    <row r="204" spans="1:11" ht="45" x14ac:dyDescent="0.25">
      <c r="A204" s="187">
        <v>1204</v>
      </c>
      <c r="B204" s="187">
        <v>539</v>
      </c>
      <c r="C204" s="184" t="str">
        <f t="shared" si="8"/>
        <v>539-1204</v>
      </c>
      <c r="D204" s="244" t="s">
        <v>328</v>
      </c>
      <c r="E204" s="244" t="s">
        <v>7</v>
      </c>
      <c r="F204" s="244" t="s">
        <v>8</v>
      </c>
      <c r="G204" s="244" t="s">
        <v>13</v>
      </c>
      <c r="H204" s="187" t="s">
        <v>10</v>
      </c>
      <c r="I204" s="188">
        <v>95</v>
      </c>
      <c r="J204" s="188">
        <f>VLOOKUP(A204,CENIK!$A$2:$F$201,6,FALSE)</f>
        <v>0</v>
      </c>
      <c r="K204" s="188">
        <f t="shared" si="7"/>
        <v>0</v>
      </c>
    </row>
    <row r="205" spans="1:11" ht="75" x14ac:dyDescent="0.25">
      <c r="A205" s="187">
        <v>1208</v>
      </c>
      <c r="B205" s="187">
        <v>539</v>
      </c>
      <c r="C205" s="184" t="str">
        <f t="shared" si="8"/>
        <v>539-1208</v>
      </c>
      <c r="D205" s="244" t="s">
        <v>328</v>
      </c>
      <c r="E205" s="244" t="s">
        <v>7</v>
      </c>
      <c r="F205" s="244" t="s">
        <v>8</v>
      </c>
      <c r="G205" s="244" t="s">
        <v>240</v>
      </c>
      <c r="H205" s="187" t="s">
        <v>14</v>
      </c>
      <c r="I205" s="188">
        <v>1</v>
      </c>
      <c r="J205" s="188">
        <f>VLOOKUP(A205,CENIK!$A$2:$F$201,6,FALSE)</f>
        <v>0</v>
      </c>
      <c r="K205" s="188">
        <f t="shared" si="7"/>
        <v>0</v>
      </c>
    </row>
    <row r="206" spans="1:11" ht="75" x14ac:dyDescent="0.25">
      <c r="A206" s="187">
        <v>1210</v>
      </c>
      <c r="B206" s="187">
        <v>539</v>
      </c>
      <c r="C206" s="184" t="str">
        <f t="shared" si="8"/>
        <v>539-1210</v>
      </c>
      <c r="D206" s="244" t="s">
        <v>328</v>
      </c>
      <c r="E206" s="244" t="s">
        <v>7</v>
      </c>
      <c r="F206" s="244" t="s">
        <v>8</v>
      </c>
      <c r="G206" s="244" t="s">
        <v>241</v>
      </c>
      <c r="H206" s="187" t="s">
        <v>14</v>
      </c>
      <c r="I206" s="188">
        <v>1</v>
      </c>
      <c r="J206" s="188">
        <f>VLOOKUP(A206,CENIK!$A$2:$F$201,6,FALSE)</f>
        <v>0</v>
      </c>
      <c r="K206" s="188">
        <f t="shared" si="7"/>
        <v>0</v>
      </c>
    </row>
    <row r="207" spans="1:11" ht="45" x14ac:dyDescent="0.25">
      <c r="A207" s="187">
        <v>1301</v>
      </c>
      <c r="B207" s="187">
        <v>539</v>
      </c>
      <c r="C207" s="184" t="str">
        <f t="shared" si="8"/>
        <v>539-1301</v>
      </c>
      <c r="D207" s="244" t="s">
        <v>328</v>
      </c>
      <c r="E207" s="244" t="s">
        <v>7</v>
      </c>
      <c r="F207" s="244" t="s">
        <v>15</v>
      </c>
      <c r="G207" s="244" t="s">
        <v>16</v>
      </c>
      <c r="H207" s="187" t="s">
        <v>10</v>
      </c>
      <c r="I207" s="188">
        <v>95</v>
      </c>
      <c r="J207" s="188">
        <f>VLOOKUP(A207,CENIK!$A$2:$F$201,6,FALSE)</f>
        <v>0</v>
      </c>
      <c r="K207" s="188">
        <f t="shared" si="7"/>
        <v>0</v>
      </c>
    </row>
    <row r="208" spans="1:11" ht="150" x14ac:dyDescent="0.25">
      <c r="A208" s="187">
        <v>1302</v>
      </c>
      <c r="B208" s="187">
        <v>539</v>
      </c>
      <c r="C208" s="184" t="str">
        <f t="shared" si="8"/>
        <v>539-1302</v>
      </c>
      <c r="D208" s="244" t="s">
        <v>328</v>
      </c>
      <c r="E208" s="244" t="s">
        <v>7</v>
      </c>
      <c r="F208" s="244" t="s">
        <v>15</v>
      </c>
      <c r="G208" s="1201" t="s">
        <v>3252</v>
      </c>
      <c r="H208" s="187" t="s">
        <v>10</v>
      </c>
      <c r="I208" s="188">
        <v>95</v>
      </c>
      <c r="J208" s="188">
        <f>VLOOKUP(A208,CENIK!$A$2:$F$201,6,FALSE)</f>
        <v>0</v>
      </c>
      <c r="K208" s="188">
        <f t="shared" si="7"/>
        <v>0</v>
      </c>
    </row>
    <row r="209" spans="1:11" ht="60" x14ac:dyDescent="0.25">
      <c r="A209" s="187">
        <v>1307</v>
      </c>
      <c r="B209" s="187">
        <v>539</v>
      </c>
      <c r="C209" s="184" t="str">
        <f t="shared" si="8"/>
        <v>539-1307</v>
      </c>
      <c r="D209" s="244" t="s">
        <v>328</v>
      </c>
      <c r="E209" s="244" t="s">
        <v>7</v>
      </c>
      <c r="F209" s="244" t="s">
        <v>15</v>
      </c>
      <c r="G209" s="244" t="s">
        <v>18</v>
      </c>
      <c r="H209" s="187" t="s">
        <v>6</v>
      </c>
      <c r="I209" s="188">
        <v>2</v>
      </c>
      <c r="J209" s="188">
        <f>VLOOKUP(A209,CENIK!$A$2:$F$201,6,FALSE)</f>
        <v>0</v>
      </c>
      <c r="K209" s="188">
        <f t="shared" si="7"/>
        <v>0</v>
      </c>
    </row>
    <row r="210" spans="1:11" ht="30" x14ac:dyDescent="0.25">
      <c r="A210" s="187">
        <v>1312</v>
      </c>
      <c r="B210" s="187">
        <v>539</v>
      </c>
      <c r="C210" s="184" t="str">
        <f t="shared" si="8"/>
        <v>539-1312</v>
      </c>
      <c r="D210" s="244" t="s">
        <v>328</v>
      </c>
      <c r="E210" s="244" t="s">
        <v>7</v>
      </c>
      <c r="F210" s="244" t="s">
        <v>15</v>
      </c>
      <c r="G210" s="244" t="s">
        <v>24</v>
      </c>
      <c r="H210" s="187" t="s">
        <v>6</v>
      </c>
      <c r="I210" s="188">
        <v>2</v>
      </c>
      <c r="J210" s="188">
        <f>VLOOKUP(A210,CENIK!$A$2:$F$201,6,FALSE)</f>
        <v>0</v>
      </c>
      <c r="K210" s="188">
        <f t="shared" si="7"/>
        <v>0</v>
      </c>
    </row>
    <row r="211" spans="1:11" ht="45" x14ac:dyDescent="0.25">
      <c r="A211" s="187">
        <v>1311</v>
      </c>
      <c r="B211" s="187">
        <v>539</v>
      </c>
      <c r="C211" s="184" t="str">
        <f t="shared" si="8"/>
        <v>539-1311</v>
      </c>
      <c r="D211" s="244" t="s">
        <v>328</v>
      </c>
      <c r="E211" s="244" t="s">
        <v>7</v>
      </c>
      <c r="F211" s="244" t="s">
        <v>15</v>
      </c>
      <c r="G211" s="244" t="s">
        <v>23</v>
      </c>
      <c r="H211" s="187" t="s">
        <v>14</v>
      </c>
      <c r="I211" s="188">
        <v>1</v>
      </c>
      <c r="J211" s="188">
        <f>VLOOKUP(A211,CENIK!$A$2:$F$201,6,FALSE)</f>
        <v>0</v>
      </c>
      <c r="K211" s="188">
        <f t="shared" si="7"/>
        <v>0</v>
      </c>
    </row>
    <row r="212" spans="1:11" ht="60" x14ac:dyDescent="0.25">
      <c r="A212" s="187">
        <v>1310</v>
      </c>
      <c r="B212" s="187">
        <v>539</v>
      </c>
      <c r="C212" s="184" t="str">
        <f t="shared" si="8"/>
        <v>539-1310</v>
      </c>
      <c r="D212" s="244" t="s">
        <v>328</v>
      </c>
      <c r="E212" s="244" t="s">
        <v>7</v>
      </c>
      <c r="F212" s="244" t="s">
        <v>15</v>
      </c>
      <c r="G212" s="244" t="s">
        <v>21</v>
      </c>
      <c r="H212" s="187" t="s">
        <v>22</v>
      </c>
      <c r="I212" s="188">
        <v>34.9</v>
      </c>
      <c r="J212" s="188">
        <f>VLOOKUP(A212,CENIK!$A$2:$F$201,6,FALSE)</f>
        <v>0</v>
      </c>
      <c r="K212" s="188">
        <f t="shared" si="7"/>
        <v>0</v>
      </c>
    </row>
    <row r="213" spans="1:11" ht="30" x14ac:dyDescent="0.25">
      <c r="A213" s="187">
        <v>1401</v>
      </c>
      <c r="B213" s="187">
        <v>539</v>
      </c>
      <c r="C213" s="184" t="str">
        <f t="shared" si="8"/>
        <v>539-1401</v>
      </c>
      <c r="D213" s="244" t="s">
        <v>328</v>
      </c>
      <c r="E213" s="244" t="s">
        <v>7</v>
      </c>
      <c r="F213" s="244" t="s">
        <v>25</v>
      </c>
      <c r="G213" s="244" t="s">
        <v>247</v>
      </c>
      <c r="H213" s="187" t="s">
        <v>20</v>
      </c>
      <c r="I213" s="188">
        <v>2</v>
      </c>
      <c r="J213" s="188">
        <f>VLOOKUP(A213,CENIK!$A$2:$F$201,6,FALSE)</f>
        <v>0</v>
      </c>
      <c r="K213" s="188">
        <f t="shared" si="7"/>
        <v>0</v>
      </c>
    </row>
    <row r="214" spans="1:11" ht="30" x14ac:dyDescent="0.25">
      <c r="A214" s="187">
        <v>1402</v>
      </c>
      <c r="B214" s="187">
        <v>539</v>
      </c>
      <c r="C214" s="184" t="str">
        <f t="shared" si="8"/>
        <v>539-1402</v>
      </c>
      <c r="D214" s="244" t="s">
        <v>328</v>
      </c>
      <c r="E214" s="244" t="s">
        <v>7</v>
      </c>
      <c r="F214" s="244" t="s">
        <v>25</v>
      </c>
      <c r="G214" s="244" t="s">
        <v>248</v>
      </c>
      <c r="H214" s="187" t="s">
        <v>20</v>
      </c>
      <c r="I214" s="188">
        <v>5</v>
      </c>
      <c r="J214" s="188">
        <f>VLOOKUP(A214,CENIK!$A$2:$F$201,6,FALSE)</f>
        <v>0</v>
      </c>
      <c r="K214" s="188">
        <f t="shared" si="7"/>
        <v>0</v>
      </c>
    </row>
    <row r="215" spans="1:11" ht="30" x14ac:dyDescent="0.25">
      <c r="A215" s="187">
        <v>1403</v>
      </c>
      <c r="B215" s="187">
        <v>539</v>
      </c>
      <c r="C215" s="184" t="str">
        <f t="shared" si="8"/>
        <v>539-1403</v>
      </c>
      <c r="D215" s="244" t="s">
        <v>328</v>
      </c>
      <c r="E215" s="244" t="s">
        <v>7</v>
      </c>
      <c r="F215" s="244" t="s">
        <v>25</v>
      </c>
      <c r="G215" s="244" t="s">
        <v>249</v>
      </c>
      <c r="H215" s="187" t="s">
        <v>20</v>
      </c>
      <c r="I215" s="188">
        <v>1</v>
      </c>
      <c r="J215" s="188">
        <f>VLOOKUP(A215,CENIK!$A$2:$F$201,6,FALSE)</f>
        <v>0</v>
      </c>
      <c r="K215" s="188">
        <f t="shared" si="7"/>
        <v>0</v>
      </c>
    </row>
    <row r="216" spans="1:11" ht="60" x14ac:dyDescent="0.25">
      <c r="A216" s="187">
        <v>12413</v>
      </c>
      <c r="B216" s="187">
        <v>539</v>
      </c>
      <c r="C216" s="184" t="str">
        <f t="shared" si="8"/>
        <v>539-12413</v>
      </c>
      <c r="D216" s="244" t="s">
        <v>328</v>
      </c>
      <c r="E216" s="244" t="s">
        <v>26</v>
      </c>
      <c r="F216" s="244" t="s">
        <v>27</v>
      </c>
      <c r="G216" s="244" t="s">
        <v>565</v>
      </c>
      <c r="H216" s="187" t="s">
        <v>12</v>
      </c>
      <c r="I216" s="188">
        <v>1</v>
      </c>
      <c r="J216" s="188">
        <f>VLOOKUP(A216,CENIK!$A$2:$F$201,6,FALSE)</f>
        <v>0</v>
      </c>
      <c r="K216" s="188">
        <f t="shared" si="7"/>
        <v>0</v>
      </c>
    </row>
    <row r="217" spans="1:11" ht="45" x14ac:dyDescent="0.25">
      <c r="A217" s="187">
        <v>12308</v>
      </c>
      <c r="B217" s="187">
        <v>539</v>
      </c>
      <c r="C217" s="184" t="str">
        <f t="shared" si="8"/>
        <v>539-12308</v>
      </c>
      <c r="D217" s="244" t="s">
        <v>328</v>
      </c>
      <c r="E217" s="244" t="s">
        <v>26</v>
      </c>
      <c r="F217" s="244" t="s">
        <v>27</v>
      </c>
      <c r="G217" s="244" t="s">
        <v>28</v>
      </c>
      <c r="H217" s="187" t="s">
        <v>29</v>
      </c>
      <c r="I217" s="188">
        <v>232.4</v>
      </c>
      <c r="J217" s="188">
        <f>VLOOKUP(A217,CENIK!$A$2:$F$201,6,FALSE)</f>
        <v>0</v>
      </c>
      <c r="K217" s="188">
        <f t="shared" si="7"/>
        <v>0</v>
      </c>
    </row>
    <row r="218" spans="1:11" ht="30" x14ac:dyDescent="0.25">
      <c r="A218" s="187">
        <v>24405</v>
      </c>
      <c r="B218" s="187">
        <v>539</v>
      </c>
      <c r="C218" s="184" t="str">
        <f t="shared" si="8"/>
        <v>539-24405</v>
      </c>
      <c r="D218" s="244" t="s">
        <v>328</v>
      </c>
      <c r="E218" s="244" t="s">
        <v>26</v>
      </c>
      <c r="F218" s="244" t="s">
        <v>36</v>
      </c>
      <c r="G218" s="244" t="s">
        <v>252</v>
      </c>
      <c r="H218" s="187" t="s">
        <v>22</v>
      </c>
      <c r="I218" s="188">
        <v>78.55</v>
      </c>
      <c r="J218" s="188">
        <f>VLOOKUP(A218,CENIK!$A$2:$F$201,6,FALSE)</f>
        <v>0</v>
      </c>
      <c r="K218" s="188">
        <f t="shared" si="7"/>
        <v>0</v>
      </c>
    </row>
    <row r="219" spans="1:11" ht="45" x14ac:dyDescent="0.25">
      <c r="A219" s="187">
        <v>31302</v>
      </c>
      <c r="B219" s="187">
        <v>539</v>
      </c>
      <c r="C219" s="184" t="str">
        <f t="shared" si="8"/>
        <v>539-31302</v>
      </c>
      <c r="D219" s="244" t="s">
        <v>328</v>
      </c>
      <c r="E219" s="244" t="s">
        <v>26</v>
      </c>
      <c r="F219" s="244" t="s">
        <v>36</v>
      </c>
      <c r="G219" s="244" t="s">
        <v>639</v>
      </c>
      <c r="H219" s="187" t="s">
        <v>22</v>
      </c>
      <c r="I219" s="188">
        <v>65.34</v>
      </c>
      <c r="J219" s="188">
        <f>VLOOKUP(A219,CENIK!$A$2:$F$201,6,FALSE)</f>
        <v>0</v>
      </c>
      <c r="K219" s="188">
        <f t="shared" si="7"/>
        <v>0</v>
      </c>
    </row>
    <row r="220" spans="1:11" ht="75" x14ac:dyDescent="0.25">
      <c r="A220" s="187">
        <v>31602</v>
      </c>
      <c r="B220" s="187">
        <v>539</v>
      </c>
      <c r="C220" s="184" t="str">
        <f t="shared" si="8"/>
        <v>539-31602</v>
      </c>
      <c r="D220" s="244" t="s">
        <v>328</v>
      </c>
      <c r="E220" s="244" t="s">
        <v>26</v>
      </c>
      <c r="F220" s="244" t="s">
        <v>36</v>
      </c>
      <c r="G220" s="244" t="s">
        <v>640</v>
      </c>
      <c r="H220" s="187" t="s">
        <v>29</v>
      </c>
      <c r="I220" s="188">
        <v>232.4</v>
      </c>
      <c r="J220" s="188">
        <f>VLOOKUP(A220,CENIK!$A$2:$F$201,6,FALSE)</f>
        <v>0</v>
      </c>
      <c r="K220" s="188">
        <f t="shared" si="7"/>
        <v>0</v>
      </c>
    </row>
    <row r="221" spans="1:11" ht="45" x14ac:dyDescent="0.25">
      <c r="A221" s="187">
        <v>32311</v>
      </c>
      <c r="B221" s="187">
        <v>539</v>
      </c>
      <c r="C221" s="184" t="str">
        <f t="shared" si="8"/>
        <v>539-32311</v>
      </c>
      <c r="D221" s="244" t="s">
        <v>328</v>
      </c>
      <c r="E221" s="244" t="s">
        <v>26</v>
      </c>
      <c r="F221" s="244" t="s">
        <v>36</v>
      </c>
      <c r="G221" s="244" t="s">
        <v>255</v>
      </c>
      <c r="H221" s="187" t="s">
        <v>29</v>
      </c>
      <c r="I221" s="188">
        <v>232.4</v>
      </c>
      <c r="J221" s="188">
        <f>VLOOKUP(A221,CENIK!$A$2:$F$201,6,FALSE)</f>
        <v>0</v>
      </c>
      <c r="K221" s="188">
        <f t="shared" si="7"/>
        <v>0</v>
      </c>
    </row>
    <row r="222" spans="1:11" ht="30" x14ac:dyDescent="0.25">
      <c r="A222" s="187">
        <v>2208</v>
      </c>
      <c r="B222" s="187">
        <v>539</v>
      </c>
      <c r="C222" s="184" t="str">
        <f t="shared" si="8"/>
        <v>539-2208</v>
      </c>
      <c r="D222" s="244" t="s">
        <v>328</v>
      </c>
      <c r="E222" s="244" t="s">
        <v>26</v>
      </c>
      <c r="F222" s="244" t="s">
        <v>36</v>
      </c>
      <c r="G222" s="244" t="s">
        <v>37</v>
      </c>
      <c r="H222" s="187" t="s">
        <v>29</v>
      </c>
      <c r="I222" s="188">
        <v>232.4</v>
      </c>
      <c r="J222" s="188">
        <f>VLOOKUP(A222,CENIK!$A$2:$F$201,6,FALSE)</f>
        <v>0</v>
      </c>
      <c r="K222" s="188">
        <f t="shared" si="7"/>
        <v>0</v>
      </c>
    </row>
    <row r="223" spans="1:11" ht="30" x14ac:dyDescent="0.25">
      <c r="A223" s="187">
        <v>34901</v>
      </c>
      <c r="B223" s="187">
        <v>539</v>
      </c>
      <c r="C223" s="184" t="str">
        <f t="shared" si="8"/>
        <v>539-34901</v>
      </c>
      <c r="D223" s="244" t="s">
        <v>328</v>
      </c>
      <c r="E223" s="244" t="s">
        <v>26</v>
      </c>
      <c r="F223" s="244" t="s">
        <v>36</v>
      </c>
      <c r="G223" s="244" t="s">
        <v>43</v>
      </c>
      <c r="H223" s="187" t="s">
        <v>29</v>
      </c>
      <c r="I223" s="188">
        <v>232.4</v>
      </c>
      <c r="J223" s="188">
        <f>VLOOKUP(A223,CENIK!$A$2:$F$201,6,FALSE)</f>
        <v>0</v>
      </c>
      <c r="K223" s="188">
        <f t="shared" si="7"/>
        <v>0</v>
      </c>
    </row>
    <row r="224" spans="1:11" ht="45" x14ac:dyDescent="0.25">
      <c r="A224" s="187">
        <v>4101</v>
      </c>
      <c r="B224" s="187">
        <v>539</v>
      </c>
      <c r="C224" s="184" t="str">
        <f t="shared" si="8"/>
        <v>539-4101</v>
      </c>
      <c r="D224" s="244" t="s">
        <v>328</v>
      </c>
      <c r="E224" s="244" t="s">
        <v>49</v>
      </c>
      <c r="F224" s="244" t="s">
        <v>50</v>
      </c>
      <c r="G224" s="244" t="s">
        <v>641</v>
      </c>
      <c r="H224" s="187" t="s">
        <v>29</v>
      </c>
      <c r="I224" s="188">
        <v>226.8</v>
      </c>
      <c r="J224" s="188">
        <f>VLOOKUP(A224,CENIK!$A$2:$F$201,6,FALSE)</f>
        <v>0</v>
      </c>
      <c r="K224" s="188">
        <f t="shared" si="7"/>
        <v>0</v>
      </c>
    </row>
    <row r="225" spans="1:11" ht="60" x14ac:dyDescent="0.25">
      <c r="A225" s="187">
        <v>4105</v>
      </c>
      <c r="B225" s="187">
        <v>539</v>
      </c>
      <c r="C225" s="184" t="str">
        <f t="shared" si="8"/>
        <v>539-4105</v>
      </c>
      <c r="D225" s="244" t="s">
        <v>328</v>
      </c>
      <c r="E225" s="244" t="s">
        <v>49</v>
      </c>
      <c r="F225" s="244" t="s">
        <v>50</v>
      </c>
      <c r="G225" s="244" t="s">
        <v>257</v>
      </c>
      <c r="H225" s="187" t="s">
        <v>22</v>
      </c>
      <c r="I225" s="188">
        <v>88</v>
      </c>
      <c r="J225" s="188">
        <f>VLOOKUP(A225,CENIK!$A$2:$F$201,6,FALSE)</f>
        <v>0</v>
      </c>
      <c r="K225" s="188">
        <f t="shared" si="7"/>
        <v>0</v>
      </c>
    </row>
    <row r="226" spans="1:11" ht="45" x14ac:dyDescent="0.25">
      <c r="A226" s="187">
        <v>4106</v>
      </c>
      <c r="B226" s="187">
        <v>539</v>
      </c>
      <c r="C226" s="184" t="str">
        <f t="shared" si="8"/>
        <v>539-4106</v>
      </c>
      <c r="D226" s="244" t="s">
        <v>328</v>
      </c>
      <c r="E226" s="244" t="s">
        <v>49</v>
      </c>
      <c r="F226" s="244" t="s">
        <v>50</v>
      </c>
      <c r="G226" s="244" t="s">
        <v>642</v>
      </c>
      <c r="H226" s="187" t="s">
        <v>22</v>
      </c>
      <c r="I226" s="188">
        <v>95</v>
      </c>
      <c r="J226" s="188">
        <f>VLOOKUP(A226,CENIK!$A$2:$F$201,6,FALSE)</f>
        <v>0</v>
      </c>
      <c r="K226" s="188">
        <f t="shared" si="7"/>
        <v>0</v>
      </c>
    </row>
    <row r="227" spans="1:11" ht="60" x14ac:dyDescent="0.25">
      <c r="A227" s="187">
        <v>4109</v>
      </c>
      <c r="B227" s="187">
        <v>539</v>
      </c>
      <c r="C227" s="184" t="str">
        <f t="shared" si="8"/>
        <v>539-4109</v>
      </c>
      <c r="D227" s="244" t="s">
        <v>328</v>
      </c>
      <c r="E227" s="244" t="s">
        <v>49</v>
      </c>
      <c r="F227" s="244" t="s">
        <v>50</v>
      </c>
      <c r="G227" s="244" t="s">
        <v>259</v>
      </c>
      <c r="H227" s="187" t="s">
        <v>22</v>
      </c>
      <c r="I227" s="188">
        <v>92</v>
      </c>
      <c r="J227" s="188">
        <f>VLOOKUP(A227,CENIK!$A$2:$F$201,6,FALSE)</f>
        <v>0</v>
      </c>
      <c r="K227" s="188">
        <f t="shared" si="7"/>
        <v>0</v>
      </c>
    </row>
    <row r="228" spans="1:11" ht="60" x14ac:dyDescent="0.25">
      <c r="A228" s="187">
        <v>4110</v>
      </c>
      <c r="B228" s="187">
        <v>539</v>
      </c>
      <c r="C228" s="184" t="str">
        <f t="shared" si="8"/>
        <v>539-4110</v>
      </c>
      <c r="D228" s="244" t="s">
        <v>328</v>
      </c>
      <c r="E228" s="244" t="s">
        <v>49</v>
      </c>
      <c r="F228" s="244" t="s">
        <v>50</v>
      </c>
      <c r="G228" s="244" t="s">
        <v>51</v>
      </c>
      <c r="H228" s="187" t="s">
        <v>22</v>
      </c>
      <c r="I228" s="188">
        <v>100</v>
      </c>
      <c r="J228" s="188">
        <f>VLOOKUP(A228,CENIK!$A$2:$F$201,6,FALSE)</f>
        <v>0</v>
      </c>
      <c r="K228" s="188">
        <f t="shared" si="7"/>
        <v>0</v>
      </c>
    </row>
    <row r="229" spans="1:11" ht="45" x14ac:dyDescent="0.25">
      <c r="A229" s="187">
        <v>4121</v>
      </c>
      <c r="B229" s="187">
        <v>539</v>
      </c>
      <c r="C229" s="184" t="str">
        <f t="shared" si="8"/>
        <v>539-4121</v>
      </c>
      <c r="D229" s="244" t="s">
        <v>328</v>
      </c>
      <c r="E229" s="244" t="s">
        <v>49</v>
      </c>
      <c r="F229" s="244" t="s">
        <v>50</v>
      </c>
      <c r="G229" s="244" t="s">
        <v>260</v>
      </c>
      <c r="H229" s="187" t="s">
        <v>22</v>
      </c>
      <c r="I229" s="188">
        <v>19</v>
      </c>
      <c r="J229" s="188">
        <f>VLOOKUP(A229,CENIK!$A$2:$F$201,6,FALSE)</f>
        <v>0</v>
      </c>
      <c r="K229" s="188">
        <f t="shared" si="7"/>
        <v>0</v>
      </c>
    </row>
    <row r="230" spans="1:11" ht="30" x14ac:dyDescent="0.25">
      <c r="A230" s="187">
        <v>4202</v>
      </c>
      <c r="B230" s="187">
        <v>539</v>
      </c>
      <c r="C230" s="184" t="str">
        <f t="shared" si="8"/>
        <v>539-4202</v>
      </c>
      <c r="D230" s="244" t="s">
        <v>328</v>
      </c>
      <c r="E230" s="244" t="s">
        <v>49</v>
      </c>
      <c r="F230" s="244" t="s">
        <v>56</v>
      </c>
      <c r="G230" s="244" t="s">
        <v>58</v>
      </c>
      <c r="H230" s="187" t="s">
        <v>29</v>
      </c>
      <c r="I230" s="188">
        <v>76</v>
      </c>
      <c r="J230" s="188">
        <f>VLOOKUP(A230,CENIK!$A$2:$F$201,6,FALSE)</f>
        <v>0</v>
      </c>
      <c r="K230" s="188">
        <f t="shared" si="7"/>
        <v>0</v>
      </c>
    </row>
    <row r="231" spans="1:11" ht="75" x14ac:dyDescent="0.25">
      <c r="A231" s="187">
        <v>4203</v>
      </c>
      <c r="B231" s="187">
        <v>539</v>
      </c>
      <c r="C231" s="184" t="str">
        <f t="shared" si="8"/>
        <v>539-4203</v>
      </c>
      <c r="D231" s="244" t="s">
        <v>328</v>
      </c>
      <c r="E231" s="244" t="s">
        <v>49</v>
      </c>
      <c r="F231" s="244" t="s">
        <v>56</v>
      </c>
      <c r="G231" s="244" t="s">
        <v>59</v>
      </c>
      <c r="H231" s="187" t="s">
        <v>22</v>
      </c>
      <c r="I231" s="188">
        <v>18.329999999999998</v>
      </c>
      <c r="J231" s="188">
        <f>VLOOKUP(A231,CENIK!$A$2:$F$201,6,FALSE)</f>
        <v>0</v>
      </c>
      <c r="K231" s="188">
        <f t="shared" si="7"/>
        <v>0</v>
      </c>
    </row>
    <row r="232" spans="1:11" ht="60" x14ac:dyDescent="0.25">
      <c r="A232" s="187">
        <v>4204</v>
      </c>
      <c r="B232" s="187">
        <v>539</v>
      </c>
      <c r="C232" s="184" t="str">
        <f t="shared" si="8"/>
        <v>539-4204</v>
      </c>
      <c r="D232" s="244" t="s">
        <v>328</v>
      </c>
      <c r="E232" s="244" t="s">
        <v>49</v>
      </c>
      <c r="F232" s="244" t="s">
        <v>56</v>
      </c>
      <c r="G232" s="244" t="s">
        <v>60</v>
      </c>
      <c r="H232" s="187" t="s">
        <v>22</v>
      </c>
      <c r="I232" s="188">
        <v>64.11</v>
      </c>
      <c r="J232" s="188">
        <f>VLOOKUP(A232,CENIK!$A$2:$F$201,6,FALSE)</f>
        <v>0</v>
      </c>
      <c r="K232" s="188">
        <f t="shared" si="7"/>
        <v>0</v>
      </c>
    </row>
    <row r="233" spans="1:11" ht="60" x14ac:dyDescent="0.25">
      <c r="A233" s="187">
        <v>4206</v>
      </c>
      <c r="B233" s="187">
        <v>539</v>
      </c>
      <c r="C233" s="184" t="str">
        <f t="shared" si="8"/>
        <v>539-4206</v>
      </c>
      <c r="D233" s="244" t="s">
        <v>328</v>
      </c>
      <c r="E233" s="244" t="s">
        <v>49</v>
      </c>
      <c r="F233" s="244" t="s">
        <v>56</v>
      </c>
      <c r="G233" s="244" t="s">
        <v>62</v>
      </c>
      <c r="H233" s="187" t="s">
        <v>22</v>
      </c>
      <c r="I233" s="188">
        <v>144.13999999999999</v>
      </c>
      <c r="J233" s="188">
        <f>VLOOKUP(A233,CENIK!$A$2:$F$201,6,FALSE)</f>
        <v>0</v>
      </c>
      <c r="K233" s="188">
        <f t="shared" si="7"/>
        <v>0</v>
      </c>
    </row>
    <row r="234" spans="1:11" ht="165" x14ac:dyDescent="0.25">
      <c r="A234" s="187">
        <v>6101</v>
      </c>
      <c r="B234" s="187">
        <v>539</v>
      </c>
      <c r="C234" s="184" t="str">
        <f t="shared" si="8"/>
        <v>539-6101</v>
      </c>
      <c r="D234" s="244" t="s">
        <v>328</v>
      </c>
      <c r="E234" s="244" t="s">
        <v>74</v>
      </c>
      <c r="F234" s="244" t="s">
        <v>75</v>
      </c>
      <c r="G234" s="244" t="s">
        <v>76</v>
      </c>
      <c r="H234" s="187" t="s">
        <v>10</v>
      </c>
      <c r="I234" s="188">
        <v>95</v>
      </c>
      <c r="J234" s="188">
        <f>VLOOKUP(A234,CENIK!$A$2:$F$201,6,FALSE)</f>
        <v>0</v>
      </c>
      <c r="K234" s="188">
        <f t="shared" si="7"/>
        <v>0</v>
      </c>
    </row>
    <row r="235" spans="1:11" ht="120" x14ac:dyDescent="0.25">
      <c r="A235" s="187">
        <v>6202</v>
      </c>
      <c r="B235" s="187">
        <v>539</v>
      </c>
      <c r="C235" s="184" t="str">
        <f t="shared" si="8"/>
        <v>539-6202</v>
      </c>
      <c r="D235" s="244" t="s">
        <v>328</v>
      </c>
      <c r="E235" s="244" t="s">
        <v>74</v>
      </c>
      <c r="F235" s="244" t="s">
        <v>77</v>
      </c>
      <c r="G235" s="244" t="s">
        <v>263</v>
      </c>
      <c r="H235" s="187" t="s">
        <v>6</v>
      </c>
      <c r="I235" s="188">
        <v>2</v>
      </c>
      <c r="J235" s="188">
        <f>VLOOKUP(A235,CENIK!$A$2:$F$201,6,FALSE)</f>
        <v>0</v>
      </c>
      <c r="K235" s="188">
        <f t="shared" ref="K235:K298" si="9">ROUND(I235*J235,2)</f>
        <v>0</v>
      </c>
    </row>
    <row r="236" spans="1:11" ht="120" x14ac:dyDescent="0.25">
      <c r="A236" s="187">
        <v>6204</v>
      </c>
      <c r="B236" s="187">
        <v>539</v>
      </c>
      <c r="C236" s="184" t="str">
        <f t="shared" si="8"/>
        <v>539-6204</v>
      </c>
      <c r="D236" s="244" t="s">
        <v>328</v>
      </c>
      <c r="E236" s="244" t="s">
        <v>74</v>
      </c>
      <c r="F236" s="244" t="s">
        <v>77</v>
      </c>
      <c r="G236" s="244" t="s">
        <v>265</v>
      </c>
      <c r="H236" s="187" t="s">
        <v>6</v>
      </c>
      <c r="I236" s="188">
        <v>2</v>
      </c>
      <c r="J236" s="188">
        <f>VLOOKUP(A236,CENIK!$A$2:$F$201,6,FALSE)</f>
        <v>0</v>
      </c>
      <c r="K236" s="188">
        <f t="shared" si="9"/>
        <v>0</v>
      </c>
    </row>
    <row r="237" spans="1:11" ht="120" x14ac:dyDescent="0.25">
      <c r="A237" s="187">
        <v>6253</v>
      </c>
      <c r="B237" s="187">
        <v>539</v>
      </c>
      <c r="C237" s="184" t="str">
        <f t="shared" si="8"/>
        <v>539-6253</v>
      </c>
      <c r="D237" s="244" t="s">
        <v>328</v>
      </c>
      <c r="E237" s="244" t="s">
        <v>74</v>
      </c>
      <c r="F237" s="244" t="s">
        <v>77</v>
      </c>
      <c r="G237" s="244" t="s">
        <v>269</v>
      </c>
      <c r="H237" s="187" t="s">
        <v>6</v>
      </c>
      <c r="I237" s="188">
        <v>4</v>
      </c>
      <c r="J237" s="188">
        <f>VLOOKUP(A237,CENIK!$A$2:$F$201,6,FALSE)</f>
        <v>0</v>
      </c>
      <c r="K237" s="188">
        <f t="shared" si="9"/>
        <v>0</v>
      </c>
    </row>
    <row r="238" spans="1:11" ht="120" x14ac:dyDescent="0.25">
      <c r="A238" s="187">
        <v>6305</v>
      </c>
      <c r="B238" s="187">
        <v>539</v>
      </c>
      <c r="C238" s="184" t="str">
        <f t="shared" si="8"/>
        <v>539-6305</v>
      </c>
      <c r="D238" s="244" t="s">
        <v>328</v>
      </c>
      <c r="E238" s="244" t="s">
        <v>74</v>
      </c>
      <c r="F238" s="244" t="s">
        <v>81</v>
      </c>
      <c r="G238" s="244" t="s">
        <v>84</v>
      </c>
      <c r="H238" s="187" t="s">
        <v>6</v>
      </c>
      <c r="I238" s="188">
        <v>7</v>
      </c>
      <c r="J238" s="188">
        <f>VLOOKUP(A238,CENIK!$A$2:$F$201,6,FALSE)</f>
        <v>0</v>
      </c>
      <c r="K238" s="188">
        <f t="shared" si="9"/>
        <v>0</v>
      </c>
    </row>
    <row r="239" spans="1:11" ht="345" x14ac:dyDescent="0.25">
      <c r="A239" s="187">
        <v>6301</v>
      </c>
      <c r="B239" s="187">
        <v>539</v>
      </c>
      <c r="C239" s="184" t="str">
        <f t="shared" si="8"/>
        <v>539-6301</v>
      </c>
      <c r="D239" s="244" t="s">
        <v>328</v>
      </c>
      <c r="E239" s="244" t="s">
        <v>74</v>
      </c>
      <c r="F239" s="244" t="s">
        <v>81</v>
      </c>
      <c r="G239" s="244" t="s">
        <v>270</v>
      </c>
      <c r="H239" s="187" t="s">
        <v>6</v>
      </c>
      <c r="I239" s="188">
        <v>7</v>
      </c>
      <c r="J239" s="188">
        <f>VLOOKUP(A239,CENIK!$A$2:$F$201,6,FALSE)</f>
        <v>0</v>
      </c>
      <c r="K239" s="188">
        <f t="shared" si="9"/>
        <v>0</v>
      </c>
    </row>
    <row r="240" spans="1:11" ht="60" x14ac:dyDescent="0.25">
      <c r="A240" s="187">
        <v>6405</v>
      </c>
      <c r="B240" s="187">
        <v>539</v>
      </c>
      <c r="C240" s="184" t="str">
        <f t="shared" si="8"/>
        <v>539-6405</v>
      </c>
      <c r="D240" s="244" t="s">
        <v>328</v>
      </c>
      <c r="E240" s="244" t="s">
        <v>74</v>
      </c>
      <c r="F240" s="244" t="s">
        <v>85</v>
      </c>
      <c r="G240" s="244" t="s">
        <v>87</v>
      </c>
      <c r="H240" s="187" t="s">
        <v>10</v>
      </c>
      <c r="I240" s="188">
        <v>95</v>
      </c>
      <c r="J240" s="188">
        <f>VLOOKUP(A240,CENIK!$A$2:$F$201,6,FALSE)</f>
        <v>0</v>
      </c>
      <c r="K240" s="188">
        <f t="shared" si="9"/>
        <v>0</v>
      </c>
    </row>
    <row r="241" spans="1:11" ht="30" x14ac:dyDescent="0.25">
      <c r="A241" s="187">
        <v>6401</v>
      </c>
      <c r="B241" s="187">
        <v>539</v>
      </c>
      <c r="C241" s="184" t="str">
        <f t="shared" si="8"/>
        <v>539-6401</v>
      </c>
      <c r="D241" s="244" t="s">
        <v>328</v>
      </c>
      <c r="E241" s="244" t="s">
        <v>74</v>
      </c>
      <c r="F241" s="244" t="s">
        <v>85</v>
      </c>
      <c r="G241" s="244" t="s">
        <v>86</v>
      </c>
      <c r="H241" s="187" t="s">
        <v>10</v>
      </c>
      <c r="I241" s="188">
        <v>95</v>
      </c>
      <c r="J241" s="188">
        <f>VLOOKUP(A241,CENIK!$A$2:$F$201,6,FALSE)</f>
        <v>0</v>
      </c>
      <c r="K241" s="188">
        <f t="shared" si="9"/>
        <v>0</v>
      </c>
    </row>
    <row r="242" spans="1:11" ht="30" x14ac:dyDescent="0.25">
      <c r="A242" s="187">
        <v>6402</v>
      </c>
      <c r="B242" s="187">
        <v>539</v>
      </c>
      <c r="C242" s="184" t="str">
        <f t="shared" si="8"/>
        <v>539-6402</v>
      </c>
      <c r="D242" s="244" t="s">
        <v>328</v>
      </c>
      <c r="E242" s="244" t="s">
        <v>74</v>
      </c>
      <c r="F242" s="244" t="s">
        <v>85</v>
      </c>
      <c r="G242" s="244" t="s">
        <v>122</v>
      </c>
      <c r="H242" s="187" t="s">
        <v>10</v>
      </c>
      <c r="I242" s="188">
        <v>95</v>
      </c>
      <c r="J242" s="188">
        <f>VLOOKUP(A242,CENIK!$A$2:$F$201,6,FALSE)</f>
        <v>0</v>
      </c>
      <c r="K242" s="188">
        <f t="shared" si="9"/>
        <v>0</v>
      </c>
    </row>
    <row r="243" spans="1:11" ht="30" x14ac:dyDescent="0.25">
      <c r="A243" s="187">
        <v>6501</v>
      </c>
      <c r="B243" s="187">
        <v>539</v>
      </c>
      <c r="C243" s="184" t="str">
        <f t="shared" si="8"/>
        <v>539-6501</v>
      </c>
      <c r="D243" s="244" t="s">
        <v>328</v>
      </c>
      <c r="E243" s="244" t="s">
        <v>74</v>
      </c>
      <c r="F243" s="244" t="s">
        <v>88</v>
      </c>
      <c r="G243" s="244" t="s">
        <v>271</v>
      </c>
      <c r="H243" s="187" t="s">
        <v>6</v>
      </c>
      <c r="I243" s="188">
        <v>1</v>
      </c>
      <c r="J243" s="188">
        <f>VLOOKUP(A243,CENIK!$A$2:$F$201,6,FALSE)</f>
        <v>0</v>
      </c>
      <c r="K243" s="188">
        <f t="shared" si="9"/>
        <v>0</v>
      </c>
    </row>
    <row r="244" spans="1:11" ht="45" x14ac:dyDescent="0.25">
      <c r="A244" s="187">
        <v>6503</v>
      </c>
      <c r="B244" s="187">
        <v>539</v>
      </c>
      <c r="C244" s="184" t="str">
        <f t="shared" si="8"/>
        <v>539-6503</v>
      </c>
      <c r="D244" s="244" t="s">
        <v>328</v>
      </c>
      <c r="E244" s="244" t="s">
        <v>74</v>
      </c>
      <c r="F244" s="244" t="s">
        <v>88</v>
      </c>
      <c r="G244" s="244" t="s">
        <v>273</v>
      </c>
      <c r="H244" s="187" t="s">
        <v>6</v>
      </c>
      <c r="I244" s="188">
        <v>7</v>
      </c>
      <c r="J244" s="188">
        <f>VLOOKUP(A244,CENIK!$A$2:$F$201,6,FALSE)</f>
        <v>0</v>
      </c>
      <c r="K244" s="188">
        <f t="shared" si="9"/>
        <v>0</v>
      </c>
    </row>
    <row r="245" spans="1:11" ht="60" x14ac:dyDescent="0.25">
      <c r="A245" s="187">
        <v>1201</v>
      </c>
      <c r="B245" s="187">
        <v>537</v>
      </c>
      <c r="C245" s="184" t="str">
        <f t="shared" si="8"/>
        <v>537-1201</v>
      </c>
      <c r="D245" s="244" t="s">
        <v>327</v>
      </c>
      <c r="E245" s="244" t="s">
        <v>7</v>
      </c>
      <c r="F245" s="244" t="s">
        <v>8</v>
      </c>
      <c r="G245" s="244" t="s">
        <v>9</v>
      </c>
      <c r="H245" s="187" t="s">
        <v>10</v>
      </c>
      <c r="I245" s="188">
        <v>305</v>
      </c>
      <c r="J245" s="188">
        <f>VLOOKUP(A245,CENIK!$A$2:$F$201,6,FALSE)</f>
        <v>0</v>
      </c>
      <c r="K245" s="188">
        <f t="shared" si="9"/>
        <v>0</v>
      </c>
    </row>
    <row r="246" spans="1:11" ht="45" x14ac:dyDescent="0.25">
      <c r="A246" s="187">
        <v>1202</v>
      </c>
      <c r="B246" s="187">
        <v>537</v>
      </c>
      <c r="C246" s="184" t="str">
        <f t="shared" ref="C246:C309" si="10">CONCATENATE(B246,$A$40,A246)</f>
        <v>537-1202</v>
      </c>
      <c r="D246" s="244" t="s">
        <v>327</v>
      </c>
      <c r="E246" s="244" t="s">
        <v>7</v>
      </c>
      <c r="F246" s="244" t="s">
        <v>8</v>
      </c>
      <c r="G246" s="244" t="s">
        <v>11</v>
      </c>
      <c r="H246" s="187" t="s">
        <v>12</v>
      </c>
      <c r="I246" s="188">
        <v>7</v>
      </c>
      <c r="J246" s="188">
        <f>VLOOKUP(A246,CENIK!$A$2:$F$201,6,FALSE)</f>
        <v>0</v>
      </c>
      <c r="K246" s="188">
        <f t="shared" si="9"/>
        <v>0</v>
      </c>
    </row>
    <row r="247" spans="1:11" ht="60" x14ac:dyDescent="0.25">
      <c r="A247" s="187">
        <v>1203</v>
      </c>
      <c r="B247" s="187">
        <v>537</v>
      </c>
      <c r="C247" s="184" t="str">
        <f t="shared" si="10"/>
        <v>537-1203</v>
      </c>
      <c r="D247" s="244" t="s">
        <v>327</v>
      </c>
      <c r="E247" s="244" t="s">
        <v>7</v>
      </c>
      <c r="F247" s="244" t="s">
        <v>8</v>
      </c>
      <c r="G247" s="244" t="s">
        <v>236</v>
      </c>
      <c r="H247" s="187" t="s">
        <v>10</v>
      </c>
      <c r="I247" s="188">
        <v>305</v>
      </c>
      <c r="J247" s="188">
        <f>VLOOKUP(A247,CENIK!$A$2:$F$201,6,FALSE)</f>
        <v>0</v>
      </c>
      <c r="K247" s="188">
        <f t="shared" si="9"/>
        <v>0</v>
      </c>
    </row>
    <row r="248" spans="1:11" ht="45" x14ac:dyDescent="0.25">
      <c r="A248" s="187">
        <v>1204</v>
      </c>
      <c r="B248" s="187">
        <v>537</v>
      </c>
      <c r="C248" s="184" t="str">
        <f t="shared" si="10"/>
        <v>537-1204</v>
      </c>
      <c r="D248" s="244" t="s">
        <v>327</v>
      </c>
      <c r="E248" s="244" t="s">
        <v>7</v>
      </c>
      <c r="F248" s="244" t="s">
        <v>8</v>
      </c>
      <c r="G248" s="244" t="s">
        <v>13</v>
      </c>
      <c r="H248" s="187" t="s">
        <v>10</v>
      </c>
      <c r="I248" s="188">
        <v>305</v>
      </c>
      <c r="J248" s="188">
        <f>VLOOKUP(A248,CENIK!$A$2:$F$201,6,FALSE)</f>
        <v>0</v>
      </c>
      <c r="K248" s="188">
        <f t="shared" si="9"/>
        <v>0</v>
      </c>
    </row>
    <row r="249" spans="1:11" ht="60" x14ac:dyDescent="0.25">
      <c r="A249" s="187">
        <v>1205</v>
      </c>
      <c r="B249" s="187">
        <v>537</v>
      </c>
      <c r="C249" s="184" t="str">
        <f t="shared" si="10"/>
        <v>537-1205</v>
      </c>
      <c r="D249" s="244" t="s">
        <v>327</v>
      </c>
      <c r="E249" s="244" t="s">
        <v>7</v>
      </c>
      <c r="F249" s="244" t="s">
        <v>8</v>
      </c>
      <c r="G249" s="244" t="s">
        <v>237</v>
      </c>
      <c r="H249" s="187" t="s">
        <v>14</v>
      </c>
      <c r="I249" s="188">
        <v>1</v>
      </c>
      <c r="J249" s="188">
        <f>VLOOKUP(A249,CENIK!$A$2:$F$201,6,FALSE)</f>
        <v>0</v>
      </c>
      <c r="K249" s="188">
        <f t="shared" si="9"/>
        <v>0</v>
      </c>
    </row>
    <row r="250" spans="1:11" ht="60" x14ac:dyDescent="0.25">
      <c r="A250" s="187">
        <v>1206</v>
      </c>
      <c r="B250" s="187">
        <v>537</v>
      </c>
      <c r="C250" s="184" t="str">
        <f t="shared" si="10"/>
        <v>537-1206</v>
      </c>
      <c r="D250" s="244" t="s">
        <v>327</v>
      </c>
      <c r="E250" s="244" t="s">
        <v>7</v>
      </c>
      <c r="F250" s="244" t="s">
        <v>8</v>
      </c>
      <c r="G250" s="244" t="s">
        <v>238</v>
      </c>
      <c r="H250" s="187" t="s">
        <v>14</v>
      </c>
      <c r="I250" s="188">
        <v>1</v>
      </c>
      <c r="J250" s="188">
        <f>VLOOKUP(A250,CENIK!$A$2:$F$201,6,FALSE)</f>
        <v>0</v>
      </c>
      <c r="K250" s="188">
        <f t="shared" si="9"/>
        <v>0</v>
      </c>
    </row>
    <row r="251" spans="1:11" ht="75" x14ac:dyDescent="0.25">
      <c r="A251" s="187">
        <v>1207</v>
      </c>
      <c r="B251" s="187">
        <v>537</v>
      </c>
      <c r="C251" s="184" t="str">
        <f t="shared" si="10"/>
        <v>537-1207</v>
      </c>
      <c r="D251" s="244" t="s">
        <v>327</v>
      </c>
      <c r="E251" s="244" t="s">
        <v>7</v>
      </c>
      <c r="F251" s="244" t="s">
        <v>8</v>
      </c>
      <c r="G251" s="244" t="s">
        <v>239</v>
      </c>
      <c r="H251" s="187" t="s">
        <v>14</v>
      </c>
      <c r="I251" s="188">
        <v>1</v>
      </c>
      <c r="J251" s="188">
        <f>VLOOKUP(A251,CENIK!$A$2:$F$201,6,FALSE)</f>
        <v>0</v>
      </c>
      <c r="K251" s="188">
        <f t="shared" si="9"/>
        <v>0</v>
      </c>
    </row>
    <row r="252" spans="1:11" ht="75" x14ac:dyDescent="0.25">
      <c r="A252" s="187">
        <v>1208</v>
      </c>
      <c r="B252" s="187">
        <v>537</v>
      </c>
      <c r="C252" s="184" t="str">
        <f t="shared" si="10"/>
        <v>537-1208</v>
      </c>
      <c r="D252" s="244" t="s">
        <v>327</v>
      </c>
      <c r="E252" s="244" t="s">
        <v>7</v>
      </c>
      <c r="F252" s="244" t="s">
        <v>8</v>
      </c>
      <c r="G252" s="244" t="s">
        <v>240</v>
      </c>
      <c r="H252" s="187" t="s">
        <v>14</v>
      </c>
      <c r="I252" s="188">
        <v>1</v>
      </c>
      <c r="J252" s="188">
        <f>VLOOKUP(A252,CENIK!$A$2:$F$201,6,FALSE)</f>
        <v>0</v>
      </c>
      <c r="K252" s="188">
        <f t="shared" si="9"/>
        <v>0</v>
      </c>
    </row>
    <row r="253" spans="1:11" ht="75" x14ac:dyDescent="0.25">
      <c r="A253" s="187">
        <v>1210</v>
      </c>
      <c r="B253" s="187">
        <v>537</v>
      </c>
      <c r="C253" s="184" t="str">
        <f t="shared" si="10"/>
        <v>537-1210</v>
      </c>
      <c r="D253" s="244" t="s">
        <v>327</v>
      </c>
      <c r="E253" s="244" t="s">
        <v>7</v>
      </c>
      <c r="F253" s="244" t="s">
        <v>8</v>
      </c>
      <c r="G253" s="244" t="s">
        <v>241</v>
      </c>
      <c r="H253" s="187" t="s">
        <v>14</v>
      </c>
      <c r="I253" s="188">
        <v>1</v>
      </c>
      <c r="J253" s="188">
        <f>VLOOKUP(A253,CENIK!$A$2:$F$201,6,FALSE)</f>
        <v>0</v>
      </c>
      <c r="K253" s="188">
        <f t="shared" si="9"/>
        <v>0</v>
      </c>
    </row>
    <row r="254" spans="1:11" ht="45" x14ac:dyDescent="0.25">
      <c r="A254" s="187">
        <v>1301</v>
      </c>
      <c r="B254" s="187">
        <v>537</v>
      </c>
      <c r="C254" s="184" t="str">
        <f t="shared" si="10"/>
        <v>537-1301</v>
      </c>
      <c r="D254" s="244" t="s">
        <v>327</v>
      </c>
      <c r="E254" s="244" t="s">
        <v>7</v>
      </c>
      <c r="F254" s="244" t="s">
        <v>15</v>
      </c>
      <c r="G254" s="244" t="s">
        <v>16</v>
      </c>
      <c r="H254" s="187" t="s">
        <v>10</v>
      </c>
      <c r="I254" s="188">
        <v>305</v>
      </c>
      <c r="J254" s="188">
        <f>VLOOKUP(A254,CENIK!$A$2:$F$201,6,FALSE)</f>
        <v>0</v>
      </c>
      <c r="K254" s="188">
        <f t="shared" si="9"/>
        <v>0</v>
      </c>
    </row>
    <row r="255" spans="1:11" ht="150" x14ac:dyDescent="0.25">
      <c r="A255" s="187">
        <v>1302</v>
      </c>
      <c r="B255" s="187">
        <v>537</v>
      </c>
      <c r="C255" s="184" t="str">
        <f t="shared" si="10"/>
        <v>537-1302</v>
      </c>
      <c r="D255" s="244" t="s">
        <v>327</v>
      </c>
      <c r="E255" s="244" t="s">
        <v>7</v>
      </c>
      <c r="F255" s="244" t="s">
        <v>15</v>
      </c>
      <c r="G255" s="1201" t="s">
        <v>3252</v>
      </c>
      <c r="H255" s="187" t="s">
        <v>10</v>
      </c>
      <c r="I255" s="188">
        <v>305</v>
      </c>
      <c r="J255" s="188">
        <f>VLOOKUP(A255,CENIK!$A$2:$F$201,6,FALSE)</f>
        <v>0</v>
      </c>
      <c r="K255" s="188">
        <f t="shared" si="9"/>
        <v>0</v>
      </c>
    </row>
    <row r="256" spans="1:11" ht="60" x14ac:dyDescent="0.25">
      <c r="A256" s="187">
        <v>1307</v>
      </c>
      <c r="B256" s="187">
        <v>537</v>
      </c>
      <c r="C256" s="184" t="str">
        <f t="shared" si="10"/>
        <v>537-1307</v>
      </c>
      <c r="D256" s="244" t="s">
        <v>327</v>
      </c>
      <c r="E256" s="244" t="s">
        <v>7</v>
      </c>
      <c r="F256" s="244" t="s">
        <v>15</v>
      </c>
      <c r="G256" s="244" t="s">
        <v>18</v>
      </c>
      <c r="H256" s="187" t="s">
        <v>6</v>
      </c>
      <c r="I256" s="188">
        <v>6</v>
      </c>
      <c r="J256" s="188">
        <f>VLOOKUP(A256,CENIK!$A$2:$F$201,6,FALSE)</f>
        <v>0</v>
      </c>
      <c r="K256" s="188">
        <f t="shared" si="9"/>
        <v>0</v>
      </c>
    </row>
    <row r="257" spans="1:11" ht="45" x14ac:dyDescent="0.25">
      <c r="A257" s="187">
        <v>1309</v>
      </c>
      <c r="B257" s="187">
        <v>537</v>
      </c>
      <c r="C257" s="184" t="str">
        <f t="shared" si="10"/>
        <v>537-1309</v>
      </c>
      <c r="D257" s="244" t="s">
        <v>327</v>
      </c>
      <c r="E257" s="244" t="s">
        <v>7</v>
      </c>
      <c r="F257" s="244" t="s">
        <v>15</v>
      </c>
      <c r="G257" s="244" t="s">
        <v>643</v>
      </c>
      <c r="H257" s="187" t="s">
        <v>20</v>
      </c>
      <c r="I257" s="188">
        <v>122</v>
      </c>
      <c r="J257" s="188">
        <f>VLOOKUP(A257,CENIK!$A$2:$F$201,6,FALSE)</f>
        <v>0</v>
      </c>
      <c r="K257" s="188">
        <f t="shared" si="9"/>
        <v>0</v>
      </c>
    </row>
    <row r="258" spans="1:11" ht="60" x14ac:dyDescent="0.25">
      <c r="A258" s="187">
        <v>1310</v>
      </c>
      <c r="B258" s="187">
        <v>537</v>
      </c>
      <c r="C258" s="184" t="str">
        <f t="shared" si="10"/>
        <v>537-1310</v>
      </c>
      <c r="D258" s="244" t="s">
        <v>327</v>
      </c>
      <c r="E258" s="244" t="s">
        <v>7</v>
      </c>
      <c r="F258" s="244" t="s">
        <v>15</v>
      </c>
      <c r="G258" s="244" t="s">
        <v>21</v>
      </c>
      <c r="H258" s="187" t="s">
        <v>22</v>
      </c>
      <c r="I258" s="188">
        <v>77.8</v>
      </c>
      <c r="J258" s="188">
        <f>VLOOKUP(A258,CENIK!$A$2:$F$201,6,FALSE)</f>
        <v>0</v>
      </c>
      <c r="K258" s="188">
        <f t="shared" si="9"/>
        <v>0</v>
      </c>
    </row>
    <row r="259" spans="1:11" ht="30" x14ac:dyDescent="0.25">
      <c r="A259" s="187">
        <v>1401</v>
      </c>
      <c r="B259" s="187">
        <v>537</v>
      </c>
      <c r="C259" s="184" t="str">
        <f t="shared" si="10"/>
        <v>537-1401</v>
      </c>
      <c r="D259" s="244" t="s">
        <v>327</v>
      </c>
      <c r="E259" s="244" t="s">
        <v>7</v>
      </c>
      <c r="F259" s="244" t="s">
        <v>25</v>
      </c>
      <c r="G259" s="244" t="s">
        <v>247</v>
      </c>
      <c r="H259" s="187" t="s">
        <v>20</v>
      </c>
      <c r="I259" s="188">
        <v>8</v>
      </c>
      <c r="J259" s="188">
        <f>VLOOKUP(A259,CENIK!$A$2:$F$201,6,FALSE)</f>
        <v>0</v>
      </c>
      <c r="K259" s="188">
        <f t="shared" si="9"/>
        <v>0</v>
      </c>
    </row>
    <row r="260" spans="1:11" ht="30" x14ac:dyDescent="0.25">
      <c r="A260" s="187">
        <v>1402</v>
      </c>
      <c r="B260" s="187">
        <v>537</v>
      </c>
      <c r="C260" s="184" t="str">
        <f t="shared" si="10"/>
        <v>537-1402</v>
      </c>
      <c r="D260" s="244" t="s">
        <v>327</v>
      </c>
      <c r="E260" s="244" t="s">
        <v>7</v>
      </c>
      <c r="F260" s="244" t="s">
        <v>25</v>
      </c>
      <c r="G260" s="244" t="s">
        <v>248</v>
      </c>
      <c r="H260" s="187" t="s">
        <v>20</v>
      </c>
      <c r="I260" s="188">
        <v>5</v>
      </c>
      <c r="J260" s="188">
        <f>VLOOKUP(A260,CENIK!$A$2:$F$201,6,FALSE)</f>
        <v>0</v>
      </c>
      <c r="K260" s="188">
        <f t="shared" si="9"/>
        <v>0</v>
      </c>
    </row>
    <row r="261" spans="1:11" ht="30" x14ac:dyDescent="0.25">
      <c r="A261" s="187">
        <v>1403</v>
      </c>
      <c r="B261" s="187">
        <v>537</v>
      </c>
      <c r="C261" s="184" t="str">
        <f t="shared" si="10"/>
        <v>537-1403</v>
      </c>
      <c r="D261" s="244" t="s">
        <v>327</v>
      </c>
      <c r="E261" s="244" t="s">
        <v>7</v>
      </c>
      <c r="F261" s="244" t="s">
        <v>25</v>
      </c>
      <c r="G261" s="244" t="s">
        <v>249</v>
      </c>
      <c r="H261" s="187" t="s">
        <v>20</v>
      </c>
      <c r="I261" s="188">
        <v>4</v>
      </c>
      <c r="J261" s="188">
        <f>VLOOKUP(A261,CENIK!$A$2:$F$201,6,FALSE)</f>
        <v>0</v>
      </c>
      <c r="K261" s="188">
        <f t="shared" si="9"/>
        <v>0</v>
      </c>
    </row>
    <row r="262" spans="1:11" ht="45" x14ac:dyDescent="0.25">
      <c r="A262" s="187">
        <v>12308</v>
      </c>
      <c r="B262" s="187">
        <v>537</v>
      </c>
      <c r="C262" s="184" t="str">
        <f t="shared" si="10"/>
        <v>537-12308</v>
      </c>
      <c r="D262" s="244" t="s">
        <v>327</v>
      </c>
      <c r="E262" s="244" t="s">
        <v>26</v>
      </c>
      <c r="F262" s="244" t="s">
        <v>27</v>
      </c>
      <c r="G262" s="244" t="s">
        <v>28</v>
      </c>
      <c r="H262" s="187" t="s">
        <v>29</v>
      </c>
      <c r="I262" s="188">
        <v>519</v>
      </c>
      <c r="J262" s="188">
        <f>VLOOKUP(A262,CENIK!$A$2:$F$201,6,FALSE)</f>
        <v>0</v>
      </c>
      <c r="K262" s="188">
        <f t="shared" si="9"/>
        <v>0</v>
      </c>
    </row>
    <row r="263" spans="1:11" ht="30" x14ac:dyDescent="0.25">
      <c r="A263" s="187">
        <v>24405</v>
      </c>
      <c r="B263" s="187">
        <v>537</v>
      </c>
      <c r="C263" s="184" t="str">
        <f t="shared" si="10"/>
        <v>537-24405</v>
      </c>
      <c r="D263" s="244" t="s">
        <v>327</v>
      </c>
      <c r="E263" s="244" t="s">
        <v>26</v>
      </c>
      <c r="F263" s="244" t="s">
        <v>36</v>
      </c>
      <c r="G263" s="244" t="s">
        <v>252</v>
      </c>
      <c r="H263" s="187" t="s">
        <v>22</v>
      </c>
      <c r="I263" s="188">
        <v>207.42</v>
      </c>
      <c r="J263" s="188">
        <f>VLOOKUP(A263,CENIK!$A$2:$F$201,6,FALSE)</f>
        <v>0</v>
      </c>
      <c r="K263" s="188">
        <f t="shared" si="9"/>
        <v>0</v>
      </c>
    </row>
    <row r="264" spans="1:11" ht="45" x14ac:dyDescent="0.25">
      <c r="A264" s="187">
        <v>31302</v>
      </c>
      <c r="B264" s="187">
        <v>537</v>
      </c>
      <c r="C264" s="184" t="str">
        <f t="shared" si="10"/>
        <v>537-31302</v>
      </c>
      <c r="D264" s="244" t="s">
        <v>327</v>
      </c>
      <c r="E264" s="244" t="s">
        <v>26</v>
      </c>
      <c r="F264" s="244" t="s">
        <v>36</v>
      </c>
      <c r="G264" s="244" t="s">
        <v>639</v>
      </c>
      <c r="H264" s="187" t="s">
        <v>22</v>
      </c>
      <c r="I264" s="188">
        <v>155.56</v>
      </c>
      <c r="J264" s="188">
        <f>VLOOKUP(A264,CENIK!$A$2:$F$201,6,FALSE)</f>
        <v>0</v>
      </c>
      <c r="K264" s="188">
        <f t="shared" si="9"/>
        <v>0</v>
      </c>
    </row>
    <row r="265" spans="1:11" ht="75" x14ac:dyDescent="0.25">
      <c r="A265" s="187">
        <v>31602</v>
      </c>
      <c r="B265" s="187">
        <v>537</v>
      </c>
      <c r="C265" s="184" t="str">
        <f t="shared" si="10"/>
        <v>537-31602</v>
      </c>
      <c r="D265" s="244" t="s">
        <v>327</v>
      </c>
      <c r="E265" s="244" t="s">
        <v>26</v>
      </c>
      <c r="F265" s="244" t="s">
        <v>36</v>
      </c>
      <c r="G265" s="244" t="s">
        <v>640</v>
      </c>
      <c r="H265" s="187" t="s">
        <v>29</v>
      </c>
      <c r="I265" s="188">
        <v>519</v>
      </c>
      <c r="J265" s="188">
        <f>VLOOKUP(A265,CENIK!$A$2:$F$201,6,FALSE)</f>
        <v>0</v>
      </c>
      <c r="K265" s="188">
        <f t="shared" si="9"/>
        <v>0</v>
      </c>
    </row>
    <row r="266" spans="1:11" ht="45" x14ac:dyDescent="0.25">
      <c r="A266" s="187">
        <v>32311</v>
      </c>
      <c r="B266" s="187">
        <v>537</v>
      </c>
      <c r="C266" s="184" t="str">
        <f t="shared" si="10"/>
        <v>537-32311</v>
      </c>
      <c r="D266" s="244" t="s">
        <v>327</v>
      </c>
      <c r="E266" s="244" t="s">
        <v>26</v>
      </c>
      <c r="F266" s="244" t="s">
        <v>36</v>
      </c>
      <c r="G266" s="244" t="s">
        <v>255</v>
      </c>
      <c r="H266" s="187" t="s">
        <v>29</v>
      </c>
      <c r="I266" s="188">
        <v>519</v>
      </c>
      <c r="J266" s="188">
        <f>VLOOKUP(A266,CENIK!$A$2:$F$201,6,FALSE)</f>
        <v>0</v>
      </c>
      <c r="K266" s="188">
        <f t="shared" si="9"/>
        <v>0</v>
      </c>
    </row>
    <row r="267" spans="1:11" ht="30" x14ac:dyDescent="0.25">
      <c r="A267" s="187">
        <v>2208</v>
      </c>
      <c r="B267" s="187">
        <v>537</v>
      </c>
      <c r="C267" s="184" t="str">
        <f t="shared" si="10"/>
        <v>537-2208</v>
      </c>
      <c r="D267" s="244" t="s">
        <v>327</v>
      </c>
      <c r="E267" s="244" t="s">
        <v>26</v>
      </c>
      <c r="F267" s="244" t="s">
        <v>36</v>
      </c>
      <c r="G267" s="244" t="s">
        <v>37</v>
      </c>
      <c r="H267" s="187" t="s">
        <v>29</v>
      </c>
      <c r="I267" s="188">
        <v>519</v>
      </c>
      <c r="J267" s="188">
        <f>VLOOKUP(A267,CENIK!$A$2:$F$201,6,FALSE)</f>
        <v>0</v>
      </c>
      <c r="K267" s="188">
        <f t="shared" si="9"/>
        <v>0</v>
      </c>
    </row>
    <row r="268" spans="1:11" ht="30" x14ac:dyDescent="0.25">
      <c r="A268" s="187">
        <v>34901</v>
      </c>
      <c r="B268" s="187">
        <v>537</v>
      </c>
      <c r="C268" s="184" t="str">
        <f t="shared" si="10"/>
        <v>537-34901</v>
      </c>
      <c r="D268" s="244" t="s">
        <v>327</v>
      </c>
      <c r="E268" s="244" t="s">
        <v>26</v>
      </c>
      <c r="F268" s="244" t="s">
        <v>36</v>
      </c>
      <c r="G268" s="244" t="s">
        <v>43</v>
      </c>
      <c r="H268" s="187" t="s">
        <v>29</v>
      </c>
      <c r="I268" s="188">
        <v>519</v>
      </c>
      <c r="J268" s="188">
        <f>VLOOKUP(A268,CENIK!$A$2:$F$201,6,FALSE)</f>
        <v>0</v>
      </c>
      <c r="K268" s="188">
        <f t="shared" si="9"/>
        <v>0</v>
      </c>
    </row>
    <row r="269" spans="1:11" ht="45" x14ac:dyDescent="0.25">
      <c r="A269" s="187">
        <v>4101</v>
      </c>
      <c r="B269" s="187">
        <v>537</v>
      </c>
      <c r="C269" s="184" t="str">
        <f t="shared" si="10"/>
        <v>537-4101</v>
      </c>
      <c r="D269" s="244" t="s">
        <v>327</v>
      </c>
      <c r="E269" s="244" t="s">
        <v>49</v>
      </c>
      <c r="F269" s="244" t="s">
        <v>50</v>
      </c>
      <c r="G269" s="244" t="s">
        <v>641</v>
      </c>
      <c r="H269" s="187" t="s">
        <v>29</v>
      </c>
      <c r="I269" s="188">
        <v>2094.2117647058799</v>
      </c>
      <c r="J269" s="188">
        <f>VLOOKUP(A269,CENIK!$A$2:$F$201,6,FALSE)</f>
        <v>0</v>
      </c>
      <c r="K269" s="188">
        <f t="shared" si="9"/>
        <v>0</v>
      </c>
    </row>
    <row r="270" spans="1:11" ht="60" x14ac:dyDescent="0.25">
      <c r="A270" s="187">
        <v>4105</v>
      </c>
      <c r="B270" s="187">
        <v>537</v>
      </c>
      <c r="C270" s="184" t="str">
        <f t="shared" si="10"/>
        <v>537-4105</v>
      </c>
      <c r="D270" s="244" t="s">
        <v>327</v>
      </c>
      <c r="E270" s="244" t="s">
        <v>49</v>
      </c>
      <c r="F270" s="244" t="s">
        <v>50</v>
      </c>
      <c r="G270" s="244" t="s">
        <v>257</v>
      </c>
      <c r="H270" s="187" t="s">
        <v>22</v>
      </c>
      <c r="I270" s="188">
        <v>1153.26</v>
      </c>
      <c r="J270" s="188">
        <f>VLOOKUP(A270,CENIK!$A$2:$F$201,6,FALSE)</f>
        <v>0</v>
      </c>
      <c r="K270" s="188">
        <f t="shared" si="9"/>
        <v>0</v>
      </c>
    </row>
    <row r="271" spans="1:11" ht="45" x14ac:dyDescent="0.25">
      <c r="A271" s="187">
        <v>4106</v>
      </c>
      <c r="B271" s="187">
        <v>537</v>
      </c>
      <c r="C271" s="184" t="str">
        <f t="shared" si="10"/>
        <v>537-4106</v>
      </c>
      <c r="D271" s="244" t="s">
        <v>327</v>
      </c>
      <c r="E271" s="244" t="s">
        <v>49</v>
      </c>
      <c r="F271" s="244" t="s">
        <v>50</v>
      </c>
      <c r="G271" s="244" t="s">
        <v>642</v>
      </c>
      <c r="H271" s="187" t="s">
        <v>22</v>
      </c>
      <c r="I271" s="188">
        <v>626.82000000000005</v>
      </c>
      <c r="J271" s="188">
        <f>VLOOKUP(A271,CENIK!$A$2:$F$201,6,FALSE)</f>
        <v>0</v>
      </c>
      <c r="K271" s="188">
        <f t="shared" si="9"/>
        <v>0</v>
      </c>
    </row>
    <row r="272" spans="1:11" ht="45" x14ac:dyDescent="0.25">
      <c r="A272" s="187">
        <v>4121</v>
      </c>
      <c r="B272" s="187">
        <v>537</v>
      </c>
      <c r="C272" s="184" t="str">
        <f t="shared" si="10"/>
        <v>537-4121</v>
      </c>
      <c r="D272" s="244" t="s">
        <v>327</v>
      </c>
      <c r="E272" s="244" t="s">
        <v>49</v>
      </c>
      <c r="F272" s="244" t="s">
        <v>50</v>
      </c>
      <c r="G272" s="244" t="s">
        <v>260</v>
      </c>
      <c r="H272" s="187" t="s">
        <v>22</v>
      </c>
      <c r="I272" s="188">
        <v>89</v>
      </c>
      <c r="J272" s="188">
        <f>VLOOKUP(A272,CENIK!$A$2:$F$201,6,FALSE)</f>
        <v>0</v>
      </c>
      <c r="K272" s="188">
        <f t="shared" si="9"/>
        <v>0</v>
      </c>
    </row>
    <row r="273" spans="1:11" ht="30" x14ac:dyDescent="0.25">
      <c r="A273" s="187">
        <v>4202</v>
      </c>
      <c r="B273" s="187">
        <v>537</v>
      </c>
      <c r="C273" s="184" t="str">
        <f t="shared" si="10"/>
        <v>537-4202</v>
      </c>
      <c r="D273" s="244" t="s">
        <v>327</v>
      </c>
      <c r="E273" s="244" t="s">
        <v>49</v>
      </c>
      <c r="F273" s="244" t="s">
        <v>56</v>
      </c>
      <c r="G273" s="244" t="s">
        <v>58</v>
      </c>
      <c r="H273" s="187" t="s">
        <v>29</v>
      </c>
      <c r="I273" s="188">
        <v>244</v>
      </c>
      <c r="J273" s="188">
        <f>VLOOKUP(A273,CENIK!$A$2:$F$201,6,FALSE)</f>
        <v>0</v>
      </c>
      <c r="K273" s="188">
        <f t="shared" si="9"/>
        <v>0</v>
      </c>
    </row>
    <row r="274" spans="1:11" ht="75" x14ac:dyDescent="0.25">
      <c r="A274" s="187">
        <v>4203</v>
      </c>
      <c r="B274" s="187">
        <v>537</v>
      </c>
      <c r="C274" s="184" t="str">
        <f t="shared" si="10"/>
        <v>537-4203</v>
      </c>
      <c r="D274" s="244" t="s">
        <v>327</v>
      </c>
      <c r="E274" s="244" t="s">
        <v>49</v>
      </c>
      <c r="F274" s="244" t="s">
        <v>56</v>
      </c>
      <c r="G274" s="244" t="s">
        <v>59</v>
      </c>
      <c r="H274" s="187" t="s">
        <v>22</v>
      </c>
      <c r="I274" s="188">
        <v>82.5</v>
      </c>
      <c r="J274" s="188">
        <f>VLOOKUP(A274,CENIK!$A$2:$F$201,6,FALSE)</f>
        <v>0</v>
      </c>
      <c r="K274" s="188">
        <f t="shared" si="9"/>
        <v>0</v>
      </c>
    </row>
    <row r="275" spans="1:11" ht="60" x14ac:dyDescent="0.25">
      <c r="A275" s="187">
        <v>4204</v>
      </c>
      <c r="B275" s="187">
        <v>537</v>
      </c>
      <c r="C275" s="184" t="str">
        <f t="shared" si="10"/>
        <v>537-4204</v>
      </c>
      <c r="D275" s="244" t="s">
        <v>327</v>
      </c>
      <c r="E275" s="244" t="s">
        <v>49</v>
      </c>
      <c r="F275" s="244" t="s">
        <v>56</v>
      </c>
      <c r="G275" s="244" t="s">
        <v>60</v>
      </c>
      <c r="H275" s="187" t="s">
        <v>22</v>
      </c>
      <c r="I275" s="188">
        <v>243.94</v>
      </c>
      <c r="J275" s="188">
        <f>VLOOKUP(A275,CENIK!$A$2:$F$201,6,FALSE)</f>
        <v>0</v>
      </c>
      <c r="K275" s="188">
        <f t="shared" si="9"/>
        <v>0</v>
      </c>
    </row>
    <row r="276" spans="1:11" ht="60" x14ac:dyDescent="0.25">
      <c r="A276" s="187">
        <v>4206</v>
      </c>
      <c r="B276" s="187">
        <v>537</v>
      </c>
      <c r="C276" s="184" t="str">
        <f t="shared" si="10"/>
        <v>537-4206</v>
      </c>
      <c r="D276" s="244" t="s">
        <v>327</v>
      </c>
      <c r="E276" s="244" t="s">
        <v>49</v>
      </c>
      <c r="F276" s="244" t="s">
        <v>56</v>
      </c>
      <c r="G276" s="244" t="s">
        <v>62</v>
      </c>
      <c r="H276" s="187" t="s">
        <v>22</v>
      </c>
      <c r="I276" s="188">
        <v>1075.4100000000001</v>
      </c>
      <c r="J276" s="188">
        <f>VLOOKUP(A276,CENIK!$A$2:$F$201,6,FALSE)</f>
        <v>0</v>
      </c>
      <c r="K276" s="188">
        <f t="shared" si="9"/>
        <v>0</v>
      </c>
    </row>
    <row r="277" spans="1:11" ht="75" x14ac:dyDescent="0.25">
      <c r="A277" s="187">
        <v>5108</v>
      </c>
      <c r="B277" s="187">
        <v>537</v>
      </c>
      <c r="C277" s="184" t="str">
        <f t="shared" si="10"/>
        <v>537-5108</v>
      </c>
      <c r="D277" s="244" t="s">
        <v>327</v>
      </c>
      <c r="E277" s="244" t="s">
        <v>63</v>
      </c>
      <c r="F277" s="244" t="s">
        <v>64</v>
      </c>
      <c r="G277" s="244" t="s">
        <v>68</v>
      </c>
      <c r="H277" s="187" t="s">
        <v>69</v>
      </c>
      <c r="I277" s="188">
        <v>305</v>
      </c>
      <c r="J277" s="188">
        <f>VLOOKUP(A277,CENIK!$A$2:$F$201,6,FALSE)</f>
        <v>0</v>
      </c>
      <c r="K277" s="188">
        <f t="shared" si="9"/>
        <v>0</v>
      </c>
    </row>
    <row r="278" spans="1:11" ht="165" x14ac:dyDescent="0.25">
      <c r="A278" s="187">
        <v>6101</v>
      </c>
      <c r="B278" s="187">
        <v>537</v>
      </c>
      <c r="C278" s="184" t="str">
        <f t="shared" si="10"/>
        <v>537-6101</v>
      </c>
      <c r="D278" s="244" t="s">
        <v>327</v>
      </c>
      <c r="E278" s="244" t="s">
        <v>74</v>
      </c>
      <c r="F278" s="244" t="s">
        <v>75</v>
      </c>
      <c r="G278" s="244" t="s">
        <v>76</v>
      </c>
      <c r="H278" s="187" t="s">
        <v>10</v>
      </c>
      <c r="I278" s="188">
        <v>305</v>
      </c>
      <c r="J278" s="188">
        <f>VLOOKUP(A278,CENIK!$A$2:$F$201,6,FALSE)</f>
        <v>0</v>
      </c>
      <c r="K278" s="188">
        <f t="shared" si="9"/>
        <v>0</v>
      </c>
    </row>
    <row r="279" spans="1:11" ht="120" x14ac:dyDescent="0.25">
      <c r="A279" s="187">
        <v>6204</v>
      </c>
      <c r="B279" s="187">
        <v>537</v>
      </c>
      <c r="C279" s="184" t="str">
        <f t="shared" si="10"/>
        <v>537-6204</v>
      </c>
      <c r="D279" s="244" t="s">
        <v>327</v>
      </c>
      <c r="E279" s="244" t="s">
        <v>74</v>
      </c>
      <c r="F279" s="244" t="s">
        <v>77</v>
      </c>
      <c r="G279" s="244" t="s">
        <v>265</v>
      </c>
      <c r="H279" s="187" t="s">
        <v>6</v>
      </c>
      <c r="I279" s="188">
        <v>2</v>
      </c>
      <c r="J279" s="188">
        <f>VLOOKUP(A279,CENIK!$A$2:$F$201,6,FALSE)</f>
        <v>0</v>
      </c>
      <c r="K279" s="188">
        <f t="shared" si="9"/>
        <v>0</v>
      </c>
    </row>
    <row r="280" spans="1:11" ht="120" x14ac:dyDescent="0.25">
      <c r="A280" s="187">
        <v>6206</v>
      </c>
      <c r="B280" s="187">
        <v>537</v>
      </c>
      <c r="C280" s="184" t="str">
        <f t="shared" si="10"/>
        <v>537-6206</v>
      </c>
      <c r="D280" s="244" t="s">
        <v>327</v>
      </c>
      <c r="E280" s="244" t="s">
        <v>74</v>
      </c>
      <c r="F280" s="244" t="s">
        <v>77</v>
      </c>
      <c r="G280" s="244" t="s">
        <v>266</v>
      </c>
      <c r="H280" s="187" t="s">
        <v>6</v>
      </c>
      <c r="I280" s="188">
        <v>2</v>
      </c>
      <c r="J280" s="188">
        <f>VLOOKUP(A280,CENIK!$A$2:$F$201,6,FALSE)</f>
        <v>0</v>
      </c>
      <c r="K280" s="188">
        <f t="shared" si="9"/>
        <v>0</v>
      </c>
    </row>
    <row r="281" spans="1:11" ht="135" x14ac:dyDescent="0.25">
      <c r="A281" s="187">
        <v>6207</v>
      </c>
      <c r="B281" s="187">
        <v>537</v>
      </c>
      <c r="C281" s="184" t="str">
        <f t="shared" si="10"/>
        <v>537-6207</v>
      </c>
      <c r="D281" s="244" t="s">
        <v>327</v>
      </c>
      <c r="E281" s="244" t="s">
        <v>74</v>
      </c>
      <c r="F281" s="244" t="s">
        <v>77</v>
      </c>
      <c r="G281" s="244" t="s">
        <v>566</v>
      </c>
      <c r="H281" s="187" t="s">
        <v>6</v>
      </c>
      <c r="I281" s="188">
        <v>1</v>
      </c>
      <c r="J281" s="188">
        <f>VLOOKUP(A281,CENIK!$A$2:$F$201,6,FALSE)</f>
        <v>0</v>
      </c>
      <c r="K281" s="188">
        <f t="shared" si="9"/>
        <v>0</v>
      </c>
    </row>
    <row r="282" spans="1:11" ht="120" x14ac:dyDescent="0.25">
      <c r="A282" s="187">
        <v>6208</v>
      </c>
      <c r="B282" s="187">
        <v>537</v>
      </c>
      <c r="C282" s="184" t="str">
        <f t="shared" si="10"/>
        <v>537-6208</v>
      </c>
      <c r="D282" s="244" t="s">
        <v>327</v>
      </c>
      <c r="E282" s="244" t="s">
        <v>74</v>
      </c>
      <c r="F282" s="244" t="s">
        <v>77</v>
      </c>
      <c r="G282" s="244" t="s">
        <v>267</v>
      </c>
      <c r="H282" s="187" t="s">
        <v>6</v>
      </c>
      <c r="I282" s="188">
        <v>2</v>
      </c>
      <c r="J282" s="188">
        <f>VLOOKUP(A282,CENIK!$A$2:$F$201,6,FALSE)</f>
        <v>0</v>
      </c>
      <c r="K282" s="188">
        <f t="shared" si="9"/>
        <v>0</v>
      </c>
    </row>
    <row r="283" spans="1:11" ht="120" x14ac:dyDescent="0.25">
      <c r="A283" s="187">
        <v>6253</v>
      </c>
      <c r="B283" s="187">
        <v>537</v>
      </c>
      <c r="C283" s="184" t="str">
        <f t="shared" si="10"/>
        <v>537-6253</v>
      </c>
      <c r="D283" s="244" t="s">
        <v>327</v>
      </c>
      <c r="E283" s="244" t="s">
        <v>74</v>
      </c>
      <c r="F283" s="244" t="s">
        <v>77</v>
      </c>
      <c r="G283" s="244" t="s">
        <v>269</v>
      </c>
      <c r="H283" s="187" t="s">
        <v>6</v>
      </c>
      <c r="I283" s="188">
        <v>2</v>
      </c>
      <c r="J283" s="188">
        <f>VLOOKUP(A283,CENIK!$A$2:$F$201,6,FALSE)</f>
        <v>0</v>
      </c>
      <c r="K283" s="188">
        <f t="shared" si="9"/>
        <v>0</v>
      </c>
    </row>
    <row r="284" spans="1:11" ht="120" x14ac:dyDescent="0.25">
      <c r="A284" s="187">
        <v>6305</v>
      </c>
      <c r="B284" s="187">
        <v>537</v>
      </c>
      <c r="C284" s="184" t="str">
        <f t="shared" si="10"/>
        <v>537-6305</v>
      </c>
      <c r="D284" s="244" t="s">
        <v>327</v>
      </c>
      <c r="E284" s="244" t="s">
        <v>74</v>
      </c>
      <c r="F284" s="244" t="s">
        <v>81</v>
      </c>
      <c r="G284" s="244" t="s">
        <v>84</v>
      </c>
      <c r="H284" s="187" t="s">
        <v>6</v>
      </c>
      <c r="I284" s="188">
        <v>2</v>
      </c>
      <c r="J284" s="188">
        <f>VLOOKUP(A284,CENIK!$A$2:$F$201,6,FALSE)</f>
        <v>0</v>
      </c>
      <c r="K284" s="188">
        <f t="shared" si="9"/>
        <v>0</v>
      </c>
    </row>
    <row r="285" spans="1:11" ht="345" x14ac:dyDescent="0.25">
      <c r="A285" s="187">
        <v>6301</v>
      </c>
      <c r="B285" s="187">
        <v>537</v>
      </c>
      <c r="C285" s="184" t="str">
        <f t="shared" si="10"/>
        <v>537-6301</v>
      </c>
      <c r="D285" s="244" t="s">
        <v>327</v>
      </c>
      <c r="E285" s="244" t="s">
        <v>74</v>
      </c>
      <c r="F285" s="244" t="s">
        <v>81</v>
      </c>
      <c r="G285" s="244" t="s">
        <v>270</v>
      </c>
      <c r="H285" s="187" t="s">
        <v>6</v>
      </c>
      <c r="I285" s="188">
        <v>2</v>
      </c>
      <c r="J285" s="188">
        <f>VLOOKUP(A285,CENIK!$A$2:$F$201,6,FALSE)</f>
        <v>0</v>
      </c>
      <c r="K285" s="188">
        <f t="shared" si="9"/>
        <v>0</v>
      </c>
    </row>
    <row r="286" spans="1:11" ht="60" x14ac:dyDescent="0.25">
      <c r="A286" s="187">
        <v>6405</v>
      </c>
      <c r="B286" s="187">
        <v>537</v>
      </c>
      <c r="C286" s="184" t="str">
        <f t="shared" si="10"/>
        <v>537-6405</v>
      </c>
      <c r="D286" s="244" t="s">
        <v>327</v>
      </c>
      <c r="E286" s="244" t="s">
        <v>74</v>
      </c>
      <c r="F286" s="244" t="s">
        <v>85</v>
      </c>
      <c r="G286" s="244" t="s">
        <v>87</v>
      </c>
      <c r="H286" s="187" t="s">
        <v>10</v>
      </c>
      <c r="I286" s="188">
        <v>305</v>
      </c>
      <c r="J286" s="188">
        <f>VLOOKUP(A286,CENIK!$A$2:$F$201,6,FALSE)</f>
        <v>0</v>
      </c>
      <c r="K286" s="188">
        <f t="shared" si="9"/>
        <v>0</v>
      </c>
    </row>
    <row r="287" spans="1:11" ht="30" x14ac:dyDescent="0.25">
      <c r="A287" s="187">
        <v>6401</v>
      </c>
      <c r="B287" s="187">
        <v>537</v>
      </c>
      <c r="C287" s="184" t="str">
        <f t="shared" si="10"/>
        <v>537-6401</v>
      </c>
      <c r="D287" s="244" t="s">
        <v>327</v>
      </c>
      <c r="E287" s="244" t="s">
        <v>74</v>
      </c>
      <c r="F287" s="244" t="s">
        <v>85</v>
      </c>
      <c r="G287" s="244" t="s">
        <v>86</v>
      </c>
      <c r="H287" s="187" t="s">
        <v>10</v>
      </c>
      <c r="I287" s="188">
        <v>305</v>
      </c>
      <c r="J287" s="188">
        <f>VLOOKUP(A287,CENIK!$A$2:$F$201,6,FALSE)</f>
        <v>0</v>
      </c>
      <c r="K287" s="188">
        <f t="shared" si="9"/>
        <v>0</v>
      </c>
    </row>
    <row r="288" spans="1:11" ht="30" x14ac:dyDescent="0.25">
      <c r="A288" s="187">
        <v>6402</v>
      </c>
      <c r="B288" s="187">
        <v>537</v>
      </c>
      <c r="C288" s="184" t="str">
        <f t="shared" si="10"/>
        <v>537-6402</v>
      </c>
      <c r="D288" s="244" t="s">
        <v>327</v>
      </c>
      <c r="E288" s="244" t="s">
        <v>74</v>
      </c>
      <c r="F288" s="244" t="s">
        <v>85</v>
      </c>
      <c r="G288" s="244" t="s">
        <v>122</v>
      </c>
      <c r="H288" s="187" t="s">
        <v>10</v>
      </c>
      <c r="I288" s="188">
        <v>305</v>
      </c>
      <c r="J288" s="188">
        <f>VLOOKUP(A288,CENIK!$A$2:$F$201,6,FALSE)</f>
        <v>0</v>
      </c>
      <c r="K288" s="188">
        <f t="shared" si="9"/>
        <v>0</v>
      </c>
    </row>
    <row r="289" spans="1:11" ht="30" x14ac:dyDescent="0.25">
      <c r="A289" s="187">
        <v>6501</v>
      </c>
      <c r="B289" s="187">
        <v>537</v>
      </c>
      <c r="C289" s="184" t="str">
        <f t="shared" si="10"/>
        <v>537-6501</v>
      </c>
      <c r="D289" s="244" t="s">
        <v>327</v>
      </c>
      <c r="E289" s="244" t="s">
        <v>74</v>
      </c>
      <c r="F289" s="244" t="s">
        <v>88</v>
      </c>
      <c r="G289" s="244" t="s">
        <v>271</v>
      </c>
      <c r="H289" s="187" t="s">
        <v>6</v>
      </c>
      <c r="I289" s="188">
        <v>4</v>
      </c>
      <c r="J289" s="188">
        <f>VLOOKUP(A289,CENIK!$A$2:$F$201,6,FALSE)</f>
        <v>0</v>
      </c>
      <c r="K289" s="188">
        <f t="shared" si="9"/>
        <v>0</v>
      </c>
    </row>
    <row r="290" spans="1:11" ht="45" x14ac:dyDescent="0.25">
      <c r="A290" s="187">
        <v>6503</v>
      </c>
      <c r="B290" s="187">
        <v>537</v>
      </c>
      <c r="C290" s="184" t="str">
        <f t="shared" si="10"/>
        <v>537-6503</v>
      </c>
      <c r="D290" s="244" t="s">
        <v>327</v>
      </c>
      <c r="E290" s="244" t="s">
        <v>74</v>
      </c>
      <c r="F290" s="244" t="s">
        <v>88</v>
      </c>
      <c r="G290" s="244" t="s">
        <v>273</v>
      </c>
      <c r="H290" s="187" t="s">
        <v>6</v>
      </c>
      <c r="I290" s="188">
        <v>4</v>
      </c>
      <c r="J290" s="188">
        <f>VLOOKUP(A290,CENIK!$A$2:$F$201,6,FALSE)</f>
        <v>0</v>
      </c>
      <c r="K290" s="188">
        <f t="shared" si="9"/>
        <v>0</v>
      </c>
    </row>
    <row r="291" spans="1:11" ht="45" x14ac:dyDescent="0.25">
      <c r="A291" s="187">
        <v>6504</v>
      </c>
      <c r="B291" s="187">
        <v>537</v>
      </c>
      <c r="C291" s="184" t="str">
        <f t="shared" si="10"/>
        <v>537-6504</v>
      </c>
      <c r="D291" s="244" t="s">
        <v>327</v>
      </c>
      <c r="E291" s="244" t="s">
        <v>74</v>
      </c>
      <c r="F291" s="244" t="s">
        <v>88</v>
      </c>
      <c r="G291" s="244" t="s">
        <v>274</v>
      </c>
      <c r="H291" s="187" t="s">
        <v>6</v>
      </c>
      <c r="I291" s="188">
        <v>1</v>
      </c>
      <c r="J291" s="188">
        <f>VLOOKUP(A291,CENIK!$A$2:$F$201,6,FALSE)</f>
        <v>0</v>
      </c>
      <c r="K291" s="188">
        <f t="shared" si="9"/>
        <v>0</v>
      </c>
    </row>
    <row r="292" spans="1:11" ht="60" x14ac:dyDescent="0.25">
      <c r="A292" s="187">
        <v>1201</v>
      </c>
      <c r="B292" s="187">
        <v>534</v>
      </c>
      <c r="C292" s="184" t="str">
        <f t="shared" si="10"/>
        <v>534-1201</v>
      </c>
      <c r="D292" s="244" t="s">
        <v>326</v>
      </c>
      <c r="E292" s="244" t="s">
        <v>7</v>
      </c>
      <c r="F292" s="244" t="s">
        <v>8</v>
      </c>
      <c r="G292" s="244" t="s">
        <v>9</v>
      </c>
      <c r="H292" s="187" t="s">
        <v>10</v>
      </c>
      <c r="I292" s="188">
        <v>993</v>
      </c>
      <c r="J292" s="188">
        <f>VLOOKUP(A292,CENIK!$A$2:$F$201,6,FALSE)</f>
        <v>0</v>
      </c>
      <c r="K292" s="188">
        <f t="shared" si="9"/>
        <v>0</v>
      </c>
    </row>
    <row r="293" spans="1:11" ht="45" x14ac:dyDescent="0.25">
      <c r="A293" s="187">
        <v>1202</v>
      </c>
      <c r="B293" s="187">
        <v>534</v>
      </c>
      <c r="C293" s="184" t="str">
        <f t="shared" si="10"/>
        <v>534-1202</v>
      </c>
      <c r="D293" s="244" t="s">
        <v>326</v>
      </c>
      <c r="E293" s="244" t="s">
        <v>7</v>
      </c>
      <c r="F293" s="244" t="s">
        <v>8</v>
      </c>
      <c r="G293" s="244" t="s">
        <v>11</v>
      </c>
      <c r="H293" s="187" t="s">
        <v>12</v>
      </c>
      <c r="I293" s="188">
        <v>7</v>
      </c>
      <c r="J293" s="188">
        <f>VLOOKUP(A293,CENIK!$A$2:$F$201,6,FALSE)</f>
        <v>0</v>
      </c>
      <c r="K293" s="188">
        <f t="shared" si="9"/>
        <v>0</v>
      </c>
    </row>
    <row r="294" spans="1:11" ht="60" x14ac:dyDescent="0.25">
      <c r="A294" s="187">
        <v>1203</v>
      </c>
      <c r="B294" s="187">
        <v>534</v>
      </c>
      <c r="C294" s="184" t="str">
        <f t="shared" si="10"/>
        <v>534-1203</v>
      </c>
      <c r="D294" s="244" t="s">
        <v>326</v>
      </c>
      <c r="E294" s="244" t="s">
        <v>7</v>
      </c>
      <c r="F294" s="244" t="s">
        <v>8</v>
      </c>
      <c r="G294" s="244" t="s">
        <v>236</v>
      </c>
      <c r="H294" s="187" t="s">
        <v>10</v>
      </c>
      <c r="I294" s="188">
        <v>993</v>
      </c>
      <c r="J294" s="188">
        <f>VLOOKUP(A294,CENIK!$A$2:$F$201,6,FALSE)</f>
        <v>0</v>
      </c>
      <c r="K294" s="188">
        <f t="shared" si="9"/>
        <v>0</v>
      </c>
    </row>
    <row r="295" spans="1:11" ht="45" x14ac:dyDescent="0.25">
      <c r="A295" s="187">
        <v>1204</v>
      </c>
      <c r="B295" s="187">
        <v>534</v>
      </c>
      <c r="C295" s="184" t="str">
        <f t="shared" si="10"/>
        <v>534-1204</v>
      </c>
      <c r="D295" s="244" t="s">
        <v>326</v>
      </c>
      <c r="E295" s="244" t="s">
        <v>7</v>
      </c>
      <c r="F295" s="244" t="s">
        <v>8</v>
      </c>
      <c r="G295" s="244" t="s">
        <v>13</v>
      </c>
      <c r="H295" s="187" t="s">
        <v>10</v>
      </c>
      <c r="I295" s="188">
        <v>993</v>
      </c>
      <c r="J295" s="188">
        <f>VLOOKUP(A295,CENIK!$A$2:$F$201,6,FALSE)</f>
        <v>0</v>
      </c>
      <c r="K295" s="188">
        <f t="shared" si="9"/>
        <v>0</v>
      </c>
    </row>
    <row r="296" spans="1:11" ht="60" x14ac:dyDescent="0.25">
      <c r="A296" s="187">
        <v>1205</v>
      </c>
      <c r="B296" s="187">
        <v>534</v>
      </c>
      <c r="C296" s="184" t="str">
        <f t="shared" si="10"/>
        <v>534-1205</v>
      </c>
      <c r="D296" s="244" t="s">
        <v>326</v>
      </c>
      <c r="E296" s="244" t="s">
        <v>7</v>
      </c>
      <c r="F296" s="244" t="s">
        <v>8</v>
      </c>
      <c r="G296" s="244" t="s">
        <v>237</v>
      </c>
      <c r="H296" s="187" t="s">
        <v>14</v>
      </c>
      <c r="I296" s="188">
        <v>1</v>
      </c>
      <c r="J296" s="188">
        <f>VLOOKUP(A296,CENIK!$A$2:$F$201,6,FALSE)</f>
        <v>0</v>
      </c>
      <c r="K296" s="188">
        <f t="shared" si="9"/>
        <v>0</v>
      </c>
    </row>
    <row r="297" spans="1:11" ht="75" x14ac:dyDescent="0.25">
      <c r="A297" s="187">
        <v>1207</v>
      </c>
      <c r="B297" s="187">
        <v>534</v>
      </c>
      <c r="C297" s="184" t="str">
        <f t="shared" si="10"/>
        <v>534-1207</v>
      </c>
      <c r="D297" s="244" t="s">
        <v>326</v>
      </c>
      <c r="E297" s="244" t="s">
        <v>7</v>
      </c>
      <c r="F297" s="244" t="s">
        <v>8</v>
      </c>
      <c r="G297" s="244" t="s">
        <v>239</v>
      </c>
      <c r="H297" s="187" t="s">
        <v>14</v>
      </c>
      <c r="I297" s="188">
        <v>1</v>
      </c>
      <c r="J297" s="188">
        <f>VLOOKUP(A297,CENIK!$A$2:$F$201,6,FALSE)</f>
        <v>0</v>
      </c>
      <c r="K297" s="188">
        <f t="shared" si="9"/>
        <v>0</v>
      </c>
    </row>
    <row r="298" spans="1:11" ht="75" x14ac:dyDescent="0.25">
      <c r="A298" s="187">
        <v>1208</v>
      </c>
      <c r="B298" s="187">
        <v>534</v>
      </c>
      <c r="C298" s="184" t="str">
        <f t="shared" si="10"/>
        <v>534-1208</v>
      </c>
      <c r="D298" s="244" t="s">
        <v>326</v>
      </c>
      <c r="E298" s="244" t="s">
        <v>7</v>
      </c>
      <c r="F298" s="244" t="s">
        <v>8</v>
      </c>
      <c r="G298" s="244" t="s">
        <v>240</v>
      </c>
      <c r="H298" s="187" t="s">
        <v>14</v>
      </c>
      <c r="I298" s="188">
        <v>1</v>
      </c>
      <c r="J298" s="188">
        <f>VLOOKUP(A298,CENIK!$A$2:$F$201,6,FALSE)</f>
        <v>0</v>
      </c>
      <c r="K298" s="188">
        <f t="shared" si="9"/>
        <v>0</v>
      </c>
    </row>
    <row r="299" spans="1:11" ht="75" x14ac:dyDescent="0.25">
      <c r="A299" s="187">
        <v>1210</v>
      </c>
      <c r="B299" s="187">
        <v>534</v>
      </c>
      <c r="C299" s="184" t="str">
        <f t="shared" si="10"/>
        <v>534-1210</v>
      </c>
      <c r="D299" s="244" t="s">
        <v>326</v>
      </c>
      <c r="E299" s="244" t="s">
        <v>7</v>
      </c>
      <c r="F299" s="244" t="s">
        <v>8</v>
      </c>
      <c r="G299" s="244" t="s">
        <v>241</v>
      </c>
      <c r="H299" s="187" t="s">
        <v>14</v>
      </c>
      <c r="I299" s="188">
        <v>1</v>
      </c>
      <c r="J299" s="188">
        <f>VLOOKUP(A299,CENIK!$A$2:$F$201,6,FALSE)</f>
        <v>0</v>
      </c>
      <c r="K299" s="188">
        <f t="shared" ref="K299:K362" si="11">ROUND(I299*J299,2)</f>
        <v>0</v>
      </c>
    </row>
    <row r="300" spans="1:11" ht="45" x14ac:dyDescent="0.25">
      <c r="A300" s="187">
        <v>1301</v>
      </c>
      <c r="B300" s="187">
        <v>534</v>
      </c>
      <c r="C300" s="184" t="str">
        <f t="shared" si="10"/>
        <v>534-1301</v>
      </c>
      <c r="D300" s="244" t="s">
        <v>326</v>
      </c>
      <c r="E300" s="244" t="s">
        <v>7</v>
      </c>
      <c r="F300" s="244" t="s">
        <v>15</v>
      </c>
      <c r="G300" s="244" t="s">
        <v>16</v>
      </c>
      <c r="H300" s="187" t="s">
        <v>10</v>
      </c>
      <c r="I300" s="188">
        <v>993</v>
      </c>
      <c r="J300" s="188">
        <f>VLOOKUP(A300,CENIK!$A$2:$F$201,6,FALSE)</f>
        <v>0</v>
      </c>
      <c r="K300" s="188">
        <f t="shared" si="11"/>
        <v>0</v>
      </c>
    </row>
    <row r="301" spans="1:11" ht="150" x14ac:dyDescent="0.25">
      <c r="A301" s="187">
        <v>1302</v>
      </c>
      <c r="B301" s="187">
        <v>534</v>
      </c>
      <c r="C301" s="184" t="str">
        <f t="shared" si="10"/>
        <v>534-1302</v>
      </c>
      <c r="D301" s="244" t="s">
        <v>326</v>
      </c>
      <c r="E301" s="244" t="s">
        <v>7</v>
      </c>
      <c r="F301" s="244" t="s">
        <v>15</v>
      </c>
      <c r="G301" s="1201" t="s">
        <v>3252</v>
      </c>
      <c r="H301" s="187" t="s">
        <v>10</v>
      </c>
      <c r="I301" s="188">
        <v>993</v>
      </c>
      <c r="J301" s="188">
        <f>VLOOKUP(A301,CENIK!$A$2:$F$201,6,FALSE)</f>
        <v>0</v>
      </c>
      <c r="K301" s="188">
        <f t="shared" si="11"/>
        <v>0</v>
      </c>
    </row>
    <row r="302" spans="1:11" ht="60" x14ac:dyDescent="0.25">
      <c r="A302" s="187">
        <v>1307</v>
      </c>
      <c r="B302" s="187">
        <v>534</v>
      </c>
      <c r="C302" s="184" t="str">
        <f t="shared" si="10"/>
        <v>534-1307</v>
      </c>
      <c r="D302" s="244" t="s">
        <v>326</v>
      </c>
      <c r="E302" s="244" t="s">
        <v>7</v>
      </c>
      <c r="F302" s="244" t="s">
        <v>15</v>
      </c>
      <c r="G302" s="244" t="s">
        <v>18</v>
      </c>
      <c r="H302" s="187" t="s">
        <v>6</v>
      </c>
      <c r="I302" s="188">
        <v>20</v>
      </c>
      <c r="J302" s="188">
        <f>VLOOKUP(A302,CENIK!$A$2:$F$201,6,FALSE)</f>
        <v>0</v>
      </c>
      <c r="K302" s="188">
        <f t="shared" si="11"/>
        <v>0</v>
      </c>
    </row>
    <row r="303" spans="1:11" ht="45" x14ac:dyDescent="0.25">
      <c r="A303" s="187">
        <v>1309</v>
      </c>
      <c r="B303" s="187">
        <v>534</v>
      </c>
      <c r="C303" s="184" t="str">
        <f t="shared" si="10"/>
        <v>534-1309</v>
      </c>
      <c r="D303" s="244" t="s">
        <v>326</v>
      </c>
      <c r="E303" s="244" t="s">
        <v>7</v>
      </c>
      <c r="F303" s="244" t="s">
        <v>15</v>
      </c>
      <c r="G303" s="244" t="s">
        <v>643</v>
      </c>
      <c r="H303" s="187" t="s">
        <v>20</v>
      </c>
      <c r="I303" s="188">
        <v>178</v>
      </c>
      <c r="J303" s="188">
        <f>VLOOKUP(A303,CENIK!$A$2:$F$201,6,FALSE)</f>
        <v>0</v>
      </c>
      <c r="K303" s="188">
        <f t="shared" si="11"/>
        <v>0</v>
      </c>
    </row>
    <row r="304" spans="1:11" ht="30" x14ac:dyDescent="0.25">
      <c r="A304" s="187">
        <v>1312</v>
      </c>
      <c r="B304" s="187">
        <v>534</v>
      </c>
      <c r="C304" s="184" t="str">
        <f t="shared" si="10"/>
        <v>534-1312</v>
      </c>
      <c r="D304" s="244" t="s">
        <v>326</v>
      </c>
      <c r="E304" s="244" t="s">
        <v>7</v>
      </c>
      <c r="F304" s="244" t="s">
        <v>15</v>
      </c>
      <c r="G304" s="244" t="s">
        <v>24</v>
      </c>
      <c r="H304" s="187" t="s">
        <v>6</v>
      </c>
      <c r="I304" s="188">
        <v>5</v>
      </c>
      <c r="J304" s="188">
        <f>VLOOKUP(A304,CENIK!$A$2:$F$201,6,FALSE)</f>
        <v>0</v>
      </c>
      <c r="K304" s="188">
        <f t="shared" si="11"/>
        <v>0</v>
      </c>
    </row>
    <row r="305" spans="1:11" ht="45" x14ac:dyDescent="0.25">
      <c r="A305" s="187">
        <v>1311</v>
      </c>
      <c r="B305" s="187">
        <v>534</v>
      </c>
      <c r="C305" s="184" t="str">
        <f t="shared" si="10"/>
        <v>534-1311</v>
      </c>
      <c r="D305" s="244" t="s">
        <v>326</v>
      </c>
      <c r="E305" s="244" t="s">
        <v>7</v>
      </c>
      <c r="F305" s="244" t="s">
        <v>15</v>
      </c>
      <c r="G305" s="244" t="s">
        <v>23</v>
      </c>
      <c r="H305" s="187" t="s">
        <v>14</v>
      </c>
      <c r="I305" s="188">
        <v>1</v>
      </c>
      <c r="J305" s="188">
        <f>VLOOKUP(A305,CENIK!$A$2:$F$201,6,FALSE)</f>
        <v>0</v>
      </c>
      <c r="K305" s="188">
        <f t="shared" si="11"/>
        <v>0</v>
      </c>
    </row>
    <row r="306" spans="1:11" ht="60" x14ac:dyDescent="0.25">
      <c r="A306" s="187">
        <v>1310</v>
      </c>
      <c r="B306" s="187">
        <v>534</v>
      </c>
      <c r="C306" s="184" t="str">
        <f t="shared" si="10"/>
        <v>534-1310</v>
      </c>
      <c r="D306" s="244" t="s">
        <v>326</v>
      </c>
      <c r="E306" s="244" t="s">
        <v>7</v>
      </c>
      <c r="F306" s="244" t="s">
        <v>15</v>
      </c>
      <c r="G306" s="244" t="s">
        <v>21</v>
      </c>
      <c r="H306" s="187" t="s">
        <v>22</v>
      </c>
      <c r="I306" s="188">
        <v>235.8</v>
      </c>
      <c r="J306" s="188">
        <f>VLOOKUP(A306,CENIK!$A$2:$F$201,6,FALSE)</f>
        <v>0</v>
      </c>
      <c r="K306" s="188">
        <f t="shared" si="11"/>
        <v>0</v>
      </c>
    </row>
    <row r="307" spans="1:11" ht="30" x14ac:dyDescent="0.25">
      <c r="A307" s="187">
        <v>1401</v>
      </c>
      <c r="B307" s="187">
        <v>534</v>
      </c>
      <c r="C307" s="184" t="str">
        <f t="shared" si="10"/>
        <v>534-1401</v>
      </c>
      <c r="D307" s="244" t="s">
        <v>326</v>
      </c>
      <c r="E307" s="244" t="s">
        <v>7</v>
      </c>
      <c r="F307" s="244" t="s">
        <v>25</v>
      </c>
      <c r="G307" s="244" t="s">
        <v>247</v>
      </c>
      <c r="H307" s="187" t="s">
        <v>20</v>
      </c>
      <c r="I307" s="188">
        <v>25</v>
      </c>
      <c r="J307" s="188">
        <f>VLOOKUP(A307,CENIK!$A$2:$F$201,6,FALSE)</f>
        <v>0</v>
      </c>
      <c r="K307" s="188">
        <f t="shared" si="11"/>
        <v>0</v>
      </c>
    </row>
    <row r="308" spans="1:11" ht="30" x14ac:dyDescent="0.25">
      <c r="A308" s="187">
        <v>1402</v>
      </c>
      <c r="B308" s="187">
        <v>534</v>
      </c>
      <c r="C308" s="184" t="str">
        <f t="shared" si="10"/>
        <v>534-1402</v>
      </c>
      <c r="D308" s="244" t="s">
        <v>326</v>
      </c>
      <c r="E308" s="244" t="s">
        <v>7</v>
      </c>
      <c r="F308" s="244" t="s">
        <v>25</v>
      </c>
      <c r="G308" s="244" t="s">
        <v>248</v>
      </c>
      <c r="H308" s="187" t="s">
        <v>20</v>
      </c>
      <c r="I308" s="188">
        <v>5</v>
      </c>
      <c r="J308" s="188">
        <f>VLOOKUP(A308,CENIK!$A$2:$F$201,6,FALSE)</f>
        <v>0</v>
      </c>
      <c r="K308" s="188">
        <f t="shared" si="11"/>
        <v>0</v>
      </c>
    </row>
    <row r="309" spans="1:11" ht="30" x14ac:dyDescent="0.25">
      <c r="A309" s="187">
        <v>1403</v>
      </c>
      <c r="B309" s="187">
        <v>534</v>
      </c>
      <c r="C309" s="184" t="str">
        <f t="shared" si="10"/>
        <v>534-1403</v>
      </c>
      <c r="D309" s="244" t="s">
        <v>326</v>
      </c>
      <c r="E309" s="244" t="s">
        <v>7</v>
      </c>
      <c r="F309" s="244" t="s">
        <v>25</v>
      </c>
      <c r="G309" s="244" t="s">
        <v>249</v>
      </c>
      <c r="H309" s="187" t="s">
        <v>20</v>
      </c>
      <c r="I309" s="188">
        <v>12</v>
      </c>
      <c r="J309" s="188">
        <f>VLOOKUP(A309,CENIK!$A$2:$F$201,6,FALSE)</f>
        <v>0</v>
      </c>
      <c r="K309" s="188">
        <f t="shared" si="11"/>
        <v>0</v>
      </c>
    </row>
    <row r="310" spans="1:11" ht="45" x14ac:dyDescent="0.25">
      <c r="A310" s="187">
        <v>12308</v>
      </c>
      <c r="B310" s="187">
        <v>534</v>
      </c>
      <c r="C310" s="184" t="str">
        <f t="shared" ref="C310:C373" si="12">CONCATENATE(B310,$A$40,A310)</f>
        <v>534-12308</v>
      </c>
      <c r="D310" s="244" t="s">
        <v>326</v>
      </c>
      <c r="E310" s="244" t="s">
        <v>26</v>
      </c>
      <c r="F310" s="244" t="s">
        <v>27</v>
      </c>
      <c r="G310" s="244" t="s">
        <v>28</v>
      </c>
      <c r="H310" s="187" t="s">
        <v>29</v>
      </c>
      <c r="I310" s="188">
        <v>1572.1</v>
      </c>
      <c r="J310" s="188">
        <f>VLOOKUP(A310,CENIK!$A$2:$F$201,6,FALSE)</f>
        <v>0</v>
      </c>
      <c r="K310" s="188">
        <f t="shared" si="11"/>
        <v>0</v>
      </c>
    </row>
    <row r="311" spans="1:11" ht="45" x14ac:dyDescent="0.25">
      <c r="A311" s="187">
        <v>52701</v>
      </c>
      <c r="B311" s="187">
        <v>534</v>
      </c>
      <c r="C311" s="184" t="str">
        <f t="shared" si="12"/>
        <v>534-52701</v>
      </c>
      <c r="D311" s="244" t="s">
        <v>326</v>
      </c>
      <c r="E311" s="244" t="s">
        <v>26</v>
      </c>
      <c r="F311" s="244" t="s">
        <v>36</v>
      </c>
      <c r="G311" s="244" t="s">
        <v>285</v>
      </c>
      <c r="H311" s="187" t="s">
        <v>10</v>
      </c>
      <c r="I311" s="188">
        <v>10</v>
      </c>
      <c r="J311" s="188">
        <f>VLOOKUP(A311,CENIK!$A$2:$F$201,6,FALSE)</f>
        <v>0</v>
      </c>
      <c r="K311" s="188">
        <f t="shared" si="11"/>
        <v>0</v>
      </c>
    </row>
    <row r="312" spans="1:11" ht="45" x14ac:dyDescent="0.25">
      <c r="A312" s="187">
        <v>52901</v>
      </c>
      <c r="B312" s="187">
        <v>534</v>
      </c>
      <c r="C312" s="184" t="str">
        <f t="shared" si="12"/>
        <v>534-52901</v>
      </c>
      <c r="D312" s="244" t="s">
        <v>326</v>
      </c>
      <c r="E312" s="244" t="s">
        <v>26</v>
      </c>
      <c r="F312" s="244" t="s">
        <v>36</v>
      </c>
      <c r="G312" s="244" t="s">
        <v>567</v>
      </c>
      <c r="H312" s="187" t="s">
        <v>10</v>
      </c>
      <c r="I312" s="188">
        <v>10</v>
      </c>
      <c r="J312" s="188">
        <f>VLOOKUP(A312,CENIK!$A$2:$F$201,6,FALSE)</f>
        <v>0</v>
      </c>
      <c r="K312" s="188">
        <f t="shared" si="11"/>
        <v>0</v>
      </c>
    </row>
    <row r="313" spans="1:11" ht="30" x14ac:dyDescent="0.25">
      <c r="A313" s="187">
        <v>24405</v>
      </c>
      <c r="B313" s="187">
        <v>534</v>
      </c>
      <c r="C313" s="184" t="str">
        <f t="shared" si="12"/>
        <v>534-24405</v>
      </c>
      <c r="D313" s="244" t="s">
        <v>326</v>
      </c>
      <c r="E313" s="244" t="s">
        <v>26</v>
      </c>
      <c r="F313" s="244" t="s">
        <v>36</v>
      </c>
      <c r="G313" s="244" t="s">
        <v>252</v>
      </c>
      <c r="H313" s="187" t="s">
        <v>22</v>
      </c>
      <c r="I313" s="188">
        <v>706.73</v>
      </c>
      <c r="J313" s="188">
        <f>VLOOKUP(A313,CENIK!$A$2:$F$201,6,FALSE)</f>
        <v>0</v>
      </c>
      <c r="K313" s="188">
        <f t="shared" si="11"/>
        <v>0</v>
      </c>
    </row>
    <row r="314" spans="1:11" ht="45" x14ac:dyDescent="0.25">
      <c r="A314" s="187">
        <v>31302</v>
      </c>
      <c r="B314" s="187">
        <v>534</v>
      </c>
      <c r="C314" s="184" t="str">
        <f t="shared" si="12"/>
        <v>534-31302</v>
      </c>
      <c r="D314" s="244" t="s">
        <v>326</v>
      </c>
      <c r="E314" s="244" t="s">
        <v>26</v>
      </c>
      <c r="F314" s="244" t="s">
        <v>36</v>
      </c>
      <c r="G314" s="244" t="s">
        <v>639</v>
      </c>
      <c r="H314" s="187" t="s">
        <v>22</v>
      </c>
      <c r="I314" s="188">
        <v>541.75</v>
      </c>
      <c r="J314" s="188">
        <f>VLOOKUP(A314,CENIK!$A$2:$F$201,6,FALSE)</f>
        <v>0</v>
      </c>
      <c r="K314" s="188">
        <f t="shared" si="11"/>
        <v>0</v>
      </c>
    </row>
    <row r="315" spans="1:11" ht="75" x14ac:dyDescent="0.25">
      <c r="A315" s="187">
        <v>31602</v>
      </c>
      <c r="B315" s="187">
        <v>534</v>
      </c>
      <c r="C315" s="184" t="str">
        <f t="shared" si="12"/>
        <v>534-31602</v>
      </c>
      <c r="D315" s="244" t="s">
        <v>326</v>
      </c>
      <c r="E315" s="244" t="s">
        <v>26</v>
      </c>
      <c r="F315" s="244" t="s">
        <v>36</v>
      </c>
      <c r="G315" s="244" t="s">
        <v>640</v>
      </c>
      <c r="H315" s="187" t="s">
        <v>29</v>
      </c>
      <c r="I315" s="188">
        <v>1572.1</v>
      </c>
      <c r="J315" s="188">
        <f>VLOOKUP(A315,CENIK!$A$2:$F$201,6,FALSE)</f>
        <v>0</v>
      </c>
      <c r="K315" s="188">
        <f t="shared" si="11"/>
        <v>0</v>
      </c>
    </row>
    <row r="316" spans="1:11" ht="45" x14ac:dyDescent="0.25">
      <c r="A316" s="187">
        <v>32311</v>
      </c>
      <c r="B316" s="187">
        <v>534</v>
      </c>
      <c r="C316" s="184" t="str">
        <f t="shared" si="12"/>
        <v>534-32311</v>
      </c>
      <c r="D316" s="244" t="s">
        <v>326</v>
      </c>
      <c r="E316" s="244" t="s">
        <v>26</v>
      </c>
      <c r="F316" s="244" t="s">
        <v>36</v>
      </c>
      <c r="G316" s="244" t="s">
        <v>255</v>
      </c>
      <c r="H316" s="187" t="s">
        <v>29</v>
      </c>
      <c r="I316" s="188">
        <v>1572.1</v>
      </c>
      <c r="J316" s="188">
        <f>VLOOKUP(A316,CENIK!$A$2:$F$201,6,FALSE)</f>
        <v>0</v>
      </c>
      <c r="K316" s="188">
        <f t="shared" si="11"/>
        <v>0</v>
      </c>
    </row>
    <row r="317" spans="1:11" ht="30" x14ac:dyDescent="0.25">
      <c r="A317" s="187">
        <v>2208</v>
      </c>
      <c r="B317" s="187">
        <v>534</v>
      </c>
      <c r="C317" s="184" t="str">
        <f t="shared" si="12"/>
        <v>534-2208</v>
      </c>
      <c r="D317" s="244" t="s">
        <v>326</v>
      </c>
      <c r="E317" s="244" t="s">
        <v>26</v>
      </c>
      <c r="F317" s="244" t="s">
        <v>36</v>
      </c>
      <c r="G317" s="244" t="s">
        <v>37</v>
      </c>
      <c r="H317" s="187" t="s">
        <v>29</v>
      </c>
      <c r="I317" s="188">
        <v>1572.1</v>
      </c>
      <c r="J317" s="188">
        <f>VLOOKUP(A317,CENIK!$A$2:$F$201,6,FALSE)</f>
        <v>0</v>
      </c>
      <c r="K317" s="188">
        <f t="shared" si="11"/>
        <v>0</v>
      </c>
    </row>
    <row r="318" spans="1:11" ht="30" x14ac:dyDescent="0.25">
      <c r="A318" s="187">
        <v>34901</v>
      </c>
      <c r="B318" s="187">
        <v>534</v>
      </c>
      <c r="C318" s="184" t="str">
        <f t="shared" si="12"/>
        <v>534-34901</v>
      </c>
      <c r="D318" s="244" t="s">
        <v>326</v>
      </c>
      <c r="E318" s="244" t="s">
        <v>26</v>
      </c>
      <c r="F318" s="244" t="s">
        <v>36</v>
      </c>
      <c r="G318" s="244" t="s">
        <v>43</v>
      </c>
      <c r="H318" s="187" t="s">
        <v>29</v>
      </c>
      <c r="I318" s="188">
        <v>1572.1</v>
      </c>
      <c r="J318" s="188">
        <f>VLOOKUP(A318,CENIK!$A$2:$F$201,6,FALSE)</f>
        <v>0</v>
      </c>
      <c r="K318" s="188">
        <f t="shared" si="11"/>
        <v>0</v>
      </c>
    </row>
    <row r="319" spans="1:11" ht="30" x14ac:dyDescent="0.25">
      <c r="A319" s="187">
        <v>4124</v>
      </c>
      <c r="B319" s="187">
        <v>534</v>
      </c>
      <c r="C319" s="184" t="str">
        <f t="shared" si="12"/>
        <v>534-4124</v>
      </c>
      <c r="D319" s="244" t="s">
        <v>326</v>
      </c>
      <c r="E319" s="244" t="s">
        <v>49</v>
      </c>
      <c r="F319" s="244" t="s">
        <v>50</v>
      </c>
      <c r="G319" s="244" t="s">
        <v>55</v>
      </c>
      <c r="H319" s="187" t="s">
        <v>20</v>
      </c>
      <c r="I319" s="188">
        <v>10</v>
      </c>
      <c r="J319" s="188">
        <f>VLOOKUP(A319,CENIK!$A$2:$F$201,6,FALSE)</f>
        <v>0</v>
      </c>
      <c r="K319" s="188">
        <f t="shared" si="11"/>
        <v>0</v>
      </c>
    </row>
    <row r="320" spans="1:11" ht="45" x14ac:dyDescent="0.25">
      <c r="A320" s="187">
        <v>4101</v>
      </c>
      <c r="B320" s="187">
        <v>534</v>
      </c>
      <c r="C320" s="184" t="str">
        <f t="shared" si="12"/>
        <v>534-4101</v>
      </c>
      <c r="D320" s="244" t="s">
        <v>326</v>
      </c>
      <c r="E320" s="244" t="s">
        <v>49</v>
      </c>
      <c r="F320" s="244" t="s">
        <v>50</v>
      </c>
      <c r="G320" s="244" t="s">
        <v>641</v>
      </c>
      <c r="H320" s="187" t="s">
        <v>29</v>
      </c>
      <c r="I320" s="188">
        <v>5612</v>
      </c>
      <c r="J320" s="188">
        <f>VLOOKUP(A320,CENIK!$A$2:$F$201,6,FALSE)</f>
        <v>0</v>
      </c>
      <c r="K320" s="188">
        <f t="shared" si="11"/>
        <v>0</v>
      </c>
    </row>
    <row r="321" spans="1:11" ht="60" x14ac:dyDescent="0.25">
      <c r="A321" s="187">
        <v>4102</v>
      </c>
      <c r="B321" s="187">
        <v>534</v>
      </c>
      <c r="C321" s="184" t="str">
        <f t="shared" si="12"/>
        <v>534-4102</v>
      </c>
      <c r="D321" s="244" t="s">
        <v>326</v>
      </c>
      <c r="E321" s="244" t="s">
        <v>49</v>
      </c>
      <c r="F321" s="244" t="s">
        <v>50</v>
      </c>
      <c r="G321" s="244" t="s">
        <v>235</v>
      </c>
      <c r="H321" s="187" t="s">
        <v>29</v>
      </c>
      <c r="I321" s="188">
        <v>415</v>
      </c>
      <c r="J321" s="188">
        <f>VLOOKUP(A321,CENIK!$A$2:$F$201,6,FALSE)</f>
        <v>0</v>
      </c>
      <c r="K321" s="188">
        <f t="shared" si="11"/>
        <v>0</v>
      </c>
    </row>
    <row r="322" spans="1:11" ht="60" x14ac:dyDescent="0.25">
      <c r="A322" s="187">
        <v>4105</v>
      </c>
      <c r="B322" s="187">
        <v>534</v>
      </c>
      <c r="C322" s="184" t="str">
        <f t="shared" si="12"/>
        <v>534-4105</v>
      </c>
      <c r="D322" s="244" t="s">
        <v>326</v>
      </c>
      <c r="E322" s="244" t="s">
        <v>49</v>
      </c>
      <c r="F322" s="244" t="s">
        <v>50</v>
      </c>
      <c r="G322" s="244" t="s">
        <v>257</v>
      </c>
      <c r="H322" s="187" t="s">
        <v>22</v>
      </c>
      <c r="I322" s="188">
        <v>3171</v>
      </c>
      <c r="J322" s="188">
        <f>VLOOKUP(A322,CENIK!$A$2:$F$201,6,FALSE)</f>
        <v>0</v>
      </c>
      <c r="K322" s="188">
        <f t="shared" si="11"/>
        <v>0</v>
      </c>
    </row>
    <row r="323" spans="1:11" ht="45" x14ac:dyDescent="0.25">
      <c r="A323" s="187">
        <v>4106</v>
      </c>
      <c r="B323" s="187">
        <v>534</v>
      </c>
      <c r="C323" s="184" t="str">
        <f t="shared" si="12"/>
        <v>534-4106</v>
      </c>
      <c r="D323" s="244" t="s">
        <v>326</v>
      </c>
      <c r="E323" s="244" t="s">
        <v>49</v>
      </c>
      <c r="F323" s="244" t="s">
        <v>50</v>
      </c>
      <c r="G323" s="244" t="s">
        <v>642</v>
      </c>
      <c r="H323" s="187" t="s">
        <v>22</v>
      </c>
      <c r="I323" s="188">
        <v>1903</v>
      </c>
      <c r="J323" s="188">
        <f>VLOOKUP(A323,CENIK!$A$2:$F$201,6,FALSE)</f>
        <v>0</v>
      </c>
      <c r="K323" s="188">
        <f t="shared" si="11"/>
        <v>0</v>
      </c>
    </row>
    <row r="324" spans="1:11" ht="60" x14ac:dyDescent="0.25">
      <c r="A324" s="187">
        <v>4109</v>
      </c>
      <c r="B324" s="187">
        <v>534</v>
      </c>
      <c r="C324" s="184" t="str">
        <f t="shared" si="12"/>
        <v>534-4109</v>
      </c>
      <c r="D324" s="244" t="s">
        <v>326</v>
      </c>
      <c r="E324" s="244" t="s">
        <v>49</v>
      </c>
      <c r="F324" s="244" t="s">
        <v>50</v>
      </c>
      <c r="G324" s="244" t="s">
        <v>259</v>
      </c>
      <c r="H324" s="187" t="s">
        <v>22</v>
      </c>
      <c r="I324" s="188">
        <v>233.3</v>
      </c>
      <c r="J324" s="188">
        <f>VLOOKUP(A324,CENIK!$A$2:$F$201,6,FALSE)</f>
        <v>0</v>
      </c>
      <c r="K324" s="188">
        <f t="shared" si="11"/>
        <v>0</v>
      </c>
    </row>
    <row r="325" spans="1:11" ht="60" x14ac:dyDescent="0.25">
      <c r="A325" s="187">
        <v>4110</v>
      </c>
      <c r="B325" s="187">
        <v>534</v>
      </c>
      <c r="C325" s="184" t="str">
        <f t="shared" si="12"/>
        <v>534-4110</v>
      </c>
      <c r="D325" s="244" t="s">
        <v>326</v>
      </c>
      <c r="E325" s="244" t="s">
        <v>49</v>
      </c>
      <c r="F325" s="244" t="s">
        <v>50</v>
      </c>
      <c r="G325" s="244" t="s">
        <v>51</v>
      </c>
      <c r="H325" s="187" t="s">
        <v>22</v>
      </c>
      <c r="I325" s="188">
        <v>143</v>
      </c>
      <c r="J325" s="188">
        <f>VLOOKUP(A325,CENIK!$A$2:$F$201,6,FALSE)</f>
        <v>0</v>
      </c>
      <c r="K325" s="188">
        <f t="shared" si="11"/>
        <v>0</v>
      </c>
    </row>
    <row r="326" spans="1:11" ht="45" x14ac:dyDescent="0.25">
      <c r="A326" s="187">
        <v>4118</v>
      </c>
      <c r="B326" s="187">
        <v>534</v>
      </c>
      <c r="C326" s="184" t="str">
        <f t="shared" si="12"/>
        <v>534-4118</v>
      </c>
      <c r="D326" s="244" t="s">
        <v>326</v>
      </c>
      <c r="E326" s="244" t="s">
        <v>49</v>
      </c>
      <c r="F326" s="244" t="s">
        <v>50</v>
      </c>
      <c r="G326" s="244" t="s">
        <v>53</v>
      </c>
      <c r="H326" s="187" t="s">
        <v>22</v>
      </c>
      <c r="I326" s="188">
        <v>48.63</v>
      </c>
      <c r="J326" s="188">
        <f>VLOOKUP(A326,CENIK!$A$2:$F$201,6,FALSE)</f>
        <v>0</v>
      </c>
      <c r="K326" s="188">
        <f t="shared" si="11"/>
        <v>0</v>
      </c>
    </row>
    <row r="327" spans="1:11" ht="45" x14ac:dyDescent="0.25">
      <c r="A327" s="187">
        <v>4121</v>
      </c>
      <c r="B327" s="187">
        <v>534</v>
      </c>
      <c r="C327" s="184" t="str">
        <f t="shared" si="12"/>
        <v>534-4121</v>
      </c>
      <c r="D327" s="244" t="s">
        <v>326</v>
      </c>
      <c r="E327" s="244" t="s">
        <v>49</v>
      </c>
      <c r="F327" s="244" t="s">
        <v>50</v>
      </c>
      <c r="G327" s="244" t="s">
        <v>260</v>
      </c>
      <c r="H327" s="187" t="s">
        <v>22</v>
      </c>
      <c r="I327" s="188">
        <v>275</v>
      </c>
      <c r="J327" s="188">
        <f>VLOOKUP(A327,CENIK!$A$2:$F$201,6,FALSE)</f>
        <v>0</v>
      </c>
      <c r="K327" s="188">
        <f t="shared" si="11"/>
        <v>0</v>
      </c>
    </row>
    <row r="328" spans="1:11" ht="30" x14ac:dyDescent="0.25">
      <c r="A328" s="187">
        <v>4202</v>
      </c>
      <c r="B328" s="187">
        <v>534</v>
      </c>
      <c r="C328" s="184" t="str">
        <f t="shared" si="12"/>
        <v>534-4202</v>
      </c>
      <c r="D328" s="244" t="s">
        <v>326</v>
      </c>
      <c r="E328" s="244" t="s">
        <v>49</v>
      </c>
      <c r="F328" s="244" t="s">
        <v>56</v>
      </c>
      <c r="G328" s="244" t="s">
        <v>58</v>
      </c>
      <c r="H328" s="187" t="s">
        <v>29</v>
      </c>
      <c r="I328" s="188">
        <v>794.4</v>
      </c>
      <c r="J328" s="188">
        <f>VLOOKUP(A328,CENIK!$A$2:$F$201,6,FALSE)</f>
        <v>0</v>
      </c>
      <c r="K328" s="188">
        <f t="shared" si="11"/>
        <v>0</v>
      </c>
    </row>
    <row r="329" spans="1:11" ht="75" x14ac:dyDescent="0.25">
      <c r="A329" s="187">
        <v>4203</v>
      </c>
      <c r="B329" s="187">
        <v>534</v>
      </c>
      <c r="C329" s="184" t="str">
        <f t="shared" si="12"/>
        <v>534-4203</v>
      </c>
      <c r="D329" s="244" t="s">
        <v>326</v>
      </c>
      <c r="E329" s="244" t="s">
        <v>49</v>
      </c>
      <c r="F329" s="244" t="s">
        <v>56</v>
      </c>
      <c r="G329" s="244" t="s">
        <v>59</v>
      </c>
      <c r="H329" s="187" t="s">
        <v>22</v>
      </c>
      <c r="I329" s="188">
        <v>258.44</v>
      </c>
      <c r="J329" s="188">
        <f>VLOOKUP(A329,CENIK!$A$2:$F$201,6,FALSE)</f>
        <v>0</v>
      </c>
      <c r="K329" s="188">
        <f t="shared" si="11"/>
        <v>0</v>
      </c>
    </row>
    <row r="330" spans="1:11" ht="60" x14ac:dyDescent="0.25">
      <c r="A330" s="187">
        <v>4204</v>
      </c>
      <c r="B330" s="187">
        <v>534</v>
      </c>
      <c r="C330" s="184" t="str">
        <f t="shared" si="12"/>
        <v>534-4204</v>
      </c>
      <c r="D330" s="244" t="s">
        <v>326</v>
      </c>
      <c r="E330" s="244" t="s">
        <v>49</v>
      </c>
      <c r="F330" s="244" t="s">
        <v>56</v>
      </c>
      <c r="G330" s="244" t="s">
        <v>60</v>
      </c>
      <c r="H330" s="187" t="s">
        <v>22</v>
      </c>
      <c r="I330" s="188">
        <v>776.25</v>
      </c>
      <c r="J330" s="188">
        <f>VLOOKUP(A330,CENIK!$A$2:$F$201,6,FALSE)</f>
        <v>0</v>
      </c>
      <c r="K330" s="188">
        <f t="shared" si="11"/>
        <v>0</v>
      </c>
    </row>
    <row r="331" spans="1:11" ht="60" x14ac:dyDescent="0.25">
      <c r="A331" s="187">
        <v>4206</v>
      </c>
      <c r="B331" s="187">
        <v>534</v>
      </c>
      <c r="C331" s="184" t="str">
        <f t="shared" si="12"/>
        <v>534-4206</v>
      </c>
      <c r="D331" s="244" t="s">
        <v>326</v>
      </c>
      <c r="E331" s="244" t="s">
        <v>49</v>
      </c>
      <c r="F331" s="244" t="s">
        <v>56</v>
      </c>
      <c r="G331" s="244" t="s">
        <v>62</v>
      </c>
      <c r="H331" s="187" t="s">
        <v>22</v>
      </c>
      <c r="I331" s="188">
        <v>3168.0398</v>
      </c>
      <c r="J331" s="188">
        <f>VLOOKUP(A331,CENIK!$A$2:$F$201,6,FALSE)</f>
        <v>0</v>
      </c>
      <c r="K331" s="188">
        <f t="shared" si="11"/>
        <v>0</v>
      </c>
    </row>
    <row r="332" spans="1:11" ht="75" x14ac:dyDescent="0.25">
      <c r="A332" s="187">
        <v>5108</v>
      </c>
      <c r="B332" s="187">
        <v>534</v>
      </c>
      <c r="C332" s="184" t="str">
        <f t="shared" si="12"/>
        <v>534-5108</v>
      </c>
      <c r="D332" s="244" t="s">
        <v>326</v>
      </c>
      <c r="E332" s="244" t="s">
        <v>63</v>
      </c>
      <c r="F332" s="244" t="s">
        <v>64</v>
      </c>
      <c r="G332" s="244" t="s">
        <v>68</v>
      </c>
      <c r="H332" s="187" t="s">
        <v>69</v>
      </c>
      <c r="I332" s="188">
        <v>814</v>
      </c>
      <c r="J332" s="188">
        <f>VLOOKUP(A332,CENIK!$A$2:$F$201,6,FALSE)</f>
        <v>0</v>
      </c>
      <c r="K332" s="188">
        <f t="shared" si="11"/>
        <v>0</v>
      </c>
    </row>
    <row r="333" spans="1:11" ht="165" x14ac:dyDescent="0.25">
      <c r="A333" s="187">
        <v>6101</v>
      </c>
      <c r="B333" s="187">
        <v>534</v>
      </c>
      <c r="C333" s="184" t="str">
        <f t="shared" si="12"/>
        <v>534-6101</v>
      </c>
      <c r="D333" s="244" t="s">
        <v>326</v>
      </c>
      <c r="E333" s="244" t="s">
        <v>74</v>
      </c>
      <c r="F333" s="244" t="s">
        <v>75</v>
      </c>
      <c r="G333" s="244" t="s">
        <v>76</v>
      </c>
      <c r="H333" s="187" t="s">
        <v>10</v>
      </c>
      <c r="I333" s="188">
        <v>955</v>
      </c>
      <c r="J333" s="188">
        <f>VLOOKUP(A333,CENIK!$A$2:$F$201,6,FALSE)</f>
        <v>0</v>
      </c>
      <c r="K333" s="188">
        <f t="shared" si="11"/>
        <v>0</v>
      </c>
    </row>
    <row r="334" spans="1:11" ht="60" x14ac:dyDescent="0.25">
      <c r="A334" s="187">
        <v>6106</v>
      </c>
      <c r="B334" s="187">
        <v>534</v>
      </c>
      <c r="C334" s="184" t="str">
        <f t="shared" si="12"/>
        <v>534-6106</v>
      </c>
      <c r="D334" s="244" t="s">
        <v>326</v>
      </c>
      <c r="E334" s="244" t="s">
        <v>74</v>
      </c>
      <c r="F334" s="244" t="s">
        <v>75</v>
      </c>
      <c r="G334" s="244" t="s">
        <v>653</v>
      </c>
      <c r="H334" s="187" t="s">
        <v>10</v>
      </c>
      <c r="I334" s="188">
        <v>38</v>
      </c>
      <c r="J334" s="188">
        <f>VLOOKUP(A334,CENIK!$A$2:$F$201,6,FALSE)</f>
        <v>0</v>
      </c>
      <c r="K334" s="188">
        <f t="shared" si="11"/>
        <v>0</v>
      </c>
    </row>
    <row r="335" spans="1:11" ht="120" x14ac:dyDescent="0.25">
      <c r="A335" s="187">
        <v>6202</v>
      </c>
      <c r="B335" s="187">
        <v>534</v>
      </c>
      <c r="C335" s="184" t="str">
        <f t="shared" si="12"/>
        <v>534-6202</v>
      </c>
      <c r="D335" s="244" t="s">
        <v>326</v>
      </c>
      <c r="E335" s="244" t="s">
        <v>74</v>
      </c>
      <c r="F335" s="244" t="s">
        <v>77</v>
      </c>
      <c r="G335" s="244" t="s">
        <v>263</v>
      </c>
      <c r="H335" s="187" t="s">
        <v>6</v>
      </c>
      <c r="I335" s="188">
        <v>1</v>
      </c>
      <c r="J335" s="188">
        <f>VLOOKUP(A335,CENIK!$A$2:$F$201,6,FALSE)</f>
        <v>0</v>
      </c>
      <c r="K335" s="188">
        <f t="shared" si="11"/>
        <v>0</v>
      </c>
    </row>
    <row r="336" spans="1:11" ht="120" x14ac:dyDescent="0.25">
      <c r="A336" s="187">
        <v>6204</v>
      </c>
      <c r="B336" s="187">
        <v>534</v>
      </c>
      <c r="C336" s="184" t="str">
        <f t="shared" si="12"/>
        <v>534-6204</v>
      </c>
      <c r="D336" s="244" t="s">
        <v>326</v>
      </c>
      <c r="E336" s="244" t="s">
        <v>74</v>
      </c>
      <c r="F336" s="244" t="s">
        <v>77</v>
      </c>
      <c r="G336" s="244" t="s">
        <v>265</v>
      </c>
      <c r="H336" s="187" t="s">
        <v>6</v>
      </c>
      <c r="I336" s="188">
        <v>6</v>
      </c>
      <c r="J336" s="188">
        <f>VLOOKUP(A336,CENIK!$A$2:$F$201,6,FALSE)</f>
        <v>0</v>
      </c>
      <c r="K336" s="188">
        <f t="shared" si="11"/>
        <v>0</v>
      </c>
    </row>
    <row r="337" spans="1:11" ht="120" x14ac:dyDescent="0.25">
      <c r="A337" s="187">
        <v>6206</v>
      </c>
      <c r="B337" s="187">
        <v>534</v>
      </c>
      <c r="C337" s="184" t="str">
        <f t="shared" si="12"/>
        <v>534-6206</v>
      </c>
      <c r="D337" s="244" t="s">
        <v>326</v>
      </c>
      <c r="E337" s="244" t="s">
        <v>74</v>
      </c>
      <c r="F337" s="244" t="s">
        <v>77</v>
      </c>
      <c r="G337" s="244" t="s">
        <v>266</v>
      </c>
      <c r="H337" s="187" t="s">
        <v>6</v>
      </c>
      <c r="I337" s="188">
        <v>17</v>
      </c>
      <c r="J337" s="188">
        <f>VLOOKUP(A337,CENIK!$A$2:$F$201,6,FALSE)</f>
        <v>0</v>
      </c>
      <c r="K337" s="188">
        <f t="shared" si="11"/>
        <v>0</v>
      </c>
    </row>
    <row r="338" spans="1:11" ht="135" x14ac:dyDescent="0.25">
      <c r="A338" s="187">
        <v>6207</v>
      </c>
      <c r="B338" s="187">
        <v>534</v>
      </c>
      <c r="C338" s="184" t="str">
        <f t="shared" si="12"/>
        <v>534-6207</v>
      </c>
      <c r="D338" s="244" t="s">
        <v>326</v>
      </c>
      <c r="E338" s="244" t="s">
        <v>74</v>
      </c>
      <c r="F338" s="244" t="s">
        <v>77</v>
      </c>
      <c r="G338" s="244" t="s">
        <v>566</v>
      </c>
      <c r="H338" s="187" t="s">
        <v>6</v>
      </c>
      <c r="I338" s="188">
        <v>2</v>
      </c>
      <c r="J338" s="188">
        <f>VLOOKUP(A338,CENIK!$A$2:$F$201,6,FALSE)</f>
        <v>0</v>
      </c>
      <c r="K338" s="188">
        <f t="shared" si="11"/>
        <v>0</v>
      </c>
    </row>
    <row r="339" spans="1:11" ht="120" x14ac:dyDescent="0.25">
      <c r="A339" s="187">
        <v>6208</v>
      </c>
      <c r="B339" s="187">
        <v>534</v>
      </c>
      <c r="C339" s="184" t="str">
        <f t="shared" si="12"/>
        <v>534-6208</v>
      </c>
      <c r="D339" s="244" t="s">
        <v>326</v>
      </c>
      <c r="E339" s="244" t="s">
        <v>74</v>
      </c>
      <c r="F339" s="244" t="s">
        <v>77</v>
      </c>
      <c r="G339" s="244" t="s">
        <v>267</v>
      </c>
      <c r="H339" s="187" t="s">
        <v>6</v>
      </c>
      <c r="I339" s="188">
        <v>2</v>
      </c>
      <c r="J339" s="188">
        <f>VLOOKUP(A339,CENIK!$A$2:$F$201,6,FALSE)</f>
        <v>0</v>
      </c>
      <c r="K339" s="188">
        <f t="shared" si="11"/>
        <v>0</v>
      </c>
    </row>
    <row r="340" spans="1:11" ht="135" x14ac:dyDescent="0.25">
      <c r="A340" s="187">
        <v>6209</v>
      </c>
      <c r="B340" s="187">
        <v>534</v>
      </c>
      <c r="C340" s="184" t="str">
        <f t="shared" si="12"/>
        <v>534-6209</v>
      </c>
      <c r="D340" s="244" t="s">
        <v>326</v>
      </c>
      <c r="E340" s="244" t="s">
        <v>74</v>
      </c>
      <c r="F340" s="244" t="s">
        <v>77</v>
      </c>
      <c r="G340" s="244" t="s">
        <v>568</v>
      </c>
      <c r="H340" s="187" t="s">
        <v>6</v>
      </c>
      <c r="I340" s="188">
        <v>1</v>
      </c>
      <c r="J340" s="188">
        <f>VLOOKUP(A340,CENIK!$A$2:$F$201,6,FALSE)</f>
        <v>0</v>
      </c>
      <c r="K340" s="188">
        <f t="shared" si="11"/>
        <v>0</v>
      </c>
    </row>
    <row r="341" spans="1:11" ht="120" x14ac:dyDescent="0.25">
      <c r="A341" s="187">
        <v>6253</v>
      </c>
      <c r="B341" s="187">
        <v>534</v>
      </c>
      <c r="C341" s="184" t="str">
        <f t="shared" si="12"/>
        <v>534-6253</v>
      </c>
      <c r="D341" s="244" t="s">
        <v>326</v>
      </c>
      <c r="E341" s="244" t="s">
        <v>74</v>
      </c>
      <c r="F341" s="244" t="s">
        <v>77</v>
      </c>
      <c r="G341" s="244" t="s">
        <v>269</v>
      </c>
      <c r="H341" s="187" t="s">
        <v>6</v>
      </c>
      <c r="I341" s="188">
        <v>29</v>
      </c>
      <c r="J341" s="188">
        <f>VLOOKUP(A341,CENIK!$A$2:$F$201,6,FALSE)</f>
        <v>0</v>
      </c>
      <c r="K341" s="188">
        <f t="shared" si="11"/>
        <v>0</v>
      </c>
    </row>
    <row r="342" spans="1:11" ht="120" x14ac:dyDescent="0.25">
      <c r="A342" s="187">
        <v>6305</v>
      </c>
      <c r="B342" s="187">
        <v>534</v>
      </c>
      <c r="C342" s="184" t="str">
        <f t="shared" si="12"/>
        <v>534-6305</v>
      </c>
      <c r="D342" s="244" t="s">
        <v>326</v>
      </c>
      <c r="E342" s="244" t="s">
        <v>74</v>
      </c>
      <c r="F342" s="244" t="s">
        <v>81</v>
      </c>
      <c r="G342" s="244" t="s">
        <v>84</v>
      </c>
      <c r="H342" s="187" t="s">
        <v>6</v>
      </c>
      <c r="I342" s="188">
        <v>32</v>
      </c>
      <c r="J342" s="188">
        <f>VLOOKUP(A342,CENIK!$A$2:$F$201,6,FALSE)</f>
        <v>0</v>
      </c>
      <c r="K342" s="188">
        <f t="shared" si="11"/>
        <v>0</v>
      </c>
    </row>
    <row r="343" spans="1:11" ht="345" x14ac:dyDescent="0.25">
      <c r="A343" s="187">
        <v>6301</v>
      </c>
      <c r="B343" s="187">
        <v>534</v>
      </c>
      <c r="C343" s="184" t="str">
        <f t="shared" si="12"/>
        <v>534-6301</v>
      </c>
      <c r="D343" s="244" t="s">
        <v>326</v>
      </c>
      <c r="E343" s="244" t="s">
        <v>74</v>
      </c>
      <c r="F343" s="244" t="s">
        <v>81</v>
      </c>
      <c r="G343" s="244" t="s">
        <v>270</v>
      </c>
      <c r="H343" s="187" t="s">
        <v>6</v>
      </c>
      <c r="I343" s="188">
        <v>32</v>
      </c>
      <c r="J343" s="188">
        <f>VLOOKUP(A343,CENIK!$A$2:$F$201,6,FALSE)</f>
        <v>0</v>
      </c>
      <c r="K343" s="188">
        <f t="shared" si="11"/>
        <v>0</v>
      </c>
    </row>
    <row r="344" spans="1:11" ht="60" x14ac:dyDescent="0.25">
      <c r="A344" s="187">
        <v>6405</v>
      </c>
      <c r="B344" s="187">
        <v>534</v>
      </c>
      <c r="C344" s="184" t="str">
        <f t="shared" si="12"/>
        <v>534-6405</v>
      </c>
      <c r="D344" s="244" t="s">
        <v>326</v>
      </c>
      <c r="E344" s="244" t="s">
        <v>74</v>
      </c>
      <c r="F344" s="244" t="s">
        <v>85</v>
      </c>
      <c r="G344" s="244" t="s">
        <v>87</v>
      </c>
      <c r="H344" s="187" t="s">
        <v>10</v>
      </c>
      <c r="I344" s="188">
        <v>955</v>
      </c>
      <c r="J344" s="188">
        <f>VLOOKUP(A344,CENIK!$A$2:$F$201,6,FALSE)</f>
        <v>0</v>
      </c>
      <c r="K344" s="188">
        <f t="shared" si="11"/>
        <v>0</v>
      </c>
    </row>
    <row r="345" spans="1:11" ht="30" x14ac:dyDescent="0.25">
      <c r="A345" s="187">
        <v>6401</v>
      </c>
      <c r="B345" s="187">
        <v>534</v>
      </c>
      <c r="C345" s="184" t="str">
        <f t="shared" si="12"/>
        <v>534-6401</v>
      </c>
      <c r="D345" s="244" t="s">
        <v>326</v>
      </c>
      <c r="E345" s="244" t="s">
        <v>74</v>
      </c>
      <c r="F345" s="244" t="s">
        <v>85</v>
      </c>
      <c r="G345" s="244" t="s">
        <v>86</v>
      </c>
      <c r="H345" s="187" t="s">
        <v>10</v>
      </c>
      <c r="I345" s="188">
        <v>993</v>
      </c>
      <c r="J345" s="188">
        <f>VLOOKUP(A345,CENIK!$A$2:$F$201,6,FALSE)</f>
        <v>0</v>
      </c>
      <c r="K345" s="188">
        <f t="shared" si="11"/>
        <v>0</v>
      </c>
    </row>
    <row r="346" spans="1:11" ht="30" x14ac:dyDescent="0.25">
      <c r="A346" s="187">
        <v>6402</v>
      </c>
      <c r="B346" s="187">
        <v>534</v>
      </c>
      <c r="C346" s="184" t="str">
        <f t="shared" si="12"/>
        <v>534-6402</v>
      </c>
      <c r="D346" s="244" t="s">
        <v>326</v>
      </c>
      <c r="E346" s="244" t="s">
        <v>74</v>
      </c>
      <c r="F346" s="244" t="s">
        <v>85</v>
      </c>
      <c r="G346" s="244" t="s">
        <v>122</v>
      </c>
      <c r="H346" s="187" t="s">
        <v>10</v>
      </c>
      <c r="I346" s="188">
        <v>955</v>
      </c>
      <c r="J346" s="188">
        <f>VLOOKUP(A346,CENIK!$A$2:$F$201,6,FALSE)</f>
        <v>0</v>
      </c>
      <c r="K346" s="188">
        <f t="shared" si="11"/>
        <v>0</v>
      </c>
    </row>
    <row r="347" spans="1:11" ht="30" x14ac:dyDescent="0.25">
      <c r="A347" s="187">
        <v>6403</v>
      </c>
      <c r="B347" s="187">
        <v>534</v>
      </c>
      <c r="C347" s="184" t="str">
        <f t="shared" si="12"/>
        <v>534-6403</v>
      </c>
      <c r="D347" s="244" t="s">
        <v>326</v>
      </c>
      <c r="E347" s="244" t="s">
        <v>74</v>
      </c>
      <c r="F347" s="244" t="s">
        <v>85</v>
      </c>
      <c r="G347" s="244" t="s">
        <v>654</v>
      </c>
      <c r="H347" s="187" t="s">
        <v>10</v>
      </c>
      <c r="I347" s="188">
        <v>38</v>
      </c>
      <c r="J347" s="188">
        <f>VLOOKUP(A347,CENIK!$A$2:$F$201,6,FALSE)</f>
        <v>0</v>
      </c>
      <c r="K347" s="188">
        <f t="shared" si="11"/>
        <v>0</v>
      </c>
    </row>
    <row r="348" spans="1:11" ht="30" x14ac:dyDescent="0.25">
      <c r="A348" s="187">
        <v>6501</v>
      </c>
      <c r="B348" s="187">
        <v>534</v>
      </c>
      <c r="C348" s="184" t="str">
        <f t="shared" si="12"/>
        <v>534-6501</v>
      </c>
      <c r="D348" s="244" t="s">
        <v>326</v>
      </c>
      <c r="E348" s="244" t="s">
        <v>74</v>
      </c>
      <c r="F348" s="244" t="s">
        <v>88</v>
      </c>
      <c r="G348" s="244" t="s">
        <v>271</v>
      </c>
      <c r="H348" s="187" t="s">
        <v>6</v>
      </c>
      <c r="I348" s="188">
        <v>22</v>
      </c>
      <c r="J348" s="188">
        <f>VLOOKUP(A348,CENIK!$A$2:$F$201,6,FALSE)</f>
        <v>0</v>
      </c>
      <c r="K348" s="188">
        <f t="shared" si="11"/>
        <v>0</v>
      </c>
    </row>
    <row r="349" spans="1:11" ht="75" x14ac:dyDescent="0.25">
      <c r="A349" s="187">
        <v>6514</v>
      </c>
      <c r="B349" s="187">
        <v>534</v>
      </c>
      <c r="C349" s="184" t="str">
        <f t="shared" si="12"/>
        <v>534-6514</v>
      </c>
      <c r="D349" s="244" t="s">
        <v>326</v>
      </c>
      <c r="E349" s="244" t="s">
        <v>74</v>
      </c>
      <c r="F349" s="244" t="s">
        <v>88</v>
      </c>
      <c r="G349" s="244" t="s">
        <v>280</v>
      </c>
      <c r="H349" s="187" t="s">
        <v>10</v>
      </c>
      <c r="I349" s="188">
        <v>45</v>
      </c>
      <c r="J349" s="188">
        <f>VLOOKUP(A349,CENIK!$A$2:$F$201,6,FALSE)</f>
        <v>0</v>
      </c>
      <c r="K349" s="188">
        <f t="shared" si="11"/>
        <v>0</v>
      </c>
    </row>
    <row r="350" spans="1:11" ht="45" x14ac:dyDescent="0.25">
      <c r="A350" s="187">
        <v>6503</v>
      </c>
      <c r="B350" s="187">
        <v>534</v>
      </c>
      <c r="C350" s="184" t="str">
        <f t="shared" si="12"/>
        <v>534-6503</v>
      </c>
      <c r="D350" s="244" t="s">
        <v>326</v>
      </c>
      <c r="E350" s="244" t="s">
        <v>74</v>
      </c>
      <c r="F350" s="244" t="s">
        <v>88</v>
      </c>
      <c r="G350" s="244" t="s">
        <v>273</v>
      </c>
      <c r="H350" s="187" t="s">
        <v>6</v>
      </c>
      <c r="I350" s="188">
        <v>29</v>
      </c>
      <c r="J350" s="188">
        <f>VLOOKUP(A350,CENIK!$A$2:$F$201,6,FALSE)</f>
        <v>0</v>
      </c>
      <c r="K350" s="188">
        <f t="shared" si="11"/>
        <v>0</v>
      </c>
    </row>
    <row r="351" spans="1:11" ht="45" x14ac:dyDescent="0.25">
      <c r="A351" s="187">
        <v>6504</v>
      </c>
      <c r="B351" s="187">
        <v>534</v>
      </c>
      <c r="C351" s="184" t="str">
        <f t="shared" si="12"/>
        <v>534-6504</v>
      </c>
      <c r="D351" s="244" t="s">
        <v>326</v>
      </c>
      <c r="E351" s="244" t="s">
        <v>74</v>
      </c>
      <c r="F351" s="244" t="s">
        <v>88</v>
      </c>
      <c r="G351" s="244" t="s">
        <v>274</v>
      </c>
      <c r="H351" s="187" t="s">
        <v>6</v>
      </c>
      <c r="I351" s="188">
        <v>7</v>
      </c>
      <c r="J351" s="188">
        <f>VLOOKUP(A351,CENIK!$A$2:$F$201,6,FALSE)</f>
        <v>0</v>
      </c>
      <c r="K351" s="188">
        <f t="shared" si="11"/>
        <v>0</v>
      </c>
    </row>
    <row r="352" spans="1:11" ht="60" x14ac:dyDescent="0.25">
      <c r="A352" s="187">
        <v>1201</v>
      </c>
      <c r="B352" s="187">
        <v>97</v>
      </c>
      <c r="C352" s="184" t="str">
        <f t="shared" si="12"/>
        <v>97-1201</v>
      </c>
      <c r="D352" s="244" t="s">
        <v>314</v>
      </c>
      <c r="E352" s="244" t="s">
        <v>7</v>
      </c>
      <c r="F352" s="244" t="s">
        <v>8</v>
      </c>
      <c r="G352" s="244" t="s">
        <v>9</v>
      </c>
      <c r="H352" s="187" t="s">
        <v>10</v>
      </c>
      <c r="I352" s="188">
        <v>215</v>
      </c>
      <c r="J352" s="188">
        <f>VLOOKUP(A352,CENIK!$A$2:$F$201,6,FALSE)</f>
        <v>0</v>
      </c>
      <c r="K352" s="188">
        <f t="shared" si="11"/>
        <v>0</v>
      </c>
    </row>
    <row r="353" spans="1:11" ht="45" x14ac:dyDescent="0.25">
      <c r="A353" s="187">
        <v>1202</v>
      </c>
      <c r="B353" s="187">
        <v>97</v>
      </c>
      <c r="C353" s="184" t="str">
        <f t="shared" si="12"/>
        <v>97-1202</v>
      </c>
      <c r="D353" s="244" t="s">
        <v>314</v>
      </c>
      <c r="E353" s="244" t="s">
        <v>7</v>
      </c>
      <c r="F353" s="244" t="s">
        <v>8</v>
      </c>
      <c r="G353" s="244" t="s">
        <v>11</v>
      </c>
      <c r="H353" s="187" t="s">
        <v>12</v>
      </c>
      <c r="I353" s="188">
        <v>6</v>
      </c>
      <c r="J353" s="188">
        <f>VLOOKUP(A353,CENIK!$A$2:$F$201,6,FALSE)</f>
        <v>0</v>
      </c>
      <c r="K353" s="188">
        <f t="shared" si="11"/>
        <v>0</v>
      </c>
    </row>
    <row r="354" spans="1:11" ht="60" x14ac:dyDescent="0.25">
      <c r="A354" s="187">
        <v>1203</v>
      </c>
      <c r="B354" s="187">
        <v>97</v>
      </c>
      <c r="C354" s="184" t="str">
        <f t="shared" si="12"/>
        <v>97-1203</v>
      </c>
      <c r="D354" s="244" t="s">
        <v>314</v>
      </c>
      <c r="E354" s="244" t="s">
        <v>7</v>
      </c>
      <c r="F354" s="244" t="s">
        <v>8</v>
      </c>
      <c r="G354" s="244" t="s">
        <v>236</v>
      </c>
      <c r="H354" s="187" t="s">
        <v>10</v>
      </c>
      <c r="I354" s="188">
        <v>215</v>
      </c>
      <c r="J354" s="188">
        <f>VLOOKUP(A354,CENIK!$A$2:$F$201,6,FALSE)</f>
        <v>0</v>
      </c>
      <c r="K354" s="188">
        <f t="shared" si="11"/>
        <v>0</v>
      </c>
    </row>
    <row r="355" spans="1:11" ht="45" x14ac:dyDescent="0.25">
      <c r="A355" s="187">
        <v>1204</v>
      </c>
      <c r="B355" s="187">
        <v>97</v>
      </c>
      <c r="C355" s="184" t="str">
        <f t="shared" si="12"/>
        <v>97-1204</v>
      </c>
      <c r="D355" s="244" t="s">
        <v>314</v>
      </c>
      <c r="E355" s="244" t="s">
        <v>7</v>
      </c>
      <c r="F355" s="244" t="s">
        <v>8</v>
      </c>
      <c r="G355" s="244" t="s">
        <v>13</v>
      </c>
      <c r="H355" s="187" t="s">
        <v>10</v>
      </c>
      <c r="I355" s="188">
        <v>215</v>
      </c>
      <c r="J355" s="188">
        <f>VLOOKUP(A355,CENIK!$A$2:$F$201,6,FALSE)</f>
        <v>0</v>
      </c>
      <c r="K355" s="188">
        <f t="shared" si="11"/>
        <v>0</v>
      </c>
    </row>
    <row r="356" spans="1:11" ht="60" x14ac:dyDescent="0.25">
      <c r="A356" s="187">
        <v>1205</v>
      </c>
      <c r="B356" s="187">
        <v>97</v>
      </c>
      <c r="C356" s="184" t="str">
        <f t="shared" si="12"/>
        <v>97-1205</v>
      </c>
      <c r="D356" s="244" t="s">
        <v>314</v>
      </c>
      <c r="E356" s="244" t="s">
        <v>7</v>
      </c>
      <c r="F356" s="244" t="s">
        <v>8</v>
      </c>
      <c r="G356" s="244" t="s">
        <v>237</v>
      </c>
      <c r="H356" s="187" t="s">
        <v>14</v>
      </c>
      <c r="I356" s="188">
        <v>1</v>
      </c>
      <c r="J356" s="188">
        <f>VLOOKUP(A356,CENIK!$A$2:$F$201,6,FALSE)</f>
        <v>0</v>
      </c>
      <c r="K356" s="188">
        <f t="shared" si="11"/>
        <v>0</v>
      </c>
    </row>
    <row r="357" spans="1:11" ht="75" x14ac:dyDescent="0.25">
      <c r="A357" s="187">
        <v>1207</v>
      </c>
      <c r="B357" s="187">
        <v>97</v>
      </c>
      <c r="C357" s="184" t="str">
        <f t="shared" si="12"/>
        <v>97-1207</v>
      </c>
      <c r="D357" s="244" t="s">
        <v>314</v>
      </c>
      <c r="E357" s="244" t="s">
        <v>7</v>
      </c>
      <c r="F357" s="244" t="s">
        <v>8</v>
      </c>
      <c r="G357" s="244" t="s">
        <v>239</v>
      </c>
      <c r="H357" s="187" t="s">
        <v>14</v>
      </c>
      <c r="I357" s="188">
        <v>1</v>
      </c>
      <c r="J357" s="188">
        <f>VLOOKUP(A357,CENIK!$A$2:$F$201,6,FALSE)</f>
        <v>0</v>
      </c>
      <c r="K357" s="188">
        <f t="shared" si="11"/>
        <v>0</v>
      </c>
    </row>
    <row r="358" spans="1:11" ht="75" x14ac:dyDescent="0.25">
      <c r="A358" s="187">
        <v>1208</v>
      </c>
      <c r="B358" s="187">
        <v>97</v>
      </c>
      <c r="C358" s="184" t="str">
        <f t="shared" si="12"/>
        <v>97-1208</v>
      </c>
      <c r="D358" s="244" t="s">
        <v>314</v>
      </c>
      <c r="E358" s="244" t="s">
        <v>7</v>
      </c>
      <c r="F358" s="244" t="s">
        <v>8</v>
      </c>
      <c r="G358" s="244" t="s">
        <v>240</v>
      </c>
      <c r="H358" s="187" t="s">
        <v>14</v>
      </c>
      <c r="I358" s="188">
        <v>1</v>
      </c>
      <c r="J358" s="188">
        <f>VLOOKUP(A358,CENIK!$A$2:$F$201,6,FALSE)</f>
        <v>0</v>
      </c>
      <c r="K358" s="188">
        <f t="shared" si="11"/>
        <v>0</v>
      </c>
    </row>
    <row r="359" spans="1:11" ht="75" x14ac:dyDescent="0.25">
      <c r="A359" s="187">
        <v>1210</v>
      </c>
      <c r="B359" s="187">
        <v>97</v>
      </c>
      <c r="C359" s="184" t="str">
        <f t="shared" si="12"/>
        <v>97-1210</v>
      </c>
      <c r="D359" s="244" t="s">
        <v>314</v>
      </c>
      <c r="E359" s="244" t="s">
        <v>7</v>
      </c>
      <c r="F359" s="244" t="s">
        <v>8</v>
      </c>
      <c r="G359" s="244" t="s">
        <v>241</v>
      </c>
      <c r="H359" s="187" t="s">
        <v>14</v>
      </c>
      <c r="I359" s="188">
        <v>1</v>
      </c>
      <c r="J359" s="188">
        <f>VLOOKUP(A359,CENIK!$A$2:$F$201,6,FALSE)</f>
        <v>0</v>
      </c>
      <c r="K359" s="188">
        <f t="shared" si="11"/>
        <v>0</v>
      </c>
    </row>
    <row r="360" spans="1:11" ht="45" x14ac:dyDescent="0.25">
      <c r="A360" s="187">
        <v>1301</v>
      </c>
      <c r="B360" s="187">
        <v>97</v>
      </c>
      <c r="C360" s="184" t="str">
        <f t="shared" si="12"/>
        <v>97-1301</v>
      </c>
      <c r="D360" s="244" t="s">
        <v>314</v>
      </c>
      <c r="E360" s="244" t="s">
        <v>7</v>
      </c>
      <c r="F360" s="244" t="s">
        <v>15</v>
      </c>
      <c r="G360" s="244" t="s">
        <v>16</v>
      </c>
      <c r="H360" s="187" t="s">
        <v>10</v>
      </c>
      <c r="I360" s="188">
        <v>215</v>
      </c>
      <c r="J360" s="188">
        <f>VLOOKUP(A360,CENIK!$A$2:$F$201,6,FALSE)</f>
        <v>0</v>
      </c>
      <c r="K360" s="188">
        <f t="shared" si="11"/>
        <v>0</v>
      </c>
    </row>
    <row r="361" spans="1:11" ht="150" x14ac:dyDescent="0.25">
      <c r="A361" s="187">
        <v>1302</v>
      </c>
      <c r="B361" s="187">
        <v>97</v>
      </c>
      <c r="C361" s="184" t="str">
        <f t="shared" si="12"/>
        <v>97-1302</v>
      </c>
      <c r="D361" s="244" t="s">
        <v>314</v>
      </c>
      <c r="E361" s="244" t="s">
        <v>7</v>
      </c>
      <c r="F361" s="244" t="s">
        <v>15</v>
      </c>
      <c r="G361" s="1201" t="s">
        <v>3252</v>
      </c>
      <c r="H361" s="187" t="s">
        <v>10</v>
      </c>
      <c r="I361" s="188">
        <v>215</v>
      </c>
      <c r="J361" s="188">
        <f>VLOOKUP(A361,CENIK!$A$2:$F$201,6,FALSE)</f>
        <v>0</v>
      </c>
      <c r="K361" s="188">
        <f t="shared" si="11"/>
        <v>0</v>
      </c>
    </row>
    <row r="362" spans="1:11" ht="60" x14ac:dyDescent="0.25">
      <c r="A362" s="187">
        <v>1307</v>
      </c>
      <c r="B362" s="187">
        <v>97</v>
      </c>
      <c r="C362" s="184" t="str">
        <f t="shared" si="12"/>
        <v>97-1307</v>
      </c>
      <c r="D362" s="244" t="s">
        <v>314</v>
      </c>
      <c r="E362" s="244" t="s">
        <v>7</v>
      </c>
      <c r="F362" s="244" t="s">
        <v>15</v>
      </c>
      <c r="G362" s="244" t="s">
        <v>18</v>
      </c>
      <c r="H362" s="187" t="s">
        <v>6</v>
      </c>
      <c r="I362" s="188">
        <v>4</v>
      </c>
      <c r="J362" s="188">
        <f>VLOOKUP(A362,CENIK!$A$2:$F$201,6,FALSE)</f>
        <v>0</v>
      </c>
      <c r="K362" s="188">
        <f t="shared" si="11"/>
        <v>0</v>
      </c>
    </row>
    <row r="363" spans="1:11" ht="60" x14ac:dyDescent="0.25">
      <c r="A363" s="187">
        <v>1310</v>
      </c>
      <c r="B363" s="187">
        <v>97</v>
      </c>
      <c r="C363" s="184" t="str">
        <f t="shared" si="12"/>
        <v>97-1310</v>
      </c>
      <c r="D363" s="244" t="s">
        <v>314</v>
      </c>
      <c r="E363" s="244" t="s">
        <v>7</v>
      </c>
      <c r="F363" s="244" t="s">
        <v>15</v>
      </c>
      <c r="G363" s="244" t="s">
        <v>21</v>
      </c>
      <c r="H363" s="187" t="s">
        <v>22</v>
      </c>
      <c r="I363" s="188">
        <v>54.8</v>
      </c>
      <c r="J363" s="188">
        <f>VLOOKUP(A363,CENIK!$A$2:$F$201,6,FALSE)</f>
        <v>0</v>
      </c>
      <c r="K363" s="188">
        <f t="shared" ref="K363:K426" si="13">ROUND(I363*J363,2)</f>
        <v>0</v>
      </c>
    </row>
    <row r="364" spans="1:11" ht="30" x14ac:dyDescent="0.25">
      <c r="A364" s="187">
        <v>1401</v>
      </c>
      <c r="B364" s="187">
        <v>97</v>
      </c>
      <c r="C364" s="184" t="str">
        <f t="shared" si="12"/>
        <v>97-1401</v>
      </c>
      <c r="D364" s="244" t="s">
        <v>314</v>
      </c>
      <c r="E364" s="244" t="s">
        <v>7</v>
      </c>
      <c r="F364" s="244" t="s">
        <v>25</v>
      </c>
      <c r="G364" s="244" t="s">
        <v>247</v>
      </c>
      <c r="H364" s="187" t="s">
        <v>20</v>
      </c>
      <c r="I364" s="188">
        <v>5</v>
      </c>
      <c r="J364" s="188">
        <f>VLOOKUP(A364,CENIK!$A$2:$F$201,6,FALSE)</f>
        <v>0</v>
      </c>
      <c r="K364" s="188">
        <f t="shared" si="13"/>
        <v>0</v>
      </c>
    </row>
    <row r="365" spans="1:11" ht="30" x14ac:dyDescent="0.25">
      <c r="A365" s="187">
        <v>1402</v>
      </c>
      <c r="B365" s="187">
        <v>97</v>
      </c>
      <c r="C365" s="184" t="str">
        <f t="shared" si="12"/>
        <v>97-1402</v>
      </c>
      <c r="D365" s="244" t="s">
        <v>314</v>
      </c>
      <c r="E365" s="244" t="s">
        <v>7</v>
      </c>
      <c r="F365" s="244" t="s">
        <v>25</v>
      </c>
      <c r="G365" s="244" t="s">
        <v>248</v>
      </c>
      <c r="H365" s="187" t="s">
        <v>20</v>
      </c>
      <c r="I365" s="188">
        <v>5</v>
      </c>
      <c r="J365" s="188">
        <f>VLOOKUP(A365,CENIK!$A$2:$F$201,6,FALSE)</f>
        <v>0</v>
      </c>
      <c r="K365" s="188">
        <f t="shared" si="13"/>
        <v>0</v>
      </c>
    </row>
    <row r="366" spans="1:11" ht="30" x14ac:dyDescent="0.25">
      <c r="A366" s="187">
        <v>1403</v>
      </c>
      <c r="B366" s="187">
        <v>97</v>
      </c>
      <c r="C366" s="184" t="str">
        <f t="shared" si="12"/>
        <v>97-1403</v>
      </c>
      <c r="D366" s="244" t="s">
        <v>314</v>
      </c>
      <c r="E366" s="244" t="s">
        <v>7</v>
      </c>
      <c r="F366" s="244" t="s">
        <v>25</v>
      </c>
      <c r="G366" s="244" t="s">
        <v>249</v>
      </c>
      <c r="H366" s="187" t="s">
        <v>20</v>
      </c>
      <c r="I366" s="188">
        <v>3</v>
      </c>
      <c r="J366" s="188">
        <f>VLOOKUP(A366,CENIK!$A$2:$F$201,6,FALSE)</f>
        <v>0</v>
      </c>
      <c r="K366" s="188">
        <f t="shared" si="13"/>
        <v>0</v>
      </c>
    </row>
    <row r="367" spans="1:11" ht="60" x14ac:dyDescent="0.25">
      <c r="A367" s="187">
        <v>12413</v>
      </c>
      <c r="B367" s="187">
        <v>97</v>
      </c>
      <c r="C367" s="184" t="str">
        <f t="shared" si="12"/>
        <v>97-12413</v>
      </c>
      <c r="D367" s="244" t="s">
        <v>314</v>
      </c>
      <c r="E367" s="244" t="s">
        <v>26</v>
      </c>
      <c r="F367" s="244" t="s">
        <v>27</v>
      </c>
      <c r="G367" s="244" t="s">
        <v>565</v>
      </c>
      <c r="H367" s="187" t="s">
        <v>12</v>
      </c>
      <c r="I367" s="188">
        <v>2</v>
      </c>
      <c r="J367" s="188">
        <f>VLOOKUP(A367,CENIK!$A$2:$F$201,6,FALSE)</f>
        <v>0</v>
      </c>
      <c r="K367" s="188">
        <f t="shared" si="13"/>
        <v>0</v>
      </c>
    </row>
    <row r="368" spans="1:11" ht="45" x14ac:dyDescent="0.25">
      <c r="A368" s="187">
        <v>12308</v>
      </c>
      <c r="B368" s="187">
        <v>97</v>
      </c>
      <c r="C368" s="184" t="str">
        <f t="shared" si="12"/>
        <v>97-12308</v>
      </c>
      <c r="D368" s="244" t="s">
        <v>314</v>
      </c>
      <c r="E368" s="244" t="s">
        <v>26</v>
      </c>
      <c r="F368" s="244" t="s">
        <v>27</v>
      </c>
      <c r="G368" s="244" t="s">
        <v>28</v>
      </c>
      <c r="H368" s="187" t="s">
        <v>29</v>
      </c>
      <c r="I368" s="188">
        <v>365</v>
      </c>
      <c r="J368" s="188">
        <f>VLOOKUP(A368,CENIK!$A$2:$F$201,6,FALSE)</f>
        <v>0</v>
      </c>
      <c r="K368" s="188">
        <f t="shared" si="13"/>
        <v>0</v>
      </c>
    </row>
    <row r="369" spans="1:11" ht="30" x14ac:dyDescent="0.25">
      <c r="A369" s="187">
        <v>24405</v>
      </c>
      <c r="B369" s="187">
        <v>97</v>
      </c>
      <c r="C369" s="184" t="str">
        <f t="shared" si="12"/>
        <v>97-24405</v>
      </c>
      <c r="D369" s="244" t="s">
        <v>314</v>
      </c>
      <c r="E369" s="244" t="s">
        <v>26</v>
      </c>
      <c r="F369" s="244" t="s">
        <v>36</v>
      </c>
      <c r="G369" s="244" t="s">
        <v>252</v>
      </c>
      <c r="H369" s="187" t="s">
        <v>22</v>
      </c>
      <c r="I369" s="188">
        <v>145.9</v>
      </c>
      <c r="J369" s="188">
        <f>VLOOKUP(A369,CENIK!$A$2:$F$201,6,FALSE)</f>
        <v>0</v>
      </c>
      <c r="K369" s="188">
        <f t="shared" si="13"/>
        <v>0</v>
      </c>
    </row>
    <row r="370" spans="1:11" ht="45" x14ac:dyDescent="0.25">
      <c r="A370" s="187">
        <v>31302</v>
      </c>
      <c r="B370" s="187">
        <v>97</v>
      </c>
      <c r="C370" s="184" t="str">
        <f t="shared" si="12"/>
        <v>97-31302</v>
      </c>
      <c r="D370" s="244" t="s">
        <v>314</v>
      </c>
      <c r="E370" s="244" t="s">
        <v>26</v>
      </c>
      <c r="F370" s="244" t="s">
        <v>36</v>
      </c>
      <c r="G370" s="244" t="s">
        <v>639</v>
      </c>
      <c r="H370" s="187" t="s">
        <v>22</v>
      </c>
      <c r="I370" s="188">
        <v>109.42</v>
      </c>
      <c r="J370" s="188">
        <f>VLOOKUP(A370,CENIK!$A$2:$F$201,6,FALSE)</f>
        <v>0</v>
      </c>
      <c r="K370" s="188">
        <f t="shared" si="13"/>
        <v>0</v>
      </c>
    </row>
    <row r="371" spans="1:11" ht="75" x14ac:dyDescent="0.25">
      <c r="A371" s="187">
        <v>31602</v>
      </c>
      <c r="B371" s="187">
        <v>97</v>
      </c>
      <c r="C371" s="184" t="str">
        <f t="shared" si="12"/>
        <v>97-31602</v>
      </c>
      <c r="D371" s="244" t="s">
        <v>314</v>
      </c>
      <c r="E371" s="244" t="s">
        <v>26</v>
      </c>
      <c r="F371" s="244" t="s">
        <v>36</v>
      </c>
      <c r="G371" s="244" t="s">
        <v>640</v>
      </c>
      <c r="H371" s="187" t="s">
        <v>29</v>
      </c>
      <c r="I371" s="188">
        <v>365</v>
      </c>
      <c r="J371" s="188">
        <f>VLOOKUP(A371,CENIK!$A$2:$F$201,6,FALSE)</f>
        <v>0</v>
      </c>
      <c r="K371" s="188">
        <f t="shared" si="13"/>
        <v>0</v>
      </c>
    </row>
    <row r="372" spans="1:11" ht="45" x14ac:dyDescent="0.25">
      <c r="A372" s="187">
        <v>32311</v>
      </c>
      <c r="B372" s="187">
        <v>97</v>
      </c>
      <c r="C372" s="184" t="str">
        <f t="shared" si="12"/>
        <v>97-32311</v>
      </c>
      <c r="D372" s="244" t="s">
        <v>314</v>
      </c>
      <c r="E372" s="244" t="s">
        <v>26</v>
      </c>
      <c r="F372" s="244" t="s">
        <v>36</v>
      </c>
      <c r="G372" s="244" t="s">
        <v>255</v>
      </c>
      <c r="H372" s="187" t="s">
        <v>29</v>
      </c>
      <c r="I372" s="188">
        <v>365</v>
      </c>
      <c r="J372" s="188">
        <f>VLOOKUP(A372,CENIK!$A$2:$F$201,6,FALSE)</f>
        <v>0</v>
      </c>
      <c r="K372" s="188">
        <f t="shared" si="13"/>
        <v>0</v>
      </c>
    </row>
    <row r="373" spans="1:11" ht="30" x14ac:dyDescent="0.25">
      <c r="A373" s="187">
        <v>2208</v>
      </c>
      <c r="B373" s="187">
        <v>97</v>
      </c>
      <c r="C373" s="184" t="str">
        <f t="shared" si="12"/>
        <v>97-2208</v>
      </c>
      <c r="D373" s="244" t="s">
        <v>314</v>
      </c>
      <c r="E373" s="244" t="s">
        <v>26</v>
      </c>
      <c r="F373" s="244" t="s">
        <v>36</v>
      </c>
      <c r="G373" s="244" t="s">
        <v>37</v>
      </c>
      <c r="H373" s="187" t="s">
        <v>29</v>
      </c>
      <c r="I373" s="188">
        <v>365</v>
      </c>
      <c r="J373" s="188">
        <f>VLOOKUP(A373,CENIK!$A$2:$F$201,6,FALSE)</f>
        <v>0</v>
      </c>
      <c r="K373" s="188">
        <f t="shared" si="13"/>
        <v>0</v>
      </c>
    </row>
    <row r="374" spans="1:11" ht="30" x14ac:dyDescent="0.25">
      <c r="A374" s="187">
        <v>34901</v>
      </c>
      <c r="B374" s="187">
        <v>97</v>
      </c>
      <c r="C374" s="184" t="str">
        <f t="shared" ref="C374:C437" si="14">CONCATENATE(B374,$A$40,A374)</f>
        <v>97-34901</v>
      </c>
      <c r="D374" s="244" t="s">
        <v>314</v>
      </c>
      <c r="E374" s="244" t="s">
        <v>26</v>
      </c>
      <c r="F374" s="244" t="s">
        <v>36</v>
      </c>
      <c r="G374" s="244" t="s">
        <v>43</v>
      </c>
      <c r="H374" s="187" t="s">
        <v>29</v>
      </c>
      <c r="I374" s="188">
        <v>365</v>
      </c>
      <c r="J374" s="188">
        <f>VLOOKUP(A374,CENIK!$A$2:$F$201,6,FALSE)</f>
        <v>0</v>
      </c>
      <c r="K374" s="188">
        <f t="shared" si="13"/>
        <v>0</v>
      </c>
    </row>
    <row r="375" spans="1:11" ht="45" x14ac:dyDescent="0.25">
      <c r="A375" s="187">
        <v>4101</v>
      </c>
      <c r="B375" s="187">
        <v>97</v>
      </c>
      <c r="C375" s="184" t="str">
        <f t="shared" si="14"/>
        <v>97-4101</v>
      </c>
      <c r="D375" s="244" t="s">
        <v>314</v>
      </c>
      <c r="E375" s="244" t="s">
        <v>49</v>
      </c>
      <c r="F375" s="244" t="s">
        <v>50</v>
      </c>
      <c r="G375" s="244" t="s">
        <v>641</v>
      </c>
      <c r="H375" s="187" t="s">
        <v>29</v>
      </c>
      <c r="I375" s="188">
        <v>962.97647058823497</v>
      </c>
      <c r="J375" s="188">
        <f>VLOOKUP(A375,CENIK!$A$2:$F$201,6,FALSE)</f>
        <v>0</v>
      </c>
      <c r="K375" s="188">
        <f t="shared" si="13"/>
        <v>0</v>
      </c>
    </row>
    <row r="376" spans="1:11" ht="60" x14ac:dyDescent="0.25">
      <c r="A376" s="187">
        <v>4105</v>
      </c>
      <c r="B376" s="187">
        <v>97</v>
      </c>
      <c r="C376" s="184" t="str">
        <f t="shared" si="14"/>
        <v>97-4105</v>
      </c>
      <c r="D376" s="244" t="s">
        <v>314</v>
      </c>
      <c r="E376" s="244" t="s">
        <v>49</v>
      </c>
      <c r="F376" s="244" t="s">
        <v>50</v>
      </c>
      <c r="G376" s="244" t="s">
        <v>257</v>
      </c>
      <c r="H376" s="187" t="s">
        <v>22</v>
      </c>
      <c r="I376" s="188">
        <v>377.59</v>
      </c>
      <c r="J376" s="188">
        <f>VLOOKUP(A376,CENIK!$A$2:$F$201,6,FALSE)</f>
        <v>0</v>
      </c>
      <c r="K376" s="188">
        <f t="shared" si="13"/>
        <v>0</v>
      </c>
    </row>
    <row r="377" spans="1:11" ht="45" x14ac:dyDescent="0.25">
      <c r="A377" s="187">
        <v>4106</v>
      </c>
      <c r="B377" s="187">
        <v>97</v>
      </c>
      <c r="C377" s="184" t="str">
        <f t="shared" si="14"/>
        <v>97-4106</v>
      </c>
      <c r="D377" s="244" t="s">
        <v>314</v>
      </c>
      <c r="E377" s="244" t="s">
        <v>49</v>
      </c>
      <c r="F377" s="244" t="s">
        <v>50</v>
      </c>
      <c r="G377" s="244" t="s">
        <v>642</v>
      </c>
      <c r="H377" s="187" t="s">
        <v>22</v>
      </c>
      <c r="I377" s="188">
        <v>440.94</v>
      </c>
      <c r="J377" s="188">
        <f>VLOOKUP(A377,CENIK!$A$2:$F$201,6,FALSE)</f>
        <v>0</v>
      </c>
      <c r="K377" s="188">
        <f t="shared" si="13"/>
        <v>0</v>
      </c>
    </row>
    <row r="378" spans="1:11" ht="45" x14ac:dyDescent="0.25">
      <c r="A378" s="187">
        <v>4121</v>
      </c>
      <c r="B378" s="187">
        <v>97</v>
      </c>
      <c r="C378" s="184" t="str">
        <f t="shared" si="14"/>
        <v>97-4121</v>
      </c>
      <c r="D378" s="244" t="s">
        <v>314</v>
      </c>
      <c r="E378" s="244" t="s">
        <v>49</v>
      </c>
      <c r="F378" s="244" t="s">
        <v>50</v>
      </c>
      <c r="G378" s="244" t="s">
        <v>260</v>
      </c>
      <c r="H378" s="187" t="s">
        <v>22</v>
      </c>
      <c r="I378" s="188">
        <v>41</v>
      </c>
      <c r="J378" s="188">
        <f>VLOOKUP(A378,CENIK!$A$2:$F$201,6,FALSE)</f>
        <v>0</v>
      </c>
      <c r="K378" s="188">
        <f t="shared" si="13"/>
        <v>0</v>
      </c>
    </row>
    <row r="379" spans="1:11" ht="30" x14ac:dyDescent="0.25">
      <c r="A379" s="187">
        <v>4202</v>
      </c>
      <c r="B379" s="187">
        <v>97</v>
      </c>
      <c r="C379" s="184" t="str">
        <f t="shared" si="14"/>
        <v>97-4202</v>
      </c>
      <c r="D379" s="244" t="s">
        <v>314</v>
      </c>
      <c r="E379" s="244" t="s">
        <v>49</v>
      </c>
      <c r="F379" s="244" t="s">
        <v>56</v>
      </c>
      <c r="G379" s="244" t="s">
        <v>58</v>
      </c>
      <c r="H379" s="187" t="s">
        <v>29</v>
      </c>
      <c r="I379" s="188">
        <v>172</v>
      </c>
      <c r="J379" s="188">
        <f>VLOOKUP(A379,CENIK!$A$2:$F$201,6,FALSE)</f>
        <v>0</v>
      </c>
      <c r="K379" s="188">
        <f t="shared" si="13"/>
        <v>0</v>
      </c>
    </row>
    <row r="380" spans="1:11" ht="75" x14ac:dyDescent="0.25">
      <c r="A380" s="187">
        <v>4203</v>
      </c>
      <c r="B380" s="187">
        <v>97</v>
      </c>
      <c r="C380" s="184" t="str">
        <f t="shared" si="14"/>
        <v>97-4203</v>
      </c>
      <c r="D380" s="244" t="s">
        <v>314</v>
      </c>
      <c r="E380" s="244" t="s">
        <v>49</v>
      </c>
      <c r="F380" s="244" t="s">
        <v>56</v>
      </c>
      <c r="G380" s="244" t="s">
        <v>59</v>
      </c>
      <c r="H380" s="187" t="s">
        <v>22</v>
      </c>
      <c r="I380" s="188">
        <v>58.03</v>
      </c>
      <c r="J380" s="188">
        <f>VLOOKUP(A380,CENIK!$A$2:$F$201,6,FALSE)</f>
        <v>0</v>
      </c>
      <c r="K380" s="188">
        <f t="shared" si="13"/>
        <v>0</v>
      </c>
    </row>
    <row r="381" spans="1:11" ht="60" x14ac:dyDescent="0.25">
      <c r="A381" s="187">
        <v>4204</v>
      </c>
      <c r="B381" s="187">
        <v>97</v>
      </c>
      <c r="C381" s="184" t="str">
        <f t="shared" si="14"/>
        <v>97-4204</v>
      </c>
      <c r="D381" s="244" t="s">
        <v>314</v>
      </c>
      <c r="E381" s="244" t="s">
        <v>49</v>
      </c>
      <c r="F381" s="244" t="s">
        <v>56</v>
      </c>
      <c r="G381" s="244" t="s">
        <v>60</v>
      </c>
      <c r="H381" s="187" t="s">
        <v>22</v>
      </c>
      <c r="I381" s="188">
        <v>171.59</v>
      </c>
      <c r="J381" s="188">
        <f>VLOOKUP(A381,CENIK!$A$2:$F$201,6,FALSE)</f>
        <v>0</v>
      </c>
      <c r="K381" s="188">
        <f t="shared" si="13"/>
        <v>0</v>
      </c>
    </row>
    <row r="382" spans="1:11" ht="60" x14ac:dyDescent="0.25">
      <c r="A382" s="187">
        <v>4206</v>
      </c>
      <c r="B382" s="187">
        <v>97</v>
      </c>
      <c r="C382" s="184" t="str">
        <f t="shared" si="14"/>
        <v>97-4206</v>
      </c>
      <c r="D382" s="244" t="s">
        <v>314</v>
      </c>
      <c r="E382" s="244" t="s">
        <v>49</v>
      </c>
      <c r="F382" s="244" t="s">
        <v>56</v>
      </c>
      <c r="G382" s="244" t="s">
        <v>62</v>
      </c>
      <c r="H382" s="187" t="s">
        <v>22</v>
      </c>
      <c r="I382" s="188">
        <v>322.83999999999997</v>
      </c>
      <c r="J382" s="188">
        <f>VLOOKUP(A382,CENIK!$A$2:$F$201,6,FALSE)</f>
        <v>0</v>
      </c>
      <c r="K382" s="188">
        <f t="shared" si="13"/>
        <v>0</v>
      </c>
    </row>
    <row r="383" spans="1:11" ht="75" x14ac:dyDescent="0.25">
      <c r="A383" s="187">
        <v>5108</v>
      </c>
      <c r="B383" s="187">
        <v>97</v>
      </c>
      <c r="C383" s="184" t="str">
        <f t="shared" si="14"/>
        <v>97-5108</v>
      </c>
      <c r="D383" s="244" t="s">
        <v>314</v>
      </c>
      <c r="E383" s="244" t="s">
        <v>63</v>
      </c>
      <c r="F383" s="244" t="s">
        <v>64</v>
      </c>
      <c r="G383" s="244" t="s">
        <v>68</v>
      </c>
      <c r="H383" s="187" t="s">
        <v>69</v>
      </c>
      <c r="I383" s="188">
        <v>215</v>
      </c>
      <c r="J383" s="188">
        <f>VLOOKUP(A383,CENIK!$A$2:$F$201,6,FALSE)</f>
        <v>0</v>
      </c>
      <c r="K383" s="188">
        <f t="shared" si="13"/>
        <v>0</v>
      </c>
    </row>
    <row r="384" spans="1:11" ht="165" x14ac:dyDescent="0.25">
      <c r="A384" s="187">
        <v>6101</v>
      </c>
      <c r="B384" s="187">
        <v>97</v>
      </c>
      <c r="C384" s="184" t="str">
        <f t="shared" si="14"/>
        <v>97-6101</v>
      </c>
      <c r="D384" s="244" t="s">
        <v>314</v>
      </c>
      <c r="E384" s="244" t="s">
        <v>74</v>
      </c>
      <c r="F384" s="244" t="s">
        <v>75</v>
      </c>
      <c r="G384" s="244" t="s">
        <v>76</v>
      </c>
      <c r="H384" s="187" t="s">
        <v>10</v>
      </c>
      <c r="I384" s="188">
        <v>215</v>
      </c>
      <c r="J384" s="188">
        <f>VLOOKUP(A384,CENIK!$A$2:$F$201,6,FALSE)</f>
        <v>0</v>
      </c>
      <c r="K384" s="188">
        <f t="shared" si="13"/>
        <v>0</v>
      </c>
    </row>
    <row r="385" spans="1:11" ht="120" x14ac:dyDescent="0.25">
      <c r="A385" s="187">
        <v>6202</v>
      </c>
      <c r="B385" s="187">
        <v>97</v>
      </c>
      <c r="C385" s="184" t="str">
        <f t="shared" si="14"/>
        <v>97-6202</v>
      </c>
      <c r="D385" s="244" t="s">
        <v>314</v>
      </c>
      <c r="E385" s="244" t="s">
        <v>74</v>
      </c>
      <c r="F385" s="244" t="s">
        <v>77</v>
      </c>
      <c r="G385" s="244" t="s">
        <v>263</v>
      </c>
      <c r="H385" s="187" t="s">
        <v>6</v>
      </c>
      <c r="I385" s="188">
        <v>3</v>
      </c>
      <c r="J385" s="188">
        <f>VLOOKUP(A385,CENIK!$A$2:$F$201,6,FALSE)</f>
        <v>0</v>
      </c>
      <c r="K385" s="188">
        <f t="shared" si="13"/>
        <v>0</v>
      </c>
    </row>
    <row r="386" spans="1:11" ht="120" x14ac:dyDescent="0.25">
      <c r="A386" s="187">
        <v>6204</v>
      </c>
      <c r="B386" s="187">
        <v>97</v>
      </c>
      <c r="C386" s="184" t="str">
        <f t="shared" si="14"/>
        <v>97-6204</v>
      </c>
      <c r="D386" s="244" t="s">
        <v>314</v>
      </c>
      <c r="E386" s="244" t="s">
        <v>74</v>
      </c>
      <c r="F386" s="244" t="s">
        <v>77</v>
      </c>
      <c r="G386" s="244" t="s">
        <v>265</v>
      </c>
      <c r="H386" s="187" t="s">
        <v>6</v>
      </c>
      <c r="I386" s="188">
        <v>3</v>
      </c>
      <c r="J386" s="188">
        <f>VLOOKUP(A386,CENIK!$A$2:$F$201,6,FALSE)</f>
        <v>0</v>
      </c>
      <c r="K386" s="188">
        <f t="shared" si="13"/>
        <v>0</v>
      </c>
    </row>
    <row r="387" spans="1:11" ht="120" x14ac:dyDescent="0.25">
      <c r="A387" s="187">
        <v>6253</v>
      </c>
      <c r="B387" s="187">
        <v>97</v>
      </c>
      <c r="C387" s="184" t="str">
        <f t="shared" si="14"/>
        <v>97-6253</v>
      </c>
      <c r="D387" s="244" t="s">
        <v>314</v>
      </c>
      <c r="E387" s="244" t="s">
        <v>74</v>
      </c>
      <c r="F387" s="244" t="s">
        <v>77</v>
      </c>
      <c r="G387" s="244" t="s">
        <v>269</v>
      </c>
      <c r="H387" s="187" t="s">
        <v>6</v>
      </c>
      <c r="I387" s="188">
        <v>6</v>
      </c>
      <c r="J387" s="188">
        <f>VLOOKUP(A387,CENIK!$A$2:$F$201,6,FALSE)</f>
        <v>0</v>
      </c>
      <c r="K387" s="188">
        <f t="shared" si="13"/>
        <v>0</v>
      </c>
    </row>
    <row r="388" spans="1:11" ht="120" x14ac:dyDescent="0.25">
      <c r="A388" s="187">
        <v>6305</v>
      </c>
      <c r="B388" s="187">
        <v>97</v>
      </c>
      <c r="C388" s="184" t="str">
        <f t="shared" si="14"/>
        <v>97-6305</v>
      </c>
      <c r="D388" s="244" t="s">
        <v>314</v>
      </c>
      <c r="E388" s="244" t="s">
        <v>74</v>
      </c>
      <c r="F388" s="244" t="s">
        <v>81</v>
      </c>
      <c r="G388" s="244" t="s">
        <v>84</v>
      </c>
      <c r="H388" s="187" t="s">
        <v>6</v>
      </c>
      <c r="I388" s="188">
        <v>7</v>
      </c>
      <c r="J388" s="188">
        <f>VLOOKUP(A388,CENIK!$A$2:$F$201,6,FALSE)</f>
        <v>0</v>
      </c>
      <c r="K388" s="188">
        <f t="shared" si="13"/>
        <v>0</v>
      </c>
    </row>
    <row r="389" spans="1:11" ht="345" x14ac:dyDescent="0.25">
      <c r="A389" s="187">
        <v>6301</v>
      </c>
      <c r="B389" s="187">
        <v>97</v>
      </c>
      <c r="C389" s="184" t="str">
        <f t="shared" si="14"/>
        <v>97-6301</v>
      </c>
      <c r="D389" s="244" t="s">
        <v>314</v>
      </c>
      <c r="E389" s="244" t="s">
        <v>74</v>
      </c>
      <c r="F389" s="244" t="s">
        <v>81</v>
      </c>
      <c r="G389" s="244" t="s">
        <v>270</v>
      </c>
      <c r="H389" s="187" t="s">
        <v>6</v>
      </c>
      <c r="I389" s="188">
        <v>7</v>
      </c>
      <c r="J389" s="188">
        <f>VLOOKUP(A389,CENIK!$A$2:$F$201,6,FALSE)</f>
        <v>0</v>
      </c>
      <c r="K389" s="188">
        <f t="shared" si="13"/>
        <v>0</v>
      </c>
    </row>
    <row r="390" spans="1:11" ht="60" x14ac:dyDescent="0.25">
      <c r="A390" s="187">
        <v>6405</v>
      </c>
      <c r="B390" s="187">
        <v>97</v>
      </c>
      <c r="C390" s="184" t="str">
        <f t="shared" si="14"/>
        <v>97-6405</v>
      </c>
      <c r="D390" s="244" t="s">
        <v>314</v>
      </c>
      <c r="E390" s="244" t="s">
        <v>74</v>
      </c>
      <c r="F390" s="244" t="s">
        <v>85</v>
      </c>
      <c r="G390" s="244" t="s">
        <v>87</v>
      </c>
      <c r="H390" s="187" t="s">
        <v>10</v>
      </c>
      <c r="I390" s="188">
        <v>215</v>
      </c>
      <c r="J390" s="188">
        <f>VLOOKUP(A390,CENIK!$A$2:$F$201,6,FALSE)</f>
        <v>0</v>
      </c>
      <c r="K390" s="188">
        <f t="shared" si="13"/>
        <v>0</v>
      </c>
    </row>
    <row r="391" spans="1:11" ht="30" x14ac:dyDescent="0.25">
      <c r="A391" s="187">
        <v>6401</v>
      </c>
      <c r="B391" s="187">
        <v>97</v>
      </c>
      <c r="C391" s="184" t="str">
        <f t="shared" si="14"/>
        <v>97-6401</v>
      </c>
      <c r="D391" s="244" t="s">
        <v>314</v>
      </c>
      <c r="E391" s="244" t="s">
        <v>74</v>
      </c>
      <c r="F391" s="244" t="s">
        <v>85</v>
      </c>
      <c r="G391" s="244" t="s">
        <v>86</v>
      </c>
      <c r="H391" s="187" t="s">
        <v>10</v>
      </c>
      <c r="I391" s="188">
        <v>215</v>
      </c>
      <c r="J391" s="188">
        <f>VLOOKUP(A391,CENIK!$A$2:$F$201,6,FALSE)</f>
        <v>0</v>
      </c>
      <c r="K391" s="188">
        <f t="shared" si="13"/>
        <v>0</v>
      </c>
    </row>
    <row r="392" spans="1:11" ht="30" x14ac:dyDescent="0.25">
      <c r="A392" s="187">
        <v>6402</v>
      </c>
      <c r="B392" s="187">
        <v>97</v>
      </c>
      <c r="C392" s="184" t="str">
        <f t="shared" si="14"/>
        <v>97-6402</v>
      </c>
      <c r="D392" s="244" t="s">
        <v>314</v>
      </c>
      <c r="E392" s="244" t="s">
        <v>74</v>
      </c>
      <c r="F392" s="244" t="s">
        <v>85</v>
      </c>
      <c r="G392" s="244" t="s">
        <v>122</v>
      </c>
      <c r="H392" s="187" t="s">
        <v>10</v>
      </c>
      <c r="I392" s="188">
        <v>215</v>
      </c>
      <c r="J392" s="188">
        <f>VLOOKUP(A392,CENIK!$A$2:$F$201,6,FALSE)</f>
        <v>0</v>
      </c>
      <c r="K392" s="188">
        <f t="shared" si="13"/>
        <v>0</v>
      </c>
    </row>
    <row r="393" spans="1:11" ht="30" x14ac:dyDescent="0.25">
      <c r="A393" s="187">
        <v>6501</v>
      </c>
      <c r="B393" s="187">
        <v>97</v>
      </c>
      <c r="C393" s="184" t="str">
        <f t="shared" si="14"/>
        <v>97-6501</v>
      </c>
      <c r="D393" s="244" t="s">
        <v>314</v>
      </c>
      <c r="E393" s="244" t="s">
        <v>74</v>
      </c>
      <c r="F393" s="244" t="s">
        <v>88</v>
      </c>
      <c r="G393" s="244" t="s">
        <v>271</v>
      </c>
      <c r="H393" s="187" t="s">
        <v>6</v>
      </c>
      <c r="I393" s="188">
        <v>6</v>
      </c>
      <c r="J393" s="188">
        <f>VLOOKUP(A393,CENIK!$A$2:$F$201,6,FALSE)</f>
        <v>0</v>
      </c>
      <c r="K393" s="188">
        <f t="shared" si="13"/>
        <v>0</v>
      </c>
    </row>
    <row r="394" spans="1:11" ht="75" x14ac:dyDescent="0.25">
      <c r="A394" s="187">
        <v>6514</v>
      </c>
      <c r="B394" s="187">
        <v>97</v>
      </c>
      <c r="C394" s="184" t="str">
        <f t="shared" si="14"/>
        <v>97-6514</v>
      </c>
      <c r="D394" s="244" t="s">
        <v>314</v>
      </c>
      <c r="E394" s="244" t="s">
        <v>74</v>
      </c>
      <c r="F394" s="244" t="s">
        <v>88</v>
      </c>
      <c r="G394" s="244" t="s">
        <v>280</v>
      </c>
      <c r="H394" s="187" t="s">
        <v>10</v>
      </c>
      <c r="I394" s="188">
        <v>38</v>
      </c>
      <c r="J394" s="188">
        <f>VLOOKUP(A394,CENIK!$A$2:$F$201,6,FALSE)</f>
        <v>0</v>
      </c>
      <c r="K394" s="188">
        <f t="shared" si="13"/>
        <v>0</v>
      </c>
    </row>
    <row r="395" spans="1:11" ht="75" x14ac:dyDescent="0.25">
      <c r="A395" s="187">
        <v>6515</v>
      </c>
      <c r="B395" s="187">
        <v>97</v>
      </c>
      <c r="C395" s="184" t="str">
        <f t="shared" si="14"/>
        <v>97-6515</v>
      </c>
      <c r="D395" s="244" t="s">
        <v>314</v>
      </c>
      <c r="E395" s="244" t="s">
        <v>74</v>
      </c>
      <c r="F395" s="244" t="s">
        <v>88</v>
      </c>
      <c r="G395" s="244" t="s">
        <v>281</v>
      </c>
      <c r="H395" s="187" t="s">
        <v>10</v>
      </c>
      <c r="I395" s="188">
        <v>140</v>
      </c>
      <c r="J395" s="188">
        <f>VLOOKUP(A395,CENIK!$A$2:$F$201,6,FALSE)</f>
        <v>0</v>
      </c>
      <c r="K395" s="188">
        <f t="shared" si="13"/>
        <v>0</v>
      </c>
    </row>
    <row r="396" spans="1:11" ht="45" x14ac:dyDescent="0.25">
      <c r="A396" s="187">
        <v>6503</v>
      </c>
      <c r="B396" s="187">
        <v>97</v>
      </c>
      <c r="C396" s="184" t="str">
        <f t="shared" si="14"/>
        <v>97-6503</v>
      </c>
      <c r="D396" s="244" t="s">
        <v>314</v>
      </c>
      <c r="E396" s="244" t="s">
        <v>74</v>
      </c>
      <c r="F396" s="244" t="s">
        <v>88</v>
      </c>
      <c r="G396" s="244" t="s">
        <v>273</v>
      </c>
      <c r="H396" s="187" t="s">
        <v>6</v>
      </c>
      <c r="I396" s="188">
        <v>7</v>
      </c>
      <c r="J396" s="188">
        <f>VLOOKUP(A396,CENIK!$A$2:$F$201,6,FALSE)</f>
        <v>0</v>
      </c>
      <c r="K396" s="188">
        <f t="shared" si="13"/>
        <v>0</v>
      </c>
    </row>
    <row r="397" spans="1:11" ht="45" x14ac:dyDescent="0.25">
      <c r="A397" s="187">
        <v>6504</v>
      </c>
      <c r="B397" s="187">
        <v>97</v>
      </c>
      <c r="C397" s="184" t="str">
        <f t="shared" si="14"/>
        <v>97-6504</v>
      </c>
      <c r="D397" s="244" t="s">
        <v>314</v>
      </c>
      <c r="E397" s="244" t="s">
        <v>74</v>
      </c>
      <c r="F397" s="244" t="s">
        <v>88</v>
      </c>
      <c r="G397" s="244" t="s">
        <v>274</v>
      </c>
      <c r="H397" s="187" t="s">
        <v>6</v>
      </c>
      <c r="I397" s="188">
        <v>1</v>
      </c>
      <c r="J397" s="188">
        <f>VLOOKUP(A397,CENIK!$A$2:$F$201,6,FALSE)</f>
        <v>0</v>
      </c>
      <c r="K397" s="188">
        <f t="shared" si="13"/>
        <v>0</v>
      </c>
    </row>
    <row r="398" spans="1:11" ht="60" x14ac:dyDescent="0.25">
      <c r="A398" s="187">
        <v>1201</v>
      </c>
      <c r="B398" s="187">
        <v>439</v>
      </c>
      <c r="C398" s="184" t="str">
        <f t="shared" si="14"/>
        <v>439-1201</v>
      </c>
      <c r="D398" s="244" t="s">
        <v>325</v>
      </c>
      <c r="E398" s="244" t="s">
        <v>7</v>
      </c>
      <c r="F398" s="244" t="s">
        <v>8</v>
      </c>
      <c r="G398" s="244" t="s">
        <v>9</v>
      </c>
      <c r="H398" s="187" t="s">
        <v>10</v>
      </c>
      <c r="I398" s="188">
        <v>159</v>
      </c>
      <c r="J398" s="188">
        <f>VLOOKUP(A398,CENIK!$A$2:$F$201,6,FALSE)</f>
        <v>0</v>
      </c>
      <c r="K398" s="188">
        <f t="shared" si="13"/>
        <v>0</v>
      </c>
    </row>
    <row r="399" spans="1:11" ht="45" x14ac:dyDescent="0.25">
      <c r="A399" s="187">
        <v>1202</v>
      </c>
      <c r="B399" s="187">
        <v>439</v>
      </c>
      <c r="C399" s="184" t="str">
        <f t="shared" si="14"/>
        <v>439-1202</v>
      </c>
      <c r="D399" s="244" t="s">
        <v>325</v>
      </c>
      <c r="E399" s="244" t="s">
        <v>7</v>
      </c>
      <c r="F399" s="244" t="s">
        <v>8</v>
      </c>
      <c r="G399" s="244" t="s">
        <v>11</v>
      </c>
      <c r="H399" s="187" t="s">
        <v>12</v>
      </c>
      <c r="I399" s="188">
        <v>6</v>
      </c>
      <c r="J399" s="188">
        <f>VLOOKUP(A399,CENIK!$A$2:$F$201,6,FALSE)</f>
        <v>0</v>
      </c>
      <c r="K399" s="188">
        <f t="shared" si="13"/>
        <v>0</v>
      </c>
    </row>
    <row r="400" spans="1:11" ht="60" x14ac:dyDescent="0.25">
      <c r="A400" s="187">
        <v>1203</v>
      </c>
      <c r="B400" s="187">
        <v>439</v>
      </c>
      <c r="C400" s="184" t="str">
        <f t="shared" si="14"/>
        <v>439-1203</v>
      </c>
      <c r="D400" s="244" t="s">
        <v>325</v>
      </c>
      <c r="E400" s="244" t="s">
        <v>7</v>
      </c>
      <c r="F400" s="244" t="s">
        <v>8</v>
      </c>
      <c r="G400" s="244" t="s">
        <v>236</v>
      </c>
      <c r="H400" s="187" t="s">
        <v>10</v>
      </c>
      <c r="I400" s="188">
        <v>159</v>
      </c>
      <c r="J400" s="188">
        <f>VLOOKUP(A400,CENIK!$A$2:$F$201,6,FALSE)</f>
        <v>0</v>
      </c>
      <c r="K400" s="188">
        <f t="shared" si="13"/>
        <v>0</v>
      </c>
    </row>
    <row r="401" spans="1:11" ht="45" x14ac:dyDescent="0.25">
      <c r="A401" s="187">
        <v>1204</v>
      </c>
      <c r="B401" s="187">
        <v>439</v>
      </c>
      <c r="C401" s="184" t="str">
        <f t="shared" si="14"/>
        <v>439-1204</v>
      </c>
      <c r="D401" s="244" t="s">
        <v>325</v>
      </c>
      <c r="E401" s="244" t="s">
        <v>7</v>
      </c>
      <c r="F401" s="244" t="s">
        <v>8</v>
      </c>
      <c r="G401" s="244" t="s">
        <v>13</v>
      </c>
      <c r="H401" s="187" t="s">
        <v>10</v>
      </c>
      <c r="I401" s="188">
        <v>159</v>
      </c>
      <c r="J401" s="188">
        <f>VLOOKUP(A401,CENIK!$A$2:$F$201,6,FALSE)</f>
        <v>0</v>
      </c>
      <c r="K401" s="188">
        <f t="shared" si="13"/>
        <v>0</v>
      </c>
    </row>
    <row r="402" spans="1:11" ht="60" x14ac:dyDescent="0.25">
      <c r="A402" s="187">
        <v>1205</v>
      </c>
      <c r="B402" s="187">
        <v>439</v>
      </c>
      <c r="C402" s="184" t="str">
        <f t="shared" si="14"/>
        <v>439-1205</v>
      </c>
      <c r="D402" s="244" t="s">
        <v>325</v>
      </c>
      <c r="E402" s="244" t="s">
        <v>7</v>
      </c>
      <c r="F402" s="244" t="s">
        <v>8</v>
      </c>
      <c r="G402" s="244" t="s">
        <v>237</v>
      </c>
      <c r="H402" s="187" t="s">
        <v>14</v>
      </c>
      <c r="I402" s="188">
        <v>1</v>
      </c>
      <c r="J402" s="188">
        <f>VLOOKUP(A402,CENIK!$A$2:$F$201,6,FALSE)</f>
        <v>0</v>
      </c>
      <c r="K402" s="188">
        <f t="shared" si="13"/>
        <v>0</v>
      </c>
    </row>
    <row r="403" spans="1:11" ht="75" x14ac:dyDescent="0.25">
      <c r="A403" s="187">
        <v>1208</v>
      </c>
      <c r="B403" s="187">
        <v>439</v>
      </c>
      <c r="C403" s="184" t="str">
        <f t="shared" si="14"/>
        <v>439-1208</v>
      </c>
      <c r="D403" s="244" t="s">
        <v>325</v>
      </c>
      <c r="E403" s="244" t="s">
        <v>7</v>
      </c>
      <c r="F403" s="244" t="s">
        <v>8</v>
      </c>
      <c r="G403" s="244" t="s">
        <v>240</v>
      </c>
      <c r="H403" s="187" t="s">
        <v>14</v>
      </c>
      <c r="I403" s="188">
        <v>1</v>
      </c>
      <c r="J403" s="188">
        <f>VLOOKUP(A403,CENIK!$A$2:$F$201,6,FALSE)</f>
        <v>0</v>
      </c>
      <c r="K403" s="188">
        <f t="shared" si="13"/>
        <v>0</v>
      </c>
    </row>
    <row r="404" spans="1:11" ht="75" x14ac:dyDescent="0.25">
      <c r="A404" s="187">
        <v>1210</v>
      </c>
      <c r="B404" s="187">
        <v>439</v>
      </c>
      <c r="C404" s="184" t="str">
        <f t="shared" si="14"/>
        <v>439-1210</v>
      </c>
      <c r="D404" s="244" t="s">
        <v>325</v>
      </c>
      <c r="E404" s="244" t="s">
        <v>7</v>
      </c>
      <c r="F404" s="244" t="s">
        <v>8</v>
      </c>
      <c r="G404" s="244" t="s">
        <v>241</v>
      </c>
      <c r="H404" s="187" t="s">
        <v>14</v>
      </c>
      <c r="I404" s="188">
        <v>1</v>
      </c>
      <c r="J404" s="188">
        <f>VLOOKUP(A404,CENIK!$A$2:$F$201,6,FALSE)</f>
        <v>0</v>
      </c>
      <c r="K404" s="188">
        <f t="shared" si="13"/>
        <v>0</v>
      </c>
    </row>
    <row r="405" spans="1:11" ht="45" x14ac:dyDescent="0.25">
      <c r="A405" s="187">
        <v>1301</v>
      </c>
      <c r="B405" s="187">
        <v>439</v>
      </c>
      <c r="C405" s="184" t="str">
        <f t="shared" si="14"/>
        <v>439-1301</v>
      </c>
      <c r="D405" s="244" t="s">
        <v>325</v>
      </c>
      <c r="E405" s="244" t="s">
        <v>7</v>
      </c>
      <c r="F405" s="244" t="s">
        <v>15</v>
      </c>
      <c r="G405" s="244" t="s">
        <v>16</v>
      </c>
      <c r="H405" s="187" t="s">
        <v>10</v>
      </c>
      <c r="I405" s="188">
        <v>159</v>
      </c>
      <c r="J405" s="188">
        <f>VLOOKUP(A405,CENIK!$A$2:$F$201,6,FALSE)</f>
        <v>0</v>
      </c>
      <c r="K405" s="188">
        <f t="shared" si="13"/>
        <v>0</v>
      </c>
    </row>
    <row r="406" spans="1:11" ht="150" x14ac:dyDescent="0.25">
      <c r="A406" s="187">
        <v>1302</v>
      </c>
      <c r="B406" s="187">
        <v>439</v>
      </c>
      <c r="C406" s="184" t="str">
        <f t="shared" si="14"/>
        <v>439-1302</v>
      </c>
      <c r="D406" s="244" t="s">
        <v>325</v>
      </c>
      <c r="E406" s="244" t="s">
        <v>7</v>
      </c>
      <c r="F406" s="244" t="s">
        <v>15</v>
      </c>
      <c r="G406" s="1201" t="s">
        <v>3252</v>
      </c>
      <c r="H406" s="187" t="s">
        <v>10</v>
      </c>
      <c r="I406" s="188">
        <v>159</v>
      </c>
      <c r="J406" s="188">
        <f>VLOOKUP(A406,CENIK!$A$2:$F$201,6,FALSE)</f>
        <v>0</v>
      </c>
      <c r="K406" s="188">
        <f t="shared" si="13"/>
        <v>0</v>
      </c>
    </row>
    <row r="407" spans="1:11" ht="60" x14ac:dyDescent="0.25">
      <c r="A407" s="187">
        <v>1307</v>
      </c>
      <c r="B407" s="187">
        <v>439</v>
      </c>
      <c r="C407" s="184" t="str">
        <f t="shared" si="14"/>
        <v>439-1307</v>
      </c>
      <c r="D407" s="244" t="s">
        <v>325</v>
      </c>
      <c r="E407" s="244" t="s">
        <v>7</v>
      </c>
      <c r="F407" s="244" t="s">
        <v>15</v>
      </c>
      <c r="G407" s="244" t="s">
        <v>18</v>
      </c>
      <c r="H407" s="187" t="s">
        <v>6</v>
      </c>
      <c r="I407" s="188">
        <v>3</v>
      </c>
      <c r="J407" s="188">
        <f>VLOOKUP(A407,CENIK!$A$2:$F$201,6,FALSE)</f>
        <v>0</v>
      </c>
      <c r="K407" s="188">
        <f t="shared" si="13"/>
        <v>0</v>
      </c>
    </row>
    <row r="408" spans="1:11" ht="60" x14ac:dyDescent="0.25">
      <c r="A408" s="187">
        <v>1310</v>
      </c>
      <c r="B408" s="187">
        <v>439</v>
      </c>
      <c r="C408" s="184" t="str">
        <f t="shared" si="14"/>
        <v>439-1310</v>
      </c>
      <c r="D408" s="244" t="s">
        <v>325</v>
      </c>
      <c r="E408" s="244" t="s">
        <v>7</v>
      </c>
      <c r="F408" s="244" t="s">
        <v>15</v>
      </c>
      <c r="G408" s="244" t="s">
        <v>21</v>
      </c>
      <c r="H408" s="187" t="s">
        <v>22</v>
      </c>
      <c r="I408" s="188">
        <v>40.5</v>
      </c>
      <c r="J408" s="188">
        <f>VLOOKUP(A408,CENIK!$A$2:$F$201,6,FALSE)</f>
        <v>0</v>
      </c>
      <c r="K408" s="188">
        <f t="shared" si="13"/>
        <v>0</v>
      </c>
    </row>
    <row r="409" spans="1:11" ht="30" x14ac:dyDescent="0.25">
      <c r="A409" s="187">
        <v>1401</v>
      </c>
      <c r="B409" s="187">
        <v>439</v>
      </c>
      <c r="C409" s="184" t="str">
        <f t="shared" si="14"/>
        <v>439-1401</v>
      </c>
      <c r="D409" s="244" t="s">
        <v>325</v>
      </c>
      <c r="E409" s="244" t="s">
        <v>7</v>
      </c>
      <c r="F409" s="244" t="s">
        <v>25</v>
      </c>
      <c r="G409" s="244" t="s">
        <v>247</v>
      </c>
      <c r="H409" s="187" t="s">
        <v>20</v>
      </c>
      <c r="I409" s="188">
        <v>4</v>
      </c>
      <c r="J409" s="188">
        <f>VLOOKUP(A409,CENIK!$A$2:$F$201,6,FALSE)</f>
        <v>0</v>
      </c>
      <c r="K409" s="188">
        <f t="shared" si="13"/>
        <v>0</v>
      </c>
    </row>
    <row r="410" spans="1:11" ht="30" x14ac:dyDescent="0.25">
      <c r="A410" s="187">
        <v>1402</v>
      </c>
      <c r="B410" s="187">
        <v>439</v>
      </c>
      <c r="C410" s="184" t="str">
        <f t="shared" si="14"/>
        <v>439-1402</v>
      </c>
      <c r="D410" s="244" t="s">
        <v>325</v>
      </c>
      <c r="E410" s="244" t="s">
        <v>7</v>
      </c>
      <c r="F410" s="244" t="s">
        <v>25</v>
      </c>
      <c r="G410" s="244" t="s">
        <v>248</v>
      </c>
      <c r="H410" s="187" t="s">
        <v>20</v>
      </c>
      <c r="I410" s="188">
        <v>5</v>
      </c>
      <c r="J410" s="188">
        <f>VLOOKUP(A410,CENIK!$A$2:$F$201,6,FALSE)</f>
        <v>0</v>
      </c>
      <c r="K410" s="188">
        <f t="shared" si="13"/>
        <v>0</v>
      </c>
    </row>
    <row r="411" spans="1:11" ht="30" x14ac:dyDescent="0.25">
      <c r="A411" s="187">
        <v>1403</v>
      </c>
      <c r="B411" s="187">
        <v>439</v>
      </c>
      <c r="C411" s="184" t="str">
        <f t="shared" si="14"/>
        <v>439-1403</v>
      </c>
      <c r="D411" s="244" t="s">
        <v>325</v>
      </c>
      <c r="E411" s="244" t="s">
        <v>7</v>
      </c>
      <c r="F411" s="244" t="s">
        <v>25</v>
      </c>
      <c r="G411" s="244" t="s">
        <v>249</v>
      </c>
      <c r="H411" s="187" t="s">
        <v>20</v>
      </c>
      <c r="I411" s="188">
        <v>2</v>
      </c>
      <c r="J411" s="188">
        <f>VLOOKUP(A411,CENIK!$A$2:$F$201,6,FALSE)</f>
        <v>0</v>
      </c>
      <c r="K411" s="188">
        <f t="shared" si="13"/>
        <v>0</v>
      </c>
    </row>
    <row r="412" spans="1:11" ht="60" x14ac:dyDescent="0.25">
      <c r="A412" s="187">
        <v>12413</v>
      </c>
      <c r="B412" s="187">
        <v>439</v>
      </c>
      <c r="C412" s="184" t="str">
        <f t="shared" si="14"/>
        <v>439-12413</v>
      </c>
      <c r="D412" s="244" t="s">
        <v>325</v>
      </c>
      <c r="E412" s="244" t="s">
        <v>26</v>
      </c>
      <c r="F412" s="244" t="s">
        <v>27</v>
      </c>
      <c r="G412" s="244" t="s">
        <v>565</v>
      </c>
      <c r="H412" s="187" t="s">
        <v>12</v>
      </c>
      <c r="I412" s="188">
        <v>2</v>
      </c>
      <c r="J412" s="188">
        <f>VLOOKUP(A412,CENIK!$A$2:$F$201,6,FALSE)</f>
        <v>0</v>
      </c>
      <c r="K412" s="188">
        <f t="shared" si="13"/>
        <v>0</v>
      </c>
    </row>
    <row r="413" spans="1:11" ht="45" x14ac:dyDescent="0.25">
      <c r="A413" s="187">
        <v>12308</v>
      </c>
      <c r="B413" s="187">
        <v>439</v>
      </c>
      <c r="C413" s="184" t="str">
        <f t="shared" si="14"/>
        <v>439-12308</v>
      </c>
      <c r="D413" s="244" t="s">
        <v>325</v>
      </c>
      <c r="E413" s="244" t="s">
        <v>26</v>
      </c>
      <c r="F413" s="244" t="s">
        <v>27</v>
      </c>
      <c r="G413" s="244" t="s">
        <v>28</v>
      </c>
      <c r="H413" s="187" t="s">
        <v>29</v>
      </c>
      <c r="I413" s="188">
        <v>270</v>
      </c>
      <c r="J413" s="188">
        <f>VLOOKUP(A413,CENIK!$A$2:$F$201,6,FALSE)</f>
        <v>0</v>
      </c>
      <c r="K413" s="188">
        <f t="shared" si="13"/>
        <v>0</v>
      </c>
    </row>
    <row r="414" spans="1:11" ht="30" x14ac:dyDescent="0.25">
      <c r="A414" s="187">
        <v>24405</v>
      </c>
      <c r="B414" s="187">
        <v>439</v>
      </c>
      <c r="C414" s="184" t="str">
        <f t="shared" si="14"/>
        <v>439-24405</v>
      </c>
      <c r="D414" s="244" t="s">
        <v>325</v>
      </c>
      <c r="E414" s="244" t="s">
        <v>26</v>
      </c>
      <c r="F414" s="244" t="s">
        <v>36</v>
      </c>
      <c r="G414" s="244" t="s">
        <v>252</v>
      </c>
      <c r="H414" s="187" t="s">
        <v>22</v>
      </c>
      <c r="I414" s="188">
        <v>107.79</v>
      </c>
      <c r="J414" s="188">
        <f>VLOOKUP(A414,CENIK!$A$2:$F$201,6,FALSE)</f>
        <v>0</v>
      </c>
      <c r="K414" s="188">
        <f t="shared" si="13"/>
        <v>0</v>
      </c>
    </row>
    <row r="415" spans="1:11" ht="45" x14ac:dyDescent="0.25">
      <c r="A415" s="187">
        <v>31302</v>
      </c>
      <c r="B415" s="187">
        <v>439</v>
      </c>
      <c r="C415" s="184" t="str">
        <f t="shared" si="14"/>
        <v>439-31302</v>
      </c>
      <c r="D415" s="244" t="s">
        <v>325</v>
      </c>
      <c r="E415" s="244" t="s">
        <v>26</v>
      </c>
      <c r="F415" s="244" t="s">
        <v>36</v>
      </c>
      <c r="G415" s="244" t="s">
        <v>639</v>
      </c>
      <c r="H415" s="187" t="s">
        <v>22</v>
      </c>
      <c r="I415" s="188">
        <v>80.84</v>
      </c>
      <c r="J415" s="188">
        <f>VLOOKUP(A415,CENIK!$A$2:$F$201,6,FALSE)</f>
        <v>0</v>
      </c>
      <c r="K415" s="188">
        <f t="shared" si="13"/>
        <v>0</v>
      </c>
    </row>
    <row r="416" spans="1:11" ht="75" x14ac:dyDescent="0.25">
      <c r="A416" s="187">
        <v>31602</v>
      </c>
      <c r="B416" s="187">
        <v>439</v>
      </c>
      <c r="C416" s="184" t="str">
        <f t="shared" si="14"/>
        <v>439-31602</v>
      </c>
      <c r="D416" s="244" t="s">
        <v>325</v>
      </c>
      <c r="E416" s="244" t="s">
        <v>26</v>
      </c>
      <c r="F416" s="244" t="s">
        <v>36</v>
      </c>
      <c r="G416" s="244" t="s">
        <v>640</v>
      </c>
      <c r="H416" s="187" t="s">
        <v>29</v>
      </c>
      <c r="I416" s="188">
        <v>270</v>
      </c>
      <c r="J416" s="188">
        <f>VLOOKUP(A416,CENIK!$A$2:$F$201,6,FALSE)</f>
        <v>0</v>
      </c>
      <c r="K416" s="188">
        <f t="shared" si="13"/>
        <v>0</v>
      </c>
    </row>
    <row r="417" spans="1:11" ht="45" x14ac:dyDescent="0.25">
      <c r="A417" s="187">
        <v>32311</v>
      </c>
      <c r="B417" s="187">
        <v>439</v>
      </c>
      <c r="C417" s="184" t="str">
        <f t="shared" si="14"/>
        <v>439-32311</v>
      </c>
      <c r="D417" s="244" t="s">
        <v>325</v>
      </c>
      <c r="E417" s="244" t="s">
        <v>26</v>
      </c>
      <c r="F417" s="244" t="s">
        <v>36</v>
      </c>
      <c r="G417" s="244" t="s">
        <v>255</v>
      </c>
      <c r="H417" s="187" t="s">
        <v>29</v>
      </c>
      <c r="I417" s="188">
        <v>270</v>
      </c>
      <c r="J417" s="188">
        <f>VLOOKUP(A417,CENIK!$A$2:$F$201,6,FALSE)</f>
        <v>0</v>
      </c>
      <c r="K417" s="188">
        <f t="shared" si="13"/>
        <v>0</v>
      </c>
    </row>
    <row r="418" spans="1:11" ht="30" x14ac:dyDescent="0.25">
      <c r="A418" s="187">
        <v>2208</v>
      </c>
      <c r="B418" s="187">
        <v>439</v>
      </c>
      <c r="C418" s="184" t="str">
        <f t="shared" si="14"/>
        <v>439-2208</v>
      </c>
      <c r="D418" s="244" t="s">
        <v>325</v>
      </c>
      <c r="E418" s="244" t="s">
        <v>26</v>
      </c>
      <c r="F418" s="244" t="s">
        <v>36</v>
      </c>
      <c r="G418" s="244" t="s">
        <v>37</v>
      </c>
      <c r="H418" s="187" t="s">
        <v>29</v>
      </c>
      <c r="I418" s="188">
        <v>270</v>
      </c>
      <c r="J418" s="188">
        <f>VLOOKUP(A418,CENIK!$A$2:$F$201,6,FALSE)</f>
        <v>0</v>
      </c>
      <c r="K418" s="188">
        <f t="shared" si="13"/>
        <v>0</v>
      </c>
    </row>
    <row r="419" spans="1:11" ht="30" x14ac:dyDescent="0.25">
      <c r="A419" s="187">
        <v>34901</v>
      </c>
      <c r="B419" s="187">
        <v>439</v>
      </c>
      <c r="C419" s="184" t="str">
        <f t="shared" si="14"/>
        <v>439-34901</v>
      </c>
      <c r="D419" s="244" t="s">
        <v>325</v>
      </c>
      <c r="E419" s="244" t="s">
        <v>26</v>
      </c>
      <c r="F419" s="244" t="s">
        <v>36</v>
      </c>
      <c r="G419" s="244" t="s">
        <v>43</v>
      </c>
      <c r="H419" s="187" t="s">
        <v>29</v>
      </c>
      <c r="I419" s="188">
        <v>270</v>
      </c>
      <c r="J419" s="188">
        <f>VLOOKUP(A419,CENIK!$A$2:$F$201,6,FALSE)</f>
        <v>0</v>
      </c>
      <c r="K419" s="188">
        <f t="shared" si="13"/>
        <v>0</v>
      </c>
    </row>
    <row r="420" spans="1:11" ht="45" x14ac:dyDescent="0.25">
      <c r="A420" s="187">
        <v>4101</v>
      </c>
      <c r="B420" s="187">
        <v>439</v>
      </c>
      <c r="C420" s="184" t="str">
        <f t="shared" si="14"/>
        <v>439-4101</v>
      </c>
      <c r="D420" s="244" t="s">
        <v>325</v>
      </c>
      <c r="E420" s="244" t="s">
        <v>49</v>
      </c>
      <c r="F420" s="244" t="s">
        <v>50</v>
      </c>
      <c r="G420" s="244" t="s">
        <v>641</v>
      </c>
      <c r="H420" s="187" t="s">
        <v>29</v>
      </c>
      <c r="I420" s="188">
        <v>756.07058823529405</v>
      </c>
      <c r="J420" s="188">
        <f>VLOOKUP(A420,CENIK!$A$2:$F$201,6,FALSE)</f>
        <v>0</v>
      </c>
      <c r="K420" s="188">
        <f t="shared" si="13"/>
        <v>0</v>
      </c>
    </row>
    <row r="421" spans="1:11" ht="60" x14ac:dyDescent="0.25">
      <c r="A421" s="187">
        <v>4105</v>
      </c>
      <c r="B421" s="187">
        <v>439</v>
      </c>
      <c r="C421" s="184" t="str">
        <f t="shared" si="14"/>
        <v>439-4105</v>
      </c>
      <c r="D421" s="244" t="s">
        <v>325</v>
      </c>
      <c r="E421" s="244" t="s">
        <v>49</v>
      </c>
      <c r="F421" s="244" t="s">
        <v>50</v>
      </c>
      <c r="G421" s="244" t="s">
        <v>257</v>
      </c>
      <c r="H421" s="187" t="s">
        <v>22</v>
      </c>
      <c r="I421" s="188">
        <v>316.41000000000003</v>
      </c>
      <c r="J421" s="188">
        <f>VLOOKUP(A421,CENIK!$A$2:$F$201,6,FALSE)</f>
        <v>0</v>
      </c>
      <c r="K421" s="188">
        <f t="shared" si="13"/>
        <v>0</v>
      </c>
    </row>
    <row r="422" spans="1:11" ht="45" x14ac:dyDescent="0.25">
      <c r="A422" s="187">
        <v>4106</v>
      </c>
      <c r="B422" s="187">
        <v>439</v>
      </c>
      <c r="C422" s="184" t="str">
        <f t="shared" si="14"/>
        <v>439-4106</v>
      </c>
      <c r="D422" s="244" t="s">
        <v>325</v>
      </c>
      <c r="E422" s="244" t="s">
        <v>49</v>
      </c>
      <c r="F422" s="244" t="s">
        <v>50</v>
      </c>
      <c r="G422" s="244" t="s">
        <v>642</v>
      </c>
      <c r="H422" s="187" t="s">
        <v>22</v>
      </c>
      <c r="I422" s="188">
        <v>326.25</v>
      </c>
      <c r="J422" s="188">
        <f>VLOOKUP(A422,CENIK!$A$2:$F$201,6,FALSE)</f>
        <v>0</v>
      </c>
      <c r="K422" s="188">
        <f t="shared" si="13"/>
        <v>0</v>
      </c>
    </row>
    <row r="423" spans="1:11" ht="45" x14ac:dyDescent="0.25">
      <c r="A423" s="187">
        <v>4121</v>
      </c>
      <c r="B423" s="187">
        <v>439</v>
      </c>
      <c r="C423" s="184" t="str">
        <f t="shared" si="14"/>
        <v>439-4121</v>
      </c>
      <c r="D423" s="244" t="s">
        <v>325</v>
      </c>
      <c r="E423" s="244" t="s">
        <v>49</v>
      </c>
      <c r="F423" s="244" t="s">
        <v>50</v>
      </c>
      <c r="G423" s="244" t="s">
        <v>260</v>
      </c>
      <c r="H423" s="187" t="s">
        <v>22</v>
      </c>
      <c r="I423" s="188">
        <v>32</v>
      </c>
      <c r="J423" s="188">
        <f>VLOOKUP(A423,CENIK!$A$2:$F$201,6,FALSE)</f>
        <v>0</v>
      </c>
      <c r="K423" s="188">
        <f t="shared" si="13"/>
        <v>0</v>
      </c>
    </row>
    <row r="424" spans="1:11" ht="30" x14ac:dyDescent="0.25">
      <c r="A424" s="187">
        <v>4202</v>
      </c>
      <c r="B424" s="187">
        <v>439</v>
      </c>
      <c r="C424" s="184" t="str">
        <f t="shared" si="14"/>
        <v>439-4202</v>
      </c>
      <c r="D424" s="244" t="s">
        <v>325</v>
      </c>
      <c r="E424" s="244" t="s">
        <v>49</v>
      </c>
      <c r="F424" s="244" t="s">
        <v>56</v>
      </c>
      <c r="G424" s="244" t="s">
        <v>58</v>
      </c>
      <c r="H424" s="187" t="s">
        <v>29</v>
      </c>
      <c r="I424" s="188">
        <v>127.2</v>
      </c>
      <c r="J424" s="188">
        <f>VLOOKUP(A424,CENIK!$A$2:$F$201,6,FALSE)</f>
        <v>0</v>
      </c>
      <c r="K424" s="188">
        <f t="shared" si="13"/>
        <v>0</v>
      </c>
    </row>
    <row r="425" spans="1:11" ht="75" x14ac:dyDescent="0.25">
      <c r="A425" s="187">
        <v>4203</v>
      </c>
      <c r="B425" s="187">
        <v>439</v>
      </c>
      <c r="C425" s="184" t="str">
        <f t="shared" si="14"/>
        <v>439-4203</v>
      </c>
      <c r="D425" s="244" t="s">
        <v>325</v>
      </c>
      <c r="E425" s="244" t="s">
        <v>49</v>
      </c>
      <c r="F425" s="244" t="s">
        <v>56</v>
      </c>
      <c r="G425" s="244" t="s">
        <v>59</v>
      </c>
      <c r="H425" s="187" t="s">
        <v>22</v>
      </c>
      <c r="I425" s="188">
        <v>43.01</v>
      </c>
      <c r="J425" s="188">
        <f>VLOOKUP(A425,CENIK!$A$2:$F$201,6,FALSE)</f>
        <v>0</v>
      </c>
      <c r="K425" s="188">
        <f t="shared" si="13"/>
        <v>0</v>
      </c>
    </row>
    <row r="426" spans="1:11" ht="60" x14ac:dyDescent="0.25">
      <c r="A426" s="187">
        <v>4204</v>
      </c>
      <c r="B426" s="187">
        <v>439</v>
      </c>
      <c r="C426" s="184" t="str">
        <f t="shared" si="14"/>
        <v>439-4204</v>
      </c>
      <c r="D426" s="244" t="s">
        <v>325</v>
      </c>
      <c r="E426" s="244" t="s">
        <v>49</v>
      </c>
      <c r="F426" s="244" t="s">
        <v>56</v>
      </c>
      <c r="G426" s="244" t="s">
        <v>60</v>
      </c>
      <c r="H426" s="187" t="s">
        <v>22</v>
      </c>
      <c r="I426" s="188">
        <v>127.16</v>
      </c>
      <c r="J426" s="188">
        <f>VLOOKUP(A426,CENIK!$A$2:$F$201,6,FALSE)</f>
        <v>0</v>
      </c>
      <c r="K426" s="188">
        <f t="shared" si="13"/>
        <v>0</v>
      </c>
    </row>
    <row r="427" spans="1:11" ht="60" x14ac:dyDescent="0.25">
      <c r="A427" s="187">
        <v>4206</v>
      </c>
      <c r="B427" s="187">
        <v>439</v>
      </c>
      <c r="C427" s="184" t="str">
        <f t="shared" si="14"/>
        <v>439-4206</v>
      </c>
      <c r="D427" s="244" t="s">
        <v>325</v>
      </c>
      <c r="E427" s="244" t="s">
        <v>49</v>
      </c>
      <c r="F427" s="244" t="s">
        <v>56</v>
      </c>
      <c r="G427" s="244" t="s">
        <v>62</v>
      </c>
      <c r="H427" s="187" t="s">
        <v>22</v>
      </c>
      <c r="I427" s="188">
        <v>275.91000000000003</v>
      </c>
      <c r="J427" s="188">
        <f>VLOOKUP(A427,CENIK!$A$2:$F$201,6,FALSE)</f>
        <v>0</v>
      </c>
      <c r="K427" s="188">
        <f t="shared" ref="K427:K490" si="15">ROUND(I427*J427,2)</f>
        <v>0</v>
      </c>
    </row>
    <row r="428" spans="1:11" ht="75" x14ac:dyDescent="0.25">
      <c r="A428" s="187">
        <v>5108</v>
      </c>
      <c r="B428" s="187">
        <v>439</v>
      </c>
      <c r="C428" s="184" t="str">
        <f t="shared" si="14"/>
        <v>439-5108</v>
      </c>
      <c r="D428" s="244" t="s">
        <v>325</v>
      </c>
      <c r="E428" s="244" t="s">
        <v>63</v>
      </c>
      <c r="F428" s="244" t="s">
        <v>64</v>
      </c>
      <c r="G428" s="244" t="s">
        <v>68</v>
      </c>
      <c r="H428" s="187" t="s">
        <v>69</v>
      </c>
      <c r="I428" s="188">
        <v>159</v>
      </c>
      <c r="J428" s="188">
        <f>VLOOKUP(A428,CENIK!$A$2:$F$201,6,FALSE)</f>
        <v>0</v>
      </c>
      <c r="K428" s="188">
        <f t="shared" si="15"/>
        <v>0</v>
      </c>
    </row>
    <row r="429" spans="1:11" ht="165" x14ac:dyDescent="0.25">
      <c r="A429" s="187">
        <v>6101</v>
      </c>
      <c r="B429" s="187">
        <v>439</v>
      </c>
      <c r="C429" s="184" t="str">
        <f t="shared" si="14"/>
        <v>439-6101</v>
      </c>
      <c r="D429" s="244" t="s">
        <v>325</v>
      </c>
      <c r="E429" s="244" t="s">
        <v>74</v>
      </c>
      <c r="F429" s="244" t="s">
        <v>75</v>
      </c>
      <c r="G429" s="244" t="s">
        <v>76</v>
      </c>
      <c r="H429" s="187" t="s">
        <v>10</v>
      </c>
      <c r="I429" s="188">
        <v>159</v>
      </c>
      <c r="J429" s="188">
        <f>VLOOKUP(A429,CENIK!$A$2:$F$201,6,FALSE)</f>
        <v>0</v>
      </c>
      <c r="K429" s="188">
        <f t="shared" si="15"/>
        <v>0</v>
      </c>
    </row>
    <row r="430" spans="1:11" ht="120" x14ac:dyDescent="0.25">
      <c r="A430" s="187">
        <v>6202</v>
      </c>
      <c r="B430" s="187">
        <v>439</v>
      </c>
      <c r="C430" s="184" t="str">
        <f t="shared" si="14"/>
        <v>439-6202</v>
      </c>
      <c r="D430" s="244" t="s">
        <v>325</v>
      </c>
      <c r="E430" s="244" t="s">
        <v>74</v>
      </c>
      <c r="F430" s="244" t="s">
        <v>77</v>
      </c>
      <c r="G430" s="244" t="s">
        <v>263</v>
      </c>
      <c r="H430" s="187" t="s">
        <v>6</v>
      </c>
      <c r="I430" s="188">
        <v>2</v>
      </c>
      <c r="J430" s="188">
        <f>VLOOKUP(A430,CENIK!$A$2:$F$201,6,FALSE)</f>
        <v>0</v>
      </c>
      <c r="K430" s="188">
        <f t="shared" si="15"/>
        <v>0</v>
      </c>
    </row>
    <row r="431" spans="1:11" ht="120" x14ac:dyDescent="0.25">
      <c r="A431" s="187">
        <v>6204</v>
      </c>
      <c r="B431" s="187">
        <v>439</v>
      </c>
      <c r="C431" s="184" t="str">
        <f t="shared" si="14"/>
        <v>439-6204</v>
      </c>
      <c r="D431" s="244" t="s">
        <v>325</v>
      </c>
      <c r="E431" s="244" t="s">
        <v>74</v>
      </c>
      <c r="F431" s="244" t="s">
        <v>77</v>
      </c>
      <c r="G431" s="244" t="s">
        <v>265</v>
      </c>
      <c r="H431" s="187" t="s">
        <v>6</v>
      </c>
      <c r="I431" s="188">
        <v>4</v>
      </c>
      <c r="J431" s="188">
        <f>VLOOKUP(A431,CENIK!$A$2:$F$201,6,FALSE)</f>
        <v>0</v>
      </c>
      <c r="K431" s="188">
        <f t="shared" si="15"/>
        <v>0</v>
      </c>
    </row>
    <row r="432" spans="1:11" ht="120" x14ac:dyDescent="0.25">
      <c r="A432" s="187">
        <v>6253</v>
      </c>
      <c r="B432" s="187">
        <v>439</v>
      </c>
      <c r="C432" s="184" t="str">
        <f t="shared" si="14"/>
        <v>439-6253</v>
      </c>
      <c r="D432" s="244" t="s">
        <v>325</v>
      </c>
      <c r="E432" s="244" t="s">
        <v>74</v>
      </c>
      <c r="F432" s="244" t="s">
        <v>77</v>
      </c>
      <c r="G432" s="244" t="s">
        <v>269</v>
      </c>
      <c r="H432" s="187" t="s">
        <v>6</v>
      </c>
      <c r="I432" s="188">
        <v>6</v>
      </c>
      <c r="J432" s="188">
        <f>VLOOKUP(A432,CENIK!$A$2:$F$201,6,FALSE)</f>
        <v>0</v>
      </c>
      <c r="K432" s="188">
        <f t="shared" si="15"/>
        <v>0</v>
      </c>
    </row>
    <row r="433" spans="1:11" ht="120" x14ac:dyDescent="0.25">
      <c r="A433" s="187">
        <v>6305</v>
      </c>
      <c r="B433" s="187">
        <v>439</v>
      </c>
      <c r="C433" s="184" t="str">
        <f t="shared" si="14"/>
        <v>439-6305</v>
      </c>
      <c r="D433" s="244" t="s">
        <v>325</v>
      </c>
      <c r="E433" s="244" t="s">
        <v>74</v>
      </c>
      <c r="F433" s="244" t="s">
        <v>81</v>
      </c>
      <c r="G433" s="244" t="s">
        <v>84</v>
      </c>
      <c r="H433" s="187" t="s">
        <v>6</v>
      </c>
      <c r="I433" s="188">
        <v>12</v>
      </c>
      <c r="J433" s="188">
        <f>VLOOKUP(A433,CENIK!$A$2:$F$201,6,FALSE)</f>
        <v>0</v>
      </c>
      <c r="K433" s="188">
        <f t="shared" si="15"/>
        <v>0</v>
      </c>
    </row>
    <row r="434" spans="1:11" ht="345" x14ac:dyDescent="0.25">
      <c r="A434" s="187">
        <v>6301</v>
      </c>
      <c r="B434" s="187">
        <v>439</v>
      </c>
      <c r="C434" s="184" t="str">
        <f t="shared" si="14"/>
        <v>439-6301</v>
      </c>
      <c r="D434" s="244" t="s">
        <v>325</v>
      </c>
      <c r="E434" s="244" t="s">
        <v>74</v>
      </c>
      <c r="F434" s="244" t="s">
        <v>81</v>
      </c>
      <c r="G434" s="244" t="s">
        <v>270</v>
      </c>
      <c r="H434" s="187" t="s">
        <v>6</v>
      </c>
      <c r="I434" s="188">
        <v>12</v>
      </c>
      <c r="J434" s="188">
        <f>VLOOKUP(A434,CENIK!$A$2:$F$201,6,FALSE)</f>
        <v>0</v>
      </c>
      <c r="K434" s="188">
        <f t="shared" si="15"/>
        <v>0</v>
      </c>
    </row>
    <row r="435" spans="1:11" ht="60" x14ac:dyDescent="0.25">
      <c r="A435" s="187">
        <v>6405</v>
      </c>
      <c r="B435" s="187">
        <v>439</v>
      </c>
      <c r="C435" s="184" t="str">
        <f t="shared" si="14"/>
        <v>439-6405</v>
      </c>
      <c r="D435" s="244" t="s">
        <v>325</v>
      </c>
      <c r="E435" s="244" t="s">
        <v>74</v>
      </c>
      <c r="F435" s="244" t="s">
        <v>85</v>
      </c>
      <c r="G435" s="244" t="s">
        <v>87</v>
      </c>
      <c r="H435" s="187" t="s">
        <v>10</v>
      </c>
      <c r="I435" s="188">
        <v>159</v>
      </c>
      <c r="J435" s="188">
        <f>VLOOKUP(A435,CENIK!$A$2:$F$201,6,FALSE)</f>
        <v>0</v>
      </c>
      <c r="K435" s="188">
        <f t="shared" si="15"/>
        <v>0</v>
      </c>
    </row>
    <row r="436" spans="1:11" ht="30" x14ac:dyDescent="0.25">
      <c r="A436" s="187">
        <v>6401</v>
      </c>
      <c r="B436" s="187">
        <v>439</v>
      </c>
      <c r="C436" s="184" t="str">
        <f t="shared" si="14"/>
        <v>439-6401</v>
      </c>
      <c r="D436" s="244" t="s">
        <v>325</v>
      </c>
      <c r="E436" s="244" t="s">
        <v>74</v>
      </c>
      <c r="F436" s="244" t="s">
        <v>85</v>
      </c>
      <c r="G436" s="244" t="s">
        <v>86</v>
      </c>
      <c r="H436" s="187" t="s">
        <v>10</v>
      </c>
      <c r="I436" s="188">
        <v>159</v>
      </c>
      <c r="J436" s="188">
        <f>VLOOKUP(A436,CENIK!$A$2:$F$201,6,FALSE)</f>
        <v>0</v>
      </c>
      <c r="K436" s="188">
        <f t="shared" si="15"/>
        <v>0</v>
      </c>
    </row>
    <row r="437" spans="1:11" ht="30" x14ac:dyDescent="0.25">
      <c r="A437" s="187">
        <v>6402</v>
      </c>
      <c r="B437" s="187">
        <v>439</v>
      </c>
      <c r="C437" s="184" t="str">
        <f t="shared" si="14"/>
        <v>439-6402</v>
      </c>
      <c r="D437" s="244" t="s">
        <v>325</v>
      </c>
      <c r="E437" s="244" t="s">
        <v>74</v>
      </c>
      <c r="F437" s="244" t="s">
        <v>85</v>
      </c>
      <c r="G437" s="244" t="s">
        <v>122</v>
      </c>
      <c r="H437" s="187" t="s">
        <v>10</v>
      </c>
      <c r="I437" s="188">
        <v>159</v>
      </c>
      <c r="J437" s="188">
        <f>VLOOKUP(A437,CENIK!$A$2:$F$201,6,FALSE)</f>
        <v>0</v>
      </c>
      <c r="K437" s="188">
        <f t="shared" si="15"/>
        <v>0</v>
      </c>
    </row>
    <row r="438" spans="1:11" ht="30" x14ac:dyDescent="0.25">
      <c r="A438" s="187">
        <v>6501</v>
      </c>
      <c r="B438" s="187">
        <v>439</v>
      </c>
      <c r="C438" s="184" t="str">
        <f t="shared" ref="C438:C501" si="16">CONCATENATE(B438,$A$40,A438)</f>
        <v>439-6501</v>
      </c>
      <c r="D438" s="244" t="s">
        <v>325</v>
      </c>
      <c r="E438" s="244" t="s">
        <v>74</v>
      </c>
      <c r="F438" s="244" t="s">
        <v>88</v>
      </c>
      <c r="G438" s="244" t="s">
        <v>271</v>
      </c>
      <c r="H438" s="187" t="s">
        <v>6</v>
      </c>
      <c r="I438" s="188">
        <v>5</v>
      </c>
      <c r="J438" s="188">
        <f>VLOOKUP(A438,CENIK!$A$2:$F$201,6,FALSE)</f>
        <v>0</v>
      </c>
      <c r="K438" s="188">
        <f t="shared" si="15"/>
        <v>0</v>
      </c>
    </row>
    <row r="439" spans="1:11" ht="75" x14ac:dyDescent="0.25">
      <c r="A439" s="187">
        <v>6514</v>
      </c>
      <c r="B439" s="187">
        <v>439</v>
      </c>
      <c r="C439" s="184" t="str">
        <f t="shared" si="16"/>
        <v>439-6514</v>
      </c>
      <c r="D439" s="244" t="s">
        <v>325</v>
      </c>
      <c r="E439" s="244" t="s">
        <v>74</v>
      </c>
      <c r="F439" s="244" t="s">
        <v>88</v>
      </c>
      <c r="G439" s="244" t="s">
        <v>280</v>
      </c>
      <c r="H439" s="187" t="s">
        <v>10</v>
      </c>
      <c r="I439" s="188">
        <v>125</v>
      </c>
      <c r="J439" s="188">
        <f>VLOOKUP(A439,CENIK!$A$2:$F$201,6,FALSE)</f>
        <v>0</v>
      </c>
      <c r="K439" s="188">
        <f t="shared" si="15"/>
        <v>0</v>
      </c>
    </row>
    <row r="440" spans="1:11" ht="45" x14ac:dyDescent="0.25">
      <c r="A440" s="187">
        <v>6503</v>
      </c>
      <c r="B440" s="187">
        <v>439</v>
      </c>
      <c r="C440" s="184" t="str">
        <f t="shared" si="16"/>
        <v>439-6503</v>
      </c>
      <c r="D440" s="244" t="s">
        <v>325</v>
      </c>
      <c r="E440" s="244" t="s">
        <v>74</v>
      </c>
      <c r="F440" s="244" t="s">
        <v>88</v>
      </c>
      <c r="G440" s="244" t="s">
        <v>273</v>
      </c>
      <c r="H440" s="187" t="s">
        <v>6</v>
      </c>
      <c r="I440" s="188">
        <v>6</v>
      </c>
      <c r="J440" s="188">
        <f>VLOOKUP(A440,CENIK!$A$2:$F$201,6,FALSE)</f>
        <v>0</v>
      </c>
      <c r="K440" s="188">
        <f t="shared" si="15"/>
        <v>0</v>
      </c>
    </row>
    <row r="441" spans="1:11" ht="45" x14ac:dyDescent="0.25">
      <c r="A441" s="187">
        <v>6504</v>
      </c>
      <c r="B441" s="187">
        <v>439</v>
      </c>
      <c r="C441" s="184" t="str">
        <f t="shared" si="16"/>
        <v>439-6504</v>
      </c>
      <c r="D441" s="244" t="s">
        <v>325</v>
      </c>
      <c r="E441" s="244" t="s">
        <v>74</v>
      </c>
      <c r="F441" s="244" t="s">
        <v>88</v>
      </c>
      <c r="G441" s="244" t="s">
        <v>274</v>
      </c>
      <c r="H441" s="187" t="s">
        <v>6</v>
      </c>
      <c r="I441" s="188">
        <v>2</v>
      </c>
      <c r="J441" s="188">
        <f>VLOOKUP(A441,CENIK!$A$2:$F$201,6,FALSE)</f>
        <v>0</v>
      </c>
      <c r="K441" s="188">
        <f t="shared" si="15"/>
        <v>0</v>
      </c>
    </row>
    <row r="442" spans="1:11" ht="60" x14ac:dyDescent="0.25">
      <c r="A442" s="187">
        <v>1201</v>
      </c>
      <c r="B442" s="187">
        <v>186</v>
      </c>
      <c r="C442" s="184" t="str">
        <f t="shared" si="16"/>
        <v>186-1201</v>
      </c>
      <c r="D442" s="244" t="s">
        <v>320</v>
      </c>
      <c r="E442" s="244" t="s">
        <v>7</v>
      </c>
      <c r="F442" s="244" t="s">
        <v>8</v>
      </c>
      <c r="G442" s="244" t="s">
        <v>9</v>
      </c>
      <c r="H442" s="187" t="s">
        <v>10</v>
      </c>
      <c r="I442" s="188">
        <v>110</v>
      </c>
      <c r="J442" s="188">
        <f>VLOOKUP(A442,CENIK!$A$2:$F$201,6,FALSE)</f>
        <v>0</v>
      </c>
      <c r="K442" s="188">
        <f t="shared" si="15"/>
        <v>0</v>
      </c>
    </row>
    <row r="443" spans="1:11" ht="45" x14ac:dyDescent="0.25">
      <c r="A443" s="187">
        <v>1202</v>
      </c>
      <c r="B443" s="187">
        <v>186</v>
      </c>
      <c r="C443" s="184" t="str">
        <f t="shared" si="16"/>
        <v>186-1202</v>
      </c>
      <c r="D443" s="244" t="s">
        <v>320</v>
      </c>
      <c r="E443" s="244" t="s">
        <v>7</v>
      </c>
      <c r="F443" s="244" t="s">
        <v>8</v>
      </c>
      <c r="G443" s="244" t="s">
        <v>11</v>
      </c>
      <c r="H443" s="187" t="s">
        <v>12</v>
      </c>
      <c r="I443" s="188">
        <v>4</v>
      </c>
      <c r="J443" s="188">
        <f>VLOOKUP(A443,CENIK!$A$2:$F$201,6,FALSE)</f>
        <v>0</v>
      </c>
      <c r="K443" s="188">
        <f t="shared" si="15"/>
        <v>0</v>
      </c>
    </row>
    <row r="444" spans="1:11" ht="60" x14ac:dyDescent="0.25">
      <c r="A444" s="187">
        <v>1203</v>
      </c>
      <c r="B444" s="187">
        <v>186</v>
      </c>
      <c r="C444" s="184" t="str">
        <f t="shared" si="16"/>
        <v>186-1203</v>
      </c>
      <c r="D444" s="244" t="s">
        <v>320</v>
      </c>
      <c r="E444" s="244" t="s">
        <v>7</v>
      </c>
      <c r="F444" s="244" t="s">
        <v>8</v>
      </c>
      <c r="G444" s="244" t="s">
        <v>236</v>
      </c>
      <c r="H444" s="187" t="s">
        <v>10</v>
      </c>
      <c r="I444" s="188">
        <v>110</v>
      </c>
      <c r="J444" s="188">
        <f>VLOOKUP(A444,CENIK!$A$2:$F$201,6,FALSE)</f>
        <v>0</v>
      </c>
      <c r="K444" s="188">
        <f t="shared" si="15"/>
        <v>0</v>
      </c>
    </row>
    <row r="445" spans="1:11" ht="45" x14ac:dyDescent="0.25">
      <c r="A445" s="187">
        <v>1204</v>
      </c>
      <c r="B445" s="187">
        <v>186</v>
      </c>
      <c r="C445" s="184" t="str">
        <f t="shared" si="16"/>
        <v>186-1204</v>
      </c>
      <c r="D445" s="244" t="s">
        <v>320</v>
      </c>
      <c r="E445" s="244" t="s">
        <v>7</v>
      </c>
      <c r="F445" s="244" t="s">
        <v>8</v>
      </c>
      <c r="G445" s="244" t="s">
        <v>13</v>
      </c>
      <c r="H445" s="187" t="s">
        <v>10</v>
      </c>
      <c r="I445" s="188">
        <v>110</v>
      </c>
      <c r="J445" s="188">
        <f>VLOOKUP(A445,CENIK!$A$2:$F$201,6,FALSE)</f>
        <v>0</v>
      </c>
      <c r="K445" s="188">
        <f t="shared" si="15"/>
        <v>0</v>
      </c>
    </row>
    <row r="446" spans="1:11" ht="60" x14ac:dyDescent="0.25">
      <c r="A446" s="187">
        <v>1205</v>
      </c>
      <c r="B446" s="187">
        <v>186</v>
      </c>
      <c r="C446" s="184" t="str">
        <f t="shared" si="16"/>
        <v>186-1205</v>
      </c>
      <c r="D446" s="244" t="s">
        <v>320</v>
      </c>
      <c r="E446" s="244" t="s">
        <v>7</v>
      </c>
      <c r="F446" s="244" t="s">
        <v>8</v>
      </c>
      <c r="G446" s="244" t="s">
        <v>237</v>
      </c>
      <c r="H446" s="187" t="s">
        <v>14</v>
      </c>
      <c r="I446" s="188">
        <v>1</v>
      </c>
      <c r="J446" s="188">
        <f>VLOOKUP(A446,CENIK!$A$2:$F$201,6,FALSE)</f>
        <v>0</v>
      </c>
      <c r="K446" s="188">
        <f t="shared" si="15"/>
        <v>0</v>
      </c>
    </row>
    <row r="447" spans="1:11" ht="75" x14ac:dyDescent="0.25">
      <c r="A447" s="187">
        <v>1208</v>
      </c>
      <c r="B447" s="187">
        <v>186</v>
      </c>
      <c r="C447" s="184" t="str">
        <f t="shared" si="16"/>
        <v>186-1208</v>
      </c>
      <c r="D447" s="244" t="s">
        <v>320</v>
      </c>
      <c r="E447" s="244" t="s">
        <v>7</v>
      </c>
      <c r="F447" s="244" t="s">
        <v>8</v>
      </c>
      <c r="G447" s="244" t="s">
        <v>240</v>
      </c>
      <c r="H447" s="187" t="s">
        <v>14</v>
      </c>
      <c r="I447" s="188">
        <v>1</v>
      </c>
      <c r="J447" s="188">
        <f>VLOOKUP(A447,CENIK!$A$2:$F$201,6,FALSE)</f>
        <v>0</v>
      </c>
      <c r="K447" s="188">
        <f t="shared" si="15"/>
        <v>0</v>
      </c>
    </row>
    <row r="448" spans="1:11" ht="45" x14ac:dyDescent="0.25">
      <c r="A448" s="187">
        <v>1301</v>
      </c>
      <c r="B448" s="187">
        <v>186</v>
      </c>
      <c r="C448" s="184" t="str">
        <f t="shared" si="16"/>
        <v>186-1301</v>
      </c>
      <c r="D448" s="244" t="s">
        <v>320</v>
      </c>
      <c r="E448" s="244" t="s">
        <v>7</v>
      </c>
      <c r="F448" s="244" t="s">
        <v>15</v>
      </c>
      <c r="G448" s="244" t="s">
        <v>16</v>
      </c>
      <c r="H448" s="187" t="s">
        <v>10</v>
      </c>
      <c r="I448" s="188">
        <v>110</v>
      </c>
      <c r="J448" s="188">
        <f>VLOOKUP(A448,CENIK!$A$2:$F$201,6,FALSE)</f>
        <v>0</v>
      </c>
      <c r="K448" s="188">
        <f t="shared" si="15"/>
        <v>0</v>
      </c>
    </row>
    <row r="449" spans="1:11" ht="150" x14ac:dyDescent="0.25">
      <c r="A449" s="187">
        <v>1302</v>
      </c>
      <c r="B449" s="187">
        <v>186</v>
      </c>
      <c r="C449" s="184" t="str">
        <f t="shared" si="16"/>
        <v>186-1302</v>
      </c>
      <c r="D449" s="244" t="s">
        <v>320</v>
      </c>
      <c r="E449" s="244" t="s">
        <v>7</v>
      </c>
      <c r="F449" s="244" t="s">
        <v>15</v>
      </c>
      <c r="G449" s="1201" t="s">
        <v>3252</v>
      </c>
      <c r="H449" s="187" t="s">
        <v>10</v>
      </c>
      <c r="I449" s="188">
        <v>110</v>
      </c>
      <c r="J449" s="188">
        <f>VLOOKUP(A449,CENIK!$A$2:$F$201,6,FALSE)</f>
        <v>0</v>
      </c>
      <c r="K449" s="188">
        <f t="shared" si="15"/>
        <v>0</v>
      </c>
    </row>
    <row r="450" spans="1:11" ht="60" x14ac:dyDescent="0.25">
      <c r="A450" s="187">
        <v>1307</v>
      </c>
      <c r="B450" s="187">
        <v>186</v>
      </c>
      <c r="C450" s="184" t="str">
        <f t="shared" si="16"/>
        <v>186-1307</v>
      </c>
      <c r="D450" s="244" t="s">
        <v>320</v>
      </c>
      <c r="E450" s="244" t="s">
        <v>7</v>
      </c>
      <c r="F450" s="244" t="s">
        <v>15</v>
      </c>
      <c r="G450" s="244" t="s">
        <v>18</v>
      </c>
      <c r="H450" s="187" t="s">
        <v>6</v>
      </c>
      <c r="I450" s="188">
        <v>2</v>
      </c>
      <c r="J450" s="188">
        <f>VLOOKUP(A450,CENIK!$A$2:$F$201,6,FALSE)</f>
        <v>0</v>
      </c>
      <c r="K450" s="188">
        <f t="shared" si="15"/>
        <v>0</v>
      </c>
    </row>
    <row r="451" spans="1:11" ht="45" x14ac:dyDescent="0.25">
      <c r="A451" s="187">
        <v>1309</v>
      </c>
      <c r="B451" s="187">
        <v>186</v>
      </c>
      <c r="C451" s="184" t="str">
        <f t="shared" si="16"/>
        <v>186-1309</v>
      </c>
      <c r="D451" s="244" t="s">
        <v>320</v>
      </c>
      <c r="E451" s="244" t="s">
        <v>7</v>
      </c>
      <c r="F451" s="244" t="s">
        <v>15</v>
      </c>
      <c r="G451" s="244" t="s">
        <v>643</v>
      </c>
      <c r="H451" s="187" t="s">
        <v>20</v>
      </c>
      <c r="I451" s="188">
        <v>44</v>
      </c>
      <c r="J451" s="188">
        <f>VLOOKUP(A451,CENIK!$A$2:$F$201,6,FALSE)</f>
        <v>0</v>
      </c>
      <c r="K451" s="188">
        <f t="shared" si="15"/>
        <v>0</v>
      </c>
    </row>
    <row r="452" spans="1:11" ht="60" x14ac:dyDescent="0.25">
      <c r="A452" s="187">
        <v>1310</v>
      </c>
      <c r="B452" s="187">
        <v>186</v>
      </c>
      <c r="C452" s="184" t="str">
        <f t="shared" si="16"/>
        <v>186-1310</v>
      </c>
      <c r="D452" s="244" t="s">
        <v>320</v>
      </c>
      <c r="E452" s="244" t="s">
        <v>7</v>
      </c>
      <c r="F452" s="244" t="s">
        <v>15</v>
      </c>
      <c r="G452" s="244" t="s">
        <v>21</v>
      </c>
      <c r="H452" s="187" t="s">
        <v>22</v>
      </c>
      <c r="I452" s="188">
        <v>28</v>
      </c>
      <c r="J452" s="188">
        <f>VLOOKUP(A452,CENIK!$A$2:$F$201,6,FALSE)</f>
        <v>0</v>
      </c>
      <c r="K452" s="188">
        <f t="shared" si="15"/>
        <v>0</v>
      </c>
    </row>
    <row r="453" spans="1:11" ht="30" x14ac:dyDescent="0.25">
      <c r="A453" s="187">
        <v>1401</v>
      </c>
      <c r="B453" s="187">
        <v>186</v>
      </c>
      <c r="C453" s="184" t="str">
        <f t="shared" si="16"/>
        <v>186-1401</v>
      </c>
      <c r="D453" s="244" t="s">
        <v>320</v>
      </c>
      <c r="E453" s="244" t="s">
        <v>7</v>
      </c>
      <c r="F453" s="244" t="s">
        <v>25</v>
      </c>
      <c r="G453" s="244" t="s">
        <v>247</v>
      </c>
      <c r="H453" s="187" t="s">
        <v>20</v>
      </c>
      <c r="I453" s="188">
        <v>3</v>
      </c>
      <c r="J453" s="188">
        <f>VLOOKUP(A453,CENIK!$A$2:$F$201,6,FALSE)</f>
        <v>0</v>
      </c>
      <c r="K453" s="188">
        <f t="shared" si="15"/>
        <v>0</v>
      </c>
    </row>
    <row r="454" spans="1:11" ht="30" x14ac:dyDescent="0.25">
      <c r="A454" s="187">
        <v>1402</v>
      </c>
      <c r="B454" s="187">
        <v>186</v>
      </c>
      <c r="C454" s="184" t="str">
        <f t="shared" si="16"/>
        <v>186-1402</v>
      </c>
      <c r="D454" s="244" t="s">
        <v>320</v>
      </c>
      <c r="E454" s="244" t="s">
        <v>7</v>
      </c>
      <c r="F454" s="244" t="s">
        <v>25</v>
      </c>
      <c r="G454" s="244" t="s">
        <v>248</v>
      </c>
      <c r="H454" s="187" t="s">
        <v>20</v>
      </c>
      <c r="I454" s="188">
        <v>5</v>
      </c>
      <c r="J454" s="188">
        <f>VLOOKUP(A454,CENIK!$A$2:$F$201,6,FALSE)</f>
        <v>0</v>
      </c>
      <c r="K454" s="188">
        <f t="shared" si="15"/>
        <v>0</v>
      </c>
    </row>
    <row r="455" spans="1:11" ht="30" x14ac:dyDescent="0.25">
      <c r="A455" s="187">
        <v>1403</v>
      </c>
      <c r="B455" s="187">
        <v>186</v>
      </c>
      <c r="C455" s="184" t="str">
        <f t="shared" si="16"/>
        <v>186-1403</v>
      </c>
      <c r="D455" s="244" t="s">
        <v>320</v>
      </c>
      <c r="E455" s="244" t="s">
        <v>7</v>
      </c>
      <c r="F455" s="244" t="s">
        <v>25</v>
      </c>
      <c r="G455" s="244" t="s">
        <v>249</v>
      </c>
      <c r="H455" s="187" t="s">
        <v>20</v>
      </c>
      <c r="I455" s="188">
        <v>1</v>
      </c>
      <c r="J455" s="188">
        <f>VLOOKUP(A455,CENIK!$A$2:$F$201,6,FALSE)</f>
        <v>0</v>
      </c>
      <c r="K455" s="188">
        <f t="shared" si="15"/>
        <v>0</v>
      </c>
    </row>
    <row r="456" spans="1:11" ht="60" x14ac:dyDescent="0.25">
      <c r="A456" s="187">
        <v>12303</v>
      </c>
      <c r="B456" s="187">
        <v>186</v>
      </c>
      <c r="C456" s="184" t="str">
        <f t="shared" si="16"/>
        <v>186-12303</v>
      </c>
      <c r="D456" s="244" t="s">
        <v>320</v>
      </c>
      <c r="E456" s="244" t="s">
        <v>26</v>
      </c>
      <c r="F456" s="244" t="s">
        <v>27</v>
      </c>
      <c r="G456" s="244" t="s">
        <v>561</v>
      </c>
      <c r="H456" s="187" t="s">
        <v>22</v>
      </c>
      <c r="I456" s="188">
        <v>186.7</v>
      </c>
      <c r="J456" s="188">
        <f>VLOOKUP(A456,CENIK!$A$2:$F$201,6,FALSE)</f>
        <v>0</v>
      </c>
      <c r="K456" s="188">
        <f t="shared" si="15"/>
        <v>0</v>
      </c>
    </row>
    <row r="457" spans="1:11" ht="30" x14ac:dyDescent="0.25">
      <c r="A457" s="187">
        <v>24405</v>
      </c>
      <c r="B457" s="187">
        <v>186</v>
      </c>
      <c r="C457" s="184" t="str">
        <f t="shared" si="16"/>
        <v>186-24405</v>
      </c>
      <c r="D457" s="244" t="s">
        <v>320</v>
      </c>
      <c r="E457" s="244" t="s">
        <v>26</v>
      </c>
      <c r="F457" s="244" t="s">
        <v>36</v>
      </c>
      <c r="G457" s="244" t="s">
        <v>252</v>
      </c>
      <c r="H457" s="187" t="s">
        <v>22</v>
      </c>
      <c r="I457" s="188">
        <v>74.680000000000007</v>
      </c>
      <c r="J457" s="188">
        <f>VLOOKUP(A457,CENIK!$A$2:$F$201,6,FALSE)</f>
        <v>0</v>
      </c>
      <c r="K457" s="188">
        <f t="shared" si="15"/>
        <v>0</v>
      </c>
    </row>
    <row r="458" spans="1:11" ht="45" x14ac:dyDescent="0.25">
      <c r="A458" s="187">
        <v>31302</v>
      </c>
      <c r="B458" s="187">
        <v>186</v>
      </c>
      <c r="C458" s="184" t="str">
        <f t="shared" si="16"/>
        <v>186-31302</v>
      </c>
      <c r="D458" s="244" t="s">
        <v>320</v>
      </c>
      <c r="E458" s="244" t="s">
        <v>26</v>
      </c>
      <c r="F458" s="244" t="s">
        <v>36</v>
      </c>
      <c r="G458" s="244" t="s">
        <v>639</v>
      </c>
      <c r="H458" s="187" t="s">
        <v>22</v>
      </c>
      <c r="I458" s="188">
        <v>56.01</v>
      </c>
      <c r="J458" s="188">
        <f>VLOOKUP(A458,CENIK!$A$2:$F$201,6,FALSE)</f>
        <v>0</v>
      </c>
      <c r="K458" s="188">
        <f t="shared" si="15"/>
        <v>0</v>
      </c>
    </row>
    <row r="459" spans="1:11" ht="45" x14ac:dyDescent="0.25">
      <c r="A459" s="187">
        <v>4101</v>
      </c>
      <c r="B459" s="187">
        <v>186</v>
      </c>
      <c r="C459" s="184" t="str">
        <f t="shared" si="16"/>
        <v>186-4101</v>
      </c>
      <c r="D459" s="244" t="s">
        <v>320</v>
      </c>
      <c r="E459" s="244" t="s">
        <v>49</v>
      </c>
      <c r="F459" s="244" t="s">
        <v>50</v>
      </c>
      <c r="G459" s="244" t="s">
        <v>641</v>
      </c>
      <c r="H459" s="187" t="s">
        <v>29</v>
      </c>
      <c r="I459" s="188">
        <v>366.15294117647102</v>
      </c>
      <c r="J459" s="188">
        <f>VLOOKUP(A459,CENIK!$A$2:$F$201,6,FALSE)</f>
        <v>0</v>
      </c>
      <c r="K459" s="188">
        <f t="shared" si="15"/>
        <v>0</v>
      </c>
    </row>
    <row r="460" spans="1:11" ht="60" x14ac:dyDescent="0.25">
      <c r="A460" s="187">
        <v>4105</v>
      </c>
      <c r="B460" s="187">
        <v>186</v>
      </c>
      <c r="C460" s="184" t="str">
        <f t="shared" si="16"/>
        <v>186-4105</v>
      </c>
      <c r="D460" s="244" t="s">
        <v>320</v>
      </c>
      <c r="E460" s="244" t="s">
        <v>49</v>
      </c>
      <c r="F460" s="244" t="s">
        <v>50</v>
      </c>
      <c r="G460" s="244" t="s">
        <v>257</v>
      </c>
      <c r="H460" s="187" t="s">
        <v>22</v>
      </c>
      <c r="I460" s="188">
        <v>85.154999999999902</v>
      </c>
      <c r="J460" s="188">
        <f>VLOOKUP(A460,CENIK!$A$2:$F$201,6,FALSE)</f>
        <v>0</v>
      </c>
      <c r="K460" s="188">
        <f t="shared" si="15"/>
        <v>0</v>
      </c>
    </row>
    <row r="461" spans="1:11" ht="45" x14ac:dyDescent="0.25">
      <c r="A461" s="187">
        <v>4106</v>
      </c>
      <c r="B461" s="187">
        <v>186</v>
      </c>
      <c r="C461" s="184" t="str">
        <f t="shared" si="16"/>
        <v>186-4106</v>
      </c>
      <c r="D461" s="244" t="s">
        <v>320</v>
      </c>
      <c r="E461" s="244" t="s">
        <v>49</v>
      </c>
      <c r="F461" s="244" t="s">
        <v>50</v>
      </c>
      <c r="G461" s="244" t="s">
        <v>642</v>
      </c>
      <c r="H461" s="187" t="s">
        <v>22</v>
      </c>
      <c r="I461" s="188">
        <v>226.07499999999999</v>
      </c>
      <c r="J461" s="188">
        <f>VLOOKUP(A461,CENIK!$A$2:$F$201,6,FALSE)</f>
        <v>0</v>
      </c>
      <c r="K461" s="188">
        <f t="shared" si="15"/>
        <v>0</v>
      </c>
    </row>
    <row r="462" spans="1:11" ht="45" x14ac:dyDescent="0.25">
      <c r="A462" s="187">
        <v>4121</v>
      </c>
      <c r="B462" s="187">
        <v>186</v>
      </c>
      <c r="C462" s="184" t="str">
        <f t="shared" si="16"/>
        <v>186-4121</v>
      </c>
      <c r="D462" s="244" t="s">
        <v>320</v>
      </c>
      <c r="E462" s="244" t="s">
        <v>49</v>
      </c>
      <c r="F462" s="244" t="s">
        <v>50</v>
      </c>
      <c r="G462" s="244" t="s">
        <v>260</v>
      </c>
      <c r="H462" s="187" t="s">
        <v>22</v>
      </c>
      <c r="I462" s="188">
        <v>16</v>
      </c>
      <c r="J462" s="188">
        <f>VLOOKUP(A462,CENIK!$A$2:$F$201,6,FALSE)</f>
        <v>0</v>
      </c>
      <c r="K462" s="188">
        <f t="shared" si="15"/>
        <v>0</v>
      </c>
    </row>
    <row r="463" spans="1:11" ht="30" x14ac:dyDescent="0.25">
      <c r="A463" s="187">
        <v>4202</v>
      </c>
      <c r="B463" s="187">
        <v>186</v>
      </c>
      <c r="C463" s="184" t="str">
        <f t="shared" si="16"/>
        <v>186-4202</v>
      </c>
      <c r="D463" s="244" t="s">
        <v>320</v>
      </c>
      <c r="E463" s="244" t="s">
        <v>49</v>
      </c>
      <c r="F463" s="244" t="s">
        <v>56</v>
      </c>
      <c r="G463" s="244" t="s">
        <v>58</v>
      </c>
      <c r="H463" s="187" t="s">
        <v>29</v>
      </c>
      <c r="I463" s="188">
        <v>88</v>
      </c>
      <c r="J463" s="188">
        <f>VLOOKUP(A463,CENIK!$A$2:$F$201,6,FALSE)</f>
        <v>0</v>
      </c>
      <c r="K463" s="188">
        <f t="shared" si="15"/>
        <v>0</v>
      </c>
    </row>
    <row r="464" spans="1:11" ht="75" x14ac:dyDescent="0.25">
      <c r="A464" s="187">
        <v>4203</v>
      </c>
      <c r="B464" s="187">
        <v>186</v>
      </c>
      <c r="C464" s="184" t="str">
        <f t="shared" si="16"/>
        <v>186-4203</v>
      </c>
      <c r="D464" s="244" t="s">
        <v>320</v>
      </c>
      <c r="E464" s="244" t="s">
        <v>49</v>
      </c>
      <c r="F464" s="244" t="s">
        <v>56</v>
      </c>
      <c r="G464" s="244" t="s">
        <v>59</v>
      </c>
      <c r="H464" s="187" t="s">
        <v>22</v>
      </c>
      <c r="I464" s="188">
        <v>29.8</v>
      </c>
      <c r="J464" s="188">
        <f>VLOOKUP(A464,CENIK!$A$2:$F$201,6,FALSE)</f>
        <v>0</v>
      </c>
      <c r="K464" s="188">
        <f t="shared" si="15"/>
        <v>0</v>
      </c>
    </row>
    <row r="465" spans="1:11" ht="60" x14ac:dyDescent="0.25">
      <c r="A465" s="187">
        <v>4204</v>
      </c>
      <c r="B465" s="187">
        <v>186</v>
      </c>
      <c r="C465" s="184" t="str">
        <f t="shared" si="16"/>
        <v>186-4204</v>
      </c>
      <c r="D465" s="244" t="s">
        <v>320</v>
      </c>
      <c r="E465" s="244" t="s">
        <v>49</v>
      </c>
      <c r="F465" s="244" t="s">
        <v>56</v>
      </c>
      <c r="G465" s="244" t="s">
        <v>60</v>
      </c>
      <c r="H465" s="187" t="s">
        <v>22</v>
      </c>
      <c r="I465" s="188">
        <v>88.09</v>
      </c>
      <c r="J465" s="188">
        <f>VLOOKUP(A465,CENIK!$A$2:$F$201,6,FALSE)</f>
        <v>0</v>
      </c>
      <c r="K465" s="188">
        <f t="shared" si="15"/>
        <v>0</v>
      </c>
    </row>
    <row r="466" spans="1:11" ht="60" x14ac:dyDescent="0.25">
      <c r="A466" s="187">
        <v>4206</v>
      </c>
      <c r="B466" s="187">
        <v>186</v>
      </c>
      <c r="C466" s="184" t="str">
        <f t="shared" si="16"/>
        <v>186-4206</v>
      </c>
      <c r="D466" s="244" t="s">
        <v>320</v>
      </c>
      <c r="E466" s="244" t="s">
        <v>49</v>
      </c>
      <c r="F466" s="244" t="s">
        <v>56</v>
      </c>
      <c r="G466" s="244" t="s">
        <v>62</v>
      </c>
      <c r="H466" s="187" t="s">
        <v>22</v>
      </c>
      <c r="I466" s="188">
        <v>57.149999999999899</v>
      </c>
      <c r="J466" s="188">
        <f>VLOOKUP(A466,CENIK!$A$2:$F$201,6,FALSE)</f>
        <v>0</v>
      </c>
      <c r="K466" s="188">
        <f t="shared" si="15"/>
        <v>0</v>
      </c>
    </row>
    <row r="467" spans="1:11" ht="75" x14ac:dyDescent="0.25">
      <c r="A467" s="187">
        <v>5108</v>
      </c>
      <c r="B467" s="187">
        <v>186</v>
      </c>
      <c r="C467" s="184" t="str">
        <f t="shared" si="16"/>
        <v>186-5108</v>
      </c>
      <c r="D467" s="244" t="s">
        <v>320</v>
      </c>
      <c r="E467" s="244" t="s">
        <v>63</v>
      </c>
      <c r="F467" s="244" t="s">
        <v>64</v>
      </c>
      <c r="G467" s="244" t="s">
        <v>68</v>
      </c>
      <c r="H467" s="187" t="s">
        <v>69</v>
      </c>
      <c r="I467" s="188">
        <v>110</v>
      </c>
      <c r="J467" s="188">
        <f>VLOOKUP(A467,CENIK!$A$2:$F$201,6,FALSE)</f>
        <v>0</v>
      </c>
      <c r="K467" s="188">
        <f t="shared" si="15"/>
        <v>0</v>
      </c>
    </row>
    <row r="468" spans="1:11" ht="165" x14ac:dyDescent="0.25">
      <c r="A468" s="187">
        <v>6101</v>
      </c>
      <c r="B468" s="187">
        <v>186</v>
      </c>
      <c r="C468" s="184" t="str">
        <f t="shared" si="16"/>
        <v>186-6101</v>
      </c>
      <c r="D468" s="244" t="s">
        <v>320</v>
      </c>
      <c r="E468" s="244" t="s">
        <v>74</v>
      </c>
      <c r="F468" s="244" t="s">
        <v>75</v>
      </c>
      <c r="G468" s="244" t="s">
        <v>76</v>
      </c>
      <c r="H468" s="187" t="s">
        <v>10</v>
      </c>
      <c r="I468" s="188">
        <v>110</v>
      </c>
      <c r="J468" s="188">
        <f>VLOOKUP(A468,CENIK!$A$2:$F$201,6,FALSE)</f>
        <v>0</v>
      </c>
      <c r="K468" s="188">
        <f t="shared" si="15"/>
        <v>0</v>
      </c>
    </row>
    <row r="469" spans="1:11" ht="120" x14ac:dyDescent="0.25">
      <c r="A469" s="187">
        <v>6202</v>
      </c>
      <c r="B469" s="187">
        <v>186</v>
      </c>
      <c r="C469" s="184" t="str">
        <f t="shared" si="16"/>
        <v>186-6202</v>
      </c>
      <c r="D469" s="244" t="s">
        <v>320</v>
      </c>
      <c r="E469" s="244" t="s">
        <v>74</v>
      </c>
      <c r="F469" s="244" t="s">
        <v>77</v>
      </c>
      <c r="G469" s="244" t="s">
        <v>263</v>
      </c>
      <c r="H469" s="187" t="s">
        <v>6</v>
      </c>
      <c r="I469" s="188">
        <v>2</v>
      </c>
      <c r="J469" s="188">
        <f>VLOOKUP(A469,CENIK!$A$2:$F$201,6,FALSE)</f>
        <v>0</v>
      </c>
      <c r="K469" s="188">
        <f t="shared" si="15"/>
        <v>0</v>
      </c>
    </row>
    <row r="470" spans="1:11" ht="120" x14ac:dyDescent="0.25">
      <c r="A470" s="187">
        <v>6204</v>
      </c>
      <c r="B470" s="187">
        <v>186</v>
      </c>
      <c r="C470" s="184" t="str">
        <f t="shared" si="16"/>
        <v>186-6204</v>
      </c>
      <c r="D470" s="244" t="s">
        <v>320</v>
      </c>
      <c r="E470" s="244" t="s">
        <v>74</v>
      </c>
      <c r="F470" s="244" t="s">
        <v>77</v>
      </c>
      <c r="G470" s="244" t="s">
        <v>265</v>
      </c>
      <c r="H470" s="187" t="s">
        <v>6</v>
      </c>
      <c r="I470" s="188">
        <v>2</v>
      </c>
      <c r="J470" s="188">
        <f>VLOOKUP(A470,CENIK!$A$2:$F$201,6,FALSE)</f>
        <v>0</v>
      </c>
      <c r="K470" s="188">
        <f t="shared" si="15"/>
        <v>0</v>
      </c>
    </row>
    <row r="471" spans="1:11" ht="120" x14ac:dyDescent="0.25">
      <c r="A471" s="187">
        <v>6253</v>
      </c>
      <c r="B471" s="187">
        <v>186</v>
      </c>
      <c r="C471" s="184" t="str">
        <f t="shared" si="16"/>
        <v>186-6253</v>
      </c>
      <c r="D471" s="244" t="s">
        <v>320</v>
      </c>
      <c r="E471" s="244" t="s">
        <v>74</v>
      </c>
      <c r="F471" s="244" t="s">
        <v>77</v>
      </c>
      <c r="G471" s="244" t="s">
        <v>269</v>
      </c>
      <c r="H471" s="187" t="s">
        <v>6</v>
      </c>
      <c r="I471" s="188">
        <v>4</v>
      </c>
      <c r="J471" s="188">
        <f>VLOOKUP(A471,CENIK!$A$2:$F$201,6,FALSE)</f>
        <v>0</v>
      </c>
      <c r="K471" s="188">
        <f t="shared" si="15"/>
        <v>0</v>
      </c>
    </row>
    <row r="472" spans="1:11" ht="120" x14ac:dyDescent="0.25">
      <c r="A472" s="187">
        <v>6305</v>
      </c>
      <c r="B472" s="187">
        <v>186</v>
      </c>
      <c r="C472" s="184" t="str">
        <f t="shared" si="16"/>
        <v>186-6305</v>
      </c>
      <c r="D472" s="244" t="s">
        <v>320</v>
      </c>
      <c r="E472" s="244" t="s">
        <v>74</v>
      </c>
      <c r="F472" s="244" t="s">
        <v>81</v>
      </c>
      <c r="G472" s="244" t="s">
        <v>84</v>
      </c>
      <c r="H472" s="187" t="s">
        <v>6</v>
      </c>
      <c r="I472" s="188">
        <v>6</v>
      </c>
      <c r="J472" s="188">
        <f>VLOOKUP(A472,CENIK!$A$2:$F$201,6,FALSE)</f>
        <v>0</v>
      </c>
      <c r="K472" s="188">
        <f t="shared" si="15"/>
        <v>0</v>
      </c>
    </row>
    <row r="473" spans="1:11" ht="345" x14ac:dyDescent="0.25">
      <c r="A473" s="187">
        <v>6301</v>
      </c>
      <c r="B473" s="187">
        <v>186</v>
      </c>
      <c r="C473" s="184" t="str">
        <f t="shared" si="16"/>
        <v>186-6301</v>
      </c>
      <c r="D473" s="244" t="s">
        <v>320</v>
      </c>
      <c r="E473" s="244" t="s">
        <v>74</v>
      </c>
      <c r="F473" s="244" t="s">
        <v>81</v>
      </c>
      <c r="G473" s="244" t="s">
        <v>270</v>
      </c>
      <c r="H473" s="187" t="s">
        <v>6</v>
      </c>
      <c r="I473" s="188">
        <v>6</v>
      </c>
      <c r="J473" s="188">
        <f>VLOOKUP(A473,CENIK!$A$2:$F$201,6,FALSE)</f>
        <v>0</v>
      </c>
      <c r="K473" s="188">
        <f t="shared" si="15"/>
        <v>0</v>
      </c>
    </row>
    <row r="474" spans="1:11" ht="60" x14ac:dyDescent="0.25">
      <c r="A474" s="187">
        <v>6405</v>
      </c>
      <c r="B474" s="187">
        <v>186</v>
      </c>
      <c r="C474" s="184" t="str">
        <f t="shared" si="16"/>
        <v>186-6405</v>
      </c>
      <c r="D474" s="244" t="s">
        <v>320</v>
      </c>
      <c r="E474" s="244" t="s">
        <v>74</v>
      </c>
      <c r="F474" s="244" t="s">
        <v>85</v>
      </c>
      <c r="G474" s="244" t="s">
        <v>87</v>
      </c>
      <c r="H474" s="187" t="s">
        <v>10</v>
      </c>
      <c r="I474" s="188">
        <v>110</v>
      </c>
      <c r="J474" s="188">
        <f>VLOOKUP(A474,CENIK!$A$2:$F$201,6,FALSE)</f>
        <v>0</v>
      </c>
      <c r="K474" s="188">
        <f t="shared" si="15"/>
        <v>0</v>
      </c>
    </row>
    <row r="475" spans="1:11" ht="30" x14ac:dyDescent="0.25">
      <c r="A475" s="187">
        <v>6401</v>
      </c>
      <c r="B475" s="187">
        <v>186</v>
      </c>
      <c r="C475" s="184" t="str">
        <f t="shared" si="16"/>
        <v>186-6401</v>
      </c>
      <c r="D475" s="244" t="s">
        <v>320</v>
      </c>
      <c r="E475" s="244" t="s">
        <v>74</v>
      </c>
      <c r="F475" s="244" t="s">
        <v>85</v>
      </c>
      <c r="G475" s="244" t="s">
        <v>86</v>
      </c>
      <c r="H475" s="187" t="s">
        <v>10</v>
      </c>
      <c r="I475" s="188">
        <v>110</v>
      </c>
      <c r="J475" s="188">
        <f>VLOOKUP(A475,CENIK!$A$2:$F$201,6,FALSE)</f>
        <v>0</v>
      </c>
      <c r="K475" s="188">
        <f t="shared" si="15"/>
        <v>0</v>
      </c>
    </row>
    <row r="476" spans="1:11" ht="30" x14ac:dyDescent="0.25">
      <c r="A476" s="187">
        <v>6402</v>
      </c>
      <c r="B476" s="187">
        <v>186</v>
      </c>
      <c r="C476" s="184" t="str">
        <f t="shared" si="16"/>
        <v>186-6402</v>
      </c>
      <c r="D476" s="244" t="s">
        <v>320</v>
      </c>
      <c r="E476" s="244" t="s">
        <v>74</v>
      </c>
      <c r="F476" s="244" t="s">
        <v>85</v>
      </c>
      <c r="G476" s="244" t="s">
        <v>122</v>
      </c>
      <c r="H476" s="187" t="s">
        <v>10</v>
      </c>
      <c r="I476" s="188">
        <v>110</v>
      </c>
      <c r="J476" s="188">
        <f>VLOOKUP(A476,CENIK!$A$2:$F$201,6,FALSE)</f>
        <v>0</v>
      </c>
      <c r="K476" s="188">
        <f t="shared" si="15"/>
        <v>0</v>
      </c>
    </row>
    <row r="477" spans="1:11" ht="30" x14ac:dyDescent="0.25">
      <c r="A477" s="187">
        <v>6501</v>
      </c>
      <c r="B477" s="187">
        <v>186</v>
      </c>
      <c r="C477" s="184" t="str">
        <f t="shared" si="16"/>
        <v>186-6501</v>
      </c>
      <c r="D477" s="244" t="s">
        <v>320</v>
      </c>
      <c r="E477" s="244" t="s">
        <v>74</v>
      </c>
      <c r="F477" s="244" t="s">
        <v>88</v>
      </c>
      <c r="G477" s="244" t="s">
        <v>271</v>
      </c>
      <c r="H477" s="187" t="s">
        <v>6</v>
      </c>
      <c r="I477" s="188">
        <v>4</v>
      </c>
      <c r="J477" s="188">
        <f>VLOOKUP(A477,CENIK!$A$2:$F$201,6,FALSE)</f>
        <v>0</v>
      </c>
      <c r="K477" s="188">
        <f t="shared" si="15"/>
        <v>0</v>
      </c>
    </row>
    <row r="478" spans="1:11" ht="75" x14ac:dyDescent="0.25">
      <c r="A478" s="187">
        <v>6512</v>
      </c>
      <c r="B478" s="187">
        <v>186</v>
      </c>
      <c r="C478" s="184" t="str">
        <f t="shared" si="16"/>
        <v>186-6512</v>
      </c>
      <c r="D478" s="244" t="s">
        <v>320</v>
      </c>
      <c r="E478" s="244" t="s">
        <v>74</v>
      </c>
      <c r="F478" s="244" t="s">
        <v>88</v>
      </c>
      <c r="G478" s="244" t="s">
        <v>278</v>
      </c>
      <c r="H478" s="187" t="s">
        <v>10</v>
      </c>
      <c r="I478" s="188">
        <v>110</v>
      </c>
      <c r="J478" s="188">
        <f>VLOOKUP(A478,CENIK!$A$2:$F$201,6,FALSE)</f>
        <v>0</v>
      </c>
      <c r="K478" s="188">
        <f t="shared" si="15"/>
        <v>0</v>
      </c>
    </row>
    <row r="479" spans="1:11" ht="45" x14ac:dyDescent="0.25">
      <c r="A479" s="187">
        <v>6503</v>
      </c>
      <c r="B479" s="187">
        <v>186</v>
      </c>
      <c r="C479" s="184" t="str">
        <f t="shared" si="16"/>
        <v>186-6503</v>
      </c>
      <c r="D479" s="244" t="s">
        <v>320</v>
      </c>
      <c r="E479" s="244" t="s">
        <v>74</v>
      </c>
      <c r="F479" s="244" t="s">
        <v>88</v>
      </c>
      <c r="G479" s="244" t="s">
        <v>273</v>
      </c>
      <c r="H479" s="187" t="s">
        <v>6</v>
      </c>
      <c r="I479" s="188">
        <v>3</v>
      </c>
      <c r="J479" s="188">
        <f>VLOOKUP(A479,CENIK!$A$2:$F$201,6,FALSE)</f>
        <v>0</v>
      </c>
      <c r="K479" s="188">
        <f t="shared" si="15"/>
        <v>0</v>
      </c>
    </row>
    <row r="480" spans="1:11" ht="60" x14ac:dyDescent="0.25">
      <c r="A480" s="187">
        <v>1201</v>
      </c>
      <c r="B480" s="187">
        <v>98</v>
      </c>
      <c r="C480" s="184" t="str">
        <f t="shared" si="16"/>
        <v>98-1201</v>
      </c>
      <c r="D480" s="244" t="s">
        <v>315</v>
      </c>
      <c r="E480" s="244" t="s">
        <v>7</v>
      </c>
      <c r="F480" s="244" t="s">
        <v>8</v>
      </c>
      <c r="G480" s="244" t="s">
        <v>9</v>
      </c>
      <c r="H480" s="187" t="s">
        <v>10</v>
      </c>
      <c r="I480" s="188">
        <v>175</v>
      </c>
      <c r="J480" s="188">
        <f>VLOOKUP(A480,CENIK!$A$2:$F$201,6,FALSE)</f>
        <v>0</v>
      </c>
      <c r="K480" s="188">
        <f t="shared" si="15"/>
        <v>0</v>
      </c>
    </row>
    <row r="481" spans="1:11" ht="45" x14ac:dyDescent="0.25">
      <c r="A481" s="187">
        <v>1202</v>
      </c>
      <c r="B481" s="187">
        <v>98</v>
      </c>
      <c r="C481" s="184" t="str">
        <f t="shared" si="16"/>
        <v>98-1202</v>
      </c>
      <c r="D481" s="244" t="s">
        <v>315</v>
      </c>
      <c r="E481" s="244" t="s">
        <v>7</v>
      </c>
      <c r="F481" s="244" t="s">
        <v>8</v>
      </c>
      <c r="G481" s="244" t="s">
        <v>11</v>
      </c>
      <c r="H481" s="187" t="s">
        <v>12</v>
      </c>
      <c r="I481" s="188">
        <v>4</v>
      </c>
      <c r="J481" s="188">
        <f>VLOOKUP(A481,CENIK!$A$2:$F$201,6,FALSE)</f>
        <v>0</v>
      </c>
      <c r="K481" s="188">
        <f t="shared" si="15"/>
        <v>0</v>
      </c>
    </row>
    <row r="482" spans="1:11" ht="60" x14ac:dyDescent="0.25">
      <c r="A482" s="187">
        <v>1203</v>
      </c>
      <c r="B482" s="187">
        <v>98</v>
      </c>
      <c r="C482" s="184" t="str">
        <f t="shared" si="16"/>
        <v>98-1203</v>
      </c>
      <c r="D482" s="244" t="s">
        <v>315</v>
      </c>
      <c r="E482" s="244" t="s">
        <v>7</v>
      </c>
      <c r="F482" s="244" t="s">
        <v>8</v>
      </c>
      <c r="G482" s="244" t="s">
        <v>236</v>
      </c>
      <c r="H482" s="187" t="s">
        <v>10</v>
      </c>
      <c r="I482" s="188">
        <v>175</v>
      </c>
      <c r="J482" s="188">
        <f>VLOOKUP(A482,CENIK!$A$2:$F$201,6,FALSE)</f>
        <v>0</v>
      </c>
      <c r="K482" s="188">
        <f t="shared" si="15"/>
        <v>0</v>
      </c>
    </row>
    <row r="483" spans="1:11" ht="45" x14ac:dyDescent="0.25">
      <c r="A483" s="187">
        <v>1204</v>
      </c>
      <c r="B483" s="187">
        <v>98</v>
      </c>
      <c r="C483" s="184" t="str">
        <f t="shared" si="16"/>
        <v>98-1204</v>
      </c>
      <c r="D483" s="244" t="s">
        <v>315</v>
      </c>
      <c r="E483" s="244" t="s">
        <v>7</v>
      </c>
      <c r="F483" s="244" t="s">
        <v>8</v>
      </c>
      <c r="G483" s="244" t="s">
        <v>13</v>
      </c>
      <c r="H483" s="187" t="s">
        <v>10</v>
      </c>
      <c r="I483" s="188">
        <v>175</v>
      </c>
      <c r="J483" s="188">
        <f>VLOOKUP(A483,CENIK!$A$2:$F$201,6,FALSE)</f>
        <v>0</v>
      </c>
      <c r="K483" s="188">
        <f t="shared" si="15"/>
        <v>0</v>
      </c>
    </row>
    <row r="484" spans="1:11" ht="60" x14ac:dyDescent="0.25">
      <c r="A484" s="187">
        <v>1205</v>
      </c>
      <c r="B484" s="187">
        <v>98</v>
      </c>
      <c r="C484" s="184" t="str">
        <f t="shared" si="16"/>
        <v>98-1205</v>
      </c>
      <c r="D484" s="244" t="s">
        <v>315</v>
      </c>
      <c r="E484" s="244" t="s">
        <v>7</v>
      </c>
      <c r="F484" s="244" t="s">
        <v>8</v>
      </c>
      <c r="G484" s="244" t="s">
        <v>237</v>
      </c>
      <c r="H484" s="187" t="s">
        <v>14</v>
      </c>
      <c r="I484" s="188">
        <v>1</v>
      </c>
      <c r="J484" s="188">
        <f>VLOOKUP(A484,CENIK!$A$2:$F$201,6,FALSE)</f>
        <v>0</v>
      </c>
      <c r="K484" s="188">
        <f t="shared" si="15"/>
        <v>0</v>
      </c>
    </row>
    <row r="485" spans="1:11" ht="75" x14ac:dyDescent="0.25">
      <c r="A485" s="187">
        <v>1207</v>
      </c>
      <c r="B485" s="187">
        <v>98</v>
      </c>
      <c r="C485" s="184" t="str">
        <f t="shared" si="16"/>
        <v>98-1207</v>
      </c>
      <c r="D485" s="244" t="s">
        <v>315</v>
      </c>
      <c r="E485" s="244" t="s">
        <v>7</v>
      </c>
      <c r="F485" s="244" t="s">
        <v>8</v>
      </c>
      <c r="G485" s="244" t="s">
        <v>239</v>
      </c>
      <c r="H485" s="187" t="s">
        <v>14</v>
      </c>
      <c r="I485" s="188">
        <v>1</v>
      </c>
      <c r="J485" s="188">
        <f>VLOOKUP(A485,CENIK!$A$2:$F$201,6,FALSE)</f>
        <v>0</v>
      </c>
      <c r="K485" s="188">
        <f t="shared" si="15"/>
        <v>0</v>
      </c>
    </row>
    <row r="486" spans="1:11" ht="75" x14ac:dyDescent="0.25">
      <c r="A486" s="187">
        <v>1208</v>
      </c>
      <c r="B486" s="187">
        <v>98</v>
      </c>
      <c r="C486" s="184" t="str">
        <f t="shared" si="16"/>
        <v>98-1208</v>
      </c>
      <c r="D486" s="244" t="s">
        <v>315</v>
      </c>
      <c r="E486" s="244" t="s">
        <v>7</v>
      </c>
      <c r="F486" s="244" t="s">
        <v>8</v>
      </c>
      <c r="G486" s="244" t="s">
        <v>240</v>
      </c>
      <c r="H486" s="187" t="s">
        <v>14</v>
      </c>
      <c r="I486" s="188">
        <v>1</v>
      </c>
      <c r="J486" s="188">
        <f>VLOOKUP(A486,CENIK!$A$2:$F$201,6,FALSE)</f>
        <v>0</v>
      </c>
      <c r="K486" s="188">
        <f t="shared" si="15"/>
        <v>0</v>
      </c>
    </row>
    <row r="487" spans="1:11" ht="45" x14ac:dyDescent="0.25">
      <c r="A487" s="187">
        <v>1301</v>
      </c>
      <c r="B487" s="187">
        <v>98</v>
      </c>
      <c r="C487" s="184" t="str">
        <f t="shared" si="16"/>
        <v>98-1301</v>
      </c>
      <c r="D487" s="244" t="s">
        <v>315</v>
      </c>
      <c r="E487" s="244" t="s">
        <v>7</v>
      </c>
      <c r="F487" s="244" t="s">
        <v>15</v>
      </c>
      <c r="G487" s="244" t="s">
        <v>16</v>
      </c>
      <c r="H487" s="187" t="s">
        <v>10</v>
      </c>
      <c r="I487" s="188">
        <v>175</v>
      </c>
      <c r="J487" s="188">
        <f>VLOOKUP(A487,CENIK!$A$2:$F$201,6,FALSE)</f>
        <v>0</v>
      </c>
      <c r="K487" s="188">
        <f t="shared" si="15"/>
        <v>0</v>
      </c>
    </row>
    <row r="488" spans="1:11" ht="150" x14ac:dyDescent="0.25">
      <c r="A488" s="187">
        <v>1302</v>
      </c>
      <c r="B488" s="187">
        <v>98</v>
      </c>
      <c r="C488" s="184" t="str">
        <f t="shared" si="16"/>
        <v>98-1302</v>
      </c>
      <c r="D488" s="244" t="s">
        <v>315</v>
      </c>
      <c r="E488" s="244" t="s">
        <v>7</v>
      </c>
      <c r="F488" s="244" t="s">
        <v>15</v>
      </c>
      <c r="G488" s="1201" t="s">
        <v>3252</v>
      </c>
      <c r="H488" s="187" t="s">
        <v>10</v>
      </c>
      <c r="I488" s="188">
        <v>175</v>
      </c>
      <c r="J488" s="188">
        <f>VLOOKUP(A488,CENIK!$A$2:$F$201,6,FALSE)</f>
        <v>0</v>
      </c>
      <c r="K488" s="188">
        <f t="shared" si="15"/>
        <v>0</v>
      </c>
    </row>
    <row r="489" spans="1:11" ht="60" x14ac:dyDescent="0.25">
      <c r="A489" s="187">
        <v>1307</v>
      </c>
      <c r="B489" s="187">
        <v>98</v>
      </c>
      <c r="C489" s="184" t="str">
        <f t="shared" si="16"/>
        <v>98-1307</v>
      </c>
      <c r="D489" s="244" t="s">
        <v>315</v>
      </c>
      <c r="E489" s="244" t="s">
        <v>7</v>
      </c>
      <c r="F489" s="244" t="s">
        <v>15</v>
      </c>
      <c r="G489" s="244" t="s">
        <v>18</v>
      </c>
      <c r="H489" s="187" t="s">
        <v>6</v>
      </c>
      <c r="I489" s="188">
        <v>4</v>
      </c>
      <c r="J489" s="188">
        <f>VLOOKUP(A489,CENIK!$A$2:$F$201,6,FALSE)</f>
        <v>0</v>
      </c>
      <c r="K489" s="188">
        <f t="shared" si="15"/>
        <v>0</v>
      </c>
    </row>
    <row r="490" spans="1:11" ht="45" x14ac:dyDescent="0.25">
      <c r="A490" s="187">
        <v>1309</v>
      </c>
      <c r="B490" s="187">
        <v>98</v>
      </c>
      <c r="C490" s="184" t="str">
        <f t="shared" si="16"/>
        <v>98-1309</v>
      </c>
      <c r="D490" s="244" t="s">
        <v>315</v>
      </c>
      <c r="E490" s="244" t="s">
        <v>7</v>
      </c>
      <c r="F490" s="244" t="s">
        <v>15</v>
      </c>
      <c r="G490" s="244" t="s">
        <v>643</v>
      </c>
      <c r="H490" s="187" t="s">
        <v>20</v>
      </c>
      <c r="I490" s="188">
        <v>70</v>
      </c>
      <c r="J490" s="188">
        <f>VLOOKUP(A490,CENIK!$A$2:$F$201,6,FALSE)</f>
        <v>0</v>
      </c>
      <c r="K490" s="188">
        <f t="shared" si="15"/>
        <v>0</v>
      </c>
    </row>
    <row r="491" spans="1:11" ht="60" x14ac:dyDescent="0.25">
      <c r="A491" s="187">
        <v>1310</v>
      </c>
      <c r="B491" s="187">
        <v>98</v>
      </c>
      <c r="C491" s="184" t="str">
        <f t="shared" si="16"/>
        <v>98-1310</v>
      </c>
      <c r="D491" s="244" t="s">
        <v>315</v>
      </c>
      <c r="E491" s="244" t="s">
        <v>7</v>
      </c>
      <c r="F491" s="244" t="s">
        <v>15</v>
      </c>
      <c r="G491" s="244" t="s">
        <v>21</v>
      </c>
      <c r="H491" s="187" t="s">
        <v>22</v>
      </c>
      <c r="I491" s="188">
        <v>44.5</v>
      </c>
      <c r="J491" s="188">
        <f>VLOOKUP(A491,CENIK!$A$2:$F$201,6,FALSE)</f>
        <v>0</v>
      </c>
      <c r="K491" s="188">
        <f t="shared" ref="K491:K554" si="17">ROUND(I491*J491,2)</f>
        <v>0</v>
      </c>
    </row>
    <row r="492" spans="1:11" ht="30" x14ac:dyDescent="0.25">
      <c r="A492" s="187">
        <v>1401</v>
      </c>
      <c r="B492" s="187">
        <v>98</v>
      </c>
      <c r="C492" s="184" t="str">
        <f t="shared" si="16"/>
        <v>98-1401</v>
      </c>
      <c r="D492" s="244" t="s">
        <v>315</v>
      </c>
      <c r="E492" s="244" t="s">
        <v>7</v>
      </c>
      <c r="F492" s="244" t="s">
        <v>25</v>
      </c>
      <c r="G492" s="244" t="s">
        <v>247</v>
      </c>
      <c r="H492" s="187" t="s">
        <v>20</v>
      </c>
      <c r="I492" s="188">
        <v>4</v>
      </c>
      <c r="J492" s="188">
        <f>VLOOKUP(A492,CENIK!$A$2:$F$201,6,FALSE)</f>
        <v>0</v>
      </c>
      <c r="K492" s="188">
        <f t="shared" si="17"/>
        <v>0</v>
      </c>
    </row>
    <row r="493" spans="1:11" ht="30" x14ac:dyDescent="0.25">
      <c r="A493" s="187">
        <v>1402</v>
      </c>
      <c r="B493" s="187">
        <v>98</v>
      </c>
      <c r="C493" s="184" t="str">
        <f t="shared" si="16"/>
        <v>98-1402</v>
      </c>
      <c r="D493" s="244" t="s">
        <v>315</v>
      </c>
      <c r="E493" s="244" t="s">
        <v>7</v>
      </c>
      <c r="F493" s="244" t="s">
        <v>25</v>
      </c>
      <c r="G493" s="244" t="s">
        <v>248</v>
      </c>
      <c r="H493" s="187" t="s">
        <v>20</v>
      </c>
      <c r="I493" s="188">
        <v>5</v>
      </c>
      <c r="J493" s="188">
        <f>VLOOKUP(A493,CENIK!$A$2:$F$201,6,FALSE)</f>
        <v>0</v>
      </c>
      <c r="K493" s="188">
        <f t="shared" si="17"/>
        <v>0</v>
      </c>
    </row>
    <row r="494" spans="1:11" ht="30" x14ac:dyDescent="0.25">
      <c r="A494" s="187">
        <v>1403</v>
      </c>
      <c r="B494" s="187">
        <v>98</v>
      </c>
      <c r="C494" s="184" t="str">
        <f t="shared" si="16"/>
        <v>98-1403</v>
      </c>
      <c r="D494" s="244" t="s">
        <v>315</v>
      </c>
      <c r="E494" s="244" t="s">
        <v>7</v>
      </c>
      <c r="F494" s="244" t="s">
        <v>25</v>
      </c>
      <c r="G494" s="244" t="s">
        <v>249</v>
      </c>
      <c r="H494" s="187" t="s">
        <v>20</v>
      </c>
      <c r="I494" s="188">
        <v>2</v>
      </c>
      <c r="J494" s="188">
        <f>VLOOKUP(A494,CENIK!$A$2:$F$201,6,FALSE)</f>
        <v>0</v>
      </c>
      <c r="K494" s="188">
        <f t="shared" si="17"/>
        <v>0</v>
      </c>
    </row>
    <row r="495" spans="1:11" ht="45" x14ac:dyDescent="0.25">
      <c r="A495" s="187">
        <v>12308</v>
      </c>
      <c r="B495" s="187">
        <v>98</v>
      </c>
      <c r="C495" s="184" t="str">
        <f t="shared" si="16"/>
        <v>98-12308</v>
      </c>
      <c r="D495" s="244" t="s">
        <v>315</v>
      </c>
      <c r="E495" s="244" t="s">
        <v>26</v>
      </c>
      <c r="F495" s="244" t="s">
        <v>27</v>
      </c>
      <c r="G495" s="244" t="s">
        <v>28</v>
      </c>
      <c r="H495" s="187" t="s">
        <v>29</v>
      </c>
      <c r="I495" s="188">
        <v>297</v>
      </c>
      <c r="J495" s="188">
        <f>VLOOKUP(A495,CENIK!$A$2:$F$201,6,FALSE)</f>
        <v>0</v>
      </c>
      <c r="K495" s="188">
        <f t="shared" si="17"/>
        <v>0</v>
      </c>
    </row>
    <row r="496" spans="1:11" ht="30" x14ac:dyDescent="0.25">
      <c r="A496" s="187">
        <v>24405</v>
      </c>
      <c r="B496" s="187">
        <v>98</v>
      </c>
      <c r="C496" s="184" t="str">
        <f t="shared" si="16"/>
        <v>98-24405</v>
      </c>
      <c r="D496" s="244" t="s">
        <v>315</v>
      </c>
      <c r="E496" s="244" t="s">
        <v>26</v>
      </c>
      <c r="F496" s="244" t="s">
        <v>36</v>
      </c>
      <c r="G496" s="244" t="s">
        <v>252</v>
      </c>
      <c r="H496" s="187" t="s">
        <v>22</v>
      </c>
      <c r="I496" s="188">
        <v>118.69</v>
      </c>
      <c r="J496" s="188">
        <f>VLOOKUP(A496,CENIK!$A$2:$F$201,6,FALSE)</f>
        <v>0</v>
      </c>
      <c r="K496" s="188">
        <f t="shared" si="17"/>
        <v>0</v>
      </c>
    </row>
    <row r="497" spans="1:11" ht="45" x14ac:dyDescent="0.25">
      <c r="A497" s="187">
        <v>31302</v>
      </c>
      <c r="B497" s="187">
        <v>98</v>
      </c>
      <c r="C497" s="184" t="str">
        <f t="shared" si="16"/>
        <v>98-31302</v>
      </c>
      <c r="D497" s="244" t="s">
        <v>315</v>
      </c>
      <c r="E497" s="244" t="s">
        <v>26</v>
      </c>
      <c r="F497" s="244" t="s">
        <v>36</v>
      </c>
      <c r="G497" s="244" t="s">
        <v>639</v>
      </c>
      <c r="H497" s="187" t="s">
        <v>22</v>
      </c>
      <c r="I497" s="188">
        <v>89.02</v>
      </c>
      <c r="J497" s="188">
        <f>VLOOKUP(A497,CENIK!$A$2:$F$201,6,FALSE)</f>
        <v>0</v>
      </c>
      <c r="K497" s="188">
        <f t="shared" si="17"/>
        <v>0</v>
      </c>
    </row>
    <row r="498" spans="1:11" ht="75" x14ac:dyDescent="0.25">
      <c r="A498" s="187">
        <v>31602</v>
      </c>
      <c r="B498" s="187">
        <v>98</v>
      </c>
      <c r="C498" s="184" t="str">
        <f t="shared" si="16"/>
        <v>98-31602</v>
      </c>
      <c r="D498" s="244" t="s">
        <v>315</v>
      </c>
      <c r="E498" s="244" t="s">
        <v>26</v>
      </c>
      <c r="F498" s="244" t="s">
        <v>36</v>
      </c>
      <c r="G498" s="244" t="s">
        <v>640</v>
      </c>
      <c r="H498" s="187" t="s">
        <v>29</v>
      </c>
      <c r="I498" s="188">
        <v>297</v>
      </c>
      <c r="J498" s="188">
        <f>VLOOKUP(A498,CENIK!$A$2:$F$201,6,FALSE)</f>
        <v>0</v>
      </c>
      <c r="K498" s="188">
        <f t="shared" si="17"/>
        <v>0</v>
      </c>
    </row>
    <row r="499" spans="1:11" ht="45" x14ac:dyDescent="0.25">
      <c r="A499" s="187">
        <v>32311</v>
      </c>
      <c r="B499" s="187">
        <v>98</v>
      </c>
      <c r="C499" s="184" t="str">
        <f t="shared" si="16"/>
        <v>98-32311</v>
      </c>
      <c r="D499" s="244" t="s">
        <v>315</v>
      </c>
      <c r="E499" s="244" t="s">
        <v>26</v>
      </c>
      <c r="F499" s="244" t="s">
        <v>36</v>
      </c>
      <c r="G499" s="244" t="s">
        <v>255</v>
      </c>
      <c r="H499" s="187" t="s">
        <v>29</v>
      </c>
      <c r="I499" s="188">
        <v>297</v>
      </c>
      <c r="J499" s="188">
        <f>VLOOKUP(A499,CENIK!$A$2:$F$201,6,FALSE)</f>
        <v>0</v>
      </c>
      <c r="K499" s="188">
        <f t="shared" si="17"/>
        <v>0</v>
      </c>
    </row>
    <row r="500" spans="1:11" ht="30" x14ac:dyDescent="0.25">
      <c r="A500" s="187">
        <v>2208</v>
      </c>
      <c r="B500" s="187">
        <v>98</v>
      </c>
      <c r="C500" s="184" t="str">
        <f t="shared" si="16"/>
        <v>98-2208</v>
      </c>
      <c r="D500" s="244" t="s">
        <v>315</v>
      </c>
      <c r="E500" s="244" t="s">
        <v>26</v>
      </c>
      <c r="F500" s="244" t="s">
        <v>36</v>
      </c>
      <c r="G500" s="244" t="s">
        <v>37</v>
      </c>
      <c r="H500" s="187" t="s">
        <v>29</v>
      </c>
      <c r="I500" s="188">
        <v>297</v>
      </c>
      <c r="J500" s="188">
        <f>VLOOKUP(A500,CENIK!$A$2:$F$201,6,FALSE)</f>
        <v>0</v>
      </c>
      <c r="K500" s="188">
        <f t="shared" si="17"/>
        <v>0</v>
      </c>
    </row>
    <row r="501" spans="1:11" ht="30" x14ac:dyDescent="0.25">
      <c r="A501" s="187">
        <v>34901</v>
      </c>
      <c r="B501" s="187">
        <v>98</v>
      </c>
      <c r="C501" s="184" t="str">
        <f t="shared" si="16"/>
        <v>98-34901</v>
      </c>
      <c r="D501" s="244" t="s">
        <v>315</v>
      </c>
      <c r="E501" s="244" t="s">
        <v>26</v>
      </c>
      <c r="F501" s="244" t="s">
        <v>36</v>
      </c>
      <c r="G501" s="244" t="s">
        <v>43</v>
      </c>
      <c r="H501" s="187" t="s">
        <v>29</v>
      </c>
      <c r="I501" s="188">
        <v>297</v>
      </c>
      <c r="J501" s="188">
        <f>VLOOKUP(A501,CENIK!$A$2:$F$201,6,FALSE)</f>
        <v>0</v>
      </c>
      <c r="K501" s="188">
        <f t="shared" si="17"/>
        <v>0</v>
      </c>
    </row>
    <row r="502" spans="1:11" ht="45" x14ac:dyDescent="0.25">
      <c r="A502" s="187">
        <v>4101</v>
      </c>
      <c r="B502" s="187">
        <v>98</v>
      </c>
      <c r="C502" s="184" t="str">
        <f t="shared" ref="C502:C565" si="18">CONCATENATE(B502,$A$40,A502)</f>
        <v>98-4101</v>
      </c>
      <c r="D502" s="244" t="s">
        <v>315</v>
      </c>
      <c r="E502" s="244" t="s">
        <v>49</v>
      </c>
      <c r="F502" s="244" t="s">
        <v>50</v>
      </c>
      <c r="G502" s="244" t="s">
        <v>641</v>
      </c>
      <c r="H502" s="187" t="s">
        <v>29</v>
      </c>
      <c r="I502" s="188">
        <v>731.6</v>
      </c>
      <c r="J502" s="188">
        <f>VLOOKUP(A502,CENIK!$A$2:$F$201,6,FALSE)</f>
        <v>0</v>
      </c>
      <c r="K502" s="188">
        <f t="shared" si="17"/>
        <v>0</v>
      </c>
    </row>
    <row r="503" spans="1:11" ht="60" x14ac:dyDescent="0.25">
      <c r="A503" s="187">
        <v>4105</v>
      </c>
      <c r="B503" s="187">
        <v>98</v>
      </c>
      <c r="C503" s="184" t="str">
        <f t="shared" si="18"/>
        <v>98-4105</v>
      </c>
      <c r="D503" s="244" t="s">
        <v>315</v>
      </c>
      <c r="E503" s="244" t="s">
        <v>49</v>
      </c>
      <c r="F503" s="244" t="s">
        <v>50</v>
      </c>
      <c r="G503" s="244" t="s">
        <v>257</v>
      </c>
      <c r="H503" s="187" t="s">
        <v>22</v>
      </c>
      <c r="I503" s="188">
        <v>262.56</v>
      </c>
      <c r="J503" s="188">
        <f>VLOOKUP(A503,CENIK!$A$2:$F$201,6,FALSE)</f>
        <v>0</v>
      </c>
      <c r="K503" s="188">
        <f t="shared" si="17"/>
        <v>0</v>
      </c>
    </row>
    <row r="504" spans="1:11" ht="45" x14ac:dyDescent="0.25">
      <c r="A504" s="187">
        <v>4106</v>
      </c>
      <c r="B504" s="187">
        <v>98</v>
      </c>
      <c r="C504" s="184" t="str">
        <f t="shared" si="18"/>
        <v>98-4106</v>
      </c>
      <c r="D504" s="244" t="s">
        <v>315</v>
      </c>
      <c r="E504" s="244" t="s">
        <v>49</v>
      </c>
      <c r="F504" s="244" t="s">
        <v>50</v>
      </c>
      <c r="G504" s="244" t="s">
        <v>642</v>
      </c>
      <c r="H504" s="187" t="s">
        <v>22</v>
      </c>
      <c r="I504" s="188">
        <v>359.3</v>
      </c>
      <c r="J504" s="188">
        <f>VLOOKUP(A504,CENIK!$A$2:$F$201,6,FALSE)</f>
        <v>0</v>
      </c>
      <c r="K504" s="188">
        <f t="shared" si="17"/>
        <v>0</v>
      </c>
    </row>
    <row r="505" spans="1:11" ht="45" x14ac:dyDescent="0.25">
      <c r="A505" s="187">
        <v>4121</v>
      </c>
      <c r="B505" s="187">
        <v>98</v>
      </c>
      <c r="C505" s="184" t="str">
        <f t="shared" si="18"/>
        <v>98-4121</v>
      </c>
      <c r="D505" s="244" t="s">
        <v>315</v>
      </c>
      <c r="E505" s="244" t="s">
        <v>49</v>
      </c>
      <c r="F505" s="244" t="s">
        <v>50</v>
      </c>
      <c r="G505" s="244" t="s">
        <v>260</v>
      </c>
      <c r="H505" s="187" t="s">
        <v>22</v>
      </c>
      <c r="I505" s="188">
        <v>31</v>
      </c>
      <c r="J505" s="188">
        <f>VLOOKUP(A505,CENIK!$A$2:$F$201,6,FALSE)</f>
        <v>0</v>
      </c>
      <c r="K505" s="188">
        <f t="shared" si="17"/>
        <v>0</v>
      </c>
    </row>
    <row r="506" spans="1:11" ht="30" x14ac:dyDescent="0.25">
      <c r="A506" s="187">
        <v>4202</v>
      </c>
      <c r="B506" s="187">
        <v>98</v>
      </c>
      <c r="C506" s="184" t="str">
        <f t="shared" si="18"/>
        <v>98-4202</v>
      </c>
      <c r="D506" s="244" t="s">
        <v>315</v>
      </c>
      <c r="E506" s="244" t="s">
        <v>49</v>
      </c>
      <c r="F506" s="244" t="s">
        <v>56</v>
      </c>
      <c r="G506" s="244" t="s">
        <v>58</v>
      </c>
      <c r="H506" s="187" t="s">
        <v>29</v>
      </c>
      <c r="I506" s="188">
        <v>140</v>
      </c>
      <c r="J506" s="188">
        <f>VLOOKUP(A506,CENIK!$A$2:$F$201,6,FALSE)</f>
        <v>0</v>
      </c>
      <c r="K506" s="188">
        <f t="shared" si="17"/>
        <v>0</v>
      </c>
    </row>
    <row r="507" spans="1:11" ht="75" x14ac:dyDescent="0.25">
      <c r="A507" s="187">
        <v>4203</v>
      </c>
      <c r="B507" s="187">
        <v>98</v>
      </c>
      <c r="C507" s="184" t="str">
        <f t="shared" si="18"/>
        <v>98-4203</v>
      </c>
      <c r="D507" s="244" t="s">
        <v>315</v>
      </c>
      <c r="E507" s="244" t="s">
        <v>49</v>
      </c>
      <c r="F507" s="244" t="s">
        <v>56</v>
      </c>
      <c r="G507" s="244" t="s">
        <v>59</v>
      </c>
      <c r="H507" s="187" t="s">
        <v>22</v>
      </c>
      <c r="I507" s="188">
        <v>47.37</v>
      </c>
      <c r="J507" s="188">
        <f>VLOOKUP(A507,CENIK!$A$2:$F$201,6,FALSE)</f>
        <v>0</v>
      </c>
      <c r="K507" s="188">
        <f t="shared" si="17"/>
        <v>0</v>
      </c>
    </row>
    <row r="508" spans="1:11" ht="60" x14ac:dyDescent="0.25">
      <c r="A508" s="187">
        <v>4204</v>
      </c>
      <c r="B508" s="187">
        <v>98</v>
      </c>
      <c r="C508" s="184" t="str">
        <f t="shared" si="18"/>
        <v>98-4204</v>
      </c>
      <c r="D508" s="244" t="s">
        <v>315</v>
      </c>
      <c r="E508" s="244" t="s">
        <v>49</v>
      </c>
      <c r="F508" s="244" t="s">
        <v>56</v>
      </c>
      <c r="G508" s="244" t="s">
        <v>60</v>
      </c>
      <c r="H508" s="187" t="s">
        <v>22</v>
      </c>
      <c r="I508" s="188">
        <v>140.02000000000001</v>
      </c>
      <c r="J508" s="188">
        <f>VLOOKUP(A508,CENIK!$A$2:$F$201,6,FALSE)</f>
        <v>0</v>
      </c>
      <c r="K508" s="188">
        <f t="shared" si="17"/>
        <v>0</v>
      </c>
    </row>
    <row r="509" spans="1:11" ht="60" x14ac:dyDescent="0.25">
      <c r="A509" s="187">
        <v>4206</v>
      </c>
      <c r="B509" s="187">
        <v>98</v>
      </c>
      <c r="C509" s="184" t="str">
        <f t="shared" si="18"/>
        <v>98-4206</v>
      </c>
      <c r="D509" s="244" t="s">
        <v>315</v>
      </c>
      <c r="E509" s="244" t="s">
        <v>49</v>
      </c>
      <c r="F509" s="244" t="s">
        <v>56</v>
      </c>
      <c r="G509" s="244" t="s">
        <v>62</v>
      </c>
      <c r="H509" s="187" t="s">
        <v>22</v>
      </c>
      <c r="I509" s="188">
        <v>218.01</v>
      </c>
      <c r="J509" s="188">
        <f>VLOOKUP(A509,CENIK!$A$2:$F$201,6,FALSE)</f>
        <v>0</v>
      </c>
      <c r="K509" s="188">
        <f t="shared" si="17"/>
        <v>0</v>
      </c>
    </row>
    <row r="510" spans="1:11" ht="75" x14ac:dyDescent="0.25">
      <c r="A510" s="187">
        <v>5108</v>
      </c>
      <c r="B510" s="187">
        <v>98</v>
      </c>
      <c r="C510" s="184" t="str">
        <f t="shared" si="18"/>
        <v>98-5108</v>
      </c>
      <c r="D510" s="244" t="s">
        <v>315</v>
      </c>
      <c r="E510" s="244" t="s">
        <v>63</v>
      </c>
      <c r="F510" s="244" t="s">
        <v>64</v>
      </c>
      <c r="G510" s="244" t="s">
        <v>68</v>
      </c>
      <c r="H510" s="187" t="s">
        <v>69</v>
      </c>
      <c r="I510" s="188">
        <v>175</v>
      </c>
      <c r="J510" s="188">
        <f>VLOOKUP(A510,CENIK!$A$2:$F$201,6,FALSE)</f>
        <v>0</v>
      </c>
      <c r="K510" s="188">
        <f t="shared" si="17"/>
        <v>0</v>
      </c>
    </row>
    <row r="511" spans="1:11" ht="165" x14ac:dyDescent="0.25">
      <c r="A511" s="187">
        <v>6101</v>
      </c>
      <c r="B511" s="187">
        <v>98</v>
      </c>
      <c r="C511" s="184" t="str">
        <f t="shared" si="18"/>
        <v>98-6101</v>
      </c>
      <c r="D511" s="244" t="s">
        <v>315</v>
      </c>
      <c r="E511" s="244" t="s">
        <v>74</v>
      </c>
      <c r="F511" s="244" t="s">
        <v>75</v>
      </c>
      <c r="G511" s="244" t="s">
        <v>76</v>
      </c>
      <c r="H511" s="187" t="s">
        <v>10</v>
      </c>
      <c r="I511" s="188">
        <v>175</v>
      </c>
      <c r="J511" s="188">
        <f>VLOOKUP(A511,CENIK!$A$2:$F$201,6,FALSE)</f>
        <v>0</v>
      </c>
      <c r="K511" s="188">
        <f t="shared" si="17"/>
        <v>0</v>
      </c>
    </row>
    <row r="512" spans="1:11" ht="120" x14ac:dyDescent="0.25">
      <c r="A512" s="187">
        <v>6202</v>
      </c>
      <c r="B512" s="187">
        <v>98</v>
      </c>
      <c r="C512" s="184" t="str">
        <f t="shared" si="18"/>
        <v>98-6202</v>
      </c>
      <c r="D512" s="244" t="s">
        <v>315</v>
      </c>
      <c r="E512" s="244" t="s">
        <v>74</v>
      </c>
      <c r="F512" s="244" t="s">
        <v>77</v>
      </c>
      <c r="G512" s="244" t="s">
        <v>263</v>
      </c>
      <c r="H512" s="187" t="s">
        <v>6</v>
      </c>
      <c r="I512" s="188">
        <v>2</v>
      </c>
      <c r="J512" s="188">
        <f>VLOOKUP(A512,CENIK!$A$2:$F$201,6,FALSE)</f>
        <v>0</v>
      </c>
      <c r="K512" s="188">
        <f t="shared" si="17"/>
        <v>0</v>
      </c>
    </row>
    <row r="513" spans="1:11" ht="120" x14ac:dyDescent="0.25">
      <c r="A513" s="187">
        <v>6204</v>
      </c>
      <c r="B513" s="187">
        <v>98</v>
      </c>
      <c r="C513" s="184" t="str">
        <f t="shared" si="18"/>
        <v>98-6204</v>
      </c>
      <c r="D513" s="244" t="s">
        <v>315</v>
      </c>
      <c r="E513" s="244" t="s">
        <v>74</v>
      </c>
      <c r="F513" s="244" t="s">
        <v>77</v>
      </c>
      <c r="G513" s="244" t="s">
        <v>265</v>
      </c>
      <c r="H513" s="187" t="s">
        <v>6</v>
      </c>
      <c r="I513" s="188">
        <v>2</v>
      </c>
      <c r="J513" s="188">
        <f>VLOOKUP(A513,CENIK!$A$2:$F$201,6,FALSE)</f>
        <v>0</v>
      </c>
      <c r="K513" s="188">
        <f t="shared" si="17"/>
        <v>0</v>
      </c>
    </row>
    <row r="514" spans="1:11" ht="120" x14ac:dyDescent="0.25">
      <c r="A514" s="187">
        <v>6253</v>
      </c>
      <c r="B514" s="187">
        <v>98</v>
      </c>
      <c r="C514" s="184" t="str">
        <f t="shared" si="18"/>
        <v>98-6253</v>
      </c>
      <c r="D514" s="244" t="s">
        <v>315</v>
      </c>
      <c r="E514" s="244" t="s">
        <v>74</v>
      </c>
      <c r="F514" s="244" t="s">
        <v>77</v>
      </c>
      <c r="G514" s="244" t="s">
        <v>269</v>
      </c>
      <c r="H514" s="187" t="s">
        <v>6</v>
      </c>
      <c r="I514" s="188">
        <v>4</v>
      </c>
      <c r="J514" s="188">
        <f>VLOOKUP(A514,CENIK!$A$2:$F$201,6,FALSE)</f>
        <v>0</v>
      </c>
      <c r="K514" s="188">
        <f t="shared" si="17"/>
        <v>0</v>
      </c>
    </row>
    <row r="515" spans="1:11" ht="120" x14ac:dyDescent="0.25">
      <c r="A515" s="187">
        <v>6305</v>
      </c>
      <c r="B515" s="187">
        <v>98</v>
      </c>
      <c r="C515" s="184" t="str">
        <f t="shared" si="18"/>
        <v>98-6305</v>
      </c>
      <c r="D515" s="244" t="s">
        <v>315</v>
      </c>
      <c r="E515" s="244" t="s">
        <v>74</v>
      </c>
      <c r="F515" s="244" t="s">
        <v>81</v>
      </c>
      <c r="G515" s="244" t="s">
        <v>84</v>
      </c>
      <c r="H515" s="187" t="s">
        <v>6</v>
      </c>
      <c r="I515" s="188">
        <v>16</v>
      </c>
      <c r="J515" s="188">
        <f>VLOOKUP(A515,CENIK!$A$2:$F$201,6,FALSE)</f>
        <v>0</v>
      </c>
      <c r="K515" s="188">
        <f t="shared" si="17"/>
        <v>0</v>
      </c>
    </row>
    <row r="516" spans="1:11" ht="345" x14ac:dyDescent="0.25">
      <c r="A516" s="187">
        <v>6301</v>
      </c>
      <c r="B516" s="187">
        <v>98</v>
      </c>
      <c r="C516" s="184" t="str">
        <f t="shared" si="18"/>
        <v>98-6301</v>
      </c>
      <c r="D516" s="244" t="s">
        <v>315</v>
      </c>
      <c r="E516" s="244" t="s">
        <v>74</v>
      </c>
      <c r="F516" s="244" t="s">
        <v>81</v>
      </c>
      <c r="G516" s="244" t="s">
        <v>270</v>
      </c>
      <c r="H516" s="187" t="s">
        <v>6</v>
      </c>
      <c r="I516" s="188">
        <v>16</v>
      </c>
      <c r="J516" s="188">
        <f>VLOOKUP(A516,CENIK!$A$2:$F$201,6,FALSE)</f>
        <v>0</v>
      </c>
      <c r="K516" s="188">
        <f t="shared" si="17"/>
        <v>0</v>
      </c>
    </row>
    <row r="517" spans="1:11" ht="60" x14ac:dyDescent="0.25">
      <c r="A517" s="187">
        <v>6405</v>
      </c>
      <c r="B517" s="187">
        <v>98</v>
      </c>
      <c r="C517" s="184" t="str">
        <f t="shared" si="18"/>
        <v>98-6405</v>
      </c>
      <c r="D517" s="244" t="s">
        <v>315</v>
      </c>
      <c r="E517" s="244" t="s">
        <v>74</v>
      </c>
      <c r="F517" s="244" t="s">
        <v>85</v>
      </c>
      <c r="G517" s="244" t="s">
        <v>87</v>
      </c>
      <c r="H517" s="187" t="s">
        <v>10</v>
      </c>
      <c r="I517" s="188">
        <v>175</v>
      </c>
      <c r="J517" s="188">
        <f>VLOOKUP(A517,CENIK!$A$2:$F$201,6,FALSE)</f>
        <v>0</v>
      </c>
      <c r="K517" s="188">
        <f t="shared" si="17"/>
        <v>0</v>
      </c>
    </row>
    <row r="518" spans="1:11" ht="30" x14ac:dyDescent="0.25">
      <c r="A518" s="187">
        <v>6401</v>
      </c>
      <c r="B518" s="187">
        <v>98</v>
      </c>
      <c r="C518" s="184" t="str">
        <f t="shared" si="18"/>
        <v>98-6401</v>
      </c>
      <c r="D518" s="244" t="s">
        <v>315</v>
      </c>
      <c r="E518" s="244" t="s">
        <v>74</v>
      </c>
      <c r="F518" s="244" t="s">
        <v>85</v>
      </c>
      <c r="G518" s="244" t="s">
        <v>86</v>
      </c>
      <c r="H518" s="187" t="s">
        <v>10</v>
      </c>
      <c r="I518" s="188">
        <v>175</v>
      </c>
      <c r="J518" s="188">
        <f>VLOOKUP(A518,CENIK!$A$2:$F$201,6,FALSE)</f>
        <v>0</v>
      </c>
      <c r="K518" s="188">
        <f t="shared" si="17"/>
        <v>0</v>
      </c>
    </row>
    <row r="519" spans="1:11" ht="30" x14ac:dyDescent="0.25">
      <c r="A519" s="187">
        <v>6402</v>
      </c>
      <c r="B519" s="187">
        <v>98</v>
      </c>
      <c r="C519" s="184" t="str">
        <f t="shared" si="18"/>
        <v>98-6402</v>
      </c>
      <c r="D519" s="244" t="s">
        <v>315</v>
      </c>
      <c r="E519" s="244" t="s">
        <v>74</v>
      </c>
      <c r="F519" s="244" t="s">
        <v>85</v>
      </c>
      <c r="G519" s="244" t="s">
        <v>122</v>
      </c>
      <c r="H519" s="187" t="s">
        <v>10</v>
      </c>
      <c r="I519" s="188">
        <v>175</v>
      </c>
      <c r="J519" s="188">
        <f>VLOOKUP(A519,CENIK!$A$2:$F$201,6,FALSE)</f>
        <v>0</v>
      </c>
      <c r="K519" s="188">
        <f t="shared" si="17"/>
        <v>0</v>
      </c>
    </row>
    <row r="520" spans="1:11" ht="30" x14ac:dyDescent="0.25">
      <c r="A520" s="187">
        <v>6501</v>
      </c>
      <c r="B520" s="187">
        <v>98</v>
      </c>
      <c r="C520" s="184" t="str">
        <f t="shared" si="18"/>
        <v>98-6501</v>
      </c>
      <c r="D520" s="244" t="s">
        <v>315</v>
      </c>
      <c r="E520" s="244" t="s">
        <v>74</v>
      </c>
      <c r="F520" s="244" t="s">
        <v>88</v>
      </c>
      <c r="G520" s="244" t="s">
        <v>271</v>
      </c>
      <c r="H520" s="187" t="s">
        <v>6</v>
      </c>
      <c r="I520" s="188">
        <v>4</v>
      </c>
      <c r="J520" s="188">
        <f>VLOOKUP(A520,CENIK!$A$2:$F$201,6,FALSE)</f>
        <v>0</v>
      </c>
      <c r="K520" s="188">
        <f t="shared" si="17"/>
        <v>0</v>
      </c>
    </row>
    <row r="521" spans="1:11" ht="45" x14ac:dyDescent="0.25">
      <c r="A521" s="187">
        <v>6503</v>
      </c>
      <c r="B521" s="187">
        <v>98</v>
      </c>
      <c r="C521" s="184" t="str">
        <f t="shared" si="18"/>
        <v>98-6503</v>
      </c>
      <c r="D521" s="244" t="s">
        <v>315</v>
      </c>
      <c r="E521" s="244" t="s">
        <v>74</v>
      </c>
      <c r="F521" s="244" t="s">
        <v>88</v>
      </c>
      <c r="G521" s="244" t="s">
        <v>273</v>
      </c>
      <c r="H521" s="187" t="s">
        <v>6</v>
      </c>
      <c r="I521" s="188">
        <v>5</v>
      </c>
      <c r="J521" s="188">
        <f>VLOOKUP(A521,CENIK!$A$2:$F$201,6,FALSE)</f>
        <v>0</v>
      </c>
      <c r="K521" s="188">
        <f t="shared" si="17"/>
        <v>0</v>
      </c>
    </row>
    <row r="522" spans="1:11" ht="45" x14ac:dyDescent="0.25">
      <c r="A522" s="187">
        <v>6504</v>
      </c>
      <c r="B522" s="187">
        <v>98</v>
      </c>
      <c r="C522" s="184" t="str">
        <f t="shared" si="18"/>
        <v>98-6504</v>
      </c>
      <c r="D522" s="244" t="s">
        <v>315</v>
      </c>
      <c r="E522" s="244" t="s">
        <v>74</v>
      </c>
      <c r="F522" s="244" t="s">
        <v>88</v>
      </c>
      <c r="G522" s="244" t="s">
        <v>274</v>
      </c>
      <c r="H522" s="187" t="s">
        <v>6</v>
      </c>
      <c r="I522" s="188">
        <v>3</v>
      </c>
      <c r="J522" s="188">
        <f>VLOOKUP(A522,CENIK!$A$2:$F$201,6,FALSE)</f>
        <v>0</v>
      </c>
      <c r="K522" s="188">
        <f t="shared" si="17"/>
        <v>0</v>
      </c>
    </row>
    <row r="523" spans="1:11" ht="60" x14ac:dyDescent="0.25">
      <c r="A523" s="187">
        <v>1201</v>
      </c>
      <c r="B523" s="187">
        <v>30</v>
      </c>
      <c r="C523" s="184" t="str">
        <f t="shared" si="18"/>
        <v>30-1201</v>
      </c>
      <c r="D523" s="244" t="s">
        <v>313</v>
      </c>
      <c r="E523" s="244" t="s">
        <v>7</v>
      </c>
      <c r="F523" s="244" t="s">
        <v>8</v>
      </c>
      <c r="G523" s="244" t="s">
        <v>9</v>
      </c>
      <c r="H523" s="187" t="s">
        <v>10</v>
      </c>
      <c r="I523" s="188">
        <v>264</v>
      </c>
      <c r="J523" s="188">
        <f>VLOOKUP(A523,CENIK!$A$2:$F$201,6,FALSE)</f>
        <v>0</v>
      </c>
      <c r="K523" s="188">
        <f t="shared" si="17"/>
        <v>0</v>
      </c>
    </row>
    <row r="524" spans="1:11" ht="45" x14ac:dyDescent="0.25">
      <c r="A524" s="187">
        <v>1202</v>
      </c>
      <c r="B524" s="187">
        <v>30</v>
      </c>
      <c r="C524" s="184" t="str">
        <f t="shared" si="18"/>
        <v>30-1202</v>
      </c>
      <c r="D524" s="244" t="s">
        <v>313</v>
      </c>
      <c r="E524" s="244" t="s">
        <v>7</v>
      </c>
      <c r="F524" s="244" t="s">
        <v>8</v>
      </c>
      <c r="G524" s="244" t="s">
        <v>11</v>
      </c>
      <c r="H524" s="187" t="s">
        <v>12</v>
      </c>
      <c r="I524" s="188">
        <v>13</v>
      </c>
      <c r="J524" s="188">
        <f>VLOOKUP(A524,CENIK!$A$2:$F$201,6,FALSE)</f>
        <v>0</v>
      </c>
      <c r="K524" s="188">
        <f t="shared" si="17"/>
        <v>0</v>
      </c>
    </row>
    <row r="525" spans="1:11" ht="60" x14ac:dyDescent="0.25">
      <c r="A525" s="187">
        <v>1203</v>
      </c>
      <c r="B525" s="187">
        <v>30</v>
      </c>
      <c r="C525" s="184" t="str">
        <f t="shared" si="18"/>
        <v>30-1203</v>
      </c>
      <c r="D525" s="244" t="s">
        <v>313</v>
      </c>
      <c r="E525" s="244" t="s">
        <v>7</v>
      </c>
      <c r="F525" s="244" t="s">
        <v>8</v>
      </c>
      <c r="G525" s="244" t="s">
        <v>236</v>
      </c>
      <c r="H525" s="187" t="s">
        <v>10</v>
      </c>
      <c r="I525" s="188">
        <v>264</v>
      </c>
      <c r="J525" s="188">
        <f>VLOOKUP(A525,CENIK!$A$2:$F$201,6,FALSE)</f>
        <v>0</v>
      </c>
      <c r="K525" s="188">
        <f t="shared" si="17"/>
        <v>0</v>
      </c>
    </row>
    <row r="526" spans="1:11" ht="45" x14ac:dyDescent="0.25">
      <c r="A526" s="187">
        <v>1204</v>
      </c>
      <c r="B526" s="187">
        <v>30</v>
      </c>
      <c r="C526" s="184" t="str">
        <f t="shared" si="18"/>
        <v>30-1204</v>
      </c>
      <c r="D526" s="244" t="s">
        <v>313</v>
      </c>
      <c r="E526" s="244" t="s">
        <v>7</v>
      </c>
      <c r="F526" s="244" t="s">
        <v>8</v>
      </c>
      <c r="G526" s="244" t="s">
        <v>13</v>
      </c>
      <c r="H526" s="187" t="s">
        <v>10</v>
      </c>
      <c r="I526" s="188">
        <v>264</v>
      </c>
      <c r="J526" s="188">
        <f>VLOOKUP(A526,CENIK!$A$2:$F$201,6,FALSE)</f>
        <v>0</v>
      </c>
      <c r="K526" s="188">
        <f t="shared" si="17"/>
        <v>0</v>
      </c>
    </row>
    <row r="527" spans="1:11" ht="60" x14ac:dyDescent="0.25">
      <c r="A527" s="187">
        <v>1205</v>
      </c>
      <c r="B527" s="187">
        <v>30</v>
      </c>
      <c r="C527" s="184" t="str">
        <f t="shared" si="18"/>
        <v>30-1205</v>
      </c>
      <c r="D527" s="244" t="s">
        <v>313</v>
      </c>
      <c r="E527" s="244" t="s">
        <v>7</v>
      </c>
      <c r="F527" s="244" t="s">
        <v>8</v>
      </c>
      <c r="G527" s="244" t="s">
        <v>237</v>
      </c>
      <c r="H527" s="187" t="s">
        <v>14</v>
      </c>
      <c r="I527" s="188">
        <v>1</v>
      </c>
      <c r="J527" s="188">
        <f>VLOOKUP(A527,CENIK!$A$2:$F$201,6,FALSE)</f>
        <v>0</v>
      </c>
      <c r="K527" s="188">
        <f t="shared" si="17"/>
        <v>0</v>
      </c>
    </row>
    <row r="528" spans="1:11" ht="60" x14ac:dyDescent="0.25">
      <c r="A528" s="187">
        <v>1206</v>
      </c>
      <c r="B528" s="187">
        <v>30</v>
      </c>
      <c r="C528" s="184" t="str">
        <f t="shared" si="18"/>
        <v>30-1206</v>
      </c>
      <c r="D528" s="244" t="s">
        <v>313</v>
      </c>
      <c r="E528" s="244" t="s">
        <v>7</v>
      </c>
      <c r="F528" s="244" t="s">
        <v>8</v>
      </c>
      <c r="G528" s="244" t="s">
        <v>238</v>
      </c>
      <c r="H528" s="187" t="s">
        <v>14</v>
      </c>
      <c r="I528" s="188">
        <v>1</v>
      </c>
      <c r="J528" s="188">
        <f>VLOOKUP(A528,CENIK!$A$2:$F$201,6,FALSE)</f>
        <v>0</v>
      </c>
      <c r="K528" s="188">
        <f t="shared" si="17"/>
        <v>0</v>
      </c>
    </row>
    <row r="529" spans="1:11" ht="75" x14ac:dyDescent="0.25">
      <c r="A529" s="187">
        <v>1207</v>
      </c>
      <c r="B529" s="187">
        <v>30</v>
      </c>
      <c r="C529" s="184" t="str">
        <f t="shared" si="18"/>
        <v>30-1207</v>
      </c>
      <c r="D529" s="244" t="s">
        <v>313</v>
      </c>
      <c r="E529" s="244" t="s">
        <v>7</v>
      </c>
      <c r="F529" s="244" t="s">
        <v>8</v>
      </c>
      <c r="G529" s="244" t="s">
        <v>239</v>
      </c>
      <c r="H529" s="187" t="s">
        <v>14</v>
      </c>
      <c r="I529" s="188">
        <v>1</v>
      </c>
      <c r="J529" s="188">
        <f>VLOOKUP(A529,CENIK!$A$2:$F$201,6,FALSE)</f>
        <v>0</v>
      </c>
      <c r="K529" s="188">
        <f t="shared" si="17"/>
        <v>0</v>
      </c>
    </row>
    <row r="530" spans="1:11" ht="75" x14ac:dyDescent="0.25">
      <c r="A530" s="187">
        <v>1208</v>
      </c>
      <c r="B530" s="187">
        <v>30</v>
      </c>
      <c r="C530" s="184" t="str">
        <f t="shared" si="18"/>
        <v>30-1208</v>
      </c>
      <c r="D530" s="244" t="s">
        <v>313</v>
      </c>
      <c r="E530" s="244" t="s">
        <v>7</v>
      </c>
      <c r="F530" s="244" t="s">
        <v>8</v>
      </c>
      <c r="G530" s="244" t="s">
        <v>240</v>
      </c>
      <c r="H530" s="187" t="s">
        <v>14</v>
      </c>
      <c r="I530" s="188">
        <v>1</v>
      </c>
      <c r="J530" s="188">
        <f>VLOOKUP(A530,CENIK!$A$2:$F$201,6,FALSE)</f>
        <v>0</v>
      </c>
      <c r="K530" s="188">
        <f t="shared" si="17"/>
        <v>0</v>
      </c>
    </row>
    <row r="531" spans="1:11" ht="75" x14ac:dyDescent="0.25">
      <c r="A531" s="187">
        <v>1210</v>
      </c>
      <c r="B531" s="187">
        <v>30</v>
      </c>
      <c r="C531" s="184" t="str">
        <f t="shared" si="18"/>
        <v>30-1210</v>
      </c>
      <c r="D531" s="244" t="s">
        <v>313</v>
      </c>
      <c r="E531" s="244" t="s">
        <v>7</v>
      </c>
      <c r="F531" s="244" t="s">
        <v>8</v>
      </c>
      <c r="G531" s="244" t="s">
        <v>241</v>
      </c>
      <c r="H531" s="187" t="s">
        <v>14</v>
      </c>
      <c r="I531" s="188">
        <v>1</v>
      </c>
      <c r="J531" s="188">
        <f>VLOOKUP(A531,CENIK!$A$2:$F$201,6,FALSE)</f>
        <v>0</v>
      </c>
      <c r="K531" s="188">
        <f t="shared" si="17"/>
        <v>0</v>
      </c>
    </row>
    <row r="532" spans="1:11" ht="45" x14ac:dyDescent="0.25">
      <c r="A532" s="187">
        <v>1301</v>
      </c>
      <c r="B532" s="187">
        <v>30</v>
      </c>
      <c r="C532" s="184" t="str">
        <f t="shared" si="18"/>
        <v>30-1301</v>
      </c>
      <c r="D532" s="244" t="s">
        <v>313</v>
      </c>
      <c r="E532" s="244" t="s">
        <v>7</v>
      </c>
      <c r="F532" s="244" t="s">
        <v>15</v>
      </c>
      <c r="G532" s="244" t="s">
        <v>16</v>
      </c>
      <c r="H532" s="187" t="s">
        <v>10</v>
      </c>
      <c r="I532" s="188">
        <v>264</v>
      </c>
      <c r="J532" s="188">
        <f>VLOOKUP(A532,CENIK!$A$2:$F$201,6,FALSE)</f>
        <v>0</v>
      </c>
      <c r="K532" s="188">
        <f t="shared" si="17"/>
        <v>0</v>
      </c>
    </row>
    <row r="533" spans="1:11" ht="150" x14ac:dyDescent="0.25">
      <c r="A533" s="187">
        <v>1302</v>
      </c>
      <c r="B533" s="187">
        <v>30</v>
      </c>
      <c r="C533" s="184" t="str">
        <f t="shared" si="18"/>
        <v>30-1302</v>
      </c>
      <c r="D533" s="244" t="s">
        <v>313</v>
      </c>
      <c r="E533" s="244" t="s">
        <v>7</v>
      </c>
      <c r="F533" s="244" t="s">
        <v>15</v>
      </c>
      <c r="G533" s="1201" t="s">
        <v>3252</v>
      </c>
      <c r="H533" s="187" t="s">
        <v>10</v>
      </c>
      <c r="I533" s="188">
        <v>264</v>
      </c>
      <c r="J533" s="188">
        <f>VLOOKUP(A533,CENIK!$A$2:$F$201,6,FALSE)</f>
        <v>0</v>
      </c>
      <c r="K533" s="188">
        <f t="shared" si="17"/>
        <v>0</v>
      </c>
    </row>
    <row r="534" spans="1:11" ht="60" x14ac:dyDescent="0.25">
      <c r="A534" s="187">
        <v>1307</v>
      </c>
      <c r="B534" s="187">
        <v>30</v>
      </c>
      <c r="C534" s="184" t="str">
        <f t="shared" si="18"/>
        <v>30-1307</v>
      </c>
      <c r="D534" s="244" t="s">
        <v>313</v>
      </c>
      <c r="E534" s="244" t="s">
        <v>7</v>
      </c>
      <c r="F534" s="244" t="s">
        <v>15</v>
      </c>
      <c r="G534" s="244" t="s">
        <v>18</v>
      </c>
      <c r="H534" s="187" t="s">
        <v>6</v>
      </c>
      <c r="I534" s="188">
        <v>5</v>
      </c>
      <c r="J534" s="188">
        <f>VLOOKUP(A534,CENIK!$A$2:$F$201,6,FALSE)</f>
        <v>0</v>
      </c>
      <c r="K534" s="188">
        <f t="shared" si="17"/>
        <v>0</v>
      </c>
    </row>
    <row r="535" spans="1:11" ht="30" x14ac:dyDescent="0.25">
      <c r="A535" s="187">
        <v>1312</v>
      </c>
      <c r="B535" s="187">
        <v>30</v>
      </c>
      <c r="C535" s="184" t="str">
        <f t="shared" si="18"/>
        <v>30-1312</v>
      </c>
      <c r="D535" s="244" t="s">
        <v>313</v>
      </c>
      <c r="E535" s="244" t="s">
        <v>7</v>
      </c>
      <c r="F535" s="244" t="s">
        <v>15</v>
      </c>
      <c r="G535" s="244" t="s">
        <v>24</v>
      </c>
      <c r="H535" s="187" t="s">
        <v>6</v>
      </c>
      <c r="I535" s="188">
        <v>2</v>
      </c>
      <c r="J535" s="188">
        <f>VLOOKUP(A535,CENIK!$A$2:$F$201,6,FALSE)</f>
        <v>0</v>
      </c>
      <c r="K535" s="188">
        <f t="shared" si="17"/>
        <v>0</v>
      </c>
    </row>
    <row r="536" spans="1:11" ht="45" x14ac:dyDescent="0.25">
      <c r="A536" s="187">
        <v>1311</v>
      </c>
      <c r="B536" s="187">
        <v>30</v>
      </c>
      <c r="C536" s="184" t="str">
        <f t="shared" si="18"/>
        <v>30-1311</v>
      </c>
      <c r="D536" s="244" t="s">
        <v>313</v>
      </c>
      <c r="E536" s="244" t="s">
        <v>7</v>
      </c>
      <c r="F536" s="244" t="s">
        <v>15</v>
      </c>
      <c r="G536" s="244" t="s">
        <v>23</v>
      </c>
      <c r="H536" s="187" t="s">
        <v>14</v>
      </c>
      <c r="I536" s="188">
        <v>1</v>
      </c>
      <c r="J536" s="188">
        <f>VLOOKUP(A536,CENIK!$A$2:$F$201,6,FALSE)</f>
        <v>0</v>
      </c>
      <c r="K536" s="188">
        <f t="shared" si="17"/>
        <v>0</v>
      </c>
    </row>
    <row r="537" spans="1:11" ht="60" x14ac:dyDescent="0.25">
      <c r="A537" s="187">
        <v>1310</v>
      </c>
      <c r="B537" s="187">
        <v>30</v>
      </c>
      <c r="C537" s="184" t="str">
        <f t="shared" si="18"/>
        <v>30-1310</v>
      </c>
      <c r="D537" s="244" t="s">
        <v>313</v>
      </c>
      <c r="E537" s="244" t="s">
        <v>7</v>
      </c>
      <c r="F537" s="244" t="s">
        <v>15</v>
      </c>
      <c r="G537" s="244" t="s">
        <v>21</v>
      </c>
      <c r="H537" s="187" t="s">
        <v>22</v>
      </c>
      <c r="I537" s="188">
        <v>67.3</v>
      </c>
      <c r="J537" s="188">
        <f>VLOOKUP(A537,CENIK!$A$2:$F$201,6,FALSE)</f>
        <v>0</v>
      </c>
      <c r="K537" s="188">
        <f t="shared" si="17"/>
        <v>0</v>
      </c>
    </row>
    <row r="538" spans="1:11" ht="30" x14ac:dyDescent="0.25">
      <c r="A538" s="187">
        <v>1401</v>
      </c>
      <c r="B538" s="187">
        <v>30</v>
      </c>
      <c r="C538" s="184" t="str">
        <f t="shared" si="18"/>
        <v>30-1401</v>
      </c>
      <c r="D538" s="244" t="s">
        <v>313</v>
      </c>
      <c r="E538" s="244" t="s">
        <v>7</v>
      </c>
      <c r="F538" s="244" t="s">
        <v>25</v>
      </c>
      <c r="G538" s="244" t="s">
        <v>247</v>
      </c>
      <c r="H538" s="187" t="s">
        <v>20</v>
      </c>
      <c r="I538" s="188">
        <v>6</v>
      </c>
      <c r="J538" s="188">
        <f>VLOOKUP(A538,CENIK!$A$2:$F$201,6,FALSE)</f>
        <v>0</v>
      </c>
      <c r="K538" s="188">
        <f t="shared" si="17"/>
        <v>0</v>
      </c>
    </row>
    <row r="539" spans="1:11" ht="30" x14ac:dyDescent="0.25">
      <c r="A539" s="187">
        <v>1402</v>
      </c>
      <c r="B539" s="187">
        <v>30</v>
      </c>
      <c r="C539" s="184" t="str">
        <f t="shared" si="18"/>
        <v>30-1402</v>
      </c>
      <c r="D539" s="244" t="s">
        <v>313</v>
      </c>
      <c r="E539" s="244" t="s">
        <v>7</v>
      </c>
      <c r="F539" s="244" t="s">
        <v>25</v>
      </c>
      <c r="G539" s="244" t="s">
        <v>248</v>
      </c>
      <c r="H539" s="187" t="s">
        <v>20</v>
      </c>
      <c r="I539" s="188">
        <v>5</v>
      </c>
      <c r="J539" s="188">
        <f>VLOOKUP(A539,CENIK!$A$2:$F$201,6,FALSE)</f>
        <v>0</v>
      </c>
      <c r="K539" s="188">
        <f t="shared" si="17"/>
        <v>0</v>
      </c>
    </row>
    <row r="540" spans="1:11" ht="30" x14ac:dyDescent="0.25">
      <c r="A540" s="187">
        <v>1403</v>
      </c>
      <c r="B540" s="187">
        <v>30</v>
      </c>
      <c r="C540" s="184" t="str">
        <f t="shared" si="18"/>
        <v>30-1403</v>
      </c>
      <c r="D540" s="244" t="s">
        <v>313</v>
      </c>
      <c r="E540" s="244" t="s">
        <v>7</v>
      </c>
      <c r="F540" s="244" t="s">
        <v>25</v>
      </c>
      <c r="G540" s="244" t="s">
        <v>249</v>
      </c>
      <c r="H540" s="187" t="s">
        <v>20</v>
      </c>
      <c r="I540" s="188">
        <v>1</v>
      </c>
      <c r="J540" s="188">
        <f>VLOOKUP(A540,CENIK!$A$2:$F$201,6,FALSE)</f>
        <v>0</v>
      </c>
      <c r="K540" s="188">
        <f t="shared" si="17"/>
        <v>0</v>
      </c>
    </row>
    <row r="541" spans="1:11" ht="60" x14ac:dyDescent="0.25">
      <c r="A541" s="187">
        <v>12413</v>
      </c>
      <c r="B541" s="187">
        <v>30</v>
      </c>
      <c r="C541" s="184" t="str">
        <f t="shared" si="18"/>
        <v>30-12413</v>
      </c>
      <c r="D541" s="244" t="s">
        <v>313</v>
      </c>
      <c r="E541" s="244" t="s">
        <v>26</v>
      </c>
      <c r="F541" s="244" t="s">
        <v>27</v>
      </c>
      <c r="G541" s="244" t="s">
        <v>565</v>
      </c>
      <c r="H541" s="187" t="s">
        <v>12</v>
      </c>
      <c r="I541" s="188">
        <v>1</v>
      </c>
      <c r="J541" s="188">
        <f>VLOOKUP(A541,CENIK!$A$2:$F$201,6,FALSE)</f>
        <v>0</v>
      </c>
      <c r="K541" s="188">
        <f t="shared" si="17"/>
        <v>0</v>
      </c>
    </row>
    <row r="542" spans="1:11" ht="45" x14ac:dyDescent="0.25">
      <c r="A542" s="187">
        <v>12308</v>
      </c>
      <c r="B542" s="187">
        <v>30</v>
      </c>
      <c r="C542" s="184" t="str">
        <f t="shared" si="18"/>
        <v>30-12308</v>
      </c>
      <c r="D542" s="244" t="s">
        <v>313</v>
      </c>
      <c r="E542" s="244" t="s">
        <v>26</v>
      </c>
      <c r="F542" s="244" t="s">
        <v>27</v>
      </c>
      <c r="G542" s="244" t="s">
        <v>28</v>
      </c>
      <c r="H542" s="187" t="s">
        <v>29</v>
      </c>
      <c r="I542" s="188">
        <v>448.3</v>
      </c>
      <c r="J542" s="188">
        <f>VLOOKUP(A542,CENIK!$A$2:$F$201,6,FALSE)</f>
        <v>0</v>
      </c>
      <c r="K542" s="188">
        <f t="shared" si="17"/>
        <v>0</v>
      </c>
    </row>
    <row r="543" spans="1:11" ht="30" x14ac:dyDescent="0.25">
      <c r="A543" s="187">
        <v>24405</v>
      </c>
      <c r="B543" s="187">
        <v>30</v>
      </c>
      <c r="C543" s="184" t="str">
        <f t="shared" si="18"/>
        <v>30-24405</v>
      </c>
      <c r="D543" s="244" t="s">
        <v>313</v>
      </c>
      <c r="E543" s="244" t="s">
        <v>26</v>
      </c>
      <c r="F543" s="244" t="s">
        <v>36</v>
      </c>
      <c r="G543" s="244" t="s">
        <v>252</v>
      </c>
      <c r="H543" s="187" t="s">
        <v>22</v>
      </c>
      <c r="I543" s="188">
        <v>179.32</v>
      </c>
      <c r="J543" s="188">
        <f>VLOOKUP(A543,CENIK!$A$2:$F$201,6,FALSE)</f>
        <v>0</v>
      </c>
      <c r="K543" s="188">
        <f t="shared" si="17"/>
        <v>0</v>
      </c>
    </row>
    <row r="544" spans="1:11" ht="45" x14ac:dyDescent="0.25">
      <c r="A544" s="187">
        <v>31302</v>
      </c>
      <c r="B544" s="187">
        <v>30</v>
      </c>
      <c r="C544" s="184" t="str">
        <f t="shared" si="18"/>
        <v>30-31302</v>
      </c>
      <c r="D544" s="244" t="s">
        <v>313</v>
      </c>
      <c r="E544" s="244" t="s">
        <v>26</v>
      </c>
      <c r="F544" s="244" t="s">
        <v>36</v>
      </c>
      <c r="G544" s="244" t="s">
        <v>639</v>
      </c>
      <c r="H544" s="187" t="s">
        <v>22</v>
      </c>
      <c r="I544" s="188">
        <v>134.47999999999999</v>
      </c>
      <c r="J544" s="188">
        <f>VLOOKUP(A544,CENIK!$A$2:$F$201,6,FALSE)</f>
        <v>0</v>
      </c>
      <c r="K544" s="188">
        <f t="shared" si="17"/>
        <v>0</v>
      </c>
    </row>
    <row r="545" spans="1:11" ht="75" x14ac:dyDescent="0.25">
      <c r="A545" s="187">
        <v>31602</v>
      </c>
      <c r="B545" s="187">
        <v>30</v>
      </c>
      <c r="C545" s="184" t="str">
        <f t="shared" si="18"/>
        <v>30-31602</v>
      </c>
      <c r="D545" s="244" t="s">
        <v>313</v>
      </c>
      <c r="E545" s="244" t="s">
        <v>26</v>
      </c>
      <c r="F545" s="244" t="s">
        <v>36</v>
      </c>
      <c r="G545" s="244" t="s">
        <v>640</v>
      </c>
      <c r="H545" s="187" t="s">
        <v>29</v>
      </c>
      <c r="I545" s="188">
        <v>448.3</v>
      </c>
      <c r="J545" s="188">
        <f>VLOOKUP(A545,CENIK!$A$2:$F$201,6,FALSE)</f>
        <v>0</v>
      </c>
      <c r="K545" s="188">
        <f t="shared" si="17"/>
        <v>0</v>
      </c>
    </row>
    <row r="546" spans="1:11" ht="45" x14ac:dyDescent="0.25">
      <c r="A546" s="187">
        <v>32311</v>
      </c>
      <c r="B546" s="187">
        <v>30</v>
      </c>
      <c r="C546" s="184" t="str">
        <f t="shared" si="18"/>
        <v>30-32311</v>
      </c>
      <c r="D546" s="244" t="s">
        <v>313</v>
      </c>
      <c r="E546" s="244" t="s">
        <v>26</v>
      </c>
      <c r="F546" s="244" t="s">
        <v>36</v>
      </c>
      <c r="G546" s="244" t="s">
        <v>255</v>
      </c>
      <c r="H546" s="187" t="s">
        <v>29</v>
      </c>
      <c r="I546" s="188">
        <v>448.3</v>
      </c>
      <c r="J546" s="188">
        <f>VLOOKUP(A546,CENIK!$A$2:$F$201,6,FALSE)</f>
        <v>0</v>
      </c>
      <c r="K546" s="188">
        <f t="shared" si="17"/>
        <v>0</v>
      </c>
    </row>
    <row r="547" spans="1:11" ht="30" x14ac:dyDescent="0.25">
      <c r="A547" s="187">
        <v>2208</v>
      </c>
      <c r="B547" s="187">
        <v>30</v>
      </c>
      <c r="C547" s="184" t="str">
        <f t="shared" si="18"/>
        <v>30-2208</v>
      </c>
      <c r="D547" s="244" t="s">
        <v>313</v>
      </c>
      <c r="E547" s="244" t="s">
        <v>26</v>
      </c>
      <c r="F547" s="244" t="s">
        <v>36</v>
      </c>
      <c r="G547" s="244" t="s">
        <v>37</v>
      </c>
      <c r="H547" s="187" t="s">
        <v>29</v>
      </c>
      <c r="I547" s="188">
        <v>448.3</v>
      </c>
      <c r="J547" s="188">
        <f>VLOOKUP(A547,CENIK!$A$2:$F$201,6,FALSE)</f>
        <v>0</v>
      </c>
      <c r="K547" s="188">
        <f t="shared" si="17"/>
        <v>0</v>
      </c>
    </row>
    <row r="548" spans="1:11" ht="30" x14ac:dyDescent="0.25">
      <c r="A548" s="187">
        <v>34901</v>
      </c>
      <c r="B548" s="187">
        <v>30</v>
      </c>
      <c r="C548" s="184" t="str">
        <f t="shared" si="18"/>
        <v>30-34901</v>
      </c>
      <c r="D548" s="244" t="s">
        <v>313</v>
      </c>
      <c r="E548" s="244" t="s">
        <v>26</v>
      </c>
      <c r="F548" s="244" t="s">
        <v>36</v>
      </c>
      <c r="G548" s="244" t="s">
        <v>43</v>
      </c>
      <c r="H548" s="187" t="s">
        <v>29</v>
      </c>
      <c r="I548" s="188">
        <v>448.3</v>
      </c>
      <c r="J548" s="188">
        <f>VLOOKUP(A548,CENIK!$A$2:$F$201,6,FALSE)</f>
        <v>0</v>
      </c>
      <c r="K548" s="188">
        <f t="shared" si="17"/>
        <v>0</v>
      </c>
    </row>
    <row r="549" spans="1:11" ht="30" x14ac:dyDescent="0.25">
      <c r="A549" s="187">
        <v>4124</v>
      </c>
      <c r="B549" s="187">
        <v>30</v>
      </c>
      <c r="C549" s="184" t="str">
        <f t="shared" si="18"/>
        <v>30-4124</v>
      </c>
      <c r="D549" s="244" t="s">
        <v>313</v>
      </c>
      <c r="E549" s="244" t="s">
        <v>49</v>
      </c>
      <c r="F549" s="244" t="s">
        <v>50</v>
      </c>
      <c r="G549" s="244" t="s">
        <v>55</v>
      </c>
      <c r="H549" s="187" t="s">
        <v>20</v>
      </c>
      <c r="I549" s="188">
        <v>10</v>
      </c>
      <c r="J549" s="188">
        <f>VLOOKUP(A549,CENIK!$A$2:$F$201,6,FALSE)</f>
        <v>0</v>
      </c>
      <c r="K549" s="188">
        <f t="shared" si="17"/>
        <v>0</v>
      </c>
    </row>
    <row r="550" spans="1:11" ht="45" x14ac:dyDescent="0.25">
      <c r="A550" s="187">
        <v>4101</v>
      </c>
      <c r="B550" s="187">
        <v>30</v>
      </c>
      <c r="C550" s="184" t="str">
        <f t="shared" si="18"/>
        <v>30-4101</v>
      </c>
      <c r="D550" s="244" t="s">
        <v>313</v>
      </c>
      <c r="E550" s="244" t="s">
        <v>49</v>
      </c>
      <c r="F550" s="244" t="s">
        <v>50</v>
      </c>
      <c r="G550" s="244" t="s">
        <v>641</v>
      </c>
      <c r="H550" s="187" t="s">
        <v>29</v>
      </c>
      <c r="I550" s="188">
        <v>988</v>
      </c>
      <c r="J550" s="188">
        <f>VLOOKUP(A550,CENIK!$A$2:$F$201,6,FALSE)</f>
        <v>0</v>
      </c>
      <c r="K550" s="188">
        <f t="shared" si="17"/>
        <v>0</v>
      </c>
    </row>
    <row r="551" spans="1:11" ht="60" x14ac:dyDescent="0.25">
      <c r="A551" s="187">
        <v>4102</v>
      </c>
      <c r="B551" s="187">
        <v>30</v>
      </c>
      <c r="C551" s="184" t="str">
        <f t="shared" si="18"/>
        <v>30-4102</v>
      </c>
      <c r="D551" s="244" t="s">
        <v>313</v>
      </c>
      <c r="E551" s="244" t="s">
        <v>49</v>
      </c>
      <c r="F551" s="244" t="s">
        <v>50</v>
      </c>
      <c r="G551" s="244" t="s">
        <v>235</v>
      </c>
      <c r="H551" s="187" t="s">
        <v>29</v>
      </c>
      <c r="I551" s="188">
        <v>804</v>
      </c>
      <c r="J551" s="188">
        <f>VLOOKUP(A551,CENIK!$A$2:$F$201,6,FALSE)</f>
        <v>0</v>
      </c>
      <c r="K551" s="188">
        <f t="shared" si="17"/>
        <v>0</v>
      </c>
    </row>
    <row r="552" spans="1:11" ht="60" x14ac:dyDescent="0.25">
      <c r="A552" s="187">
        <v>4105</v>
      </c>
      <c r="B552" s="187">
        <v>30</v>
      </c>
      <c r="C552" s="184" t="str">
        <f t="shared" si="18"/>
        <v>30-4105</v>
      </c>
      <c r="D552" s="244" t="s">
        <v>313</v>
      </c>
      <c r="E552" s="244" t="s">
        <v>49</v>
      </c>
      <c r="F552" s="244" t="s">
        <v>50</v>
      </c>
      <c r="G552" s="244" t="s">
        <v>257</v>
      </c>
      <c r="H552" s="187" t="s">
        <v>22</v>
      </c>
      <c r="I552" s="188">
        <v>945.98500000000001</v>
      </c>
      <c r="J552" s="188">
        <f>VLOOKUP(A552,CENIK!$A$2:$F$201,6,FALSE)</f>
        <v>0</v>
      </c>
      <c r="K552" s="188">
        <f t="shared" si="17"/>
        <v>0</v>
      </c>
    </row>
    <row r="553" spans="1:11" ht="45" x14ac:dyDescent="0.25">
      <c r="A553" s="187">
        <v>4106</v>
      </c>
      <c r="B553" s="187">
        <v>30</v>
      </c>
      <c r="C553" s="184" t="str">
        <f t="shared" si="18"/>
        <v>30-4106</v>
      </c>
      <c r="D553" s="244" t="s">
        <v>313</v>
      </c>
      <c r="E553" s="244" t="s">
        <v>49</v>
      </c>
      <c r="F553" s="244" t="s">
        <v>50</v>
      </c>
      <c r="G553" s="244" t="s">
        <v>642</v>
      </c>
      <c r="H553" s="187" t="s">
        <v>22</v>
      </c>
      <c r="I553" s="188">
        <v>479</v>
      </c>
      <c r="J553" s="188">
        <f>VLOOKUP(A553,CENIK!$A$2:$F$201,6,FALSE)</f>
        <v>0</v>
      </c>
      <c r="K553" s="188">
        <f t="shared" si="17"/>
        <v>0</v>
      </c>
    </row>
    <row r="554" spans="1:11" ht="45" x14ac:dyDescent="0.25">
      <c r="A554" s="187">
        <v>4118</v>
      </c>
      <c r="B554" s="187">
        <v>30</v>
      </c>
      <c r="C554" s="184" t="str">
        <f t="shared" si="18"/>
        <v>30-4118</v>
      </c>
      <c r="D554" s="244" t="s">
        <v>313</v>
      </c>
      <c r="E554" s="244" t="s">
        <v>49</v>
      </c>
      <c r="F554" s="244" t="s">
        <v>50</v>
      </c>
      <c r="G554" s="244" t="s">
        <v>53</v>
      </c>
      <c r="H554" s="187" t="s">
        <v>22</v>
      </c>
      <c r="I554" s="188">
        <v>98</v>
      </c>
      <c r="J554" s="188">
        <f>VLOOKUP(A554,CENIK!$A$2:$F$201,6,FALSE)</f>
        <v>0</v>
      </c>
      <c r="K554" s="188">
        <f t="shared" si="17"/>
        <v>0</v>
      </c>
    </row>
    <row r="555" spans="1:11" ht="45" x14ac:dyDescent="0.25">
      <c r="A555" s="187">
        <v>4121</v>
      </c>
      <c r="B555" s="187">
        <v>30</v>
      </c>
      <c r="C555" s="184" t="str">
        <f t="shared" si="18"/>
        <v>30-4121</v>
      </c>
      <c r="D555" s="244" t="s">
        <v>313</v>
      </c>
      <c r="E555" s="244" t="s">
        <v>49</v>
      </c>
      <c r="F555" s="244" t="s">
        <v>50</v>
      </c>
      <c r="G555" s="244" t="s">
        <v>260</v>
      </c>
      <c r="H555" s="187" t="s">
        <v>22</v>
      </c>
      <c r="I555" s="188">
        <v>76</v>
      </c>
      <c r="J555" s="188">
        <f>VLOOKUP(A555,CENIK!$A$2:$F$201,6,FALSE)</f>
        <v>0</v>
      </c>
      <c r="K555" s="188">
        <f t="shared" ref="K555:K618" si="19">ROUND(I555*J555,2)</f>
        <v>0</v>
      </c>
    </row>
    <row r="556" spans="1:11" ht="30" x14ac:dyDescent="0.25">
      <c r="A556" s="187">
        <v>4202</v>
      </c>
      <c r="B556" s="187">
        <v>30</v>
      </c>
      <c r="C556" s="184" t="str">
        <f t="shared" si="18"/>
        <v>30-4202</v>
      </c>
      <c r="D556" s="244" t="s">
        <v>313</v>
      </c>
      <c r="E556" s="244" t="s">
        <v>49</v>
      </c>
      <c r="F556" s="244" t="s">
        <v>56</v>
      </c>
      <c r="G556" s="244" t="s">
        <v>58</v>
      </c>
      <c r="H556" s="187" t="s">
        <v>29</v>
      </c>
      <c r="I556" s="188">
        <v>211.2</v>
      </c>
      <c r="J556" s="188">
        <f>VLOOKUP(A556,CENIK!$A$2:$F$201,6,FALSE)</f>
        <v>0</v>
      </c>
      <c r="K556" s="188">
        <f t="shared" si="19"/>
        <v>0</v>
      </c>
    </row>
    <row r="557" spans="1:11" ht="75" x14ac:dyDescent="0.25">
      <c r="A557" s="187">
        <v>4203</v>
      </c>
      <c r="B557" s="187">
        <v>30</v>
      </c>
      <c r="C557" s="184" t="str">
        <f t="shared" si="18"/>
        <v>30-4203</v>
      </c>
      <c r="D557" s="244" t="s">
        <v>313</v>
      </c>
      <c r="E557" s="244" t="s">
        <v>49</v>
      </c>
      <c r="F557" s="244" t="s">
        <v>56</v>
      </c>
      <c r="G557" s="244" t="s">
        <v>59</v>
      </c>
      <c r="H557" s="187" t="s">
        <v>22</v>
      </c>
      <c r="I557" s="188">
        <v>78.2</v>
      </c>
      <c r="J557" s="188">
        <f>VLOOKUP(A557,CENIK!$A$2:$F$201,6,FALSE)</f>
        <v>0</v>
      </c>
      <c r="K557" s="188">
        <f t="shared" si="19"/>
        <v>0</v>
      </c>
    </row>
    <row r="558" spans="1:11" ht="60" x14ac:dyDescent="0.25">
      <c r="A558" s="187">
        <v>4204</v>
      </c>
      <c r="B558" s="187">
        <v>30</v>
      </c>
      <c r="C558" s="184" t="str">
        <f t="shared" si="18"/>
        <v>30-4204</v>
      </c>
      <c r="D558" s="244" t="s">
        <v>313</v>
      </c>
      <c r="E558" s="244" t="s">
        <v>49</v>
      </c>
      <c r="F558" s="244" t="s">
        <v>56</v>
      </c>
      <c r="G558" s="244" t="s">
        <v>60</v>
      </c>
      <c r="H558" s="187" t="s">
        <v>22</v>
      </c>
      <c r="I558" s="188">
        <v>229.05</v>
      </c>
      <c r="J558" s="188">
        <f>VLOOKUP(A558,CENIK!$A$2:$F$201,6,FALSE)</f>
        <v>0</v>
      </c>
      <c r="K558" s="188">
        <f t="shared" si="19"/>
        <v>0</v>
      </c>
    </row>
    <row r="559" spans="1:11" ht="60" x14ac:dyDescent="0.25">
      <c r="A559" s="187">
        <v>4206</v>
      </c>
      <c r="B559" s="187">
        <v>30</v>
      </c>
      <c r="C559" s="184" t="str">
        <f t="shared" si="18"/>
        <v>30-4206</v>
      </c>
      <c r="D559" s="244" t="s">
        <v>313</v>
      </c>
      <c r="E559" s="244" t="s">
        <v>49</v>
      </c>
      <c r="F559" s="244" t="s">
        <v>56</v>
      </c>
      <c r="G559" s="244" t="s">
        <v>62</v>
      </c>
      <c r="H559" s="187" t="s">
        <v>22</v>
      </c>
      <c r="I559" s="188">
        <v>878.74</v>
      </c>
      <c r="J559" s="188">
        <f>VLOOKUP(A559,CENIK!$A$2:$F$201,6,FALSE)</f>
        <v>0</v>
      </c>
      <c r="K559" s="188">
        <f t="shared" si="19"/>
        <v>0</v>
      </c>
    </row>
    <row r="560" spans="1:11" ht="75" x14ac:dyDescent="0.25">
      <c r="A560" s="187">
        <v>5108</v>
      </c>
      <c r="B560" s="187">
        <v>30</v>
      </c>
      <c r="C560" s="184" t="str">
        <f t="shared" si="18"/>
        <v>30-5108</v>
      </c>
      <c r="D560" s="244" t="s">
        <v>313</v>
      </c>
      <c r="E560" s="244" t="s">
        <v>63</v>
      </c>
      <c r="F560" s="244" t="s">
        <v>64</v>
      </c>
      <c r="G560" s="244" t="s">
        <v>68</v>
      </c>
      <c r="H560" s="187" t="s">
        <v>69</v>
      </c>
      <c r="I560" s="188">
        <v>119</v>
      </c>
      <c r="J560" s="188">
        <f>VLOOKUP(A560,CENIK!$A$2:$F$201,6,FALSE)</f>
        <v>0</v>
      </c>
      <c r="K560" s="188">
        <f t="shared" si="19"/>
        <v>0</v>
      </c>
    </row>
    <row r="561" spans="1:11" ht="75" x14ac:dyDescent="0.25">
      <c r="A561" s="187">
        <v>5109</v>
      </c>
      <c r="B561" s="187">
        <v>30</v>
      </c>
      <c r="C561" s="184" t="str">
        <f t="shared" si="18"/>
        <v>30-5109</v>
      </c>
      <c r="D561" s="244" t="s">
        <v>313</v>
      </c>
      <c r="E561" s="244" t="s">
        <v>63</v>
      </c>
      <c r="F561" s="244" t="s">
        <v>64</v>
      </c>
      <c r="G561" s="244" t="s">
        <v>70</v>
      </c>
      <c r="H561" s="187" t="s">
        <v>10</v>
      </c>
      <c r="I561" s="188">
        <v>108</v>
      </c>
      <c r="J561" s="188">
        <f>VLOOKUP(A561,CENIK!$A$2:$F$201,6,FALSE)</f>
        <v>0</v>
      </c>
      <c r="K561" s="188">
        <f t="shared" si="19"/>
        <v>0</v>
      </c>
    </row>
    <row r="562" spans="1:11" ht="165" x14ac:dyDescent="0.25">
      <c r="A562" s="187">
        <v>6101</v>
      </c>
      <c r="B562" s="187">
        <v>30</v>
      </c>
      <c r="C562" s="184" t="str">
        <f t="shared" si="18"/>
        <v>30-6101</v>
      </c>
      <c r="D562" s="244" t="s">
        <v>313</v>
      </c>
      <c r="E562" s="244" t="s">
        <v>74</v>
      </c>
      <c r="F562" s="244" t="s">
        <v>75</v>
      </c>
      <c r="G562" s="244" t="s">
        <v>76</v>
      </c>
      <c r="H562" s="187" t="s">
        <v>10</v>
      </c>
      <c r="I562" s="188">
        <v>130</v>
      </c>
      <c r="J562" s="188">
        <f>VLOOKUP(A562,CENIK!$A$2:$F$201,6,FALSE)</f>
        <v>0</v>
      </c>
      <c r="K562" s="188">
        <f t="shared" si="19"/>
        <v>0</v>
      </c>
    </row>
    <row r="563" spans="1:11" ht="165" x14ac:dyDescent="0.25">
      <c r="A563" s="187">
        <v>6103</v>
      </c>
      <c r="B563" s="187">
        <v>30</v>
      </c>
      <c r="C563" s="184" t="str">
        <f t="shared" si="18"/>
        <v>30-6103</v>
      </c>
      <c r="D563" s="244" t="s">
        <v>313</v>
      </c>
      <c r="E563" s="244" t="s">
        <v>74</v>
      </c>
      <c r="F563" s="244" t="s">
        <v>75</v>
      </c>
      <c r="G563" s="244" t="s">
        <v>544</v>
      </c>
      <c r="H563" s="187" t="s">
        <v>10</v>
      </c>
      <c r="I563" s="188">
        <v>134</v>
      </c>
      <c r="J563" s="188">
        <f>VLOOKUP(A563,CENIK!$A$2:$F$201,6,FALSE)</f>
        <v>0</v>
      </c>
      <c r="K563" s="188">
        <f t="shared" si="19"/>
        <v>0</v>
      </c>
    </row>
    <row r="564" spans="1:11" ht="120" x14ac:dyDescent="0.25">
      <c r="A564" s="187">
        <v>6202</v>
      </c>
      <c r="B564" s="187">
        <v>30</v>
      </c>
      <c r="C564" s="184" t="str">
        <f t="shared" si="18"/>
        <v>30-6202</v>
      </c>
      <c r="D564" s="244" t="s">
        <v>313</v>
      </c>
      <c r="E564" s="244" t="s">
        <v>74</v>
      </c>
      <c r="F564" s="244" t="s">
        <v>77</v>
      </c>
      <c r="G564" s="244" t="s">
        <v>263</v>
      </c>
      <c r="H564" s="187" t="s">
        <v>6</v>
      </c>
      <c r="I564" s="188">
        <v>3</v>
      </c>
      <c r="J564" s="188">
        <f>VLOOKUP(A564,CENIK!$A$2:$F$201,6,FALSE)</f>
        <v>0</v>
      </c>
      <c r="K564" s="188">
        <f t="shared" si="19"/>
        <v>0</v>
      </c>
    </row>
    <row r="565" spans="1:11" ht="120" x14ac:dyDescent="0.25">
      <c r="A565" s="187">
        <v>6204</v>
      </c>
      <c r="B565" s="187">
        <v>30</v>
      </c>
      <c r="C565" s="184" t="str">
        <f t="shared" si="18"/>
        <v>30-6204</v>
      </c>
      <c r="D565" s="244" t="s">
        <v>313</v>
      </c>
      <c r="E565" s="244" t="s">
        <v>74</v>
      </c>
      <c r="F565" s="244" t="s">
        <v>77</v>
      </c>
      <c r="G565" s="244" t="s">
        <v>265</v>
      </c>
      <c r="H565" s="187" t="s">
        <v>6</v>
      </c>
      <c r="I565" s="188">
        <v>3</v>
      </c>
      <c r="J565" s="188">
        <f>VLOOKUP(A565,CENIK!$A$2:$F$201,6,FALSE)</f>
        <v>0</v>
      </c>
      <c r="K565" s="188">
        <f t="shared" si="19"/>
        <v>0</v>
      </c>
    </row>
    <row r="566" spans="1:11" ht="120" x14ac:dyDescent="0.25">
      <c r="A566" s="187">
        <v>6206</v>
      </c>
      <c r="B566" s="187">
        <v>30</v>
      </c>
      <c r="C566" s="184" t="str">
        <f t="shared" ref="C566:C629" si="20">CONCATENATE(B566,$A$40,A566)</f>
        <v>30-6206</v>
      </c>
      <c r="D566" s="244" t="s">
        <v>313</v>
      </c>
      <c r="E566" s="244" t="s">
        <v>74</v>
      </c>
      <c r="F566" s="244" t="s">
        <v>77</v>
      </c>
      <c r="G566" s="244" t="s">
        <v>266</v>
      </c>
      <c r="H566" s="187" t="s">
        <v>6</v>
      </c>
      <c r="I566" s="188">
        <v>1</v>
      </c>
      <c r="J566" s="188">
        <f>VLOOKUP(A566,CENIK!$A$2:$F$201,6,FALSE)</f>
        <v>0</v>
      </c>
      <c r="K566" s="188">
        <f t="shared" si="19"/>
        <v>0</v>
      </c>
    </row>
    <row r="567" spans="1:11" ht="120" x14ac:dyDescent="0.25">
      <c r="A567" s="187">
        <v>6232</v>
      </c>
      <c r="B567" s="187">
        <v>30</v>
      </c>
      <c r="C567" s="184" t="str">
        <f t="shared" si="20"/>
        <v>30-6232</v>
      </c>
      <c r="D567" s="244" t="s">
        <v>313</v>
      </c>
      <c r="E567" s="244" t="s">
        <v>74</v>
      </c>
      <c r="F567" s="244" t="s">
        <v>77</v>
      </c>
      <c r="G567" s="244" t="s">
        <v>655</v>
      </c>
      <c r="H567" s="187" t="s">
        <v>6</v>
      </c>
      <c r="I567" s="188">
        <v>1</v>
      </c>
      <c r="J567" s="188">
        <f>VLOOKUP(A567,CENIK!$A$2:$F$201,6,FALSE)</f>
        <v>0</v>
      </c>
      <c r="K567" s="188">
        <f t="shared" si="19"/>
        <v>0</v>
      </c>
    </row>
    <row r="568" spans="1:11" ht="120" x14ac:dyDescent="0.25">
      <c r="A568" s="187">
        <v>6233</v>
      </c>
      <c r="B568" s="187">
        <v>30</v>
      </c>
      <c r="C568" s="184" t="str">
        <f t="shared" si="20"/>
        <v>30-6233</v>
      </c>
      <c r="D568" s="244" t="s">
        <v>313</v>
      </c>
      <c r="E568" s="244" t="s">
        <v>74</v>
      </c>
      <c r="F568" s="244" t="s">
        <v>77</v>
      </c>
      <c r="G568" s="244" t="s">
        <v>656</v>
      </c>
      <c r="H568" s="187" t="s">
        <v>6</v>
      </c>
      <c r="I568" s="188">
        <v>1</v>
      </c>
      <c r="J568" s="188">
        <f>VLOOKUP(A568,CENIK!$A$2:$F$201,6,FALSE)</f>
        <v>0</v>
      </c>
      <c r="K568" s="188">
        <f t="shared" si="19"/>
        <v>0</v>
      </c>
    </row>
    <row r="569" spans="1:11" ht="120" x14ac:dyDescent="0.25">
      <c r="A569" s="187">
        <v>6234</v>
      </c>
      <c r="B569" s="187">
        <v>30</v>
      </c>
      <c r="C569" s="184" t="str">
        <f t="shared" si="20"/>
        <v>30-6234</v>
      </c>
      <c r="D569" s="244" t="s">
        <v>313</v>
      </c>
      <c r="E569" s="244" t="s">
        <v>74</v>
      </c>
      <c r="F569" s="244" t="s">
        <v>77</v>
      </c>
      <c r="G569" s="244" t="s">
        <v>657</v>
      </c>
      <c r="H569" s="187" t="s">
        <v>6</v>
      </c>
      <c r="I569" s="188">
        <v>4</v>
      </c>
      <c r="J569" s="188">
        <f>VLOOKUP(A569,CENIK!$A$2:$F$201,6,FALSE)</f>
        <v>0</v>
      </c>
      <c r="K569" s="188">
        <f t="shared" si="19"/>
        <v>0</v>
      </c>
    </row>
    <row r="570" spans="1:11" ht="30" x14ac:dyDescent="0.25">
      <c r="A570" s="187">
        <v>6257</v>
      </c>
      <c r="B570" s="187">
        <v>30</v>
      </c>
      <c r="C570" s="184" t="str">
        <f t="shared" si="20"/>
        <v>30-6257</v>
      </c>
      <c r="D570" s="244" t="s">
        <v>313</v>
      </c>
      <c r="E570" s="244" t="s">
        <v>74</v>
      </c>
      <c r="F570" s="244" t="s">
        <v>77</v>
      </c>
      <c r="G570" s="244" t="s">
        <v>79</v>
      </c>
      <c r="H570" s="187" t="s">
        <v>6</v>
      </c>
      <c r="I570" s="188">
        <v>1</v>
      </c>
      <c r="J570" s="188">
        <f>VLOOKUP(A570,CENIK!$A$2:$F$201,6,FALSE)</f>
        <v>0</v>
      </c>
      <c r="K570" s="188">
        <f t="shared" si="19"/>
        <v>0</v>
      </c>
    </row>
    <row r="571" spans="1:11" ht="120" x14ac:dyDescent="0.25">
      <c r="A571" s="187">
        <v>6253</v>
      </c>
      <c r="B571" s="187">
        <v>30</v>
      </c>
      <c r="C571" s="184" t="str">
        <f t="shared" si="20"/>
        <v>30-6253</v>
      </c>
      <c r="D571" s="244" t="s">
        <v>313</v>
      </c>
      <c r="E571" s="244" t="s">
        <v>74</v>
      </c>
      <c r="F571" s="244" t="s">
        <v>77</v>
      </c>
      <c r="G571" s="244" t="s">
        <v>269</v>
      </c>
      <c r="H571" s="187" t="s">
        <v>6</v>
      </c>
      <c r="I571" s="188">
        <v>13</v>
      </c>
      <c r="J571" s="188">
        <f>VLOOKUP(A571,CENIK!$A$2:$F$201,6,FALSE)</f>
        <v>0</v>
      </c>
      <c r="K571" s="188">
        <f t="shared" si="19"/>
        <v>0</v>
      </c>
    </row>
    <row r="572" spans="1:11" ht="120" x14ac:dyDescent="0.25">
      <c r="A572" s="187">
        <v>6305</v>
      </c>
      <c r="B572" s="187">
        <v>30</v>
      </c>
      <c r="C572" s="184" t="str">
        <f t="shared" si="20"/>
        <v>30-6305</v>
      </c>
      <c r="D572" s="244" t="s">
        <v>313</v>
      </c>
      <c r="E572" s="244" t="s">
        <v>74</v>
      </c>
      <c r="F572" s="244" t="s">
        <v>81</v>
      </c>
      <c r="G572" s="244" t="s">
        <v>84</v>
      </c>
      <c r="H572" s="187" t="s">
        <v>6</v>
      </c>
      <c r="I572" s="188">
        <v>11</v>
      </c>
      <c r="J572" s="188">
        <f>VLOOKUP(A572,CENIK!$A$2:$F$201,6,FALSE)</f>
        <v>0</v>
      </c>
      <c r="K572" s="188">
        <f t="shared" si="19"/>
        <v>0</v>
      </c>
    </row>
    <row r="573" spans="1:11" ht="345" x14ac:dyDescent="0.25">
      <c r="A573" s="187">
        <v>6301</v>
      </c>
      <c r="B573" s="187">
        <v>30</v>
      </c>
      <c r="C573" s="184" t="str">
        <f t="shared" si="20"/>
        <v>30-6301</v>
      </c>
      <c r="D573" s="244" t="s">
        <v>313</v>
      </c>
      <c r="E573" s="244" t="s">
        <v>74</v>
      </c>
      <c r="F573" s="244" t="s">
        <v>81</v>
      </c>
      <c r="G573" s="244" t="s">
        <v>270</v>
      </c>
      <c r="H573" s="187" t="s">
        <v>6</v>
      </c>
      <c r="I573" s="188">
        <v>11</v>
      </c>
      <c r="J573" s="188">
        <f>VLOOKUP(A573,CENIK!$A$2:$F$201,6,FALSE)</f>
        <v>0</v>
      </c>
      <c r="K573" s="188">
        <f t="shared" si="19"/>
        <v>0</v>
      </c>
    </row>
    <row r="574" spans="1:11" ht="60" x14ac:dyDescent="0.25">
      <c r="A574" s="187">
        <v>6405</v>
      </c>
      <c r="B574" s="187">
        <v>30</v>
      </c>
      <c r="C574" s="184" t="str">
        <f t="shared" si="20"/>
        <v>30-6405</v>
      </c>
      <c r="D574" s="244" t="s">
        <v>313</v>
      </c>
      <c r="E574" s="244" t="s">
        <v>74</v>
      </c>
      <c r="F574" s="244" t="s">
        <v>85</v>
      </c>
      <c r="G574" s="244" t="s">
        <v>87</v>
      </c>
      <c r="H574" s="187" t="s">
        <v>10</v>
      </c>
      <c r="I574" s="188">
        <v>264</v>
      </c>
      <c r="J574" s="188">
        <f>VLOOKUP(A574,CENIK!$A$2:$F$201,6,FALSE)</f>
        <v>0</v>
      </c>
      <c r="K574" s="188">
        <f t="shared" si="19"/>
        <v>0</v>
      </c>
    </row>
    <row r="575" spans="1:11" ht="30" x14ac:dyDescent="0.25">
      <c r="A575" s="187">
        <v>6401</v>
      </c>
      <c r="B575" s="187">
        <v>30</v>
      </c>
      <c r="C575" s="184" t="str">
        <f t="shared" si="20"/>
        <v>30-6401</v>
      </c>
      <c r="D575" s="244" t="s">
        <v>313</v>
      </c>
      <c r="E575" s="244" t="s">
        <v>74</v>
      </c>
      <c r="F575" s="244" t="s">
        <v>85</v>
      </c>
      <c r="G575" s="244" t="s">
        <v>86</v>
      </c>
      <c r="H575" s="187" t="s">
        <v>10</v>
      </c>
      <c r="I575" s="188">
        <v>264</v>
      </c>
      <c r="J575" s="188">
        <f>VLOOKUP(A575,CENIK!$A$2:$F$201,6,FALSE)</f>
        <v>0</v>
      </c>
      <c r="K575" s="188">
        <f t="shared" si="19"/>
        <v>0</v>
      </c>
    </row>
    <row r="576" spans="1:11" ht="30" x14ac:dyDescent="0.25">
      <c r="A576" s="187">
        <v>6402</v>
      </c>
      <c r="B576" s="187">
        <v>30</v>
      </c>
      <c r="C576" s="184" t="str">
        <f t="shared" si="20"/>
        <v>30-6402</v>
      </c>
      <c r="D576" s="244" t="s">
        <v>313</v>
      </c>
      <c r="E576" s="244" t="s">
        <v>74</v>
      </c>
      <c r="F576" s="244" t="s">
        <v>85</v>
      </c>
      <c r="G576" s="244" t="s">
        <v>122</v>
      </c>
      <c r="H576" s="187" t="s">
        <v>10</v>
      </c>
      <c r="I576" s="188">
        <v>264</v>
      </c>
      <c r="J576" s="188">
        <f>VLOOKUP(A576,CENIK!$A$2:$F$201,6,FALSE)</f>
        <v>0</v>
      </c>
      <c r="K576" s="188">
        <f t="shared" si="19"/>
        <v>0</v>
      </c>
    </row>
    <row r="577" spans="1:11" ht="30" x14ac:dyDescent="0.25">
      <c r="A577" s="187">
        <v>6501</v>
      </c>
      <c r="B577" s="187">
        <v>30</v>
      </c>
      <c r="C577" s="184" t="str">
        <f t="shared" si="20"/>
        <v>30-6501</v>
      </c>
      <c r="D577" s="244" t="s">
        <v>313</v>
      </c>
      <c r="E577" s="244" t="s">
        <v>74</v>
      </c>
      <c r="F577" s="244" t="s">
        <v>88</v>
      </c>
      <c r="G577" s="244" t="s">
        <v>271</v>
      </c>
      <c r="H577" s="187" t="s">
        <v>6</v>
      </c>
      <c r="I577" s="188">
        <v>13</v>
      </c>
      <c r="J577" s="188">
        <f>VLOOKUP(A577,CENIK!$A$2:$F$201,6,FALSE)</f>
        <v>0</v>
      </c>
      <c r="K577" s="188">
        <f t="shared" si="19"/>
        <v>0</v>
      </c>
    </row>
    <row r="578" spans="1:11" ht="75" x14ac:dyDescent="0.25">
      <c r="A578" s="187">
        <v>6512</v>
      </c>
      <c r="B578" s="187">
        <v>30</v>
      </c>
      <c r="C578" s="184" t="str">
        <f t="shared" si="20"/>
        <v>30-6512</v>
      </c>
      <c r="D578" s="244" t="s">
        <v>313</v>
      </c>
      <c r="E578" s="244" t="s">
        <v>74</v>
      </c>
      <c r="F578" s="244" t="s">
        <v>88</v>
      </c>
      <c r="G578" s="244" t="s">
        <v>278</v>
      </c>
      <c r="H578" s="187" t="s">
        <v>10</v>
      </c>
      <c r="I578" s="188">
        <v>119</v>
      </c>
      <c r="J578" s="188">
        <f>VLOOKUP(A578,CENIK!$A$2:$F$201,6,FALSE)</f>
        <v>0</v>
      </c>
      <c r="K578" s="188">
        <f t="shared" si="19"/>
        <v>0</v>
      </c>
    </row>
    <row r="579" spans="1:11" ht="75" x14ac:dyDescent="0.25">
      <c r="A579" s="187">
        <v>6513</v>
      </c>
      <c r="B579" s="187">
        <v>30</v>
      </c>
      <c r="C579" s="184" t="str">
        <f t="shared" si="20"/>
        <v>30-6513</v>
      </c>
      <c r="D579" s="244" t="s">
        <v>313</v>
      </c>
      <c r="E579" s="244" t="s">
        <v>74</v>
      </c>
      <c r="F579" s="244" t="s">
        <v>88</v>
      </c>
      <c r="G579" s="244" t="s">
        <v>279</v>
      </c>
      <c r="H579" s="187" t="s">
        <v>10</v>
      </c>
      <c r="I579" s="188">
        <v>108</v>
      </c>
      <c r="J579" s="188">
        <f>VLOOKUP(A579,CENIK!$A$2:$F$201,6,FALSE)</f>
        <v>0</v>
      </c>
      <c r="K579" s="188">
        <f t="shared" si="19"/>
        <v>0</v>
      </c>
    </row>
    <row r="580" spans="1:11" ht="45" x14ac:dyDescent="0.25">
      <c r="A580" s="187">
        <v>6503</v>
      </c>
      <c r="B580" s="187">
        <v>30</v>
      </c>
      <c r="C580" s="184" t="str">
        <f t="shared" si="20"/>
        <v>30-6503</v>
      </c>
      <c r="D580" s="244" t="s">
        <v>313</v>
      </c>
      <c r="E580" s="244" t="s">
        <v>74</v>
      </c>
      <c r="F580" s="244" t="s">
        <v>88</v>
      </c>
      <c r="G580" s="244" t="s">
        <v>273</v>
      </c>
      <c r="H580" s="187" t="s">
        <v>6</v>
      </c>
      <c r="I580" s="188">
        <v>8</v>
      </c>
      <c r="J580" s="188">
        <f>VLOOKUP(A580,CENIK!$A$2:$F$201,6,FALSE)</f>
        <v>0</v>
      </c>
      <c r="K580" s="188">
        <f t="shared" si="19"/>
        <v>0</v>
      </c>
    </row>
    <row r="581" spans="1:11" ht="60" x14ac:dyDescent="0.25">
      <c r="A581" s="187">
        <v>1201</v>
      </c>
      <c r="B581" s="187">
        <v>523</v>
      </c>
      <c r="C581" s="184" t="str">
        <f t="shared" si="20"/>
        <v>523-1201</v>
      </c>
      <c r="D581" s="244" t="s">
        <v>329</v>
      </c>
      <c r="E581" s="244" t="s">
        <v>7</v>
      </c>
      <c r="F581" s="244" t="s">
        <v>8</v>
      </c>
      <c r="G581" s="244" t="s">
        <v>9</v>
      </c>
      <c r="H581" s="187" t="s">
        <v>10</v>
      </c>
      <c r="I581" s="188">
        <v>26</v>
      </c>
      <c r="J581" s="188">
        <f>VLOOKUP(A581,CENIK!$A$2:$F$201,6,FALSE)</f>
        <v>0</v>
      </c>
      <c r="K581" s="188">
        <f t="shared" si="19"/>
        <v>0</v>
      </c>
    </row>
    <row r="582" spans="1:11" ht="45" x14ac:dyDescent="0.25">
      <c r="A582" s="187">
        <v>1202</v>
      </c>
      <c r="B582" s="187">
        <v>523</v>
      </c>
      <c r="C582" s="184" t="str">
        <f t="shared" si="20"/>
        <v>523-1202</v>
      </c>
      <c r="D582" s="244" t="s">
        <v>329</v>
      </c>
      <c r="E582" s="244" t="s">
        <v>7</v>
      </c>
      <c r="F582" s="244" t="s">
        <v>8</v>
      </c>
      <c r="G582" s="244" t="s">
        <v>11</v>
      </c>
      <c r="H582" s="187" t="s">
        <v>12</v>
      </c>
      <c r="I582" s="188">
        <v>2</v>
      </c>
      <c r="J582" s="188">
        <f>VLOOKUP(A582,CENIK!$A$2:$F$201,6,FALSE)</f>
        <v>0</v>
      </c>
      <c r="K582" s="188">
        <f t="shared" si="19"/>
        <v>0</v>
      </c>
    </row>
    <row r="583" spans="1:11" ht="60" x14ac:dyDescent="0.25">
      <c r="A583" s="187">
        <v>1203</v>
      </c>
      <c r="B583" s="187">
        <v>523</v>
      </c>
      <c r="C583" s="184" t="str">
        <f t="shared" si="20"/>
        <v>523-1203</v>
      </c>
      <c r="D583" s="244" t="s">
        <v>329</v>
      </c>
      <c r="E583" s="244" t="s">
        <v>7</v>
      </c>
      <c r="F583" s="244" t="s">
        <v>8</v>
      </c>
      <c r="G583" s="244" t="s">
        <v>236</v>
      </c>
      <c r="H583" s="187" t="s">
        <v>10</v>
      </c>
      <c r="I583" s="188">
        <v>26</v>
      </c>
      <c r="J583" s="188">
        <f>VLOOKUP(A583,CENIK!$A$2:$F$201,6,FALSE)</f>
        <v>0</v>
      </c>
      <c r="K583" s="188">
        <f t="shared" si="19"/>
        <v>0</v>
      </c>
    </row>
    <row r="584" spans="1:11" ht="45" x14ac:dyDescent="0.25">
      <c r="A584" s="187">
        <v>1204</v>
      </c>
      <c r="B584" s="187">
        <v>523</v>
      </c>
      <c r="C584" s="184" t="str">
        <f t="shared" si="20"/>
        <v>523-1204</v>
      </c>
      <c r="D584" s="244" t="s">
        <v>329</v>
      </c>
      <c r="E584" s="244" t="s">
        <v>7</v>
      </c>
      <c r="F584" s="244" t="s">
        <v>8</v>
      </c>
      <c r="G584" s="244" t="s">
        <v>13</v>
      </c>
      <c r="H584" s="187" t="s">
        <v>10</v>
      </c>
      <c r="I584" s="188">
        <v>26</v>
      </c>
      <c r="J584" s="188">
        <f>VLOOKUP(A584,CENIK!$A$2:$F$201,6,FALSE)</f>
        <v>0</v>
      </c>
      <c r="K584" s="188">
        <f t="shared" si="19"/>
        <v>0</v>
      </c>
    </row>
    <row r="585" spans="1:11" ht="60" x14ac:dyDescent="0.25">
      <c r="A585" s="187">
        <v>1205</v>
      </c>
      <c r="B585" s="187">
        <v>523</v>
      </c>
      <c r="C585" s="184" t="str">
        <f t="shared" si="20"/>
        <v>523-1205</v>
      </c>
      <c r="D585" s="244" t="s">
        <v>329</v>
      </c>
      <c r="E585" s="244" t="s">
        <v>7</v>
      </c>
      <c r="F585" s="244" t="s">
        <v>8</v>
      </c>
      <c r="G585" s="244" t="s">
        <v>237</v>
      </c>
      <c r="H585" s="187" t="s">
        <v>14</v>
      </c>
      <c r="I585" s="188">
        <v>1</v>
      </c>
      <c r="J585" s="188">
        <f>VLOOKUP(A585,CENIK!$A$2:$F$201,6,FALSE)</f>
        <v>0</v>
      </c>
      <c r="K585" s="188">
        <f t="shared" si="19"/>
        <v>0</v>
      </c>
    </row>
    <row r="586" spans="1:11" ht="75" x14ac:dyDescent="0.25">
      <c r="A586" s="187">
        <v>1208</v>
      </c>
      <c r="B586" s="187">
        <v>523</v>
      </c>
      <c r="C586" s="184" t="str">
        <f t="shared" si="20"/>
        <v>523-1208</v>
      </c>
      <c r="D586" s="244" t="s">
        <v>329</v>
      </c>
      <c r="E586" s="244" t="s">
        <v>7</v>
      </c>
      <c r="F586" s="244" t="s">
        <v>8</v>
      </c>
      <c r="G586" s="244" t="s">
        <v>240</v>
      </c>
      <c r="H586" s="187" t="s">
        <v>14</v>
      </c>
      <c r="I586" s="188">
        <v>1</v>
      </c>
      <c r="J586" s="188">
        <f>VLOOKUP(A586,CENIK!$A$2:$F$201,6,FALSE)</f>
        <v>0</v>
      </c>
      <c r="K586" s="188">
        <f t="shared" si="19"/>
        <v>0</v>
      </c>
    </row>
    <row r="587" spans="1:11" ht="75" x14ac:dyDescent="0.25">
      <c r="A587" s="187">
        <v>1210</v>
      </c>
      <c r="B587" s="187">
        <v>523</v>
      </c>
      <c r="C587" s="184" t="str">
        <f t="shared" si="20"/>
        <v>523-1210</v>
      </c>
      <c r="D587" s="244" t="s">
        <v>329</v>
      </c>
      <c r="E587" s="244" t="s">
        <v>7</v>
      </c>
      <c r="F587" s="244" t="s">
        <v>8</v>
      </c>
      <c r="G587" s="244" t="s">
        <v>241</v>
      </c>
      <c r="H587" s="187" t="s">
        <v>14</v>
      </c>
      <c r="I587" s="188">
        <v>1</v>
      </c>
      <c r="J587" s="188">
        <f>VLOOKUP(A587,CENIK!$A$2:$F$201,6,FALSE)</f>
        <v>0</v>
      </c>
      <c r="K587" s="188">
        <f t="shared" si="19"/>
        <v>0</v>
      </c>
    </row>
    <row r="588" spans="1:11" ht="45" x14ac:dyDescent="0.25">
      <c r="A588" s="187">
        <v>1301</v>
      </c>
      <c r="B588" s="187">
        <v>523</v>
      </c>
      <c r="C588" s="184" t="str">
        <f t="shared" si="20"/>
        <v>523-1301</v>
      </c>
      <c r="D588" s="244" t="s">
        <v>329</v>
      </c>
      <c r="E588" s="244" t="s">
        <v>7</v>
      </c>
      <c r="F588" s="244" t="s">
        <v>15</v>
      </c>
      <c r="G588" s="244" t="s">
        <v>16</v>
      </c>
      <c r="H588" s="187" t="s">
        <v>10</v>
      </c>
      <c r="I588" s="188">
        <v>26</v>
      </c>
      <c r="J588" s="188">
        <f>VLOOKUP(A588,CENIK!$A$2:$F$201,6,FALSE)</f>
        <v>0</v>
      </c>
      <c r="K588" s="188">
        <f t="shared" si="19"/>
        <v>0</v>
      </c>
    </row>
    <row r="589" spans="1:11" ht="150" x14ac:dyDescent="0.25">
      <c r="A589" s="187">
        <v>1302</v>
      </c>
      <c r="B589" s="187">
        <v>523</v>
      </c>
      <c r="C589" s="184" t="str">
        <f t="shared" si="20"/>
        <v>523-1302</v>
      </c>
      <c r="D589" s="244" t="s">
        <v>329</v>
      </c>
      <c r="E589" s="244" t="s">
        <v>7</v>
      </c>
      <c r="F589" s="244" t="s">
        <v>15</v>
      </c>
      <c r="G589" s="1201" t="s">
        <v>3252</v>
      </c>
      <c r="H589" s="187" t="s">
        <v>10</v>
      </c>
      <c r="I589" s="188">
        <v>26</v>
      </c>
      <c r="J589" s="188">
        <f>VLOOKUP(A589,CENIK!$A$2:$F$201,6,FALSE)</f>
        <v>0</v>
      </c>
      <c r="K589" s="188">
        <f t="shared" si="19"/>
        <v>0</v>
      </c>
    </row>
    <row r="590" spans="1:11" ht="60" x14ac:dyDescent="0.25">
      <c r="A590" s="187">
        <v>1310</v>
      </c>
      <c r="B590" s="187">
        <v>523</v>
      </c>
      <c r="C590" s="184" t="str">
        <f t="shared" si="20"/>
        <v>523-1310</v>
      </c>
      <c r="D590" s="244" t="s">
        <v>329</v>
      </c>
      <c r="E590" s="244" t="s">
        <v>7</v>
      </c>
      <c r="F590" s="244" t="s">
        <v>15</v>
      </c>
      <c r="G590" s="244" t="s">
        <v>21</v>
      </c>
      <c r="H590" s="187" t="s">
        <v>22</v>
      </c>
      <c r="I590" s="188">
        <v>14</v>
      </c>
      <c r="J590" s="188">
        <f>VLOOKUP(A590,CENIK!$A$2:$F$201,6,FALSE)</f>
        <v>0</v>
      </c>
      <c r="K590" s="188">
        <f t="shared" si="19"/>
        <v>0</v>
      </c>
    </row>
    <row r="591" spans="1:11" ht="30" x14ac:dyDescent="0.25">
      <c r="A591" s="187">
        <v>1401</v>
      </c>
      <c r="B591" s="187">
        <v>523</v>
      </c>
      <c r="C591" s="184" t="str">
        <f t="shared" si="20"/>
        <v>523-1401</v>
      </c>
      <c r="D591" s="244" t="s">
        <v>329</v>
      </c>
      <c r="E591" s="244" t="s">
        <v>7</v>
      </c>
      <c r="F591" s="244" t="s">
        <v>25</v>
      </c>
      <c r="G591" s="244" t="s">
        <v>247</v>
      </c>
      <c r="H591" s="187" t="s">
        <v>20</v>
      </c>
      <c r="I591" s="188">
        <v>1</v>
      </c>
      <c r="J591" s="188">
        <f>VLOOKUP(A591,CENIK!$A$2:$F$201,6,FALSE)</f>
        <v>0</v>
      </c>
      <c r="K591" s="188">
        <f t="shared" si="19"/>
        <v>0</v>
      </c>
    </row>
    <row r="592" spans="1:11" ht="30" x14ac:dyDescent="0.25">
      <c r="A592" s="187">
        <v>1402</v>
      </c>
      <c r="B592" s="187">
        <v>523</v>
      </c>
      <c r="C592" s="184" t="str">
        <f t="shared" si="20"/>
        <v>523-1402</v>
      </c>
      <c r="D592" s="244" t="s">
        <v>329</v>
      </c>
      <c r="E592" s="244" t="s">
        <v>7</v>
      </c>
      <c r="F592" s="244" t="s">
        <v>25</v>
      </c>
      <c r="G592" s="244" t="s">
        <v>248</v>
      </c>
      <c r="H592" s="187" t="s">
        <v>20</v>
      </c>
      <c r="I592" s="188">
        <v>5</v>
      </c>
      <c r="J592" s="188">
        <f>VLOOKUP(A592,CENIK!$A$2:$F$201,6,FALSE)</f>
        <v>0</v>
      </c>
      <c r="K592" s="188">
        <f t="shared" si="19"/>
        <v>0</v>
      </c>
    </row>
    <row r="593" spans="1:11" ht="30" x14ac:dyDescent="0.25">
      <c r="A593" s="187">
        <v>1403</v>
      </c>
      <c r="B593" s="187">
        <v>523</v>
      </c>
      <c r="C593" s="184" t="str">
        <f t="shared" si="20"/>
        <v>523-1403</v>
      </c>
      <c r="D593" s="244" t="s">
        <v>329</v>
      </c>
      <c r="E593" s="244" t="s">
        <v>7</v>
      </c>
      <c r="F593" s="244" t="s">
        <v>25</v>
      </c>
      <c r="G593" s="244" t="s">
        <v>249</v>
      </c>
      <c r="H593" s="187" t="s">
        <v>20</v>
      </c>
      <c r="I593" s="188">
        <v>1</v>
      </c>
      <c r="J593" s="188">
        <f>VLOOKUP(A593,CENIK!$A$2:$F$201,6,FALSE)</f>
        <v>0</v>
      </c>
      <c r="K593" s="188">
        <f t="shared" si="19"/>
        <v>0</v>
      </c>
    </row>
    <row r="594" spans="1:11" ht="45" x14ac:dyDescent="0.25">
      <c r="A594" s="187">
        <v>12308</v>
      </c>
      <c r="B594" s="187">
        <v>523</v>
      </c>
      <c r="C594" s="184" t="str">
        <f t="shared" si="20"/>
        <v>523-12308</v>
      </c>
      <c r="D594" s="244" t="s">
        <v>329</v>
      </c>
      <c r="E594" s="244" t="s">
        <v>26</v>
      </c>
      <c r="F594" s="244" t="s">
        <v>27</v>
      </c>
      <c r="G594" s="244" t="s">
        <v>28</v>
      </c>
      <c r="H594" s="187" t="s">
        <v>29</v>
      </c>
      <c r="I594" s="188">
        <v>93.1</v>
      </c>
      <c r="J594" s="188">
        <f>VLOOKUP(A594,CENIK!$A$2:$F$201,6,FALSE)</f>
        <v>0</v>
      </c>
      <c r="K594" s="188">
        <f t="shared" si="19"/>
        <v>0</v>
      </c>
    </row>
    <row r="595" spans="1:11" ht="30" x14ac:dyDescent="0.25">
      <c r="A595" s="187">
        <v>24405</v>
      </c>
      <c r="B595" s="187">
        <v>523</v>
      </c>
      <c r="C595" s="184" t="str">
        <f t="shared" si="20"/>
        <v>523-24405</v>
      </c>
      <c r="D595" s="244" t="s">
        <v>329</v>
      </c>
      <c r="E595" s="244" t="s">
        <v>26</v>
      </c>
      <c r="F595" s="244" t="s">
        <v>36</v>
      </c>
      <c r="G595" s="244" t="s">
        <v>252</v>
      </c>
      <c r="H595" s="187" t="s">
        <v>22</v>
      </c>
      <c r="I595" s="188">
        <v>30.59</v>
      </c>
      <c r="J595" s="188">
        <f>VLOOKUP(A595,CENIK!$A$2:$F$201,6,FALSE)</f>
        <v>0</v>
      </c>
      <c r="K595" s="188">
        <f t="shared" si="19"/>
        <v>0</v>
      </c>
    </row>
    <row r="596" spans="1:11" ht="45" x14ac:dyDescent="0.25">
      <c r="A596" s="187">
        <v>31302</v>
      </c>
      <c r="B596" s="187">
        <v>523</v>
      </c>
      <c r="C596" s="184" t="str">
        <f t="shared" si="20"/>
        <v>523-31302</v>
      </c>
      <c r="D596" s="244" t="s">
        <v>329</v>
      </c>
      <c r="E596" s="244" t="s">
        <v>26</v>
      </c>
      <c r="F596" s="244" t="s">
        <v>36</v>
      </c>
      <c r="G596" s="244" t="s">
        <v>639</v>
      </c>
      <c r="H596" s="187" t="s">
        <v>22</v>
      </c>
      <c r="I596" s="188">
        <v>26.11</v>
      </c>
      <c r="J596" s="188">
        <f>VLOOKUP(A596,CENIK!$A$2:$F$201,6,FALSE)</f>
        <v>0</v>
      </c>
      <c r="K596" s="188">
        <f t="shared" si="19"/>
        <v>0</v>
      </c>
    </row>
    <row r="597" spans="1:11" ht="75" x14ac:dyDescent="0.25">
      <c r="A597" s="187">
        <v>31602</v>
      </c>
      <c r="B597" s="187">
        <v>523</v>
      </c>
      <c r="C597" s="184" t="str">
        <f t="shared" si="20"/>
        <v>523-31602</v>
      </c>
      <c r="D597" s="244" t="s">
        <v>329</v>
      </c>
      <c r="E597" s="244" t="s">
        <v>26</v>
      </c>
      <c r="F597" s="244" t="s">
        <v>36</v>
      </c>
      <c r="G597" s="244" t="s">
        <v>640</v>
      </c>
      <c r="H597" s="187" t="s">
        <v>29</v>
      </c>
      <c r="I597" s="188">
        <v>93.1</v>
      </c>
      <c r="J597" s="188">
        <f>VLOOKUP(A597,CENIK!$A$2:$F$201,6,FALSE)</f>
        <v>0</v>
      </c>
      <c r="K597" s="188">
        <f t="shared" si="19"/>
        <v>0</v>
      </c>
    </row>
    <row r="598" spans="1:11" ht="45" x14ac:dyDescent="0.25">
      <c r="A598" s="187">
        <v>32311</v>
      </c>
      <c r="B598" s="187">
        <v>523</v>
      </c>
      <c r="C598" s="184" t="str">
        <f t="shared" si="20"/>
        <v>523-32311</v>
      </c>
      <c r="D598" s="244" t="s">
        <v>329</v>
      </c>
      <c r="E598" s="244" t="s">
        <v>26</v>
      </c>
      <c r="F598" s="244" t="s">
        <v>36</v>
      </c>
      <c r="G598" s="244" t="s">
        <v>255</v>
      </c>
      <c r="H598" s="187" t="s">
        <v>29</v>
      </c>
      <c r="I598" s="188">
        <v>93.1</v>
      </c>
      <c r="J598" s="188">
        <f>VLOOKUP(A598,CENIK!$A$2:$F$201,6,FALSE)</f>
        <v>0</v>
      </c>
      <c r="K598" s="188">
        <f t="shared" si="19"/>
        <v>0</v>
      </c>
    </row>
    <row r="599" spans="1:11" ht="30" x14ac:dyDescent="0.25">
      <c r="A599" s="187">
        <v>2208</v>
      </c>
      <c r="B599" s="187">
        <v>523</v>
      </c>
      <c r="C599" s="184" t="str">
        <f t="shared" si="20"/>
        <v>523-2208</v>
      </c>
      <c r="D599" s="244" t="s">
        <v>329</v>
      </c>
      <c r="E599" s="244" t="s">
        <v>26</v>
      </c>
      <c r="F599" s="244" t="s">
        <v>36</v>
      </c>
      <c r="G599" s="244" t="s">
        <v>37</v>
      </c>
      <c r="H599" s="187" t="s">
        <v>29</v>
      </c>
      <c r="I599" s="188">
        <v>93.1</v>
      </c>
      <c r="J599" s="188">
        <f>VLOOKUP(A599,CENIK!$A$2:$F$201,6,FALSE)</f>
        <v>0</v>
      </c>
      <c r="K599" s="188">
        <f t="shared" si="19"/>
        <v>0</v>
      </c>
    </row>
    <row r="600" spans="1:11" ht="30" x14ac:dyDescent="0.25">
      <c r="A600" s="187">
        <v>34901</v>
      </c>
      <c r="B600" s="187">
        <v>523</v>
      </c>
      <c r="C600" s="184" t="str">
        <f t="shared" si="20"/>
        <v>523-34901</v>
      </c>
      <c r="D600" s="244" t="s">
        <v>329</v>
      </c>
      <c r="E600" s="244" t="s">
        <v>26</v>
      </c>
      <c r="F600" s="244" t="s">
        <v>36</v>
      </c>
      <c r="G600" s="244" t="s">
        <v>43</v>
      </c>
      <c r="H600" s="187" t="s">
        <v>29</v>
      </c>
      <c r="I600" s="188">
        <v>93.1</v>
      </c>
      <c r="J600" s="188">
        <f>VLOOKUP(A600,CENIK!$A$2:$F$201,6,FALSE)</f>
        <v>0</v>
      </c>
      <c r="K600" s="188">
        <f t="shared" si="19"/>
        <v>0</v>
      </c>
    </row>
    <row r="601" spans="1:11" ht="60" x14ac:dyDescent="0.25">
      <c r="A601" s="187">
        <v>4109</v>
      </c>
      <c r="B601" s="187">
        <v>523</v>
      </c>
      <c r="C601" s="184" t="str">
        <f t="shared" si="20"/>
        <v>523-4109</v>
      </c>
      <c r="D601" s="244" t="s">
        <v>329</v>
      </c>
      <c r="E601" s="244" t="s">
        <v>49</v>
      </c>
      <c r="F601" s="244" t="s">
        <v>50</v>
      </c>
      <c r="G601" s="244" t="s">
        <v>259</v>
      </c>
      <c r="H601" s="187" t="s">
        <v>22</v>
      </c>
      <c r="I601" s="188">
        <v>65.099999999999994</v>
      </c>
      <c r="J601" s="188">
        <f>VLOOKUP(A601,CENIK!$A$2:$F$201,6,FALSE)</f>
        <v>0</v>
      </c>
      <c r="K601" s="188">
        <f t="shared" si="19"/>
        <v>0</v>
      </c>
    </row>
    <row r="602" spans="1:11" ht="60" x14ac:dyDescent="0.25">
      <c r="A602" s="187">
        <v>4110</v>
      </c>
      <c r="B602" s="187">
        <v>523</v>
      </c>
      <c r="C602" s="184" t="str">
        <f t="shared" si="20"/>
        <v>523-4110</v>
      </c>
      <c r="D602" s="244" t="s">
        <v>329</v>
      </c>
      <c r="E602" s="244" t="s">
        <v>49</v>
      </c>
      <c r="F602" s="244" t="s">
        <v>50</v>
      </c>
      <c r="G602" s="244" t="s">
        <v>51</v>
      </c>
      <c r="H602" s="187" t="s">
        <v>22</v>
      </c>
      <c r="I602" s="188">
        <v>72.2</v>
      </c>
      <c r="J602" s="188">
        <f>VLOOKUP(A602,CENIK!$A$2:$F$201,6,FALSE)</f>
        <v>0</v>
      </c>
      <c r="K602" s="188">
        <f t="shared" si="19"/>
        <v>0</v>
      </c>
    </row>
    <row r="603" spans="1:11" ht="45" x14ac:dyDescent="0.25">
      <c r="A603" s="187">
        <v>4121</v>
      </c>
      <c r="B603" s="187">
        <v>523</v>
      </c>
      <c r="C603" s="184" t="str">
        <f t="shared" si="20"/>
        <v>523-4121</v>
      </c>
      <c r="D603" s="244" t="s">
        <v>329</v>
      </c>
      <c r="E603" s="244" t="s">
        <v>49</v>
      </c>
      <c r="F603" s="244" t="s">
        <v>50</v>
      </c>
      <c r="G603" s="244" t="s">
        <v>260</v>
      </c>
      <c r="H603" s="187" t="s">
        <v>22</v>
      </c>
      <c r="I603" s="188">
        <v>7</v>
      </c>
      <c r="J603" s="188">
        <f>VLOOKUP(A603,CENIK!$A$2:$F$201,6,FALSE)</f>
        <v>0</v>
      </c>
      <c r="K603" s="188">
        <f t="shared" si="19"/>
        <v>0</v>
      </c>
    </row>
    <row r="604" spans="1:11" ht="30" x14ac:dyDescent="0.25">
      <c r="A604" s="187">
        <v>4202</v>
      </c>
      <c r="B604" s="187">
        <v>523</v>
      </c>
      <c r="C604" s="184" t="str">
        <f t="shared" si="20"/>
        <v>523-4202</v>
      </c>
      <c r="D604" s="244" t="s">
        <v>329</v>
      </c>
      <c r="E604" s="244" t="s">
        <v>49</v>
      </c>
      <c r="F604" s="244" t="s">
        <v>56</v>
      </c>
      <c r="G604" s="244" t="s">
        <v>58</v>
      </c>
      <c r="H604" s="187" t="s">
        <v>29</v>
      </c>
      <c r="I604" s="188">
        <v>20.8</v>
      </c>
      <c r="J604" s="188">
        <f>VLOOKUP(A604,CENIK!$A$2:$F$201,6,FALSE)</f>
        <v>0</v>
      </c>
      <c r="K604" s="188">
        <f t="shared" si="19"/>
        <v>0</v>
      </c>
    </row>
    <row r="605" spans="1:11" ht="75" x14ac:dyDescent="0.25">
      <c r="A605" s="187">
        <v>4203</v>
      </c>
      <c r="B605" s="187">
        <v>523</v>
      </c>
      <c r="C605" s="184" t="str">
        <f t="shared" si="20"/>
        <v>523-4203</v>
      </c>
      <c r="D605" s="244" t="s">
        <v>329</v>
      </c>
      <c r="E605" s="244" t="s">
        <v>49</v>
      </c>
      <c r="F605" s="244" t="s">
        <v>56</v>
      </c>
      <c r="G605" s="244" t="s">
        <v>59</v>
      </c>
      <c r="H605" s="187" t="s">
        <v>22</v>
      </c>
      <c r="I605" s="188">
        <v>4.84</v>
      </c>
      <c r="J605" s="188">
        <f>VLOOKUP(A605,CENIK!$A$2:$F$201,6,FALSE)</f>
        <v>0</v>
      </c>
      <c r="K605" s="188">
        <f t="shared" si="19"/>
        <v>0</v>
      </c>
    </row>
    <row r="606" spans="1:11" ht="60" x14ac:dyDescent="0.25">
      <c r="A606" s="187">
        <v>4204</v>
      </c>
      <c r="B606" s="187">
        <v>523</v>
      </c>
      <c r="C606" s="184" t="str">
        <f t="shared" si="20"/>
        <v>523-4204</v>
      </c>
      <c r="D606" s="244" t="s">
        <v>329</v>
      </c>
      <c r="E606" s="244" t="s">
        <v>49</v>
      </c>
      <c r="F606" s="244" t="s">
        <v>56</v>
      </c>
      <c r="G606" s="244" t="s">
        <v>60</v>
      </c>
      <c r="H606" s="187" t="s">
        <v>22</v>
      </c>
      <c r="I606" s="188">
        <v>21.34</v>
      </c>
      <c r="J606" s="188">
        <f>VLOOKUP(A606,CENIK!$A$2:$F$201,6,FALSE)</f>
        <v>0</v>
      </c>
      <c r="K606" s="188">
        <f t="shared" si="19"/>
        <v>0</v>
      </c>
    </row>
    <row r="607" spans="1:11" ht="60" x14ac:dyDescent="0.25">
      <c r="A607" s="187">
        <v>4206</v>
      </c>
      <c r="B607" s="187">
        <v>523</v>
      </c>
      <c r="C607" s="184" t="str">
        <f t="shared" si="20"/>
        <v>523-4206</v>
      </c>
      <c r="D607" s="244" t="s">
        <v>329</v>
      </c>
      <c r="E607" s="244" t="s">
        <v>49</v>
      </c>
      <c r="F607" s="244" t="s">
        <v>56</v>
      </c>
      <c r="G607" s="244" t="s">
        <v>62</v>
      </c>
      <c r="H607" s="187" t="s">
        <v>22</v>
      </c>
      <c r="I607" s="188">
        <v>51.13</v>
      </c>
      <c r="J607" s="188">
        <f>VLOOKUP(A607,CENIK!$A$2:$F$201,6,FALSE)</f>
        <v>0</v>
      </c>
      <c r="K607" s="188">
        <f t="shared" si="19"/>
        <v>0</v>
      </c>
    </row>
    <row r="608" spans="1:11" ht="75" x14ac:dyDescent="0.25">
      <c r="A608" s="187">
        <v>5108</v>
      </c>
      <c r="B608" s="187">
        <v>523</v>
      </c>
      <c r="C608" s="184" t="str">
        <f t="shared" si="20"/>
        <v>523-5108</v>
      </c>
      <c r="D608" s="244" t="s">
        <v>329</v>
      </c>
      <c r="E608" s="244" t="s">
        <v>63</v>
      </c>
      <c r="F608" s="244" t="s">
        <v>64</v>
      </c>
      <c r="G608" s="244" t="s">
        <v>68</v>
      </c>
      <c r="H608" s="187" t="s">
        <v>69</v>
      </c>
      <c r="I608" s="188">
        <v>20</v>
      </c>
      <c r="J608" s="188">
        <f>VLOOKUP(A608,CENIK!$A$2:$F$201,6,FALSE)</f>
        <v>0</v>
      </c>
      <c r="K608" s="188">
        <f t="shared" si="19"/>
        <v>0</v>
      </c>
    </row>
    <row r="609" spans="1:11" ht="165" x14ac:dyDescent="0.25">
      <c r="A609" s="187">
        <v>6103</v>
      </c>
      <c r="B609" s="187">
        <v>523</v>
      </c>
      <c r="C609" s="184" t="str">
        <f t="shared" si="20"/>
        <v>523-6103</v>
      </c>
      <c r="D609" s="244" t="s">
        <v>329</v>
      </c>
      <c r="E609" s="244" t="s">
        <v>74</v>
      </c>
      <c r="F609" s="244" t="s">
        <v>75</v>
      </c>
      <c r="G609" s="244" t="s">
        <v>544</v>
      </c>
      <c r="H609" s="187" t="s">
        <v>10</v>
      </c>
      <c r="I609" s="188">
        <v>26</v>
      </c>
      <c r="J609" s="188">
        <f>VLOOKUP(A609,CENIK!$A$2:$F$201,6,FALSE)</f>
        <v>0</v>
      </c>
      <c r="K609" s="188">
        <f t="shared" si="19"/>
        <v>0</v>
      </c>
    </row>
    <row r="610" spans="1:11" ht="120" x14ac:dyDescent="0.25">
      <c r="A610" s="187">
        <v>6228</v>
      </c>
      <c r="B610" s="187">
        <v>523</v>
      </c>
      <c r="C610" s="184" t="str">
        <f t="shared" si="20"/>
        <v>523-6228</v>
      </c>
      <c r="D610" s="244" t="s">
        <v>329</v>
      </c>
      <c r="E610" s="244" t="s">
        <v>74</v>
      </c>
      <c r="F610" s="244" t="s">
        <v>77</v>
      </c>
      <c r="G610" s="244" t="s">
        <v>646</v>
      </c>
      <c r="H610" s="187" t="s">
        <v>6</v>
      </c>
      <c r="I610" s="188">
        <v>1</v>
      </c>
      <c r="J610" s="188">
        <f>VLOOKUP(A610,CENIK!$A$2:$F$201,6,FALSE)</f>
        <v>0</v>
      </c>
      <c r="K610" s="188">
        <f t="shared" si="19"/>
        <v>0</v>
      </c>
    </row>
    <row r="611" spans="1:11" ht="30" x14ac:dyDescent="0.25">
      <c r="A611" s="187">
        <v>6257</v>
      </c>
      <c r="B611" s="187">
        <v>523</v>
      </c>
      <c r="C611" s="184" t="str">
        <f t="shared" si="20"/>
        <v>523-6257</v>
      </c>
      <c r="D611" s="244" t="s">
        <v>329</v>
      </c>
      <c r="E611" s="244" t="s">
        <v>74</v>
      </c>
      <c r="F611" s="244" t="s">
        <v>77</v>
      </c>
      <c r="G611" s="244" t="s">
        <v>79</v>
      </c>
      <c r="H611" s="187" t="s">
        <v>6</v>
      </c>
      <c r="I611" s="188">
        <v>1</v>
      </c>
      <c r="J611" s="188">
        <f>VLOOKUP(A611,CENIK!$A$2:$F$201,6,FALSE)</f>
        <v>0</v>
      </c>
      <c r="K611" s="188">
        <f t="shared" si="19"/>
        <v>0</v>
      </c>
    </row>
    <row r="612" spans="1:11" ht="120" x14ac:dyDescent="0.25">
      <c r="A612" s="187">
        <v>6253</v>
      </c>
      <c r="B612" s="187">
        <v>523</v>
      </c>
      <c r="C612" s="184" t="str">
        <f t="shared" si="20"/>
        <v>523-6253</v>
      </c>
      <c r="D612" s="244" t="s">
        <v>329</v>
      </c>
      <c r="E612" s="244" t="s">
        <v>74</v>
      </c>
      <c r="F612" s="244" t="s">
        <v>77</v>
      </c>
      <c r="G612" s="244" t="s">
        <v>269</v>
      </c>
      <c r="H612" s="187" t="s">
        <v>6</v>
      </c>
      <c r="I612" s="188">
        <v>1</v>
      </c>
      <c r="J612" s="188">
        <f>VLOOKUP(A612,CENIK!$A$2:$F$201,6,FALSE)</f>
        <v>0</v>
      </c>
      <c r="K612" s="188">
        <f t="shared" si="19"/>
        <v>0</v>
      </c>
    </row>
    <row r="613" spans="1:11" ht="120" x14ac:dyDescent="0.25">
      <c r="A613" s="187">
        <v>6305</v>
      </c>
      <c r="B613" s="187">
        <v>523</v>
      </c>
      <c r="C613" s="184" t="str">
        <f t="shared" si="20"/>
        <v>523-6305</v>
      </c>
      <c r="D613" s="244" t="s">
        <v>329</v>
      </c>
      <c r="E613" s="244" t="s">
        <v>74</v>
      </c>
      <c r="F613" s="244" t="s">
        <v>81</v>
      </c>
      <c r="G613" s="244" t="s">
        <v>84</v>
      </c>
      <c r="H613" s="187" t="s">
        <v>6</v>
      </c>
      <c r="I613" s="188">
        <v>1</v>
      </c>
      <c r="J613" s="188">
        <f>VLOOKUP(A613,CENIK!$A$2:$F$201,6,FALSE)</f>
        <v>0</v>
      </c>
      <c r="K613" s="188">
        <f t="shared" si="19"/>
        <v>0</v>
      </c>
    </row>
    <row r="614" spans="1:11" ht="345" x14ac:dyDescent="0.25">
      <c r="A614" s="187">
        <v>6301</v>
      </c>
      <c r="B614" s="187">
        <v>523</v>
      </c>
      <c r="C614" s="184" t="str">
        <f t="shared" si="20"/>
        <v>523-6301</v>
      </c>
      <c r="D614" s="244" t="s">
        <v>329</v>
      </c>
      <c r="E614" s="244" t="s">
        <v>74</v>
      </c>
      <c r="F614" s="244" t="s">
        <v>81</v>
      </c>
      <c r="G614" s="244" t="s">
        <v>270</v>
      </c>
      <c r="H614" s="187" t="s">
        <v>6</v>
      </c>
      <c r="I614" s="188">
        <v>1</v>
      </c>
      <c r="J614" s="188">
        <f>VLOOKUP(A614,CENIK!$A$2:$F$201,6,FALSE)</f>
        <v>0</v>
      </c>
      <c r="K614" s="188">
        <f t="shared" si="19"/>
        <v>0</v>
      </c>
    </row>
    <row r="615" spans="1:11" ht="60" x14ac:dyDescent="0.25">
      <c r="A615" s="187">
        <v>6405</v>
      </c>
      <c r="B615" s="187">
        <v>523</v>
      </c>
      <c r="C615" s="184" t="str">
        <f t="shared" si="20"/>
        <v>523-6405</v>
      </c>
      <c r="D615" s="244" t="s">
        <v>329</v>
      </c>
      <c r="E615" s="244" t="s">
        <v>74</v>
      </c>
      <c r="F615" s="244" t="s">
        <v>85</v>
      </c>
      <c r="G615" s="244" t="s">
        <v>87</v>
      </c>
      <c r="H615" s="187" t="s">
        <v>10</v>
      </c>
      <c r="I615" s="188">
        <v>26</v>
      </c>
      <c r="J615" s="188">
        <f>VLOOKUP(A615,CENIK!$A$2:$F$201,6,FALSE)</f>
        <v>0</v>
      </c>
      <c r="K615" s="188">
        <f t="shared" si="19"/>
        <v>0</v>
      </c>
    </row>
    <row r="616" spans="1:11" ht="30" x14ac:dyDescent="0.25">
      <c r="A616" s="187">
        <v>6401</v>
      </c>
      <c r="B616" s="187">
        <v>523</v>
      </c>
      <c r="C616" s="184" t="str">
        <f t="shared" si="20"/>
        <v>523-6401</v>
      </c>
      <c r="D616" s="244" t="s">
        <v>329</v>
      </c>
      <c r="E616" s="244" t="s">
        <v>74</v>
      </c>
      <c r="F616" s="244" t="s">
        <v>85</v>
      </c>
      <c r="G616" s="244" t="s">
        <v>86</v>
      </c>
      <c r="H616" s="187" t="s">
        <v>10</v>
      </c>
      <c r="I616" s="188">
        <v>26</v>
      </c>
      <c r="J616" s="188">
        <f>VLOOKUP(A616,CENIK!$A$2:$F$201,6,FALSE)</f>
        <v>0</v>
      </c>
      <c r="K616" s="188">
        <f t="shared" si="19"/>
        <v>0</v>
      </c>
    </row>
    <row r="617" spans="1:11" ht="30" x14ac:dyDescent="0.25">
      <c r="A617" s="187">
        <v>6402</v>
      </c>
      <c r="B617" s="187">
        <v>523</v>
      </c>
      <c r="C617" s="184" t="str">
        <f t="shared" si="20"/>
        <v>523-6402</v>
      </c>
      <c r="D617" s="244" t="s">
        <v>329</v>
      </c>
      <c r="E617" s="244" t="s">
        <v>74</v>
      </c>
      <c r="F617" s="244" t="s">
        <v>85</v>
      </c>
      <c r="G617" s="244" t="s">
        <v>122</v>
      </c>
      <c r="H617" s="187" t="s">
        <v>10</v>
      </c>
      <c r="I617" s="188">
        <v>26</v>
      </c>
      <c r="J617" s="188">
        <f>VLOOKUP(A617,CENIK!$A$2:$F$201,6,FALSE)</f>
        <v>0</v>
      </c>
      <c r="K617" s="188">
        <f t="shared" si="19"/>
        <v>0</v>
      </c>
    </row>
    <row r="618" spans="1:11" ht="30" x14ac:dyDescent="0.25">
      <c r="A618" s="187">
        <v>6501</v>
      </c>
      <c r="B618" s="187">
        <v>523</v>
      </c>
      <c r="C618" s="184" t="str">
        <f t="shared" si="20"/>
        <v>523-6501</v>
      </c>
      <c r="D618" s="244" t="s">
        <v>329</v>
      </c>
      <c r="E618" s="244" t="s">
        <v>74</v>
      </c>
      <c r="F618" s="244" t="s">
        <v>88</v>
      </c>
      <c r="G618" s="244" t="s">
        <v>271</v>
      </c>
      <c r="H618" s="187" t="s">
        <v>6</v>
      </c>
      <c r="I618" s="188">
        <v>1</v>
      </c>
      <c r="J618" s="188">
        <f>VLOOKUP(A618,CENIK!$A$2:$F$201,6,FALSE)</f>
        <v>0</v>
      </c>
      <c r="K618" s="188">
        <f t="shared" si="19"/>
        <v>0</v>
      </c>
    </row>
    <row r="619" spans="1:11" ht="45" x14ac:dyDescent="0.25">
      <c r="A619" s="187">
        <v>6503</v>
      </c>
      <c r="B619" s="187">
        <v>523</v>
      </c>
      <c r="C619" s="184" t="str">
        <f t="shared" si="20"/>
        <v>523-6503</v>
      </c>
      <c r="D619" s="244" t="s">
        <v>329</v>
      </c>
      <c r="E619" s="244" t="s">
        <v>74</v>
      </c>
      <c r="F619" s="244" t="s">
        <v>88</v>
      </c>
      <c r="G619" s="244" t="s">
        <v>273</v>
      </c>
      <c r="H619" s="187" t="s">
        <v>6</v>
      </c>
      <c r="I619" s="188">
        <v>4</v>
      </c>
      <c r="J619" s="188">
        <f>VLOOKUP(A619,CENIK!$A$2:$F$201,6,FALSE)</f>
        <v>0</v>
      </c>
      <c r="K619" s="188">
        <f t="shared" ref="K619:K682" si="21">ROUND(I619*J619,2)</f>
        <v>0</v>
      </c>
    </row>
    <row r="620" spans="1:11" ht="60" x14ac:dyDescent="0.25">
      <c r="A620" s="187">
        <v>1201</v>
      </c>
      <c r="B620" s="187">
        <v>143</v>
      </c>
      <c r="C620" s="184" t="str">
        <f t="shared" si="20"/>
        <v>143-1201</v>
      </c>
      <c r="D620" s="244" t="s">
        <v>318</v>
      </c>
      <c r="E620" s="244" t="s">
        <v>7</v>
      </c>
      <c r="F620" s="244" t="s">
        <v>8</v>
      </c>
      <c r="G620" s="244" t="s">
        <v>9</v>
      </c>
      <c r="H620" s="187" t="s">
        <v>10</v>
      </c>
      <c r="I620" s="188">
        <v>145</v>
      </c>
      <c r="J620" s="188">
        <f>VLOOKUP(A620,CENIK!$A$2:$F$201,6,FALSE)</f>
        <v>0</v>
      </c>
      <c r="K620" s="188">
        <f t="shared" si="21"/>
        <v>0</v>
      </c>
    </row>
    <row r="621" spans="1:11" ht="45" x14ac:dyDescent="0.25">
      <c r="A621" s="187">
        <v>1202</v>
      </c>
      <c r="B621" s="187">
        <v>143</v>
      </c>
      <c r="C621" s="184" t="str">
        <f t="shared" si="20"/>
        <v>143-1202</v>
      </c>
      <c r="D621" s="244" t="s">
        <v>318</v>
      </c>
      <c r="E621" s="244" t="s">
        <v>7</v>
      </c>
      <c r="F621" s="244" t="s">
        <v>8</v>
      </c>
      <c r="G621" s="244" t="s">
        <v>11</v>
      </c>
      <c r="H621" s="187" t="s">
        <v>12</v>
      </c>
      <c r="I621" s="188">
        <v>5</v>
      </c>
      <c r="J621" s="188">
        <f>VLOOKUP(A621,CENIK!$A$2:$F$201,6,FALSE)</f>
        <v>0</v>
      </c>
      <c r="K621" s="188">
        <f t="shared" si="21"/>
        <v>0</v>
      </c>
    </row>
    <row r="622" spans="1:11" ht="60" x14ac:dyDescent="0.25">
      <c r="A622" s="187">
        <v>1203</v>
      </c>
      <c r="B622" s="187">
        <v>143</v>
      </c>
      <c r="C622" s="184" t="str">
        <f t="shared" si="20"/>
        <v>143-1203</v>
      </c>
      <c r="D622" s="244" t="s">
        <v>318</v>
      </c>
      <c r="E622" s="244" t="s">
        <v>7</v>
      </c>
      <c r="F622" s="244" t="s">
        <v>8</v>
      </c>
      <c r="G622" s="244" t="s">
        <v>236</v>
      </c>
      <c r="H622" s="187" t="s">
        <v>10</v>
      </c>
      <c r="I622" s="188">
        <v>145</v>
      </c>
      <c r="J622" s="188">
        <f>VLOOKUP(A622,CENIK!$A$2:$F$201,6,FALSE)</f>
        <v>0</v>
      </c>
      <c r="K622" s="188">
        <f t="shared" si="21"/>
        <v>0</v>
      </c>
    </row>
    <row r="623" spans="1:11" ht="45" x14ac:dyDescent="0.25">
      <c r="A623" s="187">
        <v>1204</v>
      </c>
      <c r="B623" s="187">
        <v>143</v>
      </c>
      <c r="C623" s="184" t="str">
        <f t="shared" si="20"/>
        <v>143-1204</v>
      </c>
      <c r="D623" s="244" t="s">
        <v>318</v>
      </c>
      <c r="E623" s="244" t="s">
        <v>7</v>
      </c>
      <c r="F623" s="244" t="s">
        <v>8</v>
      </c>
      <c r="G623" s="244" t="s">
        <v>13</v>
      </c>
      <c r="H623" s="187" t="s">
        <v>10</v>
      </c>
      <c r="I623" s="188">
        <v>145</v>
      </c>
      <c r="J623" s="188">
        <f>VLOOKUP(A623,CENIK!$A$2:$F$201,6,FALSE)</f>
        <v>0</v>
      </c>
      <c r="K623" s="188">
        <f t="shared" si="21"/>
        <v>0</v>
      </c>
    </row>
    <row r="624" spans="1:11" ht="60" x14ac:dyDescent="0.25">
      <c r="A624" s="187">
        <v>1205</v>
      </c>
      <c r="B624" s="187">
        <v>143</v>
      </c>
      <c r="C624" s="184" t="str">
        <f t="shared" si="20"/>
        <v>143-1205</v>
      </c>
      <c r="D624" s="244" t="s">
        <v>318</v>
      </c>
      <c r="E624" s="244" t="s">
        <v>7</v>
      </c>
      <c r="F624" s="244" t="s">
        <v>8</v>
      </c>
      <c r="G624" s="244" t="s">
        <v>237</v>
      </c>
      <c r="H624" s="187" t="s">
        <v>14</v>
      </c>
      <c r="I624" s="188">
        <v>1</v>
      </c>
      <c r="J624" s="188">
        <f>VLOOKUP(A624,CENIK!$A$2:$F$201,6,FALSE)</f>
        <v>0</v>
      </c>
      <c r="K624" s="188">
        <f t="shared" si="21"/>
        <v>0</v>
      </c>
    </row>
    <row r="625" spans="1:11" ht="75" x14ac:dyDescent="0.25">
      <c r="A625" s="187">
        <v>1207</v>
      </c>
      <c r="B625" s="187">
        <v>143</v>
      </c>
      <c r="C625" s="184" t="str">
        <f t="shared" si="20"/>
        <v>143-1207</v>
      </c>
      <c r="D625" s="244" t="s">
        <v>318</v>
      </c>
      <c r="E625" s="244" t="s">
        <v>7</v>
      </c>
      <c r="F625" s="244" t="s">
        <v>8</v>
      </c>
      <c r="G625" s="244" t="s">
        <v>239</v>
      </c>
      <c r="H625" s="187" t="s">
        <v>14</v>
      </c>
      <c r="I625" s="188">
        <v>1</v>
      </c>
      <c r="J625" s="188">
        <f>VLOOKUP(A625,CENIK!$A$2:$F$201,6,FALSE)</f>
        <v>0</v>
      </c>
      <c r="K625" s="188">
        <f t="shared" si="21"/>
        <v>0</v>
      </c>
    </row>
    <row r="626" spans="1:11" ht="75" x14ac:dyDescent="0.25">
      <c r="A626" s="187">
        <v>1208</v>
      </c>
      <c r="B626" s="187">
        <v>143</v>
      </c>
      <c r="C626" s="184" t="str">
        <f t="shared" si="20"/>
        <v>143-1208</v>
      </c>
      <c r="D626" s="244" t="s">
        <v>318</v>
      </c>
      <c r="E626" s="244" t="s">
        <v>7</v>
      </c>
      <c r="F626" s="244" t="s">
        <v>8</v>
      </c>
      <c r="G626" s="244" t="s">
        <v>240</v>
      </c>
      <c r="H626" s="187" t="s">
        <v>14</v>
      </c>
      <c r="I626" s="188">
        <v>1</v>
      </c>
      <c r="J626" s="188">
        <f>VLOOKUP(A626,CENIK!$A$2:$F$201,6,FALSE)</f>
        <v>0</v>
      </c>
      <c r="K626" s="188">
        <f t="shared" si="21"/>
        <v>0</v>
      </c>
    </row>
    <row r="627" spans="1:11" ht="75" x14ac:dyDescent="0.25">
      <c r="A627" s="187">
        <v>1210</v>
      </c>
      <c r="B627" s="187">
        <v>143</v>
      </c>
      <c r="C627" s="184" t="str">
        <f t="shared" si="20"/>
        <v>143-1210</v>
      </c>
      <c r="D627" s="244" t="s">
        <v>318</v>
      </c>
      <c r="E627" s="244" t="s">
        <v>7</v>
      </c>
      <c r="F627" s="244" t="s">
        <v>8</v>
      </c>
      <c r="G627" s="244" t="s">
        <v>241</v>
      </c>
      <c r="H627" s="187" t="s">
        <v>14</v>
      </c>
      <c r="I627" s="188">
        <v>1</v>
      </c>
      <c r="J627" s="188">
        <f>VLOOKUP(A627,CENIK!$A$2:$F$201,6,FALSE)</f>
        <v>0</v>
      </c>
      <c r="K627" s="188">
        <f t="shared" si="21"/>
        <v>0</v>
      </c>
    </row>
    <row r="628" spans="1:11" ht="45" x14ac:dyDescent="0.25">
      <c r="A628" s="187">
        <v>1301</v>
      </c>
      <c r="B628" s="187">
        <v>143</v>
      </c>
      <c r="C628" s="184" t="str">
        <f t="shared" si="20"/>
        <v>143-1301</v>
      </c>
      <c r="D628" s="244" t="s">
        <v>318</v>
      </c>
      <c r="E628" s="244" t="s">
        <v>7</v>
      </c>
      <c r="F628" s="244" t="s">
        <v>15</v>
      </c>
      <c r="G628" s="244" t="s">
        <v>16</v>
      </c>
      <c r="H628" s="187" t="s">
        <v>10</v>
      </c>
      <c r="I628" s="188">
        <v>145</v>
      </c>
      <c r="J628" s="188">
        <f>VLOOKUP(A628,CENIK!$A$2:$F$201,6,FALSE)</f>
        <v>0</v>
      </c>
      <c r="K628" s="188">
        <f t="shared" si="21"/>
        <v>0</v>
      </c>
    </row>
    <row r="629" spans="1:11" ht="150" x14ac:dyDescent="0.25">
      <c r="A629" s="187">
        <v>1302</v>
      </c>
      <c r="B629" s="187">
        <v>143</v>
      </c>
      <c r="C629" s="184" t="str">
        <f t="shared" si="20"/>
        <v>143-1302</v>
      </c>
      <c r="D629" s="244" t="s">
        <v>318</v>
      </c>
      <c r="E629" s="244" t="s">
        <v>7</v>
      </c>
      <c r="F629" s="244" t="s">
        <v>15</v>
      </c>
      <c r="G629" s="244" t="s">
        <v>3254</v>
      </c>
      <c r="H629" s="187" t="s">
        <v>10</v>
      </c>
      <c r="I629" s="188">
        <v>145</v>
      </c>
      <c r="J629" s="188">
        <f>VLOOKUP(A629,CENIK!$A$2:$F$201,6,FALSE)</f>
        <v>0</v>
      </c>
      <c r="K629" s="188">
        <f t="shared" si="21"/>
        <v>0</v>
      </c>
    </row>
    <row r="630" spans="1:11" ht="60" x14ac:dyDescent="0.25">
      <c r="A630" s="187">
        <v>1307</v>
      </c>
      <c r="B630" s="187">
        <v>143</v>
      </c>
      <c r="C630" s="184" t="str">
        <f t="shared" ref="C630:C693" si="22">CONCATENATE(B630,$A$40,A630)</f>
        <v>143-1307</v>
      </c>
      <c r="D630" s="244" t="s">
        <v>318</v>
      </c>
      <c r="E630" s="244" t="s">
        <v>7</v>
      </c>
      <c r="F630" s="244" t="s">
        <v>15</v>
      </c>
      <c r="G630" s="244" t="s">
        <v>18</v>
      </c>
      <c r="H630" s="187" t="s">
        <v>6</v>
      </c>
      <c r="I630" s="188">
        <v>3</v>
      </c>
      <c r="J630" s="188">
        <f>VLOOKUP(A630,CENIK!$A$2:$F$201,6,FALSE)</f>
        <v>0</v>
      </c>
      <c r="K630" s="188">
        <f t="shared" si="21"/>
        <v>0</v>
      </c>
    </row>
    <row r="631" spans="1:11" ht="30" x14ac:dyDescent="0.25">
      <c r="A631" s="187">
        <v>1312</v>
      </c>
      <c r="B631" s="187">
        <v>143</v>
      </c>
      <c r="C631" s="184" t="str">
        <f t="shared" si="22"/>
        <v>143-1312</v>
      </c>
      <c r="D631" s="244" t="s">
        <v>318</v>
      </c>
      <c r="E631" s="244" t="s">
        <v>7</v>
      </c>
      <c r="F631" s="244" t="s">
        <v>15</v>
      </c>
      <c r="G631" s="244" t="s">
        <v>24</v>
      </c>
      <c r="H631" s="187" t="s">
        <v>6</v>
      </c>
      <c r="I631" s="188">
        <v>2</v>
      </c>
      <c r="J631" s="188">
        <f>VLOOKUP(A631,CENIK!$A$2:$F$201,6,FALSE)</f>
        <v>0</v>
      </c>
      <c r="K631" s="188">
        <f t="shared" si="21"/>
        <v>0</v>
      </c>
    </row>
    <row r="632" spans="1:11" ht="45" x14ac:dyDescent="0.25">
      <c r="A632" s="187">
        <v>1311</v>
      </c>
      <c r="B632" s="187">
        <v>143</v>
      </c>
      <c r="C632" s="184" t="str">
        <f t="shared" si="22"/>
        <v>143-1311</v>
      </c>
      <c r="D632" s="244" t="s">
        <v>318</v>
      </c>
      <c r="E632" s="244" t="s">
        <v>7</v>
      </c>
      <c r="F632" s="244" t="s">
        <v>15</v>
      </c>
      <c r="G632" s="244" t="s">
        <v>23</v>
      </c>
      <c r="H632" s="187" t="s">
        <v>14</v>
      </c>
      <c r="I632" s="188">
        <v>1</v>
      </c>
      <c r="J632" s="188">
        <f>VLOOKUP(A632,CENIK!$A$2:$F$201,6,FALSE)</f>
        <v>0</v>
      </c>
      <c r="K632" s="188">
        <f t="shared" si="21"/>
        <v>0</v>
      </c>
    </row>
    <row r="633" spans="1:11" ht="60" x14ac:dyDescent="0.25">
      <c r="A633" s="187">
        <v>1310</v>
      </c>
      <c r="B633" s="187">
        <v>143</v>
      </c>
      <c r="C633" s="184" t="str">
        <f t="shared" si="22"/>
        <v>143-1310</v>
      </c>
      <c r="D633" s="244" t="s">
        <v>318</v>
      </c>
      <c r="E633" s="244" t="s">
        <v>7</v>
      </c>
      <c r="F633" s="244" t="s">
        <v>15</v>
      </c>
      <c r="G633" s="244" t="s">
        <v>21</v>
      </c>
      <c r="H633" s="187" t="s">
        <v>22</v>
      </c>
      <c r="I633" s="188">
        <v>36.9</v>
      </c>
      <c r="J633" s="188">
        <f>VLOOKUP(A633,CENIK!$A$2:$F$201,6,FALSE)</f>
        <v>0</v>
      </c>
      <c r="K633" s="188">
        <f t="shared" si="21"/>
        <v>0</v>
      </c>
    </row>
    <row r="634" spans="1:11" ht="30" x14ac:dyDescent="0.25">
      <c r="A634" s="187">
        <v>1401</v>
      </c>
      <c r="B634" s="187">
        <v>143</v>
      </c>
      <c r="C634" s="184" t="str">
        <f t="shared" si="22"/>
        <v>143-1401</v>
      </c>
      <c r="D634" s="244" t="s">
        <v>318</v>
      </c>
      <c r="E634" s="244" t="s">
        <v>7</v>
      </c>
      <c r="F634" s="244" t="s">
        <v>25</v>
      </c>
      <c r="G634" s="244" t="s">
        <v>247</v>
      </c>
      <c r="H634" s="187" t="s">
        <v>20</v>
      </c>
      <c r="I634" s="188">
        <v>4</v>
      </c>
      <c r="J634" s="188">
        <f>VLOOKUP(A634,CENIK!$A$2:$F$201,6,FALSE)</f>
        <v>0</v>
      </c>
      <c r="K634" s="188">
        <f t="shared" si="21"/>
        <v>0</v>
      </c>
    </row>
    <row r="635" spans="1:11" ht="30" x14ac:dyDescent="0.25">
      <c r="A635" s="187">
        <v>1402</v>
      </c>
      <c r="B635" s="187">
        <v>143</v>
      </c>
      <c r="C635" s="184" t="str">
        <f t="shared" si="22"/>
        <v>143-1402</v>
      </c>
      <c r="D635" s="244" t="s">
        <v>318</v>
      </c>
      <c r="E635" s="244" t="s">
        <v>7</v>
      </c>
      <c r="F635" s="244" t="s">
        <v>25</v>
      </c>
      <c r="G635" s="244" t="s">
        <v>248</v>
      </c>
      <c r="H635" s="187" t="s">
        <v>20</v>
      </c>
      <c r="I635" s="188">
        <v>5</v>
      </c>
      <c r="J635" s="188">
        <f>VLOOKUP(A635,CENIK!$A$2:$F$201,6,FALSE)</f>
        <v>0</v>
      </c>
      <c r="K635" s="188">
        <f t="shared" si="21"/>
        <v>0</v>
      </c>
    </row>
    <row r="636" spans="1:11" ht="30" x14ac:dyDescent="0.25">
      <c r="A636" s="187">
        <v>1403</v>
      </c>
      <c r="B636" s="187">
        <v>143</v>
      </c>
      <c r="C636" s="184" t="str">
        <f t="shared" si="22"/>
        <v>143-1403</v>
      </c>
      <c r="D636" s="244" t="s">
        <v>318</v>
      </c>
      <c r="E636" s="244" t="s">
        <v>7</v>
      </c>
      <c r="F636" s="244" t="s">
        <v>25</v>
      </c>
      <c r="G636" s="244" t="s">
        <v>249</v>
      </c>
      <c r="H636" s="187" t="s">
        <v>20</v>
      </c>
      <c r="I636" s="188">
        <v>2</v>
      </c>
      <c r="J636" s="188">
        <f>VLOOKUP(A636,CENIK!$A$2:$F$201,6,FALSE)</f>
        <v>0</v>
      </c>
      <c r="K636" s="188">
        <f t="shared" si="21"/>
        <v>0</v>
      </c>
    </row>
    <row r="637" spans="1:11" ht="45" x14ac:dyDescent="0.25">
      <c r="A637" s="187">
        <v>12308</v>
      </c>
      <c r="B637" s="187">
        <v>143</v>
      </c>
      <c r="C637" s="184" t="str">
        <f t="shared" si="22"/>
        <v>143-12308</v>
      </c>
      <c r="D637" s="244" t="s">
        <v>318</v>
      </c>
      <c r="E637" s="244" t="s">
        <v>26</v>
      </c>
      <c r="F637" s="244" t="s">
        <v>27</v>
      </c>
      <c r="G637" s="244" t="s">
        <v>28</v>
      </c>
      <c r="H637" s="187" t="s">
        <v>29</v>
      </c>
      <c r="I637" s="188">
        <v>245.8</v>
      </c>
      <c r="J637" s="188">
        <f>VLOOKUP(A637,CENIK!$A$2:$F$201,6,FALSE)</f>
        <v>0</v>
      </c>
      <c r="K637" s="188">
        <f t="shared" si="21"/>
        <v>0</v>
      </c>
    </row>
    <row r="638" spans="1:11" ht="30" x14ac:dyDescent="0.25">
      <c r="A638" s="187">
        <v>24405</v>
      </c>
      <c r="B638" s="187">
        <v>143</v>
      </c>
      <c r="C638" s="184" t="str">
        <f t="shared" si="22"/>
        <v>143-24405</v>
      </c>
      <c r="D638" s="244" t="s">
        <v>318</v>
      </c>
      <c r="E638" s="244" t="s">
        <v>26</v>
      </c>
      <c r="F638" s="244" t="s">
        <v>36</v>
      </c>
      <c r="G638" s="244" t="s">
        <v>252</v>
      </c>
      <c r="H638" s="187" t="s">
        <v>22</v>
      </c>
      <c r="I638" s="188">
        <v>126.05</v>
      </c>
      <c r="J638" s="188">
        <f>VLOOKUP(A638,CENIK!$A$2:$F$201,6,FALSE)</f>
        <v>0</v>
      </c>
      <c r="K638" s="188">
        <f t="shared" si="21"/>
        <v>0</v>
      </c>
    </row>
    <row r="639" spans="1:11" ht="45" x14ac:dyDescent="0.25">
      <c r="A639" s="187">
        <v>31302</v>
      </c>
      <c r="B639" s="187">
        <v>143</v>
      </c>
      <c r="C639" s="184" t="str">
        <f t="shared" si="22"/>
        <v>143-31302</v>
      </c>
      <c r="D639" s="244" t="s">
        <v>318</v>
      </c>
      <c r="E639" s="244" t="s">
        <v>26</v>
      </c>
      <c r="F639" s="244" t="s">
        <v>36</v>
      </c>
      <c r="G639" s="244" t="s">
        <v>639</v>
      </c>
      <c r="H639" s="187" t="s">
        <v>22</v>
      </c>
      <c r="I639" s="188">
        <v>94.55</v>
      </c>
      <c r="J639" s="188">
        <f>VLOOKUP(A639,CENIK!$A$2:$F$201,6,FALSE)</f>
        <v>0</v>
      </c>
      <c r="K639" s="188">
        <f t="shared" si="21"/>
        <v>0</v>
      </c>
    </row>
    <row r="640" spans="1:11" ht="75" x14ac:dyDescent="0.25">
      <c r="A640" s="187">
        <v>31602</v>
      </c>
      <c r="B640" s="187">
        <v>143</v>
      </c>
      <c r="C640" s="184" t="str">
        <f t="shared" si="22"/>
        <v>143-31602</v>
      </c>
      <c r="D640" s="244" t="s">
        <v>318</v>
      </c>
      <c r="E640" s="244" t="s">
        <v>26</v>
      </c>
      <c r="F640" s="244" t="s">
        <v>36</v>
      </c>
      <c r="G640" s="244" t="s">
        <v>640</v>
      </c>
      <c r="H640" s="187" t="s">
        <v>29</v>
      </c>
      <c r="I640" s="188">
        <v>245.8</v>
      </c>
      <c r="J640" s="188">
        <f>VLOOKUP(A640,CENIK!$A$2:$F$201,6,FALSE)</f>
        <v>0</v>
      </c>
      <c r="K640" s="188">
        <f t="shared" si="21"/>
        <v>0</v>
      </c>
    </row>
    <row r="641" spans="1:11" ht="45" x14ac:dyDescent="0.25">
      <c r="A641" s="187">
        <v>32311</v>
      </c>
      <c r="B641" s="187">
        <v>143</v>
      </c>
      <c r="C641" s="184" t="str">
        <f t="shared" si="22"/>
        <v>143-32311</v>
      </c>
      <c r="D641" s="244" t="s">
        <v>318</v>
      </c>
      <c r="E641" s="244" t="s">
        <v>26</v>
      </c>
      <c r="F641" s="244" t="s">
        <v>36</v>
      </c>
      <c r="G641" s="244" t="s">
        <v>255</v>
      </c>
      <c r="H641" s="187" t="s">
        <v>29</v>
      </c>
      <c r="I641" s="188">
        <v>245.8</v>
      </c>
      <c r="J641" s="188">
        <f>VLOOKUP(A641,CENIK!$A$2:$F$201,6,FALSE)</f>
        <v>0</v>
      </c>
      <c r="K641" s="188">
        <f t="shared" si="21"/>
        <v>0</v>
      </c>
    </row>
    <row r="642" spans="1:11" ht="30" x14ac:dyDescent="0.25">
      <c r="A642" s="187">
        <v>2208</v>
      </c>
      <c r="B642" s="187">
        <v>143</v>
      </c>
      <c r="C642" s="184" t="str">
        <f t="shared" si="22"/>
        <v>143-2208</v>
      </c>
      <c r="D642" s="244" t="s">
        <v>318</v>
      </c>
      <c r="E642" s="244" t="s">
        <v>26</v>
      </c>
      <c r="F642" s="244" t="s">
        <v>36</v>
      </c>
      <c r="G642" s="244" t="s">
        <v>37</v>
      </c>
      <c r="H642" s="187" t="s">
        <v>29</v>
      </c>
      <c r="I642" s="188">
        <v>245.8</v>
      </c>
      <c r="J642" s="188">
        <f>VLOOKUP(A642,CENIK!$A$2:$F$201,6,FALSE)</f>
        <v>0</v>
      </c>
      <c r="K642" s="188">
        <f t="shared" si="21"/>
        <v>0</v>
      </c>
    </row>
    <row r="643" spans="1:11" ht="30" x14ac:dyDescent="0.25">
      <c r="A643" s="187">
        <v>34901</v>
      </c>
      <c r="B643" s="187">
        <v>143</v>
      </c>
      <c r="C643" s="184" t="str">
        <f t="shared" si="22"/>
        <v>143-34901</v>
      </c>
      <c r="D643" s="244" t="s">
        <v>318</v>
      </c>
      <c r="E643" s="244" t="s">
        <v>26</v>
      </c>
      <c r="F643" s="244" t="s">
        <v>36</v>
      </c>
      <c r="G643" s="244" t="s">
        <v>43</v>
      </c>
      <c r="H643" s="187" t="s">
        <v>29</v>
      </c>
      <c r="I643" s="188">
        <v>245.8</v>
      </c>
      <c r="J643" s="188">
        <f>VLOOKUP(A643,CENIK!$A$2:$F$201,6,FALSE)</f>
        <v>0</v>
      </c>
      <c r="K643" s="188">
        <f t="shared" si="21"/>
        <v>0</v>
      </c>
    </row>
    <row r="644" spans="1:11" ht="45" x14ac:dyDescent="0.25">
      <c r="A644" s="187">
        <v>4101</v>
      </c>
      <c r="B644" s="187">
        <v>143</v>
      </c>
      <c r="C644" s="184" t="str">
        <f t="shared" si="22"/>
        <v>143-4101</v>
      </c>
      <c r="D644" s="244" t="s">
        <v>318</v>
      </c>
      <c r="E644" s="244" t="s">
        <v>49</v>
      </c>
      <c r="F644" s="244" t="s">
        <v>50</v>
      </c>
      <c r="G644" s="244" t="s">
        <v>641</v>
      </c>
      <c r="H644" s="187" t="s">
        <v>29</v>
      </c>
      <c r="I644" s="188">
        <v>1048.4823529411799</v>
      </c>
      <c r="J644" s="188">
        <f>VLOOKUP(A644,CENIK!$A$2:$F$201,6,FALSE)</f>
        <v>0</v>
      </c>
      <c r="K644" s="188">
        <f t="shared" si="21"/>
        <v>0</v>
      </c>
    </row>
    <row r="645" spans="1:11" ht="60" x14ac:dyDescent="0.25">
      <c r="A645" s="187">
        <v>4105</v>
      </c>
      <c r="B645" s="187">
        <v>143</v>
      </c>
      <c r="C645" s="184" t="str">
        <f t="shared" si="22"/>
        <v>143-4105</v>
      </c>
      <c r="D645" s="244" t="s">
        <v>318</v>
      </c>
      <c r="E645" s="244" t="s">
        <v>49</v>
      </c>
      <c r="F645" s="244" t="s">
        <v>50</v>
      </c>
      <c r="G645" s="244" t="s">
        <v>257</v>
      </c>
      <c r="H645" s="187" t="s">
        <v>22</v>
      </c>
      <c r="I645" s="188">
        <v>545.01</v>
      </c>
      <c r="J645" s="188">
        <f>VLOOKUP(A645,CENIK!$A$2:$F$201,6,FALSE)</f>
        <v>0</v>
      </c>
      <c r="K645" s="188">
        <f t="shared" si="21"/>
        <v>0</v>
      </c>
    </row>
    <row r="646" spans="1:11" ht="45" x14ac:dyDescent="0.25">
      <c r="A646" s="187">
        <v>4106</v>
      </c>
      <c r="B646" s="187">
        <v>143</v>
      </c>
      <c r="C646" s="184" t="str">
        <f t="shared" si="22"/>
        <v>143-4106</v>
      </c>
      <c r="D646" s="244" t="s">
        <v>318</v>
      </c>
      <c r="E646" s="244" t="s">
        <v>49</v>
      </c>
      <c r="F646" s="244" t="s">
        <v>50</v>
      </c>
      <c r="G646" s="244" t="s">
        <v>642</v>
      </c>
      <c r="H646" s="187" t="s">
        <v>22</v>
      </c>
      <c r="I646" s="188">
        <v>346.2</v>
      </c>
      <c r="J646" s="188">
        <f>VLOOKUP(A646,CENIK!$A$2:$F$201,6,FALSE)</f>
        <v>0</v>
      </c>
      <c r="K646" s="188">
        <f t="shared" si="21"/>
        <v>0</v>
      </c>
    </row>
    <row r="647" spans="1:11" ht="45" x14ac:dyDescent="0.25">
      <c r="A647" s="187">
        <v>4121</v>
      </c>
      <c r="B647" s="187">
        <v>143</v>
      </c>
      <c r="C647" s="184" t="str">
        <f t="shared" si="22"/>
        <v>143-4121</v>
      </c>
      <c r="D647" s="244" t="s">
        <v>318</v>
      </c>
      <c r="E647" s="244" t="s">
        <v>49</v>
      </c>
      <c r="F647" s="244" t="s">
        <v>50</v>
      </c>
      <c r="G647" s="244" t="s">
        <v>260</v>
      </c>
      <c r="H647" s="187" t="s">
        <v>22</v>
      </c>
      <c r="I647" s="188">
        <v>45</v>
      </c>
      <c r="J647" s="188">
        <f>VLOOKUP(A647,CENIK!$A$2:$F$201,6,FALSE)</f>
        <v>0</v>
      </c>
      <c r="K647" s="188">
        <f t="shared" si="21"/>
        <v>0</v>
      </c>
    </row>
    <row r="648" spans="1:11" ht="30" x14ac:dyDescent="0.25">
      <c r="A648" s="187">
        <v>4202</v>
      </c>
      <c r="B648" s="187">
        <v>143</v>
      </c>
      <c r="C648" s="184" t="str">
        <f t="shared" si="22"/>
        <v>143-4202</v>
      </c>
      <c r="D648" s="244" t="s">
        <v>318</v>
      </c>
      <c r="E648" s="244" t="s">
        <v>49</v>
      </c>
      <c r="F648" s="244" t="s">
        <v>56</v>
      </c>
      <c r="G648" s="244" t="s">
        <v>58</v>
      </c>
      <c r="H648" s="187" t="s">
        <v>29</v>
      </c>
      <c r="I648" s="188">
        <v>116</v>
      </c>
      <c r="J648" s="188">
        <f>VLOOKUP(A648,CENIK!$A$2:$F$201,6,FALSE)</f>
        <v>0</v>
      </c>
      <c r="K648" s="188">
        <f t="shared" si="21"/>
        <v>0</v>
      </c>
    </row>
    <row r="649" spans="1:11" ht="75" x14ac:dyDescent="0.25">
      <c r="A649" s="187">
        <v>4203</v>
      </c>
      <c r="B649" s="187">
        <v>143</v>
      </c>
      <c r="C649" s="184" t="str">
        <f t="shared" si="22"/>
        <v>143-4203</v>
      </c>
      <c r="D649" s="244" t="s">
        <v>318</v>
      </c>
      <c r="E649" s="244" t="s">
        <v>49</v>
      </c>
      <c r="F649" s="244" t="s">
        <v>56</v>
      </c>
      <c r="G649" s="244" t="s">
        <v>59</v>
      </c>
      <c r="H649" s="187" t="s">
        <v>22</v>
      </c>
      <c r="I649" s="188">
        <v>39.25</v>
      </c>
      <c r="J649" s="188">
        <f>VLOOKUP(A649,CENIK!$A$2:$F$201,6,FALSE)</f>
        <v>0</v>
      </c>
      <c r="K649" s="188">
        <f t="shared" si="21"/>
        <v>0</v>
      </c>
    </row>
    <row r="650" spans="1:11" ht="60" x14ac:dyDescent="0.25">
      <c r="A650" s="187">
        <v>4204</v>
      </c>
      <c r="B650" s="187">
        <v>143</v>
      </c>
      <c r="C650" s="184" t="str">
        <f t="shared" si="22"/>
        <v>143-4204</v>
      </c>
      <c r="D650" s="244" t="s">
        <v>318</v>
      </c>
      <c r="E650" s="244" t="s">
        <v>49</v>
      </c>
      <c r="F650" s="244" t="s">
        <v>56</v>
      </c>
      <c r="G650" s="244" t="s">
        <v>60</v>
      </c>
      <c r="H650" s="187" t="s">
        <v>22</v>
      </c>
      <c r="I650" s="188">
        <v>115.97</v>
      </c>
      <c r="J650" s="188">
        <f>VLOOKUP(A650,CENIK!$A$2:$F$201,6,FALSE)</f>
        <v>0</v>
      </c>
      <c r="K650" s="188">
        <f t="shared" si="21"/>
        <v>0</v>
      </c>
    </row>
    <row r="651" spans="1:11" ht="60" x14ac:dyDescent="0.25">
      <c r="A651" s="187">
        <v>4206</v>
      </c>
      <c r="B651" s="187">
        <v>143</v>
      </c>
      <c r="C651" s="184" t="str">
        <f t="shared" si="22"/>
        <v>143-4206</v>
      </c>
      <c r="D651" s="244" t="s">
        <v>318</v>
      </c>
      <c r="E651" s="244" t="s">
        <v>49</v>
      </c>
      <c r="F651" s="244" t="s">
        <v>56</v>
      </c>
      <c r="G651" s="244" t="s">
        <v>62</v>
      </c>
      <c r="H651" s="187" t="s">
        <v>22</v>
      </c>
      <c r="I651" s="188">
        <v>508.14</v>
      </c>
      <c r="J651" s="188">
        <f>VLOOKUP(A651,CENIK!$A$2:$F$201,6,FALSE)</f>
        <v>0</v>
      </c>
      <c r="K651" s="188">
        <f t="shared" si="21"/>
        <v>0</v>
      </c>
    </row>
    <row r="652" spans="1:11" ht="75" x14ac:dyDescent="0.25">
      <c r="A652" s="187">
        <v>5108</v>
      </c>
      <c r="B652" s="187">
        <v>143</v>
      </c>
      <c r="C652" s="184" t="str">
        <f t="shared" si="22"/>
        <v>143-5108</v>
      </c>
      <c r="D652" s="244" t="s">
        <v>318</v>
      </c>
      <c r="E652" s="244" t="s">
        <v>63</v>
      </c>
      <c r="F652" s="244" t="s">
        <v>64</v>
      </c>
      <c r="G652" s="244" t="s">
        <v>68</v>
      </c>
      <c r="H652" s="187" t="s">
        <v>69</v>
      </c>
      <c r="I652" s="188">
        <v>150</v>
      </c>
      <c r="J652" s="188">
        <f>VLOOKUP(A652,CENIK!$A$2:$F$201,6,FALSE)</f>
        <v>0</v>
      </c>
      <c r="K652" s="188">
        <f t="shared" si="21"/>
        <v>0</v>
      </c>
    </row>
    <row r="653" spans="1:11" ht="165" x14ac:dyDescent="0.25">
      <c r="A653" s="187">
        <v>6101</v>
      </c>
      <c r="B653" s="187">
        <v>143</v>
      </c>
      <c r="C653" s="184" t="str">
        <f t="shared" si="22"/>
        <v>143-6101</v>
      </c>
      <c r="D653" s="244" t="s">
        <v>318</v>
      </c>
      <c r="E653" s="244" t="s">
        <v>74</v>
      </c>
      <c r="F653" s="244" t="s">
        <v>75</v>
      </c>
      <c r="G653" s="244" t="s">
        <v>76</v>
      </c>
      <c r="H653" s="187" t="s">
        <v>10</v>
      </c>
      <c r="I653" s="188">
        <v>145</v>
      </c>
      <c r="J653" s="188">
        <f>VLOOKUP(A653,CENIK!$A$2:$F$201,6,FALSE)</f>
        <v>0</v>
      </c>
      <c r="K653" s="188">
        <f t="shared" si="21"/>
        <v>0</v>
      </c>
    </row>
    <row r="654" spans="1:11" ht="120" x14ac:dyDescent="0.25">
      <c r="A654" s="187">
        <v>6206</v>
      </c>
      <c r="B654" s="187">
        <v>143</v>
      </c>
      <c r="C654" s="184" t="str">
        <f t="shared" si="22"/>
        <v>143-6206</v>
      </c>
      <c r="D654" s="244" t="s">
        <v>318</v>
      </c>
      <c r="E654" s="244" t="s">
        <v>74</v>
      </c>
      <c r="F654" s="244" t="s">
        <v>77</v>
      </c>
      <c r="G654" s="244" t="s">
        <v>266</v>
      </c>
      <c r="H654" s="187" t="s">
        <v>6</v>
      </c>
      <c r="I654" s="188">
        <v>3</v>
      </c>
      <c r="J654" s="188">
        <f>VLOOKUP(A654,CENIK!$A$2:$F$201,6,FALSE)</f>
        <v>0</v>
      </c>
      <c r="K654" s="188">
        <f t="shared" si="21"/>
        <v>0</v>
      </c>
    </row>
    <row r="655" spans="1:11" ht="135" x14ac:dyDescent="0.25">
      <c r="A655" s="187">
        <v>6207</v>
      </c>
      <c r="B655" s="187">
        <v>143</v>
      </c>
      <c r="C655" s="184" t="str">
        <f t="shared" si="22"/>
        <v>143-6207</v>
      </c>
      <c r="D655" s="244" t="s">
        <v>318</v>
      </c>
      <c r="E655" s="244" t="s">
        <v>74</v>
      </c>
      <c r="F655" s="244" t="s">
        <v>77</v>
      </c>
      <c r="G655" s="244" t="s">
        <v>566</v>
      </c>
      <c r="H655" s="187" t="s">
        <v>6</v>
      </c>
      <c r="I655" s="188">
        <v>2</v>
      </c>
      <c r="J655" s="188">
        <f>VLOOKUP(A655,CENIK!$A$2:$F$201,6,FALSE)</f>
        <v>0</v>
      </c>
      <c r="K655" s="188">
        <f t="shared" si="21"/>
        <v>0</v>
      </c>
    </row>
    <row r="656" spans="1:11" ht="120" x14ac:dyDescent="0.25">
      <c r="A656" s="187">
        <v>6253</v>
      </c>
      <c r="B656" s="187">
        <v>143</v>
      </c>
      <c r="C656" s="184" t="str">
        <f t="shared" si="22"/>
        <v>143-6253</v>
      </c>
      <c r="D656" s="244" t="s">
        <v>318</v>
      </c>
      <c r="E656" s="244" t="s">
        <v>74</v>
      </c>
      <c r="F656" s="244" t="s">
        <v>77</v>
      </c>
      <c r="G656" s="244" t="s">
        <v>269</v>
      </c>
      <c r="H656" s="187" t="s">
        <v>6</v>
      </c>
      <c r="I656" s="188">
        <v>5</v>
      </c>
      <c r="J656" s="188">
        <f>VLOOKUP(A656,CENIK!$A$2:$F$201,6,FALSE)</f>
        <v>0</v>
      </c>
      <c r="K656" s="188">
        <f t="shared" si="21"/>
        <v>0</v>
      </c>
    </row>
    <row r="657" spans="1:11" ht="120" x14ac:dyDescent="0.25">
      <c r="A657" s="187">
        <v>6305</v>
      </c>
      <c r="B657" s="187">
        <v>143</v>
      </c>
      <c r="C657" s="184" t="str">
        <f t="shared" si="22"/>
        <v>143-6305</v>
      </c>
      <c r="D657" s="244" t="s">
        <v>318</v>
      </c>
      <c r="E657" s="244" t="s">
        <v>74</v>
      </c>
      <c r="F657" s="244" t="s">
        <v>81</v>
      </c>
      <c r="G657" s="244" t="s">
        <v>84</v>
      </c>
      <c r="H657" s="187" t="s">
        <v>6</v>
      </c>
      <c r="I657" s="188">
        <v>7</v>
      </c>
      <c r="J657" s="188">
        <f>VLOOKUP(A657,CENIK!$A$2:$F$201,6,FALSE)</f>
        <v>0</v>
      </c>
      <c r="K657" s="188">
        <f t="shared" si="21"/>
        <v>0</v>
      </c>
    </row>
    <row r="658" spans="1:11" ht="345" x14ac:dyDescent="0.25">
      <c r="A658" s="187">
        <v>6301</v>
      </c>
      <c r="B658" s="187">
        <v>143</v>
      </c>
      <c r="C658" s="184" t="str">
        <f t="shared" si="22"/>
        <v>143-6301</v>
      </c>
      <c r="D658" s="244" t="s">
        <v>318</v>
      </c>
      <c r="E658" s="244" t="s">
        <v>74</v>
      </c>
      <c r="F658" s="244" t="s">
        <v>81</v>
      </c>
      <c r="G658" s="244" t="s">
        <v>270</v>
      </c>
      <c r="H658" s="187" t="s">
        <v>6</v>
      </c>
      <c r="I658" s="188">
        <v>7</v>
      </c>
      <c r="J658" s="188">
        <f>VLOOKUP(A658,CENIK!$A$2:$F$201,6,FALSE)</f>
        <v>0</v>
      </c>
      <c r="K658" s="188">
        <f t="shared" si="21"/>
        <v>0</v>
      </c>
    </row>
    <row r="659" spans="1:11" ht="60" x14ac:dyDescent="0.25">
      <c r="A659" s="187">
        <v>6405</v>
      </c>
      <c r="B659" s="187">
        <v>143</v>
      </c>
      <c r="C659" s="184" t="str">
        <f t="shared" si="22"/>
        <v>143-6405</v>
      </c>
      <c r="D659" s="244" t="s">
        <v>318</v>
      </c>
      <c r="E659" s="244" t="s">
        <v>74</v>
      </c>
      <c r="F659" s="244" t="s">
        <v>85</v>
      </c>
      <c r="G659" s="244" t="s">
        <v>87</v>
      </c>
      <c r="H659" s="187" t="s">
        <v>10</v>
      </c>
      <c r="I659" s="188">
        <v>145</v>
      </c>
      <c r="J659" s="188">
        <f>VLOOKUP(A659,CENIK!$A$2:$F$201,6,FALSE)</f>
        <v>0</v>
      </c>
      <c r="K659" s="188">
        <f t="shared" si="21"/>
        <v>0</v>
      </c>
    </row>
    <row r="660" spans="1:11" ht="30" x14ac:dyDescent="0.25">
      <c r="A660" s="187">
        <v>6401</v>
      </c>
      <c r="B660" s="187">
        <v>143</v>
      </c>
      <c r="C660" s="184" t="str">
        <f t="shared" si="22"/>
        <v>143-6401</v>
      </c>
      <c r="D660" s="244" t="s">
        <v>318</v>
      </c>
      <c r="E660" s="244" t="s">
        <v>74</v>
      </c>
      <c r="F660" s="244" t="s">
        <v>85</v>
      </c>
      <c r="G660" s="244" t="s">
        <v>86</v>
      </c>
      <c r="H660" s="187" t="s">
        <v>10</v>
      </c>
      <c r="I660" s="188">
        <v>145</v>
      </c>
      <c r="J660" s="188">
        <f>VLOOKUP(A660,CENIK!$A$2:$F$201,6,FALSE)</f>
        <v>0</v>
      </c>
      <c r="K660" s="188">
        <f t="shared" si="21"/>
        <v>0</v>
      </c>
    </row>
    <row r="661" spans="1:11" ht="30" x14ac:dyDescent="0.25">
      <c r="A661" s="187">
        <v>6402</v>
      </c>
      <c r="B661" s="187">
        <v>143</v>
      </c>
      <c r="C661" s="184" t="str">
        <f t="shared" si="22"/>
        <v>143-6402</v>
      </c>
      <c r="D661" s="244" t="s">
        <v>318</v>
      </c>
      <c r="E661" s="244" t="s">
        <v>74</v>
      </c>
      <c r="F661" s="244" t="s">
        <v>85</v>
      </c>
      <c r="G661" s="244" t="s">
        <v>122</v>
      </c>
      <c r="H661" s="187" t="s">
        <v>10</v>
      </c>
      <c r="I661" s="188">
        <v>145</v>
      </c>
      <c r="J661" s="188">
        <f>VLOOKUP(A661,CENIK!$A$2:$F$201,6,FALSE)</f>
        <v>0</v>
      </c>
      <c r="K661" s="188">
        <f t="shared" si="21"/>
        <v>0</v>
      </c>
    </row>
    <row r="662" spans="1:11" ht="30" x14ac:dyDescent="0.25">
      <c r="A662" s="187">
        <v>6501</v>
      </c>
      <c r="B662" s="187">
        <v>143</v>
      </c>
      <c r="C662" s="184" t="str">
        <f t="shared" si="22"/>
        <v>143-6501</v>
      </c>
      <c r="D662" s="244" t="s">
        <v>318</v>
      </c>
      <c r="E662" s="244" t="s">
        <v>74</v>
      </c>
      <c r="F662" s="244" t="s">
        <v>88</v>
      </c>
      <c r="G662" s="244" t="s">
        <v>271</v>
      </c>
      <c r="H662" s="187" t="s">
        <v>6</v>
      </c>
      <c r="I662" s="188">
        <v>5</v>
      </c>
      <c r="J662" s="188">
        <f>VLOOKUP(A662,CENIK!$A$2:$F$201,6,FALSE)</f>
        <v>0</v>
      </c>
      <c r="K662" s="188">
        <f t="shared" si="21"/>
        <v>0</v>
      </c>
    </row>
    <row r="663" spans="1:11" ht="75" x14ac:dyDescent="0.25">
      <c r="A663" s="187">
        <v>6514</v>
      </c>
      <c r="B663" s="187">
        <v>143</v>
      </c>
      <c r="C663" s="184" t="str">
        <f t="shared" si="22"/>
        <v>143-6514</v>
      </c>
      <c r="D663" s="244" t="s">
        <v>318</v>
      </c>
      <c r="E663" s="244" t="s">
        <v>74</v>
      </c>
      <c r="F663" s="244" t="s">
        <v>88</v>
      </c>
      <c r="G663" s="244" t="s">
        <v>280</v>
      </c>
      <c r="H663" s="187" t="s">
        <v>10</v>
      </c>
      <c r="I663" s="188">
        <v>40</v>
      </c>
      <c r="J663" s="188">
        <f>VLOOKUP(A663,CENIK!$A$2:$F$201,6,FALSE)</f>
        <v>0</v>
      </c>
      <c r="K663" s="188">
        <f t="shared" si="21"/>
        <v>0</v>
      </c>
    </row>
    <row r="664" spans="1:11" ht="75" x14ac:dyDescent="0.25">
      <c r="A664" s="187">
        <v>6515</v>
      </c>
      <c r="B664" s="187">
        <v>143</v>
      </c>
      <c r="C664" s="184" t="str">
        <f t="shared" si="22"/>
        <v>143-6515</v>
      </c>
      <c r="D664" s="244" t="s">
        <v>318</v>
      </c>
      <c r="E664" s="244" t="s">
        <v>74</v>
      </c>
      <c r="F664" s="244" t="s">
        <v>88</v>
      </c>
      <c r="G664" s="244" t="s">
        <v>281</v>
      </c>
      <c r="H664" s="187" t="s">
        <v>10</v>
      </c>
      <c r="I664" s="188">
        <v>60</v>
      </c>
      <c r="J664" s="188">
        <f>VLOOKUP(A664,CENIK!$A$2:$F$201,6,FALSE)</f>
        <v>0</v>
      </c>
      <c r="K664" s="188">
        <f t="shared" si="21"/>
        <v>0</v>
      </c>
    </row>
    <row r="665" spans="1:11" ht="45" x14ac:dyDescent="0.25">
      <c r="A665" s="187">
        <v>6503</v>
      </c>
      <c r="B665" s="187">
        <v>143</v>
      </c>
      <c r="C665" s="184" t="str">
        <f t="shared" si="22"/>
        <v>143-6503</v>
      </c>
      <c r="D665" s="244" t="s">
        <v>318</v>
      </c>
      <c r="E665" s="244" t="s">
        <v>74</v>
      </c>
      <c r="F665" s="244" t="s">
        <v>88</v>
      </c>
      <c r="G665" s="244" t="s">
        <v>273</v>
      </c>
      <c r="H665" s="187" t="s">
        <v>6</v>
      </c>
      <c r="I665" s="188">
        <v>4</v>
      </c>
      <c r="J665" s="188">
        <f>VLOOKUP(A665,CENIK!$A$2:$F$201,6,FALSE)</f>
        <v>0</v>
      </c>
      <c r="K665" s="188">
        <f t="shared" si="21"/>
        <v>0</v>
      </c>
    </row>
    <row r="666" spans="1:11" ht="60" x14ac:dyDescent="0.25">
      <c r="A666" s="187">
        <v>1201</v>
      </c>
      <c r="B666" s="187">
        <v>283</v>
      </c>
      <c r="C666" s="184" t="str">
        <f t="shared" si="22"/>
        <v>283-1201</v>
      </c>
      <c r="D666" s="244" t="s">
        <v>323</v>
      </c>
      <c r="E666" s="244" t="s">
        <v>7</v>
      </c>
      <c r="F666" s="244" t="s">
        <v>8</v>
      </c>
      <c r="G666" s="244" t="s">
        <v>9</v>
      </c>
      <c r="H666" s="187" t="s">
        <v>10</v>
      </c>
      <c r="I666" s="188">
        <v>143</v>
      </c>
      <c r="J666" s="188">
        <f>VLOOKUP(A666,CENIK!$A$2:$F$201,6,FALSE)</f>
        <v>0</v>
      </c>
      <c r="K666" s="188">
        <f t="shared" si="21"/>
        <v>0</v>
      </c>
    </row>
    <row r="667" spans="1:11" ht="45" x14ac:dyDescent="0.25">
      <c r="A667" s="187">
        <v>1202</v>
      </c>
      <c r="B667" s="187">
        <v>283</v>
      </c>
      <c r="C667" s="184" t="str">
        <f t="shared" si="22"/>
        <v>283-1202</v>
      </c>
      <c r="D667" s="244" t="s">
        <v>323</v>
      </c>
      <c r="E667" s="244" t="s">
        <v>7</v>
      </c>
      <c r="F667" s="244" t="s">
        <v>8</v>
      </c>
      <c r="G667" s="244" t="s">
        <v>11</v>
      </c>
      <c r="H667" s="187" t="s">
        <v>12</v>
      </c>
      <c r="I667" s="188">
        <v>4</v>
      </c>
      <c r="J667" s="188">
        <f>VLOOKUP(A667,CENIK!$A$2:$F$201,6,FALSE)</f>
        <v>0</v>
      </c>
      <c r="K667" s="188">
        <f t="shared" si="21"/>
        <v>0</v>
      </c>
    </row>
    <row r="668" spans="1:11" ht="60" x14ac:dyDescent="0.25">
      <c r="A668" s="187">
        <v>1203</v>
      </c>
      <c r="B668" s="187">
        <v>283</v>
      </c>
      <c r="C668" s="184" t="str">
        <f t="shared" si="22"/>
        <v>283-1203</v>
      </c>
      <c r="D668" s="244" t="s">
        <v>323</v>
      </c>
      <c r="E668" s="244" t="s">
        <v>7</v>
      </c>
      <c r="F668" s="244" t="s">
        <v>8</v>
      </c>
      <c r="G668" s="244" t="s">
        <v>236</v>
      </c>
      <c r="H668" s="187" t="s">
        <v>10</v>
      </c>
      <c r="I668" s="188">
        <v>143</v>
      </c>
      <c r="J668" s="188">
        <f>VLOOKUP(A668,CENIK!$A$2:$F$201,6,FALSE)</f>
        <v>0</v>
      </c>
      <c r="K668" s="188">
        <f t="shared" si="21"/>
        <v>0</v>
      </c>
    </row>
    <row r="669" spans="1:11" ht="45" x14ac:dyDescent="0.25">
      <c r="A669" s="187">
        <v>1204</v>
      </c>
      <c r="B669" s="187">
        <v>283</v>
      </c>
      <c r="C669" s="184" t="str">
        <f t="shared" si="22"/>
        <v>283-1204</v>
      </c>
      <c r="D669" s="244" t="s">
        <v>323</v>
      </c>
      <c r="E669" s="244" t="s">
        <v>7</v>
      </c>
      <c r="F669" s="244" t="s">
        <v>8</v>
      </c>
      <c r="G669" s="244" t="s">
        <v>13</v>
      </c>
      <c r="H669" s="187" t="s">
        <v>10</v>
      </c>
      <c r="I669" s="188">
        <v>143</v>
      </c>
      <c r="J669" s="188">
        <f>VLOOKUP(A669,CENIK!$A$2:$F$201,6,FALSE)</f>
        <v>0</v>
      </c>
      <c r="K669" s="188">
        <f t="shared" si="21"/>
        <v>0</v>
      </c>
    </row>
    <row r="670" spans="1:11" ht="60" x14ac:dyDescent="0.25">
      <c r="A670" s="187">
        <v>1205</v>
      </c>
      <c r="B670" s="187">
        <v>283</v>
      </c>
      <c r="C670" s="184" t="str">
        <f t="shared" si="22"/>
        <v>283-1205</v>
      </c>
      <c r="D670" s="244" t="s">
        <v>323</v>
      </c>
      <c r="E670" s="244" t="s">
        <v>7</v>
      </c>
      <c r="F670" s="244" t="s">
        <v>8</v>
      </c>
      <c r="G670" s="244" t="s">
        <v>237</v>
      </c>
      <c r="H670" s="187" t="s">
        <v>14</v>
      </c>
      <c r="I670" s="188">
        <v>1</v>
      </c>
      <c r="J670" s="188">
        <f>VLOOKUP(A670,CENIK!$A$2:$F$201,6,FALSE)</f>
        <v>0</v>
      </c>
      <c r="K670" s="188">
        <f t="shared" si="21"/>
        <v>0</v>
      </c>
    </row>
    <row r="671" spans="1:11" ht="75" x14ac:dyDescent="0.25">
      <c r="A671" s="187">
        <v>1207</v>
      </c>
      <c r="B671" s="187">
        <v>283</v>
      </c>
      <c r="C671" s="184" t="str">
        <f t="shared" si="22"/>
        <v>283-1207</v>
      </c>
      <c r="D671" s="244" t="s">
        <v>323</v>
      </c>
      <c r="E671" s="244" t="s">
        <v>7</v>
      </c>
      <c r="F671" s="244" t="s">
        <v>8</v>
      </c>
      <c r="G671" s="244" t="s">
        <v>239</v>
      </c>
      <c r="H671" s="187" t="s">
        <v>14</v>
      </c>
      <c r="I671" s="188">
        <v>1</v>
      </c>
      <c r="J671" s="188">
        <f>VLOOKUP(A671,CENIK!$A$2:$F$201,6,FALSE)</f>
        <v>0</v>
      </c>
      <c r="K671" s="188">
        <f t="shared" si="21"/>
        <v>0</v>
      </c>
    </row>
    <row r="672" spans="1:11" ht="75" x14ac:dyDescent="0.25">
      <c r="A672" s="187">
        <v>1208</v>
      </c>
      <c r="B672" s="187">
        <v>283</v>
      </c>
      <c r="C672" s="184" t="str">
        <f t="shared" si="22"/>
        <v>283-1208</v>
      </c>
      <c r="D672" s="244" t="s">
        <v>323</v>
      </c>
      <c r="E672" s="244" t="s">
        <v>7</v>
      </c>
      <c r="F672" s="244" t="s">
        <v>8</v>
      </c>
      <c r="G672" s="244" t="s">
        <v>240</v>
      </c>
      <c r="H672" s="187" t="s">
        <v>14</v>
      </c>
      <c r="I672" s="188">
        <v>1</v>
      </c>
      <c r="J672" s="188">
        <f>VLOOKUP(A672,CENIK!$A$2:$F$201,6,FALSE)</f>
        <v>0</v>
      </c>
      <c r="K672" s="188">
        <f t="shared" si="21"/>
        <v>0</v>
      </c>
    </row>
    <row r="673" spans="1:11" ht="75" x14ac:dyDescent="0.25">
      <c r="A673" s="187">
        <v>1210</v>
      </c>
      <c r="B673" s="187">
        <v>283</v>
      </c>
      <c r="C673" s="184" t="str">
        <f t="shared" si="22"/>
        <v>283-1210</v>
      </c>
      <c r="D673" s="244" t="s">
        <v>323</v>
      </c>
      <c r="E673" s="244" t="s">
        <v>7</v>
      </c>
      <c r="F673" s="244" t="s">
        <v>8</v>
      </c>
      <c r="G673" s="244" t="s">
        <v>241</v>
      </c>
      <c r="H673" s="187" t="s">
        <v>14</v>
      </c>
      <c r="I673" s="188">
        <v>1</v>
      </c>
      <c r="J673" s="188">
        <f>VLOOKUP(A673,CENIK!$A$2:$F$201,6,FALSE)</f>
        <v>0</v>
      </c>
      <c r="K673" s="188">
        <f t="shared" si="21"/>
        <v>0</v>
      </c>
    </row>
    <row r="674" spans="1:11" ht="45" x14ac:dyDescent="0.25">
      <c r="A674" s="187">
        <v>1301</v>
      </c>
      <c r="B674" s="187">
        <v>283</v>
      </c>
      <c r="C674" s="184" t="str">
        <f t="shared" si="22"/>
        <v>283-1301</v>
      </c>
      <c r="D674" s="244" t="s">
        <v>323</v>
      </c>
      <c r="E674" s="244" t="s">
        <v>7</v>
      </c>
      <c r="F674" s="244" t="s">
        <v>15</v>
      </c>
      <c r="G674" s="244" t="s">
        <v>16</v>
      </c>
      <c r="H674" s="187" t="s">
        <v>10</v>
      </c>
      <c r="I674" s="188">
        <v>143</v>
      </c>
      <c r="J674" s="188">
        <f>VLOOKUP(A674,CENIK!$A$2:$F$201,6,FALSE)</f>
        <v>0</v>
      </c>
      <c r="K674" s="188">
        <f t="shared" si="21"/>
        <v>0</v>
      </c>
    </row>
    <row r="675" spans="1:11" ht="150" x14ac:dyDescent="0.25">
      <c r="A675" s="187">
        <v>1302</v>
      </c>
      <c r="B675" s="187">
        <v>283</v>
      </c>
      <c r="C675" s="184" t="str">
        <f t="shared" si="22"/>
        <v>283-1302</v>
      </c>
      <c r="D675" s="244" t="s">
        <v>323</v>
      </c>
      <c r="E675" s="244" t="s">
        <v>7</v>
      </c>
      <c r="F675" s="244" t="s">
        <v>15</v>
      </c>
      <c r="G675" s="1201" t="s">
        <v>3252</v>
      </c>
      <c r="H675" s="187" t="s">
        <v>10</v>
      </c>
      <c r="I675" s="188">
        <v>143</v>
      </c>
      <c r="J675" s="188">
        <f>VLOOKUP(A675,CENIK!$A$2:$F$201,6,FALSE)</f>
        <v>0</v>
      </c>
      <c r="K675" s="188">
        <f t="shared" si="21"/>
        <v>0</v>
      </c>
    </row>
    <row r="676" spans="1:11" ht="60" x14ac:dyDescent="0.25">
      <c r="A676" s="187">
        <v>1307</v>
      </c>
      <c r="B676" s="187">
        <v>283</v>
      </c>
      <c r="C676" s="184" t="str">
        <f t="shared" si="22"/>
        <v>283-1307</v>
      </c>
      <c r="D676" s="244" t="s">
        <v>323</v>
      </c>
      <c r="E676" s="244" t="s">
        <v>7</v>
      </c>
      <c r="F676" s="244" t="s">
        <v>15</v>
      </c>
      <c r="G676" s="244" t="s">
        <v>18</v>
      </c>
      <c r="H676" s="187" t="s">
        <v>6</v>
      </c>
      <c r="I676" s="188">
        <v>3</v>
      </c>
      <c r="J676" s="188">
        <f>VLOOKUP(A676,CENIK!$A$2:$F$201,6,FALSE)</f>
        <v>0</v>
      </c>
      <c r="K676" s="188">
        <f t="shared" si="21"/>
        <v>0</v>
      </c>
    </row>
    <row r="677" spans="1:11" ht="60" x14ac:dyDescent="0.25">
      <c r="A677" s="187">
        <v>1310</v>
      </c>
      <c r="B677" s="187">
        <v>283</v>
      </c>
      <c r="C677" s="184" t="str">
        <f t="shared" si="22"/>
        <v>283-1310</v>
      </c>
      <c r="D677" s="244" t="s">
        <v>323</v>
      </c>
      <c r="E677" s="244" t="s">
        <v>7</v>
      </c>
      <c r="F677" s="244" t="s">
        <v>15</v>
      </c>
      <c r="G677" s="244" t="s">
        <v>21</v>
      </c>
      <c r="H677" s="187" t="s">
        <v>22</v>
      </c>
      <c r="I677" s="188">
        <v>36.5</v>
      </c>
      <c r="J677" s="188">
        <f>VLOOKUP(A677,CENIK!$A$2:$F$201,6,FALSE)</f>
        <v>0</v>
      </c>
      <c r="K677" s="188">
        <f t="shared" si="21"/>
        <v>0</v>
      </c>
    </row>
    <row r="678" spans="1:11" ht="30" x14ac:dyDescent="0.25">
      <c r="A678" s="187">
        <v>1401</v>
      </c>
      <c r="B678" s="187">
        <v>283</v>
      </c>
      <c r="C678" s="184" t="str">
        <f t="shared" si="22"/>
        <v>283-1401</v>
      </c>
      <c r="D678" s="244" t="s">
        <v>323</v>
      </c>
      <c r="E678" s="244" t="s">
        <v>7</v>
      </c>
      <c r="F678" s="244" t="s">
        <v>25</v>
      </c>
      <c r="G678" s="244" t="s">
        <v>247</v>
      </c>
      <c r="H678" s="187" t="s">
        <v>20</v>
      </c>
      <c r="I678" s="188">
        <v>4</v>
      </c>
      <c r="J678" s="188">
        <f>VLOOKUP(A678,CENIK!$A$2:$F$201,6,FALSE)</f>
        <v>0</v>
      </c>
      <c r="K678" s="188">
        <f t="shared" si="21"/>
        <v>0</v>
      </c>
    </row>
    <row r="679" spans="1:11" ht="30" x14ac:dyDescent="0.25">
      <c r="A679" s="187">
        <v>1402</v>
      </c>
      <c r="B679" s="187">
        <v>283</v>
      </c>
      <c r="C679" s="184" t="str">
        <f t="shared" si="22"/>
        <v>283-1402</v>
      </c>
      <c r="D679" s="244" t="s">
        <v>323</v>
      </c>
      <c r="E679" s="244" t="s">
        <v>7</v>
      </c>
      <c r="F679" s="244" t="s">
        <v>25</v>
      </c>
      <c r="G679" s="244" t="s">
        <v>248</v>
      </c>
      <c r="H679" s="187" t="s">
        <v>20</v>
      </c>
      <c r="I679" s="188">
        <v>5</v>
      </c>
      <c r="J679" s="188">
        <f>VLOOKUP(A679,CENIK!$A$2:$F$201,6,FALSE)</f>
        <v>0</v>
      </c>
      <c r="K679" s="188">
        <f t="shared" si="21"/>
        <v>0</v>
      </c>
    </row>
    <row r="680" spans="1:11" ht="30" x14ac:dyDescent="0.25">
      <c r="A680" s="187">
        <v>1403</v>
      </c>
      <c r="B680" s="187">
        <v>283</v>
      </c>
      <c r="C680" s="184" t="str">
        <f t="shared" si="22"/>
        <v>283-1403</v>
      </c>
      <c r="D680" s="244" t="s">
        <v>323</v>
      </c>
      <c r="E680" s="244" t="s">
        <v>7</v>
      </c>
      <c r="F680" s="244" t="s">
        <v>25</v>
      </c>
      <c r="G680" s="244" t="s">
        <v>249</v>
      </c>
      <c r="H680" s="187" t="s">
        <v>20</v>
      </c>
      <c r="I680" s="188">
        <v>2</v>
      </c>
      <c r="J680" s="188">
        <f>VLOOKUP(A680,CENIK!$A$2:$F$201,6,FALSE)</f>
        <v>0</v>
      </c>
      <c r="K680" s="188">
        <f t="shared" si="21"/>
        <v>0</v>
      </c>
    </row>
    <row r="681" spans="1:11" ht="45" x14ac:dyDescent="0.25">
      <c r="A681" s="187">
        <v>12308</v>
      </c>
      <c r="B681" s="187">
        <v>283</v>
      </c>
      <c r="C681" s="184" t="str">
        <f t="shared" si="22"/>
        <v>283-12308</v>
      </c>
      <c r="D681" s="244" t="s">
        <v>323</v>
      </c>
      <c r="E681" s="244" t="s">
        <v>26</v>
      </c>
      <c r="F681" s="244" t="s">
        <v>27</v>
      </c>
      <c r="G681" s="244" t="s">
        <v>28</v>
      </c>
      <c r="H681" s="187" t="s">
        <v>29</v>
      </c>
      <c r="I681" s="188">
        <v>243.5</v>
      </c>
      <c r="J681" s="188">
        <f>VLOOKUP(A681,CENIK!$A$2:$F$201,6,FALSE)</f>
        <v>0</v>
      </c>
      <c r="K681" s="188">
        <f t="shared" si="21"/>
        <v>0</v>
      </c>
    </row>
    <row r="682" spans="1:11" ht="30" x14ac:dyDescent="0.25">
      <c r="A682" s="187">
        <v>24405</v>
      </c>
      <c r="B682" s="187">
        <v>283</v>
      </c>
      <c r="C682" s="184" t="str">
        <f t="shared" si="22"/>
        <v>283-24405</v>
      </c>
      <c r="D682" s="244" t="s">
        <v>323</v>
      </c>
      <c r="E682" s="244" t="s">
        <v>26</v>
      </c>
      <c r="F682" s="244" t="s">
        <v>36</v>
      </c>
      <c r="G682" s="244" t="s">
        <v>252</v>
      </c>
      <c r="H682" s="187" t="s">
        <v>22</v>
      </c>
      <c r="I682" s="188">
        <v>69.92</v>
      </c>
      <c r="J682" s="188">
        <f>VLOOKUP(A682,CENIK!$A$2:$F$201,6,FALSE)</f>
        <v>0</v>
      </c>
      <c r="K682" s="188">
        <f t="shared" si="21"/>
        <v>0</v>
      </c>
    </row>
    <row r="683" spans="1:11" ht="45" x14ac:dyDescent="0.25">
      <c r="A683" s="187">
        <v>31302</v>
      </c>
      <c r="B683" s="187">
        <v>283</v>
      </c>
      <c r="C683" s="184" t="str">
        <f t="shared" si="22"/>
        <v>283-31302</v>
      </c>
      <c r="D683" s="244" t="s">
        <v>323</v>
      </c>
      <c r="E683" s="244" t="s">
        <v>26</v>
      </c>
      <c r="F683" s="244" t="s">
        <v>36</v>
      </c>
      <c r="G683" s="244" t="s">
        <v>639</v>
      </c>
      <c r="H683" s="187" t="s">
        <v>22</v>
      </c>
      <c r="I683" s="188">
        <v>52.22</v>
      </c>
      <c r="J683" s="188">
        <f>VLOOKUP(A683,CENIK!$A$2:$F$201,6,FALSE)</f>
        <v>0</v>
      </c>
      <c r="K683" s="188">
        <f t="shared" ref="K683:K746" si="23">ROUND(I683*J683,2)</f>
        <v>0</v>
      </c>
    </row>
    <row r="684" spans="1:11" ht="75" x14ac:dyDescent="0.25">
      <c r="A684" s="187">
        <v>31602</v>
      </c>
      <c r="B684" s="187">
        <v>283</v>
      </c>
      <c r="C684" s="184" t="str">
        <f t="shared" si="22"/>
        <v>283-31602</v>
      </c>
      <c r="D684" s="244" t="s">
        <v>323</v>
      </c>
      <c r="E684" s="244" t="s">
        <v>26</v>
      </c>
      <c r="F684" s="244" t="s">
        <v>36</v>
      </c>
      <c r="G684" s="244" t="s">
        <v>640</v>
      </c>
      <c r="H684" s="187" t="s">
        <v>29</v>
      </c>
      <c r="I684" s="188">
        <v>243.5</v>
      </c>
      <c r="J684" s="188">
        <f>VLOOKUP(A684,CENIK!$A$2:$F$201,6,FALSE)</f>
        <v>0</v>
      </c>
      <c r="K684" s="188">
        <f t="shared" si="23"/>
        <v>0</v>
      </c>
    </row>
    <row r="685" spans="1:11" ht="45" x14ac:dyDescent="0.25">
      <c r="A685" s="187">
        <v>32311</v>
      </c>
      <c r="B685" s="187">
        <v>283</v>
      </c>
      <c r="C685" s="184" t="str">
        <f t="shared" si="22"/>
        <v>283-32311</v>
      </c>
      <c r="D685" s="244" t="s">
        <v>323</v>
      </c>
      <c r="E685" s="244" t="s">
        <v>26</v>
      </c>
      <c r="F685" s="244" t="s">
        <v>36</v>
      </c>
      <c r="G685" s="244" t="s">
        <v>255</v>
      </c>
      <c r="H685" s="187" t="s">
        <v>29</v>
      </c>
      <c r="I685" s="188">
        <v>243.5</v>
      </c>
      <c r="J685" s="188">
        <f>VLOOKUP(A685,CENIK!$A$2:$F$201,6,FALSE)</f>
        <v>0</v>
      </c>
      <c r="K685" s="188">
        <f t="shared" si="23"/>
        <v>0</v>
      </c>
    </row>
    <row r="686" spans="1:11" ht="30" x14ac:dyDescent="0.25">
      <c r="A686" s="187">
        <v>2208</v>
      </c>
      <c r="B686" s="187">
        <v>283</v>
      </c>
      <c r="C686" s="184" t="str">
        <f t="shared" si="22"/>
        <v>283-2208</v>
      </c>
      <c r="D686" s="244" t="s">
        <v>323</v>
      </c>
      <c r="E686" s="244" t="s">
        <v>26</v>
      </c>
      <c r="F686" s="244" t="s">
        <v>36</v>
      </c>
      <c r="G686" s="244" t="s">
        <v>37</v>
      </c>
      <c r="H686" s="187" t="s">
        <v>29</v>
      </c>
      <c r="I686" s="188">
        <v>243.5</v>
      </c>
      <c r="J686" s="188">
        <f>VLOOKUP(A686,CENIK!$A$2:$F$201,6,FALSE)</f>
        <v>0</v>
      </c>
      <c r="K686" s="188">
        <f t="shared" si="23"/>
        <v>0</v>
      </c>
    </row>
    <row r="687" spans="1:11" ht="30" x14ac:dyDescent="0.25">
      <c r="A687" s="187">
        <v>34901</v>
      </c>
      <c r="B687" s="187">
        <v>283</v>
      </c>
      <c r="C687" s="184" t="str">
        <f t="shared" si="22"/>
        <v>283-34901</v>
      </c>
      <c r="D687" s="244" t="s">
        <v>323</v>
      </c>
      <c r="E687" s="244" t="s">
        <v>26</v>
      </c>
      <c r="F687" s="244" t="s">
        <v>36</v>
      </c>
      <c r="G687" s="244" t="s">
        <v>43</v>
      </c>
      <c r="H687" s="187" t="s">
        <v>29</v>
      </c>
      <c r="I687" s="188">
        <v>243.5</v>
      </c>
      <c r="J687" s="188">
        <f>VLOOKUP(A687,CENIK!$A$2:$F$201,6,FALSE)</f>
        <v>0</v>
      </c>
      <c r="K687" s="188">
        <f t="shared" si="23"/>
        <v>0</v>
      </c>
    </row>
    <row r="688" spans="1:11" ht="45" x14ac:dyDescent="0.25">
      <c r="A688" s="187">
        <v>4101</v>
      </c>
      <c r="B688" s="187">
        <v>283</v>
      </c>
      <c r="C688" s="184" t="str">
        <f t="shared" si="22"/>
        <v>283-4101</v>
      </c>
      <c r="D688" s="244" t="s">
        <v>323</v>
      </c>
      <c r="E688" s="244" t="s">
        <v>49</v>
      </c>
      <c r="F688" s="244" t="s">
        <v>50</v>
      </c>
      <c r="G688" s="244" t="s">
        <v>641</v>
      </c>
      <c r="H688" s="187" t="s">
        <v>29</v>
      </c>
      <c r="I688" s="188">
        <v>682.95294117647097</v>
      </c>
      <c r="J688" s="188">
        <f>VLOOKUP(A688,CENIK!$A$2:$F$201,6,FALSE)</f>
        <v>0</v>
      </c>
      <c r="K688" s="188">
        <f t="shared" si="23"/>
        <v>0</v>
      </c>
    </row>
    <row r="689" spans="1:11" ht="60" x14ac:dyDescent="0.25">
      <c r="A689" s="187">
        <v>4105</v>
      </c>
      <c r="B689" s="187">
        <v>283</v>
      </c>
      <c r="C689" s="184" t="str">
        <f t="shared" si="22"/>
        <v>283-4105</v>
      </c>
      <c r="D689" s="244" t="s">
        <v>323</v>
      </c>
      <c r="E689" s="244" t="s">
        <v>49</v>
      </c>
      <c r="F689" s="244" t="s">
        <v>50</v>
      </c>
      <c r="G689" s="244" t="s">
        <v>257</v>
      </c>
      <c r="H689" s="187" t="s">
        <v>22</v>
      </c>
      <c r="I689" s="188">
        <v>333.995</v>
      </c>
      <c r="J689" s="188">
        <f>VLOOKUP(A689,CENIK!$A$2:$F$201,6,FALSE)</f>
        <v>0</v>
      </c>
      <c r="K689" s="188">
        <f t="shared" si="23"/>
        <v>0</v>
      </c>
    </row>
    <row r="690" spans="1:11" ht="45" x14ac:dyDescent="0.25">
      <c r="A690" s="187">
        <v>4106</v>
      </c>
      <c r="B690" s="187">
        <v>283</v>
      </c>
      <c r="C690" s="184" t="str">
        <f t="shared" si="22"/>
        <v>283-4106</v>
      </c>
      <c r="D690" s="244" t="s">
        <v>323</v>
      </c>
      <c r="E690" s="244" t="s">
        <v>49</v>
      </c>
      <c r="F690" s="244" t="s">
        <v>50</v>
      </c>
      <c r="G690" s="244" t="s">
        <v>642</v>
      </c>
      <c r="H690" s="187" t="s">
        <v>22</v>
      </c>
      <c r="I690" s="188">
        <v>246.51499999999999</v>
      </c>
      <c r="J690" s="188">
        <f>VLOOKUP(A690,CENIK!$A$2:$F$201,6,FALSE)</f>
        <v>0</v>
      </c>
      <c r="K690" s="188">
        <f t="shared" si="23"/>
        <v>0</v>
      </c>
    </row>
    <row r="691" spans="1:11" ht="45" x14ac:dyDescent="0.25">
      <c r="A691" s="187">
        <v>4121</v>
      </c>
      <c r="B691" s="187">
        <v>283</v>
      </c>
      <c r="C691" s="184" t="str">
        <f t="shared" si="22"/>
        <v>283-4121</v>
      </c>
      <c r="D691" s="244" t="s">
        <v>323</v>
      </c>
      <c r="E691" s="244" t="s">
        <v>49</v>
      </c>
      <c r="F691" s="244" t="s">
        <v>50</v>
      </c>
      <c r="G691" s="244" t="s">
        <v>260</v>
      </c>
      <c r="H691" s="187" t="s">
        <v>22</v>
      </c>
      <c r="I691" s="188">
        <v>29</v>
      </c>
      <c r="J691" s="188">
        <f>VLOOKUP(A691,CENIK!$A$2:$F$201,6,FALSE)</f>
        <v>0</v>
      </c>
      <c r="K691" s="188">
        <f t="shared" si="23"/>
        <v>0</v>
      </c>
    </row>
    <row r="692" spans="1:11" ht="30" x14ac:dyDescent="0.25">
      <c r="A692" s="187">
        <v>4202</v>
      </c>
      <c r="B692" s="187">
        <v>283</v>
      </c>
      <c r="C692" s="184" t="str">
        <f t="shared" si="22"/>
        <v>283-4202</v>
      </c>
      <c r="D692" s="244" t="s">
        <v>323</v>
      </c>
      <c r="E692" s="244" t="s">
        <v>49</v>
      </c>
      <c r="F692" s="244" t="s">
        <v>56</v>
      </c>
      <c r="G692" s="244" t="s">
        <v>58</v>
      </c>
      <c r="H692" s="187" t="s">
        <v>29</v>
      </c>
      <c r="I692" s="188">
        <v>114.4</v>
      </c>
      <c r="J692" s="188">
        <f>VLOOKUP(A692,CENIK!$A$2:$F$201,6,FALSE)</f>
        <v>0</v>
      </c>
      <c r="K692" s="188">
        <f t="shared" si="23"/>
        <v>0</v>
      </c>
    </row>
    <row r="693" spans="1:11" ht="75" x14ac:dyDescent="0.25">
      <c r="A693" s="187">
        <v>4203</v>
      </c>
      <c r="B693" s="187">
        <v>283</v>
      </c>
      <c r="C693" s="184" t="str">
        <f t="shared" si="22"/>
        <v>283-4203</v>
      </c>
      <c r="D693" s="244" t="s">
        <v>323</v>
      </c>
      <c r="E693" s="244" t="s">
        <v>49</v>
      </c>
      <c r="F693" s="244" t="s">
        <v>56</v>
      </c>
      <c r="G693" s="244" t="s">
        <v>59</v>
      </c>
      <c r="H693" s="187" t="s">
        <v>22</v>
      </c>
      <c r="I693" s="188">
        <v>38.869999999999997</v>
      </c>
      <c r="J693" s="188">
        <f>VLOOKUP(A693,CENIK!$A$2:$F$201,6,FALSE)</f>
        <v>0</v>
      </c>
      <c r="K693" s="188">
        <f t="shared" si="23"/>
        <v>0</v>
      </c>
    </row>
    <row r="694" spans="1:11" ht="60" x14ac:dyDescent="0.25">
      <c r="A694" s="187">
        <v>4204</v>
      </c>
      <c r="B694" s="187">
        <v>283</v>
      </c>
      <c r="C694" s="184" t="str">
        <f t="shared" ref="C694:C757" si="24">CONCATENATE(B694,$A$40,A694)</f>
        <v>283-4204</v>
      </c>
      <c r="D694" s="244" t="s">
        <v>323</v>
      </c>
      <c r="E694" s="244" t="s">
        <v>49</v>
      </c>
      <c r="F694" s="244" t="s">
        <v>56</v>
      </c>
      <c r="G694" s="244" t="s">
        <v>60</v>
      </c>
      <c r="H694" s="187" t="s">
        <v>22</v>
      </c>
      <c r="I694" s="188">
        <v>114.88</v>
      </c>
      <c r="J694" s="188">
        <f>VLOOKUP(A694,CENIK!$A$2:$F$201,6,FALSE)</f>
        <v>0</v>
      </c>
      <c r="K694" s="188">
        <f t="shared" si="23"/>
        <v>0</v>
      </c>
    </row>
    <row r="695" spans="1:11" ht="60" x14ac:dyDescent="0.25">
      <c r="A695" s="187">
        <v>4206</v>
      </c>
      <c r="B695" s="187">
        <v>283</v>
      </c>
      <c r="C695" s="184" t="str">
        <f t="shared" si="24"/>
        <v>283-4206</v>
      </c>
      <c r="D695" s="244" t="s">
        <v>323</v>
      </c>
      <c r="E695" s="244" t="s">
        <v>49</v>
      </c>
      <c r="F695" s="244" t="s">
        <v>56</v>
      </c>
      <c r="G695" s="244" t="s">
        <v>62</v>
      </c>
      <c r="H695" s="187" t="s">
        <v>22</v>
      </c>
      <c r="I695" s="188">
        <v>297.47000000000003</v>
      </c>
      <c r="J695" s="188">
        <f>VLOOKUP(A695,CENIK!$A$2:$F$201,6,FALSE)</f>
        <v>0</v>
      </c>
      <c r="K695" s="188">
        <f t="shared" si="23"/>
        <v>0</v>
      </c>
    </row>
    <row r="696" spans="1:11" ht="75" x14ac:dyDescent="0.25">
      <c r="A696" s="187">
        <v>5108</v>
      </c>
      <c r="B696" s="187">
        <v>283</v>
      </c>
      <c r="C696" s="184" t="str">
        <f t="shared" si="24"/>
        <v>283-5108</v>
      </c>
      <c r="D696" s="244" t="s">
        <v>323</v>
      </c>
      <c r="E696" s="244" t="s">
        <v>63</v>
      </c>
      <c r="F696" s="244" t="s">
        <v>64</v>
      </c>
      <c r="G696" s="244" t="s">
        <v>68</v>
      </c>
      <c r="H696" s="187" t="s">
        <v>69</v>
      </c>
      <c r="I696" s="188">
        <v>150</v>
      </c>
      <c r="J696" s="188">
        <f>VLOOKUP(A696,CENIK!$A$2:$F$201,6,FALSE)</f>
        <v>0</v>
      </c>
      <c r="K696" s="188">
        <f t="shared" si="23"/>
        <v>0</v>
      </c>
    </row>
    <row r="697" spans="1:11" ht="165" x14ac:dyDescent="0.25">
      <c r="A697" s="187">
        <v>6101</v>
      </c>
      <c r="B697" s="187">
        <v>283</v>
      </c>
      <c r="C697" s="184" t="str">
        <f t="shared" si="24"/>
        <v>283-6101</v>
      </c>
      <c r="D697" s="244" t="s">
        <v>323</v>
      </c>
      <c r="E697" s="244" t="s">
        <v>74</v>
      </c>
      <c r="F697" s="244" t="s">
        <v>75</v>
      </c>
      <c r="G697" s="244" t="s">
        <v>76</v>
      </c>
      <c r="H697" s="187" t="s">
        <v>10</v>
      </c>
      <c r="I697" s="188">
        <v>143</v>
      </c>
      <c r="J697" s="188">
        <f>VLOOKUP(A697,CENIK!$A$2:$F$201,6,FALSE)</f>
        <v>0</v>
      </c>
      <c r="K697" s="188">
        <f t="shared" si="23"/>
        <v>0</v>
      </c>
    </row>
    <row r="698" spans="1:11" ht="120" x14ac:dyDescent="0.25">
      <c r="A698" s="187">
        <v>6204</v>
      </c>
      <c r="B698" s="187">
        <v>283</v>
      </c>
      <c r="C698" s="184" t="str">
        <f t="shared" si="24"/>
        <v>283-6204</v>
      </c>
      <c r="D698" s="244" t="s">
        <v>323</v>
      </c>
      <c r="E698" s="244" t="s">
        <v>74</v>
      </c>
      <c r="F698" s="244" t="s">
        <v>77</v>
      </c>
      <c r="G698" s="244" t="s">
        <v>265</v>
      </c>
      <c r="H698" s="187" t="s">
        <v>6</v>
      </c>
      <c r="I698" s="188">
        <v>3</v>
      </c>
      <c r="J698" s="188">
        <f>VLOOKUP(A698,CENIK!$A$2:$F$201,6,FALSE)</f>
        <v>0</v>
      </c>
      <c r="K698" s="188">
        <f t="shared" si="23"/>
        <v>0</v>
      </c>
    </row>
    <row r="699" spans="1:11" ht="120" x14ac:dyDescent="0.25">
      <c r="A699" s="187">
        <v>6206</v>
      </c>
      <c r="B699" s="187">
        <v>283</v>
      </c>
      <c r="C699" s="184" t="str">
        <f t="shared" si="24"/>
        <v>283-6206</v>
      </c>
      <c r="D699" s="244" t="s">
        <v>323</v>
      </c>
      <c r="E699" s="244" t="s">
        <v>74</v>
      </c>
      <c r="F699" s="244" t="s">
        <v>77</v>
      </c>
      <c r="G699" s="244" t="s">
        <v>266</v>
      </c>
      <c r="H699" s="187" t="s">
        <v>6</v>
      </c>
      <c r="I699" s="188">
        <v>1</v>
      </c>
      <c r="J699" s="188">
        <f>VLOOKUP(A699,CENIK!$A$2:$F$201,6,FALSE)</f>
        <v>0</v>
      </c>
      <c r="K699" s="188">
        <f t="shared" si="23"/>
        <v>0</v>
      </c>
    </row>
    <row r="700" spans="1:11" ht="30" x14ac:dyDescent="0.25">
      <c r="A700" s="187">
        <v>6257</v>
      </c>
      <c r="B700" s="187">
        <v>283</v>
      </c>
      <c r="C700" s="184" t="str">
        <f t="shared" si="24"/>
        <v>283-6257</v>
      </c>
      <c r="D700" s="244" t="s">
        <v>323</v>
      </c>
      <c r="E700" s="244" t="s">
        <v>74</v>
      </c>
      <c r="F700" s="244" t="s">
        <v>77</v>
      </c>
      <c r="G700" s="244" t="s">
        <v>79</v>
      </c>
      <c r="H700" s="187" t="s">
        <v>6</v>
      </c>
      <c r="I700" s="188">
        <v>1</v>
      </c>
      <c r="J700" s="188">
        <f>VLOOKUP(A700,CENIK!$A$2:$F$201,6,FALSE)</f>
        <v>0</v>
      </c>
      <c r="K700" s="188">
        <f t="shared" si="23"/>
        <v>0</v>
      </c>
    </row>
    <row r="701" spans="1:11" ht="120" x14ac:dyDescent="0.25">
      <c r="A701" s="187">
        <v>6253</v>
      </c>
      <c r="B701" s="187">
        <v>283</v>
      </c>
      <c r="C701" s="184" t="str">
        <f t="shared" si="24"/>
        <v>283-6253</v>
      </c>
      <c r="D701" s="244" t="s">
        <v>323</v>
      </c>
      <c r="E701" s="244" t="s">
        <v>74</v>
      </c>
      <c r="F701" s="244" t="s">
        <v>77</v>
      </c>
      <c r="G701" s="244" t="s">
        <v>269</v>
      </c>
      <c r="H701" s="187" t="s">
        <v>6</v>
      </c>
      <c r="I701" s="188">
        <v>4</v>
      </c>
      <c r="J701" s="188">
        <f>VLOOKUP(A701,CENIK!$A$2:$F$201,6,FALSE)</f>
        <v>0</v>
      </c>
      <c r="K701" s="188">
        <f t="shared" si="23"/>
        <v>0</v>
      </c>
    </row>
    <row r="702" spans="1:11" ht="120" x14ac:dyDescent="0.25">
      <c r="A702" s="187">
        <v>6305</v>
      </c>
      <c r="B702" s="187">
        <v>283</v>
      </c>
      <c r="C702" s="184" t="str">
        <f t="shared" si="24"/>
        <v>283-6305</v>
      </c>
      <c r="D702" s="244" t="s">
        <v>323</v>
      </c>
      <c r="E702" s="244" t="s">
        <v>74</v>
      </c>
      <c r="F702" s="244" t="s">
        <v>81</v>
      </c>
      <c r="G702" s="244" t="s">
        <v>84</v>
      </c>
      <c r="H702" s="187" t="s">
        <v>6</v>
      </c>
      <c r="I702" s="188">
        <v>9</v>
      </c>
      <c r="J702" s="188">
        <f>VLOOKUP(A702,CENIK!$A$2:$F$201,6,FALSE)</f>
        <v>0</v>
      </c>
      <c r="K702" s="188">
        <f t="shared" si="23"/>
        <v>0</v>
      </c>
    </row>
    <row r="703" spans="1:11" ht="345" x14ac:dyDescent="0.25">
      <c r="A703" s="187">
        <v>6301</v>
      </c>
      <c r="B703" s="187">
        <v>283</v>
      </c>
      <c r="C703" s="184" t="str">
        <f t="shared" si="24"/>
        <v>283-6301</v>
      </c>
      <c r="D703" s="244" t="s">
        <v>323</v>
      </c>
      <c r="E703" s="244" t="s">
        <v>74</v>
      </c>
      <c r="F703" s="244" t="s">
        <v>81</v>
      </c>
      <c r="G703" s="244" t="s">
        <v>270</v>
      </c>
      <c r="H703" s="187" t="s">
        <v>6</v>
      </c>
      <c r="I703" s="188">
        <v>9</v>
      </c>
      <c r="J703" s="188">
        <f>VLOOKUP(A703,CENIK!$A$2:$F$201,6,FALSE)</f>
        <v>0</v>
      </c>
      <c r="K703" s="188">
        <f t="shared" si="23"/>
        <v>0</v>
      </c>
    </row>
    <row r="704" spans="1:11" ht="60" x14ac:dyDescent="0.25">
      <c r="A704" s="187">
        <v>6405</v>
      </c>
      <c r="B704" s="187">
        <v>283</v>
      </c>
      <c r="C704" s="184" t="str">
        <f t="shared" si="24"/>
        <v>283-6405</v>
      </c>
      <c r="D704" s="244" t="s">
        <v>323</v>
      </c>
      <c r="E704" s="244" t="s">
        <v>74</v>
      </c>
      <c r="F704" s="244" t="s">
        <v>85</v>
      </c>
      <c r="G704" s="244" t="s">
        <v>87</v>
      </c>
      <c r="H704" s="187" t="s">
        <v>10</v>
      </c>
      <c r="I704" s="188">
        <v>143</v>
      </c>
      <c r="J704" s="188">
        <f>VLOOKUP(A704,CENIK!$A$2:$F$201,6,FALSE)</f>
        <v>0</v>
      </c>
      <c r="K704" s="188">
        <f t="shared" si="23"/>
        <v>0</v>
      </c>
    </row>
    <row r="705" spans="1:11" ht="30" x14ac:dyDescent="0.25">
      <c r="A705" s="187">
        <v>6401</v>
      </c>
      <c r="B705" s="187">
        <v>283</v>
      </c>
      <c r="C705" s="184" t="str">
        <f t="shared" si="24"/>
        <v>283-6401</v>
      </c>
      <c r="D705" s="244" t="s">
        <v>323</v>
      </c>
      <c r="E705" s="244" t="s">
        <v>74</v>
      </c>
      <c r="F705" s="244" t="s">
        <v>85</v>
      </c>
      <c r="G705" s="244" t="s">
        <v>86</v>
      </c>
      <c r="H705" s="187" t="s">
        <v>10</v>
      </c>
      <c r="I705" s="188">
        <v>143</v>
      </c>
      <c r="J705" s="188">
        <f>VLOOKUP(A705,CENIK!$A$2:$F$201,6,FALSE)</f>
        <v>0</v>
      </c>
      <c r="K705" s="188">
        <f t="shared" si="23"/>
        <v>0</v>
      </c>
    </row>
    <row r="706" spans="1:11" ht="30" x14ac:dyDescent="0.25">
      <c r="A706" s="187">
        <v>6402</v>
      </c>
      <c r="B706" s="187">
        <v>283</v>
      </c>
      <c r="C706" s="184" t="str">
        <f t="shared" si="24"/>
        <v>283-6402</v>
      </c>
      <c r="D706" s="244" t="s">
        <v>323</v>
      </c>
      <c r="E706" s="244" t="s">
        <v>74</v>
      </c>
      <c r="F706" s="244" t="s">
        <v>85</v>
      </c>
      <c r="G706" s="244" t="s">
        <v>122</v>
      </c>
      <c r="H706" s="187" t="s">
        <v>10</v>
      </c>
      <c r="I706" s="188">
        <v>143</v>
      </c>
      <c r="J706" s="188">
        <f>VLOOKUP(A706,CENIK!$A$2:$F$201,6,FALSE)</f>
        <v>0</v>
      </c>
      <c r="K706" s="188">
        <f t="shared" si="23"/>
        <v>0</v>
      </c>
    </row>
    <row r="707" spans="1:11" ht="30" x14ac:dyDescent="0.25">
      <c r="A707" s="187">
        <v>6501</v>
      </c>
      <c r="B707" s="187">
        <v>283</v>
      </c>
      <c r="C707" s="184" t="str">
        <f t="shared" si="24"/>
        <v>283-6501</v>
      </c>
      <c r="D707" s="244" t="s">
        <v>323</v>
      </c>
      <c r="E707" s="244" t="s">
        <v>74</v>
      </c>
      <c r="F707" s="244" t="s">
        <v>88</v>
      </c>
      <c r="G707" s="244" t="s">
        <v>271</v>
      </c>
      <c r="H707" s="187" t="s">
        <v>6</v>
      </c>
      <c r="I707" s="188">
        <v>10</v>
      </c>
      <c r="J707" s="188">
        <f>VLOOKUP(A707,CENIK!$A$2:$F$201,6,FALSE)</f>
        <v>0</v>
      </c>
      <c r="K707" s="188">
        <f t="shared" si="23"/>
        <v>0</v>
      </c>
    </row>
    <row r="708" spans="1:11" ht="75" x14ac:dyDescent="0.25">
      <c r="A708" s="187">
        <v>6514</v>
      </c>
      <c r="B708" s="187">
        <v>283</v>
      </c>
      <c r="C708" s="184" t="str">
        <f t="shared" si="24"/>
        <v>283-6514</v>
      </c>
      <c r="D708" s="244" t="s">
        <v>323</v>
      </c>
      <c r="E708" s="244" t="s">
        <v>74</v>
      </c>
      <c r="F708" s="244" t="s">
        <v>88</v>
      </c>
      <c r="G708" s="244" t="s">
        <v>280</v>
      </c>
      <c r="H708" s="187" t="s">
        <v>10</v>
      </c>
      <c r="I708" s="188">
        <v>52</v>
      </c>
      <c r="J708" s="188">
        <f>VLOOKUP(A708,CENIK!$A$2:$F$201,6,FALSE)</f>
        <v>0</v>
      </c>
      <c r="K708" s="188">
        <f t="shared" si="23"/>
        <v>0</v>
      </c>
    </row>
    <row r="709" spans="1:11" ht="75" x14ac:dyDescent="0.25">
      <c r="A709" s="187">
        <v>6515</v>
      </c>
      <c r="B709" s="187">
        <v>283</v>
      </c>
      <c r="C709" s="184" t="str">
        <f t="shared" si="24"/>
        <v>283-6515</v>
      </c>
      <c r="D709" s="244" t="s">
        <v>323</v>
      </c>
      <c r="E709" s="244" t="s">
        <v>74</v>
      </c>
      <c r="F709" s="244" t="s">
        <v>88</v>
      </c>
      <c r="G709" s="244" t="s">
        <v>281</v>
      </c>
      <c r="H709" s="187" t="s">
        <v>10</v>
      </c>
      <c r="I709" s="188">
        <v>50</v>
      </c>
      <c r="J709" s="188">
        <f>VLOOKUP(A709,CENIK!$A$2:$F$201,6,FALSE)</f>
        <v>0</v>
      </c>
      <c r="K709" s="188">
        <f t="shared" si="23"/>
        <v>0</v>
      </c>
    </row>
    <row r="710" spans="1:11" ht="45" x14ac:dyDescent="0.25">
      <c r="A710" s="187">
        <v>6503</v>
      </c>
      <c r="B710" s="187">
        <v>283</v>
      </c>
      <c r="C710" s="184" t="str">
        <f t="shared" si="24"/>
        <v>283-6503</v>
      </c>
      <c r="D710" s="244" t="s">
        <v>323</v>
      </c>
      <c r="E710" s="244" t="s">
        <v>74</v>
      </c>
      <c r="F710" s="244" t="s">
        <v>88</v>
      </c>
      <c r="G710" s="244" t="s">
        <v>273</v>
      </c>
      <c r="H710" s="187" t="s">
        <v>6</v>
      </c>
      <c r="I710" s="188">
        <v>2</v>
      </c>
      <c r="J710" s="188">
        <f>VLOOKUP(A710,CENIK!$A$2:$F$201,6,FALSE)</f>
        <v>0</v>
      </c>
      <c r="K710" s="188">
        <f t="shared" si="23"/>
        <v>0</v>
      </c>
    </row>
    <row r="711" spans="1:11" ht="60" x14ac:dyDescent="0.25">
      <c r="A711" s="187">
        <v>1201</v>
      </c>
      <c r="B711" s="187">
        <v>115</v>
      </c>
      <c r="C711" s="184" t="str">
        <f t="shared" si="24"/>
        <v>115-1201</v>
      </c>
      <c r="D711" s="244" t="s">
        <v>316</v>
      </c>
      <c r="E711" s="244" t="s">
        <v>7</v>
      </c>
      <c r="F711" s="244" t="s">
        <v>8</v>
      </c>
      <c r="G711" s="244" t="s">
        <v>9</v>
      </c>
      <c r="H711" s="187" t="s">
        <v>10</v>
      </c>
      <c r="I711" s="188">
        <v>135</v>
      </c>
      <c r="J711" s="188">
        <f>VLOOKUP(A711,CENIK!$A$2:$F$201,6,FALSE)</f>
        <v>0</v>
      </c>
      <c r="K711" s="188">
        <f t="shared" si="23"/>
        <v>0</v>
      </c>
    </row>
    <row r="712" spans="1:11" ht="45" x14ac:dyDescent="0.25">
      <c r="A712" s="187">
        <v>1202</v>
      </c>
      <c r="B712" s="187">
        <v>115</v>
      </c>
      <c r="C712" s="184" t="str">
        <f t="shared" si="24"/>
        <v>115-1202</v>
      </c>
      <c r="D712" s="244" t="s">
        <v>316</v>
      </c>
      <c r="E712" s="244" t="s">
        <v>7</v>
      </c>
      <c r="F712" s="244" t="s">
        <v>8</v>
      </c>
      <c r="G712" s="244" t="s">
        <v>11</v>
      </c>
      <c r="H712" s="187" t="s">
        <v>12</v>
      </c>
      <c r="I712" s="188">
        <v>5</v>
      </c>
      <c r="J712" s="188">
        <f>VLOOKUP(A712,CENIK!$A$2:$F$201,6,FALSE)</f>
        <v>0</v>
      </c>
      <c r="K712" s="188">
        <f t="shared" si="23"/>
        <v>0</v>
      </c>
    </row>
    <row r="713" spans="1:11" ht="60" x14ac:dyDescent="0.25">
      <c r="A713" s="187">
        <v>1203</v>
      </c>
      <c r="B713" s="187">
        <v>115</v>
      </c>
      <c r="C713" s="184" t="str">
        <f t="shared" si="24"/>
        <v>115-1203</v>
      </c>
      <c r="D713" s="244" t="s">
        <v>316</v>
      </c>
      <c r="E713" s="244" t="s">
        <v>7</v>
      </c>
      <c r="F713" s="244" t="s">
        <v>8</v>
      </c>
      <c r="G713" s="244" t="s">
        <v>236</v>
      </c>
      <c r="H713" s="187" t="s">
        <v>10</v>
      </c>
      <c r="I713" s="188">
        <v>135</v>
      </c>
      <c r="J713" s="188">
        <f>VLOOKUP(A713,CENIK!$A$2:$F$201,6,FALSE)</f>
        <v>0</v>
      </c>
      <c r="K713" s="188">
        <f t="shared" si="23"/>
        <v>0</v>
      </c>
    </row>
    <row r="714" spans="1:11" ht="45" x14ac:dyDescent="0.25">
      <c r="A714" s="187">
        <v>1204</v>
      </c>
      <c r="B714" s="187">
        <v>115</v>
      </c>
      <c r="C714" s="184" t="str">
        <f t="shared" si="24"/>
        <v>115-1204</v>
      </c>
      <c r="D714" s="244" t="s">
        <v>316</v>
      </c>
      <c r="E714" s="244" t="s">
        <v>7</v>
      </c>
      <c r="F714" s="244" t="s">
        <v>8</v>
      </c>
      <c r="G714" s="244" t="s">
        <v>13</v>
      </c>
      <c r="H714" s="187" t="s">
        <v>10</v>
      </c>
      <c r="I714" s="188">
        <v>135</v>
      </c>
      <c r="J714" s="188">
        <f>VLOOKUP(A714,CENIK!$A$2:$F$201,6,FALSE)</f>
        <v>0</v>
      </c>
      <c r="K714" s="188">
        <f t="shared" si="23"/>
        <v>0</v>
      </c>
    </row>
    <row r="715" spans="1:11" ht="60" x14ac:dyDescent="0.25">
      <c r="A715" s="187">
        <v>1205</v>
      </c>
      <c r="B715" s="187">
        <v>115</v>
      </c>
      <c r="C715" s="184" t="str">
        <f t="shared" si="24"/>
        <v>115-1205</v>
      </c>
      <c r="D715" s="244" t="s">
        <v>316</v>
      </c>
      <c r="E715" s="244" t="s">
        <v>7</v>
      </c>
      <c r="F715" s="244" t="s">
        <v>8</v>
      </c>
      <c r="G715" s="244" t="s">
        <v>237</v>
      </c>
      <c r="H715" s="187" t="s">
        <v>14</v>
      </c>
      <c r="I715" s="188">
        <v>1</v>
      </c>
      <c r="J715" s="188">
        <f>VLOOKUP(A715,CENIK!$A$2:$F$201,6,FALSE)</f>
        <v>0</v>
      </c>
      <c r="K715" s="188">
        <f t="shared" si="23"/>
        <v>0</v>
      </c>
    </row>
    <row r="716" spans="1:11" ht="75" x14ac:dyDescent="0.25">
      <c r="A716" s="187">
        <v>1208</v>
      </c>
      <c r="B716" s="187">
        <v>115</v>
      </c>
      <c r="C716" s="184" t="str">
        <f t="shared" si="24"/>
        <v>115-1208</v>
      </c>
      <c r="D716" s="244" t="s">
        <v>316</v>
      </c>
      <c r="E716" s="244" t="s">
        <v>7</v>
      </c>
      <c r="F716" s="244" t="s">
        <v>8</v>
      </c>
      <c r="G716" s="244" t="s">
        <v>240</v>
      </c>
      <c r="H716" s="187" t="s">
        <v>14</v>
      </c>
      <c r="I716" s="188">
        <v>1</v>
      </c>
      <c r="J716" s="188">
        <f>VLOOKUP(A716,CENIK!$A$2:$F$201,6,FALSE)</f>
        <v>0</v>
      </c>
      <c r="K716" s="188">
        <f t="shared" si="23"/>
        <v>0</v>
      </c>
    </row>
    <row r="717" spans="1:11" ht="75" x14ac:dyDescent="0.25">
      <c r="A717" s="187">
        <v>1210</v>
      </c>
      <c r="B717" s="187">
        <v>115</v>
      </c>
      <c r="C717" s="184" t="str">
        <f t="shared" si="24"/>
        <v>115-1210</v>
      </c>
      <c r="D717" s="244" t="s">
        <v>316</v>
      </c>
      <c r="E717" s="244" t="s">
        <v>7</v>
      </c>
      <c r="F717" s="244" t="s">
        <v>8</v>
      </c>
      <c r="G717" s="244" t="s">
        <v>241</v>
      </c>
      <c r="H717" s="187" t="s">
        <v>14</v>
      </c>
      <c r="I717" s="188">
        <v>1</v>
      </c>
      <c r="J717" s="188">
        <f>VLOOKUP(A717,CENIK!$A$2:$F$201,6,FALSE)</f>
        <v>0</v>
      </c>
      <c r="K717" s="188">
        <f t="shared" si="23"/>
        <v>0</v>
      </c>
    </row>
    <row r="718" spans="1:11" ht="45" x14ac:dyDescent="0.25">
      <c r="A718" s="187">
        <v>1301</v>
      </c>
      <c r="B718" s="187">
        <v>115</v>
      </c>
      <c r="C718" s="184" t="str">
        <f t="shared" si="24"/>
        <v>115-1301</v>
      </c>
      <c r="D718" s="244" t="s">
        <v>316</v>
      </c>
      <c r="E718" s="244" t="s">
        <v>7</v>
      </c>
      <c r="F718" s="244" t="s">
        <v>15</v>
      </c>
      <c r="G718" s="244" t="s">
        <v>16</v>
      </c>
      <c r="H718" s="187" t="s">
        <v>10</v>
      </c>
      <c r="I718" s="188">
        <v>135</v>
      </c>
      <c r="J718" s="188">
        <f>VLOOKUP(A718,CENIK!$A$2:$F$201,6,FALSE)</f>
        <v>0</v>
      </c>
      <c r="K718" s="188">
        <f t="shared" si="23"/>
        <v>0</v>
      </c>
    </row>
    <row r="719" spans="1:11" ht="150" x14ac:dyDescent="0.25">
      <c r="A719" s="187">
        <v>1302</v>
      </c>
      <c r="B719" s="187">
        <v>115</v>
      </c>
      <c r="C719" s="184" t="str">
        <f t="shared" si="24"/>
        <v>115-1302</v>
      </c>
      <c r="D719" s="244" t="s">
        <v>316</v>
      </c>
      <c r="E719" s="244" t="s">
        <v>7</v>
      </c>
      <c r="F719" s="244" t="s">
        <v>15</v>
      </c>
      <c r="G719" s="1201" t="s">
        <v>3252</v>
      </c>
      <c r="H719" s="187" t="s">
        <v>10</v>
      </c>
      <c r="I719" s="188">
        <v>135</v>
      </c>
      <c r="J719" s="188">
        <f>VLOOKUP(A719,CENIK!$A$2:$F$201,6,FALSE)</f>
        <v>0</v>
      </c>
      <c r="K719" s="188">
        <f t="shared" si="23"/>
        <v>0</v>
      </c>
    </row>
    <row r="720" spans="1:11" ht="60" x14ac:dyDescent="0.25">
      <c r="A720" s="187">
        <v>1307</v>
      </c>
      <c r="B720" s="187">
        <v>115</v>
      </c>
      <c r="C720" s="184" t="str">
        <f t="shared" si="24"/>
        <v>115-1307</v>
      </c>
      <c r="D720" s="244" t="s">
        <v>316</v>
      </c>
      <c r="E720" s="244" t="s">
        <v>7</v>
      </c>
      <c r="F720" s="244" t="s">
        <v>15</v>
      </c>
      <c r="G720" s="244" t="s">
        <v>18</v>
      </c>
      <c r="H720" s="187" t="s">
        <v>6</v>
      </c>
      <c r="I720" s="188">
        <v>3</v>
      </c>
      <c r="J720" s="188">
        <f>VLOOKUP(A720,CENIK!$A$2:$F$201,6,FALSE)</f>
        <v>0</v>
      </c>
      <c r="K720" s="188">
        <f t="shared" si="23"/>
        <v>0</v>
      </c>
    </row>
    <row r="721" spans="1:11" ht="30" x14ac:dyDescent="0.25">
      <c r="A721" s="187">
        <v>1312</v>
      </c>
      <c r="B721" s="187">
        <v>115</v>
      </c>
      <c r="C721" s="184" t="str">
        <f t="shared" si="24"/>
        <v>115-1312</v>
      </c>
      <c r="D721" s="244" t="s">
        <v>316</v>
      </c>
      <c r="E721" s="244" t="s">
        <v>7</v>
      </c>
      <c r="F721" s="244" t="s">
        <v>15</v>
      </c>
      <c r="G721" s="244" t="s">
        <v>24</v>
      </c>
      <c r="H721" s="187" t="s">
        <v>6</v>
      </c>
      <c r="I721" s="188">
        <v>1</v>
      </c>
      <c r="J721" s="188">
        <f>VLOOKUP(A721,CENIK!$A$2:$F$201,6,FALSE)</f>
        <v>0</v>
      </c>
      <c r="K721" s="188">
        <f t="shared" si="23"/>
        <v>0</v>
      </c>
    </row>
    <row r="722" spans="1:11" ht="45" x14ac:dyDescent="0.25">
      <c r="A722" s="187">
        <v>1311</v>
      </c>
      <c r="B722" s="187">
        <v>115</v>
      </c>
      <c r="C722" s="184" t="str">
        <f t="shared" si="24"/>
        <v>115-1311</v>
      </c>
      <c r="D722" s="244" t="s">
        <v>316</v>
      </c>
      <c r="E722" s="244" t="s">
        <v>7</v>
      </c>
      <c r="F722" s="244" t="s">
        <v>15</v>
      </c>
      <c r="G722" s="244" t="s">
        <v>23</v>
      </c>
      <c r="H722" s="187" t="s">
        <v>14</v>
      </c>
      <c r="I722" s="188">
        <v>1</v>
      </c>
      <c r="J722" s="188">
        <f>VLOOKUP(A722,CENIK!$A$2:$F$201,6,FALSE)</f>
        <v>0</v>
      </c>
      <c r="K722" s="188">
        <f t="shared" si="23"/>
        <v>0</v>
      </c>
    </row>
    <row r="723" spans="1:11" ht="60" x14ac:dyDescent="0.25">
      <c r="A723" s="187">
        <v>1310</v>
      </c>
      <c r="B723" s="187">
        <v>115</v>
      </c>
      <c r="C723" s="184" t="str">
        <f t="shared" si="24"/>
        <v>115-1310</v>
      </c>
      <c r="D723" s="244" t="s">
        <v>316</v>
      </c>
      <c r="E723" s="244" t="s">
        <v>7</v>
      </c>
      <c r="F723" s="244" t="s">
        <v>15</v>
      </c>
      <c r="G723" s="244" t="s">
        <v>21</v>
      </c>
      <c r="H723" s="187" t="s">
        <v>22</v>
      </c>
      <c r="I723" s="188">
        <v>26.8</v>
      </c>
      <c r="J723" s="188">
        <f>VLOOKUP(A723,CENIK!$A$2:$F$201,6,FALSE)</f>
        <v>0</v>
      </c>
      <c r="K723" s="188">
        <f t="shared" si="23"/>
        <v>0</v>
      </c>
    </row>
    <row r="724" spans="1:11" ht="30" x14ac:dyDescent="0.25">
      <c r="A724" s="187">
        <v>1401</v>
      </c>
      <c r="B724" s="187">
        <v>115</v>
      </c>
      <c r="C724" s="184" t="str">
        <f t="shared" si="24"/>
        <v>115-1401</v>
      </c>
      <c r="D724" s="244" t="s">
        <v>316</v>
      </c>
      <c r="E724" s="244" t="s">
        <v>7</v>
      </c>
      <c r="F724" s="244" t="s">
        <v>25</v>
      </c>
      <c r="G724" s="244" t="s">
        <v>247</v>
      </c>
      <c r="H724" s="187" t="s">
        <v>20</v>
      </c>
      <c r="I724" s="188">
        <v>3</v>
      </c>
      <c r="J724" s="188">
        <f>VLOOKUP(A724,CENIK!$A$2:$F$201,6,FALSE)</f>
        <v>0</v>
      </c>
      <c r="K724" s="188">
        <f t="shared" si="23"/>
        <v>0</v>
      </c>
    </row>
    <row r="725" spans="1:11" ht="30" x14ac:dyDescent="0.25">
      <c r="A725" s="187">
        <v>1402</v>
      </c>
      <c r="B725" s="187">
        <v>115</v>
      </c>
      <c r="C725" s="184" t="str">
        <f t="shared" si="24"/>
        <v>115-1402</v>
      </c>
      <c r="D725" s="244" t="s">
        <v>316</v>
      </c>
      <c r="E725" s="244" t="s">
        <v>7</v>
      </c>
      <c r="F725" s="244" t="s">
        <v>25</v>
      </c>
      <c r="G725" s="244" t="s">
        <v>248</v>
      </c>
      <c r="H725" s="187" t="s">
        <v>20</v>
      </c>
      <c r="I725" s="188">
        <v>5</v>
      </c>
      <c r="J725" s="188">
        <f>VLOOKUP(A725,CENIK!$A$2:$F$201,6,FALSE)</f>
        <v>0</v>
      </c>
      <c r="K725" s="188">
        <f t="shared" si="23"/>
        <v>0</v>
      </c>
    </row>
    <row r="726" spans="1:11" ht="30" x14ac:dyDescent="0.25">
      <c r="A726" s="187">
        <v>1403</v>
      </c>
      <c r="B726" s="187">
        <v>115</v>
      </c>
      <c r="C726" s="184" t="str">
        <f t="shared" si="24"/>
        <v>115-1403</v>
      </c>
      <c r="D726" s="244" t="s">
        <v>316</v>
      </c>
      <c r="E726" s="244" t="s">
        <v>7</v>
      </c>
      <c r="F726" s="244" t="s">
        <v>25</v>
      </c>
      <c r="G726" s="244" t="s">
        <v>249</v>
      </c>
      <c r="H726" s="187" t="s">
        <v>20</v>
      </c>
      <c r="I726" s="188">
        <v>2</v>
      </c>
      <c r="J726" s="188">
        <f>VLOOKUP(A726,CENIK!$A$2:$F$201,6,FALSE)</f>
        <v>0</v>
      </c>
      <c r="K726" s="188">
        <f t="shared" si="23"/>
        <v>0</v>
      </c>
    </row>
    <row r="727" spans="1:11" ht="60" x14ac:dyDescent="0.25">
      <c r="A727" s="187">
        <v>12413</v>
      </c>
      <c r="B727" s="187">
        <v>115</v>
      </c>
      <c r="C727" s="184" t="str">
        <f t="shared" si="24"/>
        <v>115-12413</v>
      </c>
      <c r="D727" s="244" t="s">
        <v>316</v>
      </c>
      <c r="E727" s="244" t="s">
        <v>26</v>
      </c>
      <c r="F727" s="244" t="s">
        <v>27</v>
      </c>
      <c r="G727" s="244" t="s">
        <v>565</v>
      </c>
      <c r="H727" s="187" t="s">
        <v>12</v>
      </c>
      <c r="I727" s="188">
        <v>1</v>
      </c>
      <c r="J727" s="188">
        <f>VLOOKUP(A727,CENIK!$A$2:$F$201,6,FALSE)</f>
        <v>0</v>
      </c>
      <c r="K727" s="188">
        <f t="shared" si="23"/>
        <v>0</v>
      </c>
    </row>
    <row r="728" spans="1:11" ht="45" x14ac:dyDescent="0.25">
      <c r="A728" s="187">
        <v>12308</v>
      </c>
      <c r="B728" s="187">
        <v>115</v>
      </c>
      <c r="C728" s="184" t="str">
        <f t="shared" si="24"/>
        <v>115-12308</v>
      </c>
      <c r="D728" s="244" t="s">
        <v>316</v>
      </c>
      <c r="E728" s="244" t="s">
        <v>26</v>
      </c>
      <c r="F728" s="244" t="s">
        <v>27</v>
      </c>
      <c r="G728" s="244" t="s">
        <v>28</v>
      </c>
      <c r="H728" s="187" t="s">
        <v>29</v>
      </c>
      <c r="I728" s="188">
        <v>178.9</v>
      </c>
      <c r="J728" s="188">
        <f>VLOOKUP(A728,CENIK!$A$2:$F$201,6,FALSE)</f>
        <v>0</v>
      </c>
      <c r="K728" s="188">
        <f t="shared" si="23"/>
        <v>0</v>
      </c>
    </row>
    <row r="729" spans="1:11" ht="30" x14ac:dyDescent="0.25">
      <c r="A729" s="187">
        <v>24405</v>
      </c>
      <c r="B729" s="187">
        <v>115</v>
      </c>
      <c r="C729" s="184" t="str">
        <f t="shared" si="24"/>
        <v>115-24405</v>
      </c>
      <c r="D729" s="244" t="s">
        <v>316</v>
      </c>
      <c r="E729" s="244" t="s">
        <v>26</v>
      </c>
      <c r="F729" s="244" t="s">
        <v>36</v>
      </c>
      <c r="G729" s="244" t="s">
        <v>252</v>
      </c>
      <c r="H729" s="187" t="s">
        <v>22</v>
      </c>
      <c r="I729" s="188">
        <v>66.31</v>
      </c>
      <c r="J729" s="188">
        <f>VLOOKUP(A729,CENIK!$A$2:$F$201,6,FALSE)</f>
        <v>0</v>
      </c>
      <c r="K729" s="188">
        <f t="shared" si="23"/>
        <v>0</v>
      </c>
    </row>
    <row r="730" spans="1:11" ht="45" x14ac:dyDescent="0.25">
      <c r="A730" s="187">
        <v>31302</v>
      </c>
      <c r="B730" s="187">
        <v>115</v>
      </c>
      <c r="C730" s="184" t="str">
        <f t="shared" si="24"/>
        <v>115-31302</v>
      </c>
      <c r="D730" s="244" t="s">
        <v>316</v>
      </c>
      <c r="E730" s="244" t="s">
        <v>26</v>
      </c>
      <c r="F730" s="244" t="s">
        <v>36</v>
      </c>
      <c r="G730" s="244" t="s">
        <v>639</v>
      </c>
      <c r="H730" s="187" t="s">
        <v>22</v>
      </c>
      <c r="I730" s="188">
        <v>49.74</v>
      </c>
      <c r="J730" s="188">
        <f>VLOOKUP(A730,CENIK!$A$2:$F$201,6,FALSE)</f>
        <v>0</v>
      </c>
      <c r="K730" s="188">
        <f t="shared" si="23"/>
        <v>0</v>
      </c>
    </row>
    <row r="731" spans="1:11" ht="75" x14ac:dyDescent="0.25">
      <c r="A731" s="187">
        <v>31602</v>
      </c>
      <c r="B731" s="187">
        <v>115</v>
      </c>
      <c r="C731" s="184" t="str">
        <f t="shared" si="24"/>
        <v>115-31602</v>
      </c>
      <c r="D731" s="244" t="s">
        <v>316</v>
      </c>
      <c r="E731" s="244" t="s">
        <v>26</v>
      </c>
      <c r="F731" s="244" t="s">
        <v>36</v>
      </c>
      <c r="G731" s="244" t="s">
        <v>640</v>
      </c>
      <c r="H731" s="187" t="s">
        <v>29</v>
      </c>
      <c r="I731" s="188">
        <v>178.9</v>
      </c>
      <c r="J731" s="188">
        <f>VLOOKUP(A731,CENIK!$A$2:$F$201,6,FALSE)</f>
        <v>0</v>
      </c>
      <c r="K731" s="188">
        <f t="shared" si="23"/>
        <v>0</v>
      </c>
    </row>
    <row r="732" spans="1:11" ht="45" x14ac:dyDescent="0.25">
      <c r="A732" s="187">
        <v>32311</v>
      </c>
      <c r="B732" s="187">
        <v>115</v>
      </c>
      <c r="C732" s="184" t="str">
        <f t="shared" si="24"/>
        <v>115-32311</v>
      </c>
      <c r="D732" s="244" t="s">
        <v>316</v>
      </c>
      <c r="E732" s="244" t="s">
        <v>26</v>
      </c>
      <c r="F732" s="244" t="s">
        <v>36</v>
      </c>
      <c r="G732" s="244" t="s">
        <v>255</v>
      </c>
      <c r="H732" s="187" t="s">
        <v>29</v>
      </c>
      <c r="I732" s="188">
        <v>178.9</v>
      </c>
      <c r="J732" s="188">
        <f>VLOOKUP(A732,CENIK!$A$2:$F$201,6,FALSE)</f>
        <v>0</v>
      </c>
      <c r="K732" s="188">
        <f t="shared" si="23"/>
        <v>0</v>
      </c>
    </row>
    <row r="733" spans="1:11" ht="30" x14ac:dyDescent="0.25">
      <c r="A733" s="187">
        <v>2208</v>
      </c>
      <c r="B733" s="187">
        <v>115</v>
      </c>
      <c r="C733" s="184" t="str">
        <f t="shared" si="24"/>
        <v>115-2208</v>
      </c>
      <c r="D733" s="244" t="s">
        <v>316</v>
      </c>
      <c r="E733" s="244" t="s">
        <v>26</v>
      </c>
      <c r="F733" s="244" t="s">
        <v>36</v>
      </c>
      <c r="G733" s="244" t="s">
        <v>37</v>
      </c>
      <c r="H733" s="187" t="s">
        <v>29</v>
      </c>
      <c r="I733" s="188">
        <v>178.9</v>
      </c>
      <c r="J733" s="188">
        <f>VLOOKUP(A733,CENIK!$A$2:$F$201,6,FALSE)</f>
        <v>0</v>
      </c>
      <c r="K733" s="188">
        <f t="shared" si="23"/>
        <v>0</v>
      </c>
    </row>
    <row r="734" spans="1:11" ht="30" x14ac:dyDescent="0.25">
      <c r="A734" s="187">
        <v>34901</v>
      </c>
      <c r="B734" s="187">
        <v>115</v>
      </c>
      <c r="C734" s="184" t="str">
        <f t="shared" si="24"/>
        <v>115-34901</v>
      </c>
      <c r="D734" s="244" t="s">
        <v>316</v>
      </c>
      <c r="E734" s="244" t="s">
        <v>26</v>
      </c>
      <c r="F734" s="244" t="s">
        <v>36</v>
      </c>
      <c r="G734" s="244" t="s">
        <v>43</v>
      </c>
      <c r="H734" s="187" t="s">
        <v>29</v>
      </c>
      <c r="I734" s="188">
        <v>178.9</v>
      </c>
      <c r="J734" s="188">
        <f>VLOOKUP(A734,CENIK!$A$2:$F$201,6,FALSE)</f>
        <v>0</v>
      </c>
      <c r="K734" s="188">
        <f t="shared" si="23"/>
        <v>0</v>
      </c>
    </row>
    <row r="735" spans="1:11" ht="45" x14ac:dyDescent="0.25">
      <c r="A735" s="187">
        <v>4101</v>
      </c>
      <c r="B735" s="187">
        <v>115</v>
      </c>
      <c r="C735" s="184" t="str">
        <f t="shared" si="24"/>
        <v>115-4101</v>
      </c>
      <c r="D735" s="244" t="s">
        <v>316</v>
      </c>
      <c r="E735" s="244" t="s">
        <v>49</v>
      </c>
      <c r="F735" s="244" t="s">
        <v>50</v>
      </c>
      <c r="G735" s="244" t="s">
        <v>641</v>
      </c>
      <c r="H735" s="187" t="s">
        <v>29</v>
      </c>
      <c r="I735" s="188">
        <v>487.494117647059</v>
      </c>
      <c r="J735" s="188">
        <f>VLOOKUP(A735,CENIK!$A$2:$F$201,6,FALSE)</f>
        <v>0</v>
      </c>
      <c r="K735" s="188">
        <f t="shared" si="23"/>
        <v>0</v>
      </c>
    </row>
    <row r="736" spans="1:11" ht="60" x14ac:dyDescent="0.25">
      <c r="A736" s="187">
        <v>4105</v>
      </c>
      <c r="B736" s="187">
        <v>115</v>
      </c>
      <c r="C736" s="184" t="str">
        <f t="shared" si="24"/>
        <v>115-4105</v>
      </c>
      <c r="D736" s="244" t="s">
        <v>316</v>
      </c>
      <c r="E736" s="244" t="s">
        <v>49</v>
      </c>
      <c r="F736" s="244" t="s">
        <v>50</v>
      </c>
      <c r="G736" s="244" t="s">
        <v>257</v>
      </c>
      <c r="H736" s="187" t="s">
        <v>22</v>
      </c>
      <c r="I736" s="188">
        <v>203.1147</v>
      </c>
      <c r="J736" s="188">
        <f>VLOOKUP(A736,CENIK!$A$2:$F$201,6,FALSE)</f>
        <v>0</v>
      </c>
      <c r="K736" s="188">
        <f t="shared" si="23"/>
        <v>0</v>
      </c>
    </row>
    <row r="737" spans="1:11" ht="45" x14ac:dyDescent="0.25">
      <c r="A737" s="187">
        <v>4106</v>
      </c>
      <c r="B737" s="187">
        <v>115</v>
      </c>
      <c r="C737" s="184" t="str">
        <f t="shared" si="24"/>
        <v>115-4106</v>
      </c>
      <c r="D737" s="244" t="s">
        <v>316</v>
      </c>
      <c r="E737" s="244" t="s">
        <v>49</v>
      </c>
      <c r="F737" s="244" t="s">
        <v>50</v>
      </c>
      <c r="G737" s="244" t="s">
        <v>642</v>
      </c>
      <c r="H737" s="187" t="s">
        <v>22</v>
      </c>
      <c r="I737" s="188">
        <v>211.25530000000001</v>
      </c>
      <c r="J737" s="188">
        <f>VLOOKUP(A737,CENIK!$A$2:$F$201,6,FALSE)</f>
        <v>0</v>
      </c>
      <c r="K737" s="188">
        <f t="shared" si="23"/>
        <v>0</v>
      </c>
    </row>
    <row r="738" spans="1:11" ht="45" x14ac:dyDescent="0.25">
      <c r="A738" s="187">
        <v>4121</v>
      </c>
      <c r="B738" s="187">
        <v>115</v>
      </c>
      <c r="C738" s="184" t="str">
        <f t="shared" si="24"/>
        <v>115-4121</v>
      </c>
      <c r="D738" s="244" t="s">
        <v>316</v>
      </c>
      <c r="E738" s="244" t="s">
        <v>49</v>
      </c>
      <c r="F738" s="244" t="s">
        <v>50</v>
      </c>
      <c r="G738" s="244" t="s">
        <v>260</v>
      </c>
      <c r="H738" s="187" t="s">
        <v>22</v>
      </c>
      <c r="I738" s="188">
        <v>21</v>
      </c>
      <c r="J738" s="188">
        <f>VLOOKUP(A738,CENIK!$A$2:$F$201,6,FALSE)</f>
        <v>0</v>
      </c>
      <c r="K738" s="188">
        <f t="shared" si="23"/>
        <v>0</v>
      </c>
    </row>
    <row r="739" spans="1:11" ht="30" x14ac:dyDescent="0.25">
      <c r="A739" s="187">
        <v>4202</v>
      </c>
      <c r="B739" s="187">
        <v>115</v>
      </c>
      <c r="C739" s="184" t="str">
        <f t="shared" si="24"/>
        <v>115-4202</v>
      </c>
      <c r="D739" s="244" t="s">
        <v>316</v>
      </c>
      <c r="E739" s="244" t="s">
        <v>49</v>
      </c>
      <c r="F739" s="244" t="s">
        <v>56</v>
      </c>
      <c r="G739" s="244" t="s">
        <v>58</v>
      </c>
      <c r="H739" s="187" t="s">
        <v>29</v>
      </c>
      <c r="I739" s="188">
        <v>108</v>
      </c>
      <c r="J739" s="188">
        <f>VLOOKUP(A739,CENIK!$A$2:$F$201,6,FALSE)</f>
        <v>0</v>
      </c>
      <c r="K739" s="188">
        <f t="shared" si="23"/>
        <v>0</v>
      </c>
    </row>
    <row r="740" spans="1:11" ht="75" x14ac:dyDescent="0.25">
      <c r="A740" s="187">
        <v>4203</v>
      </c>
      <c r="B740" s="187">
        <v>115</v>
      </c>
      <c r="C740" s="184" t="str">
        <f t="shared" si="24"/>
        <v>115-4203</v>
      </c>
      <c r="D740" s="244" t="s">
        <v>316</v>
      </c>
      <c r="E740" s="244" t="s">
        <v>49</v>
      </c>
      <c r="F740" s="244" t="s">
        <v>56</v>
      </c>
      <c r="G740" s="244" t="s">
        <v>59</v>
      </c>
      <c r="H740" s="187" t="s">
        <v>22</v>
      </c>
      <c r="I740" s="188">
        <v>15.39</v>
      </c>
      <c r="J740" s="188">
        <f>VLOOKUP(A740,CENIK!$A$2:$F$201,6,FALSE)</f>
        <v>0</v>
      </c>
      <c r="K740" s="188">
        <f t="shared" si="23"/>
        <v>0</v>
      </c>
    </row>
    <row r="741" spans="1:11" ht="60" x14ac:dyDescent="0.25">
      <c r="A741" s="187">
        <v>4204</v>
      </c>
      <c r="B741" s="187">
        <v>115</v>
      </c>
      <c r="C741" s="184" t="str">
        <f t="shared" si="24"/>
        <v>115-4204</v>
      </c>
      <c r="D741" s="244" t="s">
        <v>316</v>
      </c>
      <c r="E741" s="244" t="s">
        <v>49</v>
      </c>
      <c r="F741" s="244" t="s">
        <v>56</v>
      </c>
      <c r="G741" s="244" t="s">
        <v>60</v>
      </c>
      <c r="H741" s="187" t="s">
        <v>22</v>
      </c>
      <c r="I741" s="188">
        <v>102.3</v>
      </c>
      <c r="J741" s="188">
        <f>VLOOKUP(A741,CENIK!$A$2:$F$201,6,FALSE)</f>
        <v>0</v>
      </c>
      <c r="K741" s="188">
        <f t="shared" si="23"/>
        <v>0</v>
      </c>
    </row>
    <row r="742" spans="1:11" ht="60" x14ac:dyDescent="0.25">
      <c r="A742" s="187">
        <v>4206</v>
      </c>
      <c r="B742" s="187">
        <v>115</v>
      </c>
      <c r="C742" s="184" t="str">
        <f t="shared" si="24"/>
        <v>115-4206</v>
      </c>
      <c r="D742" s="244" t="s">
        <v>316</v>
      </c>
      <c r="E742" s="244" t="s">
        <v>49</v>
      </c>
      <c r="F742" s="244" t="s">
        <v>56</v>
      </c>
      <c r="G742" s="244" t="s">
        <v>62</v>
      </c>
      <c r="H742" s="187" t="s">
        <v>22</v>
      </c>
      <c r="I742" s="188">
        <v>176.27969999999999</v>
      </c>
      <c r="J742" s="188">
        <f>VLOOKUP(A742,CENIK!$A$2:$F$201,6,FALSE)</f>
        <v>0</v>
      </c>
      <c r="K742" s="188">
        <f t="shared" si="23"/>
        <v>0</v>
      </c>
    </row>
    <row r="743" spans="1:11" ht="75" x14ac:dyDescent="0.25">
      <c r="A743" s="187">
        <v>5108</v>
      </c>
      <c r="B743" s="187">
        <v>115</v>
      </c>
      <c r="C743" s="184" t="str">
        <f t="shared" si="24"/>
        <v>115-5108</v>
      </c>
      <c r="D743" s="244" t="s">
        <v>316</v>
      </c>
      <c r="E743" s="244" t="s">
        <v>63</v>
      </c>
      <c r="F743" s="244" t="s">
        <v>64</v>
      </c>
      <c r="G743" s="244" t="s">
        <v>68</v>
      </c>
      <c r="H743" s="187" t="s">
        <v>69</v>
      </c>
      <c r="I743" s="188">
        <v>80</v>
      </c>
      <c r="J743" s="188">
        <f>VLOOKUP(A743,CENIK!$A$2:$F$201,6,FALSE)</f>
        <v>0</v>
      </c>
      <c r="K743" s="188">
        <f t="shared" si="23"/>
        <v>0</v>
      </c>
    </row>
    <row r="744" spans="1:11" ht="165" x14ac:dyDescent="0.25">
      <c r="A744" s="187">
        <v>6101</v>
      </c>
      <c r="B744" s="187">
        <v>115</v>
      </c>
      <c r="C744" s="184" t="str">
        <f t="shared" si="24"/>
        <v>115-6101</v>
      </c>
      <c r="D744" s="244" t="s">
        <v>316</v>
      </c>
      <c r="E744" s="244" t="s">
        <v>74</v>
      </c>
      <c r="F744" s="244" t="s">
        <v>75</v>
      </c>
      <c r="G744" s="244" t="s">
        <v>76</v>
      </c>
      <c r="H744" s="187" t="s">
        <v>10</v>
      </c>
      <c r="I744" s="188">
        <v>78</v>
      </c>
      <c r="J744" s="188">
        <f>VLOOKUP(A744,CENIK!$A$2:$F$201,6,FALSE)</f>
        <v>0</v>
      </c>
      <c r="K744" s="188">
        <f t="shared" si="23"/>
        <v>0</v>
      </c>
    </row>
    <row r="745" spans="1:11" ht="60" x14ac:dyDescent="0.25">
      <c r="A745" s="187">
        <v>6106</v>
      </c>
      <c r="B745" s="187">
        <v>115</v>
      </c>
      <c r="C745" s="184" t="str">
        <f t="shared" si="24"/>
        <v>115-6106</v>
      </c>
      <c r="D745" s="244" t="s">
        <v>316</v>
      </c>
      <c r="E745" s="244" t="s">
        <v>74</v>
      </c>
      <c r="F745" s="244" t="s">
        <v>75</v>
      </c>
      <c r="G745" s="244" t="s">
        <v>653</v>
      </c>
      <c r="H745" s="187" t="s">
        <v>10</v>
      </c>
      <c r="I745" s="188">
        <v>57</v>
      </c>
      <c r="J745" s="188">
        <f>VLOOKUP(A745,CENIK!$A$2:$F$201,6,FALSE)</f>
        <v>0</v>
      </c>
      <c r="K745" s="188">
        <f t="shared" si="23"/>
        <v>0</v>
      </c>
    </row>
    <row r="746" spans="1:11" ht="120" x14ac:dyDescent="0.25">
      <c r="A746" s="187">
        <v>6202</v>
      </c>
      <c r="B746" s="187">
        <v>115</v>
      </c>
      <c r="C746" s="184" t="str">
        <f t="shared" si="24"/>
        <v>115-6202</v>
      </c>
      <c r="D746" s="244" t="s">
        <v>316</v>
      </c>
      <c r="E746" s="244" t="s">
        <v>74</v>
      </c>
      <c r="F746" s="244" t="s">
        <v>77</v>
      </c>
      <c r="G746" s="244" t="s">
        <v>263</v>
      </c>
      <c r="H746" s="187" t="s">
        <v>6</v>
      </c>
      <c r="I746" s="188">
        <v>3</v>
      </c>
      <c r="J746" s="188">
        <f>VLOOKUP(A746,CENIK!$A$2:$F$201,6,FALSE)</f>
        <v>0</v>
      </c>
      <c r="K746" s="188">
        <f t="shared" si="23"/>
        <v>0</v>
      </c>
    </row>
    <row r="747" spans="1:11" ht="120" x14ac:dyDescent="0.25">
      <c r="A747" s="187">
        <v>6204</v>
      </c>
      <c r="B747" s="187">
        <v>115</v>
      </c>
      <c r="C747" s="184" t="str">
        <f t="shared" si="24"/>
        <v>115-6204</v>
      </c>
      <c r="D747" s="244" t="s">
        <v>316</v>
      </c>
      <c r="E747" s="244" t="s">
        <v>74</v>
      </c>
      <c r="F747" s="244" t="s">
        <v>77</v>
      </c>
      <c r="G747" s="244" t="s">
        <v>265</v>
      </c>
      <c r="H747" s="187" t="s">
        <v>6</v>
      </c>
      <c r="I747" s="188">
        <v>2</v>
      </c>
      <c r="J747" s="188">
        <f>VLOOKUP(A747,CENIK!$A$2:$F$201,6,FALSE)</f>
        <v>0</v>
      </c>
      <c r="K747" s="188">
        <f t="shared" ref="K747:K800" si="25">ROUND(I747*J747,2)</f>
        <v>0</v>
      </c>
    </row>
    <row r="748" spans="1:11" ht="120" x14ac:dyDescent="0.25">
      <c r="A748" s="187">
        <v>6253</v>
      </c>
      <c r="B748" s="187">
        <v>115</v>
      </c>
      <c r="C748" s="184" t="str">
        <f t="shared" si="24"/>
        <v>115-6253</v>
      </c>
      <c r="D748" s="244" t="s">
        <v>316</v>
      </c>
      <c r="E748" s="244" t="s">
        <v>74</v>
      </c>
      <c r="F748" s="244" t="s">
        <v>77</v>
      </c>
      <c r="G748" s="244" t="s">
        <v>269</v>
      </c>
      <c r="H748" s="187" t="s">
        <v>6</v>
      </c>
      <c r="I748" s="188">
        <v>5</v>
      </c>
      <c r="J748" s="188">
        <f>VLOOKUP(A748,CENIK!$A$2:$F$201,6,FALSE)</f>
        <v>0</v>
      </c>
      <c r="K748" s="188">
        <f t="shared" si="25"/>
        <v>0</v>
      </c>
    </row>
    <row r="749" spans="1:11" ht="120" x14ac:dyDescent="0.25">
      <c r="A749" s="187">
        <v>6305</v>
      </c>
      <c r="B749" s="187">
        <v>115</v>
      </c>
      <c r="C749" s="184" t="str">
        <f t="shared" si="24"/>
        <v>115-6305</v>
      </c>
      <c r="D749" s="244" t="s">
        <v>316</v>
      </c>
      <c r="E749" s="244" t="s">
        <v>74</v>
      </c>
      <c r="F749" s="244" t="s">
        <v>81</v>
      </c>
      <c r="G749" s="244" t="s">
        <v>84</v>
      </c>
      <c r="H749" s="187" t="s">
        <v>6</v>
      </c>
      <c r="I749" s="188">
        <v>9</v>
      </c>
      <c r="J749" s="188">
        <f>VLOOKUP(A749,CENIK!$A$2:$F$201,6,FALSE)</f>
        <v>0</v>
      </c>
      <c r="K749" s="188">
        <f t="shared" si="25"/>
        <v>0</v>
      </c>
    </row>
    <row r="750" spans="1:11" ht="345" x14ac:dyDescent="0.25">
      <c r="A750" s="187">
        <v>6301</v>
      </c>
      <c r="B750" s="187">
        <v>115</v>
      </c>
      <c r="C750" s="184" t="str">
        <f t="shared" si="24"/>
        <v>115-6301</v>
      </c>
      <c r="D750" s="244" t="s">
        <v>316</v>
      </c>
      <c r="E750" s="244" t="s">
        <v>74</v>
      </c>
      <c r="F750" s="244" t="s">
        <v>81</v>
      </c>
      <c r="G750" s="244" t="s">
        <v>270</v>
      </c>
      <c r="H750" s="187" t="s">
        <v>6</v>
      </c>
      <c r="I750" s="188">
        <v>9</v>
      </c>
      <c r="J750" s="188">
        <f>VLOOKUP(A750,CENIK!$A$2:$F$201,6,FALSE)</f>
        <v>0</v>
      </c>
      <c r="K750" s="188">
        <f t="shared" si="25"/>
        <v>0</v>
      </c>
    </row>
    <row r="751" spans="1:11" ht="60" x14ac:dyDescent="0.25">
      <c r="A751" s="187">
        <v>6405</v>
      </c>
      <c r="B751" s="187">
        <v>115</v>
      </c>
      <c r="C751" s="184" t="str">
        <f t="shared" si="24"/>
        <v>115-6405</v>
      </c>
      <c r="D751" s="244" t="s">
        <v>316</v>
      </c>
      <c r="E751" s="244" t="s">
        <v>74</v>
      </c>
      <c r="F751" s="244" t="s">
        <v>85</v>
      </c>
      <c r="G751" s="244" t="s">
        <v>87</v>
      </c>
      <c r="H751" s="187" t="s">
        <v>10</v>
      </c>
      <c r="I751" s="188">
        <v>78</v>
      </c>
      <c r="J751" s="188">
        <f>VLOOKUP(A751,CENIK!$A$2:$F$201,6,FALSE)</f>
        <v>0</v>
      </c>
      <c r="K751" s="188">
        <f t="shared" si="25"/>
        <v>0</v>
      </c>
    </row>
    <row r="752" spans="1:11" ht="30" x14ac:dyDescent="0.25">
      <c r="A752" s="187">
        <v>6401</v>
      </c>
      <c r="B752" s="187">
        <v>115</v>
      </c>
      <c r="C752" s="184" t="str">
        <f t="shared" si="24"/>
        <v>115-6401</v>
      </c>
      <c r="D752" s="244" t="s">
        <v>316</v>
      </c>
      <c r="E752" s="244" t="s">
        <v>74</v>
      </c>
      <c r="F752" s="244" t="s">
        <v>85</v>
      </c>
      <c r="G752" s="244" t="s">
        <v>86</v>
      </c>
      <c r="H752" s="187" t="s">
        <v>10</v>
      </c>
      <c r="I752" s="188">
        <v>135</v>
      </c>
      <c r="J752" s="188">
        <f>VLOOKUP(A752,CENIK!$A$2:$F$201,6,FALSE)</f>
        <v>0</v>
      </c>
      <c r="K752" s="188">
        <f t="shared" si="25"/>
        <v>0</v>
      </c>
    </row>
    <row r="753" spans="1:11" ht="30" x14ac:dyDescent="0.25">
      <c r="A753" s="187">
        <v>6402</v>
      </c>
      <c r="B753" s="187">
        <v>115</v>
      </c>
      <c r="C753" s="184" t="str">
        <f t="shared" si="24"/>
        <v>115-6402</v>
      </c>
      <c r="D753" s="244" t="s">
        <v>316</v>
      </c>
      <c r="E753" s="244" t="s">
        <v>74</v>
      </c>
      <c r="F753" s="244" t="s">
        <v>85</v>
      </c>
      <c r="G753" s="244" t="s">
        <v>122</v>
      </c>
      <c r="H753" s="187" t="s">
        <v>10</v>
      </c>
      <c r="I753" s="188">
        <v>78</v>
      </c>
      <c r="J753" s="188">
        <f>VLOOKUP(A753,CENIK!$A$2:$F$201,6,FALSE)</f>
        <v>0</v>
      </c>
      <c r="K753" s="188">
        <f t="shared" si="25"/>
        <v>0</v>
      </c>
    </row>
    <row r="754" spans="1:11" ht="30" x14ac:dyDescent="0.25">
      <c r="A754" s="187">
        <v>6403</v>
      </c>
      <c r="B754" s="187">
        <v>115</v>
      </c>
      <c r="C754" s="184" t="str">
        <f t="shared" si="24"/>
        <v>115-6403</v>
      </c>
      <c r="D754" s="244" t="s">
        <v>316</v>
      </c>
      <c r="E754" s="244" t="s">
        <v>74</v>
      </c>
      <c r="F754" s="244" t="s">
        <v>85</v>
      </c>
      <c r="G754" s="244" t="s">
        <v>654</v>
      </c>
      <c r="H754" s="187" t="s">
        <v>10</v>
      </c>
      <c r="I754" s="188">
        <v>57</v>
      </c>
      <c r="J754" s="188">
        <f>VLOOKUP(A754,CENIK!$A$2:$F$201,6,FALSE)</f>
        <v>0</v>
      </c>
      <c r="K754" s="188">
        <f t="shared" si="25"/>
        <v>0</v>
      </c>
    </row>
    <row r="755" spans="1:11" ht="30" x14ac:dyDescent="0.25">
      <c r="A755" s="187">
        <v>6501</v>
      </c>
      <c r="B755" s="187">
        <v>115</v>
      </c>
      <c r="C755" s="184" t="str">
        <f t="shared" si="24"/>
        <v>115-6501</v>
      </c>
      <c r="D755" s="244" t="s">
        <v>316</v>
      </c>
      <c r="E755" s="244" t="s">
        <v>74</v>
      </c>
      <c r="F755" s="244" t="s">
        <v>88</v>
      </c>
      <c r="G755" s="244" t="s">
        <v>271</v>
      </c>
      <c r="H755" s="187" t="s">
        <v>6</v>
      </c>
      <c r="I755" s="188">
        <v>7</v>
      </c>
      <c r="J755" s="188">
        <f>VLOOKUP(A755,CENIK!$A$2:$F$201,6,FALSE)</f>
        <v>0</v>
      </c>
      <c r="K755" s="188">
        <f t="shared" si="25"/>
        <v>0</v>
      </c>
    </row>
    <row r="756" spans="1:11" ht="60" x14ac:dyDescent="0.25">
      <c r="A756" s="187">
        <v>1201</v>
      </c>
      <c r="B756" s="187">
        <v>116</v>
      </c>
      <c r="C756" s="184" t="str">
        <f t="shared" si="24"/>
        <v>116-1201</v>
      </c>
      <c r="D756" s="244" t="s">
        <v>317</v>
      </c>
      <c r="E756" s="244" t="s">
        <v>7</v>
      </c>
      <c r="F756" s="244" t="s">
        <v>8</v>
      </c>
      <c r="G756" s="244" t="s">
        <v>9</v>
      </c>
      <c r="H756" s="187" t="s">
        <v>10</v>
      </c>
      <c r="I756" s="188">
        <v>162</v>
      </c>
      <c r="J756" s="188">
        <f>VLOOKUP(A756,CENIK!$A$2:$F$201,6,FALSE)</f>
        <v>0</v>
      </c>
      <c r="K756" s="188">
        <f t="shared" si="25"/>
        <v>0</v>
      </c>
    </row>
    <row r="757" spans="1:11" ht="45" x14ac:dyDescent="0.25">
      <c r="A757" s="187">
        <v>1202</v>
      </c>
      <c r="B757" s="187">
        <v>116</v>
      </c>
      <c r="C757" s="184" t="str">
        <f t="shared" si="24"/>
        <v>116-1202</v>
      </c>
      <c r="D757" s="244" t="s">
        <v>317</v>
      </c>
      <c r="E757" s="244" t="s">
        <v>7</v>
      </c>
      <c r="F757" s="244" t="s">
        <v>8</v>
      </c>
      <c r="G757" s="244" t="s">
        <v>11</v>
      </c>
      <c r="H757" s="187" t="s">
        <v>12</v>
      </c>
      <c r="I757" s="188">
        <v>9</v>
      </c>
      <c r="J757" s="188">
        <f>VLOOKUP(A757,CENIK!$A$2:$F$201,6,FALSE)</f>
        <v>0</v>
      </c>
      <c r="K757" s="188">
        <f t="shared" si="25"/>
        <v>0</v>
      </c>
    </row>
    <row r="758" spans="1:11" ht="60" x14ac:dyDescent="0.25">
      <c r="A758" s="187">
        <v>1203</v>
      </c>
      <c r="B758" s="187">
        <v>116</v>
      </c>
      <c r="C758" s="184" t="str">
        <f t="shared" ref="C758:C800" si="26">CONCATENATE(B758,$A$40,A758)</f>
        <v>116-1203</v>
      </c>
      <c r="D758" s="244" t="s">
        <v>317</v>
      </c>
      <c r="E758" s="244" t="s">
        <v>7</v>
      </c>
      <c r="F758" s="244" t="s">
        <v>8</v>
      </c>
      <c r="G758" s="244" t="s">
        <v>236</v>
      </c>
      <c r="H758" s="187" t="s">
        <v>10</v>
      </c>
      <c r="I758" s="188">
        <v>162</v>
      </c>
      <c r="J758" s="188">
        <f>VLOOKUP(A758,CENIK!$A$2:$F$201,6,FALSE)</f>
        <v>0</v>
      </c>
      <c r="K758" s="188">
        <f t="shared" si="25"/>
        <v>0</v>
      </c>
    </row>
    <row r="759" spans="1:11" ht="45" x14ac:dyDescent="0.25">
      <c r="A759" s="187">
        <v>1204</v>
      </c>
      <c r="B759" s="187">
        <v>116</v>
      </c>
      <c r="C759" s="184" t="str">
        <f t="shared" si="26"/>
        <v>116-1204</v>
      </c>
      <c r="D759" s="244" t="s">
        <v>317</v>
      </c>
      <c r="E759" s="244" t="s">
        <v>7</v>
      </c>
      <c r="F759" s="244" t="s">
        <v>8</v>
      </c>
      <c r="G759" s="244" t="s">
        <v>13</v>
      </c>
      <c r="H759" s="187" t="s">
        <v>10</v>
      </c>
      <c r="I759" s="188">
        <v>162</v>
      </c>
      <c r="J759" s="188">
        <f>VLOOKUP(A759,CENIK!$A$2:$F$201,6,FALSE)</f>
        <v>0</v>
      </c>
      <c r="K759" s="188">
        <f t="shared" si="25"/>
        <v>0</v>
      </c>
    </row>
    <row r="760" spans="1:11" ht="60" x14ac:dyDescent="0.25">
      <c r="A760" s="187">
        <v>1205</v>
      </c>
      <c r="B760" s="187">
        <v>116</v>
      </c>
      <c r="C760" s="184" t="str">
        <f t="shared" si="26"/>
        <v>116-1205</v>
      </c>
      <c r="D760" s="244" t="s">
        <v>317</v>
      </c>
      <c r="E760" s="244" t="s">
        <v>7</v>
      </c>
      <c r="F760" s="244" t="s">
        <v>8</v>
      </c>
      <c r="G760" s="244" t="s">
        <v>237</v>
      </c>
      <c r="H760" s="187" t="s">
        <v>14</v>
      </c>
      <c r="I760" s="188">
        <v>1</v>
      </c>
      <c r="J760" s="188">
        <f>VLOOKUP(A760,CENIK!$A$2:$F$201,6,FALSE)</f>
        <v>0</v>
      </c>
      <c r="K760" s="188">
        <f t="shared" si="25"/>
        <v>0</v>
      </c>
    </row>
    <row r="761" spans="1:11" ht="75" x14ac:dyDescent="0.25">
      <c r="A761" s="187">
        <v>1208</v>
      </c>
      <c r="B761" s="187">
        <v>116</v>
      </c>
      <c r="C761" s="184" t="str">
        <f t="shared" si="26"/>
        <v>116-1208</v>
      </c>
      <c r="D761" s="244" t="s">
        <v>317</v>
      </c>
      <c r="E761" s="244" t="s">
        <v>7</v>
      </c>
      <c r="F761" s="244" t="s">
        <v>8</v>
      </c>
      <c r="G761" s="244" t="s">
        <v>240</v>
      </c>
      <c r="H761" s="187" t="s">
        <v>14</v>
      </c>
      <c r="I761" s="188">
        <v>1</v>
      </c>
      <c r="J761" s="188">
        <f>VLOOKUP(A761,CENIK!$A$2:$F$201,6,FALSE)</f>
        <v>0</v>
      </c>
      <c r="K761" s="188">
        <f t="shared" si="25"/>
        <v>0</v>
      </c>
    </row>
    <row r="762" spans="1:11" ht="75" x14ac:dyDescent="0.25">
      <c r="A762" s="187">
        <v>1210</v>
      </c>
      <c r="B762" s="187">
        <v>116</v>
      </c>
      <c r="C762" s="184" t="str">
        <f t="shared" si="26"/>
        <v>116-1210</v>
      </c>
      <c r="D762" s="244" t="s">
        <v>317</v>
      </c>
      <c r="E762" s="244" t="s">
        <v>7</v>
      </c>
      <c r="F762" s="244" t="s">
        <v>8</v>
      </c>
      <c r="G762" s="244" t="s">
        <v>241</v>
      </c>
      <c r="H762" s="187" t="s">
        <v>14</v>
      </c>
      <c r="I762" s="188">
        <v>1</v>
      </c>
      <c r="J762" s="188">
        <f>VLOOKUP(A762,CENIK!$A$2:$F$201,6,FALSE)</f>
        <v>0</v>
      </c>
      <c r="K762" s="188">
        <f t="shared" si="25"/>
        <v>0</v>
      </c>
    </row>
    <row r="763" spans="1:11" ht="45" x14ac:dyDescent="0.25">
      <c r="A763" s="187">
        <v>1301</v>
      </c>
      <c r="B763" s="187">
        <v>116</v>
      </c>
      <c r="C763" s="184" t="str">
        <f t="shared" si="26"/>
        <v>116-1301</v>
      </c>
      <c r="D763" s="244" t="s">
        <v>317</v>
      </c>
      <c r="E763" s="244" t="s">
        <v>7</v>
      </c>
      <c r="F763" s="244" t="s">
        <v>15</v>
      </c>
      <c r="G763" s="244" t="s">
        <v>16</v>
      </c>
      <c r="H763" s="187" t="s">
        <v>10</v>
      </c>
      <c r="I763" s="188">
        <v>162</v>
      </c>
      <c r="J763" s="188">
        <f>VLOOKUP(A763,CENIK!$A$2:$F$201,6,FALSE)</f>
        <v>0</v>
      </c>
      <c r="K763" s="188">
        <f t="shared" si="25"/>
        <v>0</v>
      </c>
    </row>
    <row r="764" spans="1:11" ht="150" x14ac:dyDescent="0.25">
      <c r="A764" s="187">
        <v>1302</v>
      </c>
      <c r="B764" s="187">
        <v>116</v>
      </c>
      <c r="C764" s="184" t="str">
        <f t="shared" si="26"/>
        <v>116-1302</v>
      </c>
      <c r="D764" s="244" t="s">
        <v>317</v>
      </c>
      <c r="E764" s="244" t="s">
        <v>7</v>
      </c>
      <c r="F764" s="244" t="s">
        <v>15</v>
      </c>
      <c r="G764" s="1201" t="s">
        <v>3252</v>
      </c>
      <c r="H764" s="187" t="s">
        <v>10</v>
      </c>
      <c r="I764" s="188">
        <v>162</v>
      </c>
      <c r="J764" s="188">
        <f>VLOOKUP(A764,CENIK!$A$2:$F$201,6,FALSE)</f>
        <v>0</v>
      </c>
      <c r="K764" s="188">
        <f t="shared" si="25"/>
        <v>0</v>
      </c>
    </row>
    <row r="765" spans="1:11" ht="60" x14ac:dyDescent="0.25">
      <c r="A765" s="187">
        <v>1307</v>
      </c>
      <c r="B765" s="187">
        <v>116</v>
      </c>
      <c r="C765" s="184" t="str">
        <f t="shared" si="26"/>
        <v>116-1307</v>
      </c>
      <c r="D765" s="244" t="s">
        <v>317</v>
      </c>
      <c r="E765" s="244" t="s">
        <v>7</v>
      </c>
      <c r="F765" s="244" t="s">
        <v>15</v>
      </c>
      <c r="G765" s="244" t="s">
        <v>18</v>
      </c>
      <c r="H765" s="187" t="s">
        <v>6</v>
      </c>
      <c r="I765" s="188">
        <v>3</v>
      </c>
      <c r="J765" s="188">
        <f>VLOOKUP(A765,CENIK!$A$2:$F$201,6,FALSE)</f>
        <v>0</v>
      </c>
      <c r="K765" s="188">
        <f t="shared" si="25"/>
        <v>0</v>
      </c>
    </row>
    <row r="766" spans="1:11" ht="30" x14ac:dyDescent="0.25">
      <c r="A766" s="187">
        <v>1312</v>
      </c>
      <c r="B766" s="187">
        <v>116</v>
      </c>
      <c r="C766" s="184" t="str">
        <f t="shared" si="26"/>
        <v>116-1312</v>
      </c>
      <c r="D766" s="244" t="s">
        <v>317</v>
      </c>
      <c r="E766" s="244" t="s">
        <v>7</v>
      </c>
      <c r="F766" s="244" t="s">
        <v>15</v>
      </c>
      <c r="G766" s="244" t="s">
        <v>24</v>
      </c>
      <c r="H766" s="187" t="s">
        <v>6</v>
      </c>
      <c r="I766" s="188">
        <v>2</v>
      </c>
      <c r="J766" s="188">
        <f>VLOOKUP(A766,CENIK!$A$2:$F$201,6,FALSE)</f>
        <v>0</v>
      </c>
      <c r="K766" s="188">
        <f t="shared" si="25"/>
        <v>0</v>
      </c>
    </row>
    <row r="767" spans="1:11" ht="45" x14ac:dyDescent="0.25">
      <c r="A767" s="187">
        <v>1311</v>
      </c>
      <c r="B767" s="187">
        <v>116</v>
      </c>
      <c r="C767" s="184" t="str">
        <f t="shared" si="26"/>
        <v>116-1311</v>
      </c>
      <c r="D767" s="244" t="s">
        <v>317</v>
      </c>
      <c r="E767" s="244" t="s">
        <v>7</v>
      </c>
      <c r="F767" s="244" t="s">
        <v>15</v>
      </c>
      <c r="G767" s="244" t="s">
        <v>23</v>
      </c>
      <c r="H767" s="187" t="s">
        <v>14</v>
      </c>
      <c r="I767" s="188">
        <v>1</v>
      </c>
      <c r="J767" s="188">
        <f>VLOOKUP(A767,CENIK!$A$2:$F$201,6,FALSE)</f>
        <v>0</v>
      </c>
      <c r="K767" s="188">
        <f t="shared" si="25"/>
        <v>0</v>
      </c>
    </row>
    <row r="768" spans="1:11" ht="60" x14ac:dyDescent="0.25">
      <c r="A768" s="187">
        <v>1310</v>
      </c>
      <c r="B768" s="187">
        <v>116</v>
      </c>
      <c r="C768" s="184" t="str">
        <f t="shared" si="26"/>
        <v>116-1310</v>
      </c>
      <c r="D768" s="244" t="s">
        <v>317</v>
      </c>
      <c r="E768" s="244" t="s">
        <v>7</v>
      </c>
      <c r="F768" s="244" t="s">
        <v>15</v>
      </c>
      <c r="G768" s="244" t="s">
        <v>21</v>
      </c>
      <c r="H768" s="187" t="s">
        <v>22</v>
      </c>
      <c r="I768" s="188">
        <v>41.3</v>
      </c>
      <c r="J768" s="188">
        <f>VLOOKUP(A768,CENIK!$A$2:$F$201,6,FALSE)</f>
        <v>0</v>
      </c>
      <c r="K768" s="188">
        <f t="shared" si="25"/>
        <v>0</v>
      </c>
    </row>
    <row r="769" spans="1:11" ht="30" x14ac:dyDescent="0.25">
      <c r="A769" s="187">
        <v>1401</v>
      </c>
      <c r="B769" s="187">
        <v>116</v>
      </c>
      <c r="C769" s="184" t="str">
        <f t="shared" si="26"/>
        <v>116-1401</v>
      </c>
      <c r="D769" s="244" t="s">
        <v>317</v>
      </c>
      <c r="E769" s="244" t="s">
        <v>7</v>
      </c>
      <c r="F769" s="244" t="s">
        <v>25</v>
      </c>
      <c r="G769" s="244" t="s">
        <v>247</v>
      </c>
      <c r="H769" s="187" t="s">
        <v>20</v>
      </c>
      <c r="I769" s="188">
        <v>4</v>
      </c>
      <c r="J769" s="188">
        <f>VLOOKUP(A769,CENIK!$A$2:$F$201,6,FALSE)</f>
        <v>0</v>
      </c>
      <c r="K769" s="188">
        <f t="shared" si="25"/>
        <v>0</v>
      </c>
    </row>
    <row r="770" spans="1:11" ht="30" x14ac:dyDescent="0.25">
      <c r="A770" s="187">
        <v>1402</v>
      </c>
      <c r="B770" s="187">
        <v>116</v>
      </c>
      <c r="C770" s="184" t="str">
        <f t="shared" si="26"/>
        <v>116-1402</v>
      </c>
      <c r="D770" s="244" t="s">
        <v>317</v>
      </c>
      <c r="E770" s="244" t="s">
        <v>7</v>
      </c>
      <c r="F770" s="244" t="s">
        <v>25</v>
      </c>
      <c r="G770" s="244" t="s">
        <v>248</v>
      </c>
      <c r="H770" s="187" t="s">
        <v>20</v>
      </c>
      <c r="I770" s="188">
        <v>5</v>
      </c>
      <c r="J770" s="188">
        <f>VLOOKUP(A770,CENIK!$A$2:$F$201,6,FALSE)</f>
        <v>0</v>
      </c>
      <c r="K770" s="188">
        <f t="shared" si="25"/>
        <v>0</v>
      </c>
    </row>
    <row r="771" spans="1:11" ht="30" x14ac:dyDescent="0.25">
      <c r="A771" s="187">
        <v>1403</v>
      </c>
      <c r="B771" s="187">
        <v>116</v>
      </c>
      <c r="C771" s="184" t="str">
        <f t="shared" si="26"/>
        <v>116-1403</v>
      </c>
      <c r="D771" s="244" t="s">
        <v>317</v>
      </c>
      <c r="E771" s="244" t="s">
        <v>7</v>
      </c>
      <c r="F771" s="244" t="s">
        <v>25</v>
      </c>
      <c r="G771" s="244" t="s">
        <v>249</v>
      </c>
      <c r="H771" s="187" t="s">
        <v>20</v>
      </c>
      <c r="I771" s="188">
        <v>2</v>
      </c>
      <c r="J771" s="188">
        <f>VLOOKUP(A771,CENIK!$A$2:$F$201,6,FALSE)</f>
        <v>0</v>
      </c>
      <c r="K771" s="188">
        <f t="shared" si="25"/>
        <v>0</v>
      </c>
    </row>
    <row r="772" spans="1:11" ht="60" x14ac:dyDescent="0.25">
      <c r="A772" s="187">
        <v>12413</v>
      </c>
      <c r="B772" s="187">
        <v>116</v>
      </c>
      <c r="C772" s="184" t="str">
        <f t="shared" si="26"/>
        <v>116-12413</v>
      </c>
      <c r="D772" s="244" t="s">
        <v>317</v>
      </c>
      <c r="E772" s="244" t="s">
        <v>26</v>
      </c>
      <c r="F772" s="244" t="s">
        <v>27</v>
      </c>
      <c r="G772" s="244" t="s">
        <v>565</v>
      </c>
      <c r="H772" s="187" t="s">
        <v>12</v>
      </c>
      <c r="I772" s="188">
        <v>2</v>
      </c>
      <c r="J772" s="188">
        <f>VLOOKUP(A772,CENIK!$A$2:$F$201,6,FALSE)</f>
        <v>0</v>
      </c>
      <c r="K772" s="188">
        <f t="shared" si="25"/>
        <v>0</v>
      </c>
    </row>
    <row r="773" spans="1:11" ht="45" x14ac:dyDescent="0.25">
      <c r="A773" s="187">
        <v>12308</v>
      </c>
      <c r="B773" s="187">
        <v>116</v>
      </c>
      <c r="C773" s="184" t="str">
        <f t="shared" si="26"/>
        <v>116-12308</v>
      </c>
      <c r="D773" s="244" t="s">
        <v>317</v>
      </c>
      <c r="E773" s="244" t="s">
        <v>26</v>
      </c>
      <c r="F773" s="244" t="s">
        <v>27</v>
      </c>
      <c r="G773" s="244" t="s">
        <v>28</v>
      </c>
      <c r="H773" s="187" t="s">
        <v>29</v>
      </c>
      <c r="I773" s="188">
        <v>275.39999999999998</v>
      </c>
      <c r="J773" s="188">
        <f>VLOOKUP(A773,CENIK!$A$2:$F$201,6,FALSE)</f>
        <v>0</v>
      </c>
      <c r="K773" s="188">
        <f t="shared" si="25"/>
        <v>0</v>
      </c>
    </row>
    <row r="774" spans="1:11" ht="30" x14ac:dyDescent="0.25">
      <c r="A774" s="187">
        <v>24405</v>
      </c>
      <c r="B774" s="187">
        <v>116</v>
      </c>
      <c r="C774" s="184" t="str">
        <f t="shared" si="26"/>
        <v>116-24405</v>
      </c>
      <c r="D774" s="244" t="s">
        <v>317</v>
      </c>
      <c r="E774" s="244" t="s">
        <v>26</v>
      </c>
      <c r="F774" s="244" t="s">
        <v>36</v>
      </c>
      <c r="G774" s="244" t="s">
        <v>252</v>
      </c>
      <c r="H774" s="187" t="s">
        <v>22</v>
      </c>
      <c r="I774" s="188">
        <v>110.33</v>
      </c>
      <c r="J774" s="188">
        <f>VLOOKUP(A774,CENIK!$A$2:$F$201,6,FALSE)</f>
        <v>0</v>
      </c>
      <c r="K774" s="188">
        <f t="shared" si="25"/>
        <v>0</v>
      </c>
    </row>
    <row r="775" spans="1:11" ht="45" x14ac:dyDescent="0.25">
      <c r="A775" s="187">
        <v>31302</v>
      </c>
      <c r="B775" s="187">
        <v>116</v>
      </c>
      <c r="C775" s="184" t="str">
        <f t="shared" si="26"/>
        <v>116-31302</v>
      </c>
      <c r="D775" s="244" t="s">
        <v>317</v>
      </c>
      <c r="E775" s="244" t="s">
        <v>26</v>
      </c>
      <c r="F775" s="244" t="s">
        <v>36</v>
      </c>
      <c r="G775" s="244" t="s">
        <v>639</v>
      </c>
      <c r="H775" s="187" t="s">
        <v>22</v>
      </c>
      <c r="I775" s="188">
        <v>82.74</v>
      </c>
      <c r="J775" s="188">
        <f>VLOOKUP(A775,CENIK!$A$2:$F$201,6,FALSE)</f>
        <v>0</v>
      </c>
      <c r="K775" s="188">
        <f t="shared" si="25"/>
        <v>0</v>
      </c>
    </row>
    <row r="776" spans="1:11" ht="75" x14ac:dyDescent="0.25">
      <c r="A776" s="187">
        <v>31602</v>
      </c>
      <c r="B776" s="187">
        <v>116</v>
      </c>
      <c r="C776" s="184" t="str">
        <f t="shared" si="26"/>
        <v>116-31602</v>
      </c>
      <c r="D776" s="244" t="s">
        <v>317</v>
      </c>
      <c r="E776" s="244" t="s">
        <v>26</v>
      </c>
      <c r="F776" s="244" t="s">
        <v>36</v>
      </c>
      <c r="G776" s="244" t="s">
        <v>640</v>
      </c>
      <c r="H776" s="187" t="s">
        <v>29</v>
      </c>
      <c r="I776" s="188">
        <v>275.39999999999998</v>
      </c>
      <c r="J776" s="188">
        <f>VLOOKUP(A776,CENIK!$A$2:$F$201,6,FALSE)</f>
        <v>0</v>
      </c>
      <c r="K776" s="188">
        <f t="shared" si="25"/>
        <v>0</v>
      </c>
    </row>
    <row r="777" spans="1:11" ht="45" x14ac:dyDescent="0.25">
      <c r="A777" s="187">
        <v>32311</v>
      </c>
      <c r="B777" s="187">
        <v>116</v>
      </c>
      <c r="C777" s="184" t="str">
        <f t="shared" si="26"/>
        <v>116-32311</v>
      </c>
      <c r="D777" s="244" t="s">
        <v>317</v>
      </c>
      <c r="E777" s="244" t="s">
        <v>26</v>
      </c>
      <c r="F777" s="244" t="s">
        <v>36</v>
      </c>
      <c r="G777" s="244" t="s">
        <v>255</v>
      </c>
      <c r="H777" s="187" t="s">
        <v>29</v>
      </c>
      <c r="I777" s="188">
        <v>275.39999999999998</v>
      </c>
      <c r="J777" s="188">
        <f>VLOOKUP(A777,CENIK!$A$2:$F$201,6,FALSE)</f>
        <v>0</v>
      </c>
      <c r="K777" s="188">
        <f t="shared" si="25"/>
        <v>0</v>
      </c>
    </row>
    <row r="778" spans="1:11" ht="30" x14ac:dyDescent="0.25">
      <c r="A778" s="187">
        <v>2208</v>
      </c>
      <c r="B778" s="187">
        <v>116</v>
      </c>
      <c r="C778" s="184" t="str">
        <f t="shared" si="26"/>
        <v>116-2208</v>
      </c>
      <c r="D778" s="244" t="s">
        <v>317</v>
      </c>
      <c r="E778" s="244" t="s">
        <v>26</v>
      </c>
      <c r="F778" s="244" t="s">
        <v>36</v>
      </c>
      <c r="G778" s="244" t="s">
        <v>37</v>
      </c>
      <c r="H778" s="187" t="s">
        <v>29</v>
      </c>
      <c r="I778" s="188">
        <v>275.39999999999998</v>
      </c>
      <c r="J778" s="188">
        <f>VLOOKUP(A778,CENIK!$A$2:$F$201,6,FALSE)</f>
        <v>0</v>
      </c>
      <c r="K778" s="188">
        <f t="shared" si="25"/>
        <v>0</v>
      </c>
    </row>
    <row r="779" spans="1:11" ht="30" x14ac:dyDescent="0.25">
      <c r="A779" s="187">
        <v>34901</v>
      </c>
      <c r="B779" s="187">
        <v>116</v>
      </c>
      <c r="C779" s="184" t="str">
        <f t="shared" si="26"/>
        <v>116-34901</v>
      </c>
      <c r="D779" s="244" t="s">
        <v>317</v>
      </c>
      <c r="E779" s="244" t="s">
        <v>26</v>
      </c>
      <c r="F779" s="244" t="s">
        <v>36</v>
      </c>
      <c r="G779" s="244" t="s">
        <v>43</v>
      </c>
      <c r="H779" s="187" t="s">
        <v>29</v>
      </c>
      <c r="I779" s="188">
        <v>275.39999999999998</v>
      </c>
      <c r="J779" s="188">
        <f>VLOOKUP(A779,CENIK!$A$2:$F$201,6,FALSE)</f>
        <v>0</v>
      </c>
      <c r="K779" s="188">
        <f t="shared" si="25"/>
        <v>0</v>
      </c>
    </row>
    <row r="780" spans="1:11" ht="45" x14ac:dyDescent="0.25">
      <c r="A780" s="187">
        <v>4101</v>
      </c>
      <c r="B780" s="187">
        <v>116</v>
      </c>
      <c r="C780" s="184" t="str">
        <f t="shared" si="26"/>
        <v>116-4101</v>
      </c>
      <c r="D780" s="244" t="s">
        <v>317</v>
      </c>
      <c r="E780" s="244" t="s">
        <v>49</v>
      </c>
      <c r="F780" s="244" t="s">
        <v>50</v>
      </c>
      <c r="G780" s="244" t="s">
        <v>641</v>
      </c>
      <c r="H780" s="187" t="s">
        <v>29</v>
      </c>
      <c r="I780" s="188">
        <v>777.6</v>
      </c>
      <c r="J780" s="188">
        <f>VLOOKUP(A780,CENIK!$A$2:$F$201,6,FALSE)</f>
        <v>0</v>
      </c>
      <c r="K780" s="188">
        <f t="shared" si="25"/>
        <v>0</v>
      </c>
    </row>
    <row r="781" spans="1:11" ht="60" x14ac:dyDescent="0.25">
      <c r="A781" s="187">
        <v>4105</v>
      </c>
      <c r="B781" s="187">
        <v>116</v>
      </c>
      <c r="C781" s="184" t="str">
        <f t="shared" si="26"/>
        <v>116-4105</v>
      </c>
      <c r="D781" s="244" t="s">
        <v>317</v>
      </c>
      <c r="E781" s="244" t="s">
        <v>49</v>
      </c>
      <c r="F781" s="244" t="s">
        <v>50</v>
      </c>
      <c r="G781" s="244" t="s">
        <v>257</v>
      </c>
      <c r="H781" s="187" t="s">
        <v>22</v>
      </c>
      <c r="I781" s="188">
        <v>327.76</v>
      </c>
      <c r="J781" s="188">
        <f>VLOOKUP(A781,CENIK!$A$2:$F$201,6,FALSE)</f>
        <v>0</v>
      </c>
      <c r="K781" s="188">
        <f t="shared" si="25"/>
        <v>0</v>
      </c>
    </row>
    <row r="782" spans="1:11" ht="45" x14ac:dyDescent="0.25">
      <c r="A782" s="187">
        <v>4106</v>
      </c>
      <c r="B782" s="187">
        <v>116</v>
      </c>
      <c r="C782" s="184" t="str">
        <f t="shared" si="26"/>
        <v>116-4106</v>
      </c>
      <c r="D782" s="244" t="s">
        <v>317</v>
      </c>
      <c r="E782" s="244" t="s">
        <v>49</v>
      </c>
      <c r="F782" s="244" t="s">
        <v>50</v>
      </c>
      <c r="G782" s="244" t="s">
        <v>642</v>
      </c>
      <c r="H782" s="187" t="s">
        <v>22</v>
      </c>
      <c r="I782" s="188">
        <v>333.2</v>
      </c>
      <c r="J782" s="188">
        <f>VLOOKUP(A782,CENIK!$A$2:$F$201,6,FALSE)</f>
        <v>0</v>
      </c>
      <c r="K782" s="188">
        <f t="shared" si="25"/>
        <v>0</v>
      </c>
    </row>
    <row r="783" spans="1:11" ht="45" x14ac:dyDescent="0.25">
      <c r="A783" s="187">
        <v>4121</v>
      </c>
      <c r="B783" s="187">
        <v>116</v>
      </c>
      <c r="C783" s="184" t="str">
        <f t="shared" si="26"/>
        <v>116-4121</v>
      </c>
      <c r="D783" s="244" t="s">
        <v>317</v>
      </c>
      <c r="E783" s="244" t="s">
        <v>49</v>
      </c>
      <c r="F783" s="244" t="s">
        <v>50</v>
      </c>
      <c r="G783" s="244" t="s">
        <v>260</v>
      </c>
      <c r="H783" s="187" t="s">
        <v>22</v>
      </c>
      <c r="I783" s="188">
        <v>33</v>
      </c>
      <c r="J783" s="188">
        <f>VLOOKUP(A783,CENIK!$A$2:$F$201,6,FALSE)</f>
        <v>0</v>
      </c>
      <c r="K783" s="188">
        <f t="shared" si="25"/>
        <v>0</v>
      </c>
    </row>
    <row r="784" spans="1:11" ht="30" x14ac:dyDescent="0.25">
      <c r="A784" s="187">
        <v>4202</v>
      </c>
      <c r="B784" s="187">
        <v>116</v>
      </c>
      <c r="C784" s="184" t="str">
        <f t="shared" si="26"/>
        <v>116-4202</v>
      </c>
      <c r="D784" s="244" t="s">
        <v>317</v>
      </c>
      <c r="E784" s="244" t="s">
        <v>49</v>
      </c>
      <c r="F784" s="244" t="s">
        <v>56</v>
      </c>
      <c r="G784" s="244" t="s">
        <v>58</v>
      </c>
      <c r="H784" s="187" t="s">
        <v>29</v>
      </c>
      <c r="I784" s="188">
        <v>129.6</v>
      </c>
      <c r="J784" s="188">
        <f>VLOOKUP(A784,CENIK!$A$2:$F$201,6,FALSE)</f>
        <v>0</v>
      </c>
      <c r="K784" s="188">
        <f t="shared" si="25"/>
        <v>0</v>
      </c>
    </row>
    <row r="785" spans="1:11" ht="75" x14ac:dyDescent="0.25">
      <c r="A785" s="187">
        <v>4203</v>
      </c>
      <c r="B785" s="187">
        <v>116</v>
      </c>
      <c r="C785" s="184" t="str">
        <f t="shared" si="26"/>
        <v>116-4203</v>
      </c>
      <c r="D785" s="244" t="s">
        <v>317</v>
      </c>
      <c r="E785" s="244" t="s">
        <v>49</v>
      </c>
      <c r="F785" s="244" t="s">
        <v>56</v>
      </c>
      <c r="G785" s="244" t="s">
        <v>59</v>
      </c>
      <c r="H785" s="187" t="s">
        <v>22</v>
      </c>
      <c r="I785" s="188">
        <v>43.74</v>
      </c>
      <c r="J785" s="188">
        <f>VLOOKUP(A785,CENIK!$A$2:$F$201,6,FALSE)</f>
        <v>0</v>
      </c>
      <c r="K785" s="188">
        <f t="shared" si="25"/>
        <v>0</v>
      </c>
    </row>
    <row r="786" spans="1:11" ht="60" x14ac:dyDescent="0.25">
      <c r="A786" s="187">
        <v>4204</v>
      </c>
      <c r="B786" s="187">
        <v>116</v>
      </c>
      <c r="C786" s="184" t="str">
        <f t="shared" si="26"/>
        <v>116-4204</v>
      </c>
      <c r="D786" s="244" t="s">
        <v>317</v>
      </c>
      <c r="E786" s="244" t="s">
        <v>49</v>
      </c>
      <c r="F786" s="244" t="s">
        <v>56</v>
      </c>
      <c r="G786" s="244" t="s">
        <v>60</v>
      </c>
      <c r="H786" s="187" t="s">
        <v>22</v>
      </c>
      <c r="I786" s="188">
        <v>129.6</v>
      </c>
      <c r="J786" s="188">
        <f>VLOOKUP(A786,CENIK!$A$2:$F$201,6,FALSE)</f>
        <v>0</v>
      </c>
      <c r="K786" s="188">
        <f t="shared" si="25"/>
        <v>0</v>
      </c>
    </row>
    <row r="787" spans="1:11" ht="60" x14ac:dyDescent="0.25">
      <c r="A787" s="187">
        <v>4206</v>
      </c>
      <c r="B787" s="187">
        <v>116</v>
      </c>
      <c r="C787" s="184" t="str">
        <f t="shared" si="26"/>
        <v>116-4206</v>
      </c>
      <c r="D787" s="244" t="s">
        <v>317</v>
      </c>
      <c r="E787" s="244" t="s">
        <v>49</v>
      </c>
      <c r="F787" s="244" t="s">
        <v>56</v>
      </c>
      <c r="G787" s="244" t="s">
        <v>62</v>
      </c>
      <c r="H787" s="187" t="s">
        <v>22</v>
      </c>
      <c r="I787" s="188">
        <v>286.45</v>
      </c>
      <c r="J787" s="188">
        <f>VLOOKUP(A787,CENIK!$A$2:$F$201,6,FALSE)</f>
        <v>0</v>
      </c>
      <c r="K787" s="188">
        <f t="shared" si="25"/>
        <v>0</v>
      </c>
    </row>
    <row r="788" spans="1:11" ht="75" x14ac:dyDescent="0.25">
      <c r="A788" s="187">
        <v>5108</v>
      </c>
      <c r="B788" s="187">
        <v>116</v>
      </c>
      <c r="C788" s="184" t="str">
        <f t="shared" si="26"/>
        <v>116-5108</v>
      </c>
      <c r="D788" s="244" t="s">
        <v>317</v>
      </c>
      <c r="E788" s="244" t="s">
        <v>63</v>
      </c>
      <c r="F788" s="244" t="s">
        <v>64</v>
      </c>
      <c r="G788" s="244" t="s">
        <v>68</v>
      </c>
      <c r="H788" s="187" t="s">
        <v>69</v>
      </c>
      <c r="I788" s="188">
        <v>165</v>
      </c>
      <c r="J788" s="188">
        <f>VLOOKUP(A788,CENIK!$A$2:$F$201,6,FALSE)</f>
        <v>0</v>
      </c>
      <c r="K788" s="188">
        <f t="shared" si="25"/>
        <v>0</v>
      </c>
    </row>
    <row r="789" spans="1:11" ht="165" x14ac:dyDescent="0.25">
      <c r="A789" s="187">
        <v>6101</v>
      </c>
      <c r="B789" s="187">
        <v>116</v>
      </c>
      <c r="C789" s="184" t="str">
        <f t="shared" si="26"/>
        <v>116-6101</v>
      </c>
      <c r="D789" s="244" t="s">
        <v>317</v>
      </c>
      <c r="E789" s="244" t="s">
        <v>74</v>
      </c>
      <c r="F789" s="244" t="s">
        <v>75</v>
      </c>
      <c r="G789" s="244" t="s">
        <v>76</v>
      </c>
      <c r="H789" s="187" t="s">
        <v>10</v>
      </c>
      <c r="I789" s="188">
        <v>162</v>
      </c>
      <c r="J789" s="188">
        <f>VLOOKUP(A789,CENIK!$A$2:$F$201,6,FALSE)</f>
        <v>0</v>
      </c>
      <c r="K789" s="188">
        <f t="shared" si="25"/>
        <v>0</v>
      </c>
    </row>
    <row r="790" spans="1:11" ht="120" x14ac:dyDescent="0.25">
      <c r="A790" s="187">
        <v>6202</v>
      </c>
      <c r="B790" s="187">
        <v>116</v>
      </c>
      <c r="C790" s="184" t="str">
        <f t="shared" si="26"/>
        <v>116-6202</v>
      </c>
      <c r="D790" s="244" t="s">
        <v>317</v>
      </c>
      <c r="E790" s="244" t="s">
        <v>74</v>
      </c>
      <c r="F790" s="244" t="s">
        <v>77</v>
      </c>
      <c r="G790" s="244" t="s">
        <v>263</v>
      </c>
      <c r="H790" s="187" t="s">
        <v>6</v>
      </c>
      <c r="I790" s="188">
        <v>2</v>
      </c>
      <c r="J790" s="188">
        <f>VLOOKUP(A790,CENIK!$A$2:$F$201,6,FALSE)</f>
        <v>0</v>
      </c>
      <c r="K790" s="188">
        <f t="shared" si="25"/>
        <v>0</v>
      </c>
    </row>
    <row r="791" spans="1:11" ht="120" x14ac:dyDescent="0.25">
      <c r="A791" s="187">
        <v>6204</v>
      </c>
      <c r="B791" s="187">
        <v>116</v>
      </c>
      <c r="C791" s="184" t="str">
        <f t="shared" si="26"/>
        <v>116-6204</v>
      </c>
      <c r="D791" s="244" t="s">
        <v>317</v>
      </c>
      <c r="E791" s="244" t="s">
        <v>74</v>
      </c>
      <c r="F791" s="244" t="s">
        <v>77</v>
      </c>
      <c r="G791" s="244" t="s">
        <v>265</v>
      </c>
      <c r="H791" s="187" t="s">
        <v>6</v>
      </c>
      <c r="I791" s="188">
        <v>7</v>
      </c>
      <c r="J791" s="188">
        <f>VLOOKUP(A791,CENIK!$A$2:$F$201,6,FALSE)</f>
        <v>0</v>
      </c>
      <c r="K791" s="188">
        <f t="shared" si="25"/>
        <v>0</v>
      </c>
    </row>
    <row r="792" spans="1:11" ht="120" x14ac:dyDescent="0.25">
      <c r="A792" s="187">
        <v>6253</v>
      </c>
      <c r="B792" s="187">
        <v>116</v>
      </c>
      <c r="C792" s="184" t="str">
        <f t="shared" si="26"/>
        <v>116-6253</v>
      </c>
      <c r="D792" s="244" t="s">
        <v>317</v>
      </c>
      <c r="E792" s="244" t="s">
        <v>74</v>
      </c>
      <c r="F792" s="244" t="s">
        <v>77</v>
      </c>
      <c r="G792" s="244" t="s">
        <v>269</v>
      </c>
      <c r="H792" s="187" t="s">
        <v>6</v>
      </c>
      <c r="I792" s="188">
        <v>9</v>
      </c>
      <c r="J792" s="188">
        <f>VLOOKUP(A792,CENIK!$A$2:$F$201,6,FALSE)</f>
        <v>0</v>
      </c>
      <c r="K792" s="188">
        <f t="shared" si="25"/>
        <v>0</v>
      </c>
    </row>
    <row r="793" spans="1:11" ht="120" x14ac:dyDescent="0.25">
      <c r="A793" s="187">
        <v>6305</v>
      </c>
      <c r="B793" s="187">
        <v>116</v>
      </c>
      <c r="C793" s="184" t="str">
        <f t="shared" si="26"/>
        <v>116-6305</v>
      </c>
      <c r="D793" s="244" t="s">
        <v>317</v>
      </c>
      <c r="E793" s="244" t="s">
        <v>74</v>
      </c>
      <c r="F793" s="244" t="s">
        <v>81</v>
      </c>
      <c r="G793" s="244" t="s">
        <v>84</v>
      </c>
      <c r="H793" s="187" t="s">
        <v>6</v>
      </c>
      <c r="I793" s="188">
        <v>13</v>
      </c>
      <c r="J793" s="188">
        <f>VLOOKUP(A793,CENIK!$A$2:$F$201,6,FALSE)</f>
        <v>0</v>
      </c>
      <c r="K793" s="188">
        <f t="shared" si="25"/>
        <v>0</v>
      </c>
    </row>
    <row r="794" spans="1:11" ht="345" x14ac:dyDescent="0.25">
      <c r="A794" s="187">
        <v>6301</v>
      </c>
      <c r="B794" s="187">
        <v>116</v>
      </c>
      <c r="C794" s="184" t="str">
        <f t="shared" si="26"/>
        <v>116-6301</v>
      </c>
      <c r="D794" s="244" t="s">
        <v>317</v>
      </c>
      <c r="E794" s="244" t="s">
        <v>74</v>
      </c>
      <c r="F794" s="244" t="s">
        <v>81</v>
      </c>
      <c r="G794" s="244" t="s">
        <v>270</v>
      </c>
      <c r="H794" s="187" t="s">
        <v>6</v>
      </c>
      <c r="I794" s="188">
        <v>13</v>
      </c>
      <c r="J794" s="188">
        <f>VLOOKUP(A794,CENIK!$A$2:$F$201,6,FALSE)</f>
        <v>0</v>
      </c>
      <c r="K794" s="188">
        <f t="shared" si="25"/>
        <v>0</v>
      </c>
    </row>
    <row r="795" spans="1:11" ht="60" x14ac:dyDescent="0.25">
      <c r="A795" s="187">
        <v>6405</v>
      </c>
      <c r="B795" s="187">
        <v>116</v>
      </c>
      <c r="C795" s="184" t="str">
        <f t="shared" si="26"/>
        <v>116-6405</v>
      </c>
      <c r="D795" s="244" t="s">
        <v>317</v>
      </c>
      <c r="E795" s="244" t="s">
        <v>74</v>
      </c>
      <c r="F795" s="244" t="s">
        <v>85</v>
      </c>
      <c r="G795" s="244" t="s">
        <v>87</v>
      </c>
      <c r="H795" s="187" t="s">
        <v>10</v>
      </c>
      <c r="I795" s="188">
        <v>162</v>
      </c>
      <c r="J795" s="188">
        <f>VLOOKUP(A795,CENIK!$A$2:$F$201,6,FALSE)</f>
        <v>0</v>
      </c>
      <c r="K795" s="188">
        <f t="shared" si="25"/>
        <v>0</v>
      </c>
    </row>
    <row r="796" spans="1:11" ht="30" x14ac:dyDescent="0.25">
      <c r="A796" s="187">
        <v>6401</v>
      </c>
      <c r="B796" s="187">
        <v>116</v>
      </c>
      <c r="C796" s="184" t="str">
        <f t="shared" si="26"/>
        <v>116-6401</v>
      </c>
      <c r="D796" s="244" t="s">
        <v>317</v>
      </c>
      <c r="E796" s="244" t="s">
        <v>74</v>
      </c>
      <c r="F796" s="244" t="s">
        <v>85</v>
      </c>
      <c r="G796" s="244" t="s">
        <v>86</v>
      </c>
      <c r="H796" s="187" t="s">
        <v>10</v>
      </c>
      <c r="I796" s="188">
        <v>162</v>
      </c>
      <c r="J796" s="188">
        <f>VLOOKUP(A796,CENIK!$A$2:$F$201,6,FALSE)</f>
        <v>0</v>
      </c>
      <c r="K796" s="188">
        <f t="shared" si="25"/>
        <v>0</v>
      </c>
    </row>
    <row r="797" spans="1:11" ht="30" x14ac:dyDescent="0.25">
      <c r="A797" s="187">
        <v>6402</v>
      </c>
      <c r="B797" s="187">
        <v>116</v>
      </c>
      <c r="C797" s="184" t="str">
        <f t="shared" si="26"/>
        <v>116-6402</v>
      </c>
      <c r="D797" s="244" t="s">
        <v>317</v>
      </c>
      <c r="E797" s="244" t="s">
        <v>74</v>
      </c>
      <c r="F797" s="244" t="s">
        <v>85</v>
      </c>
      <c r="G797" s="244" t="s">
        <v>122</v>
      </c>
      <c r="H797" s="187" t="s">
        <v>10</v>
      </c>
      <c r="I797" s="188">
        <v>162</v>
      </c>
      <c r="J797" s="188">
        <f>VLOOKUP(A797,CENIK!$A$2:$F$201,6,FALSE)</f>
        <v>0</v>
      </c>
      <c r="K797" s="188">
        <f t="shared" si="25"/>
        <v>0</v>
      </c>
    </row>
    <row r="798" spans="1:11" ht="30" x14ac:dyDescent="0.25">
      <c r="A798" s="187">
        <v>6501</v>
      </c>
      <c r="B798" s="187">
        <v>116</v>
      </c>
      <c r="C798" s="184" t="str">
        <f t="shared" si="26"/>
        <v>116-6501</v>
      </c>
      <c r="D798" s="244" t="s">
        <v>317</v>
      </c>
      <c r="E798" s="244" t="s">
        <v>74</v>
      </c>
      <c r="F798" s="244" t="s">
        <v>88</v>
      </c>
      <c r="G798" s="244" t="s">
        <v>271</v>
      </c>
      <c r="H798" s="187" t="s">
        <v>6</v>
      </c>
      <c r="I798" s="188">
        <v>10</v>
      </c>
      <c r="J798" s="188">
        <f>VLOOKUP(A798,CENIK!$A$2:$F$201,6,FALSE)</f>
        <v>0</v>
      </c>
      <c r="K798" s="188">
        <f t="shared" si="25"/>
        <v>0</v>
      </c>
    </row>
    <row r="799" spans="1:11" ht="75" x14ac:dyDescent="0.25">
      <c r="A799" s="187">
        <v>6514</v>
      </c>
      <c r="B799" s="187">
        <v>116</v>
      </c>
      <c r="C799" s="184" t="str">
        <f t="shared" si="26"/>
        <v>116-6514</v>
      </c>
      <c r="D799" s="244" t="s">
        <v>317</v>
      </c>
      <c r="E799" s="244" t="s">
        <v>74</v>
      </c>
      <c r="F799" s="244" t="s">
        <v>88</v>
      </c>
      <c r="G799" s="244" t="s">
        <v>280</v>
      </c>
      <c r="H799" s="187" t="s">
        <v>10</v>
      </c>
      <c r="I799" s="188">
        <v>40</v>
      </c>
      <c r="J799" s="188">
        <f>VLOOKUP(A799,CENIK!$A$2:$F$201,6,FALSE)</f>
        <v>0</v>
      </c>
      <c r="K799" s="188">
        <f t="shared" si="25"/>
        <v>0</v>
      </c>
    </row>
    <row r="800" spans="1:11" ht="75" x14ac:dyDescent="0.25">
      <c r="A800" s="187">
        <v>6515</v>
      </c>
      <c r="B800" s="187">
        <v>116</v>
      </c>
      <c r="C800" s="184" t="str">
        <f t="shared" si="26"/>
        <v>116-6515</v>
      </c>
      <c r="D800" s="244" t="s">
        <v>317</v>
      </c>
      <c r="E800" s="244" t="s">
        <v>74</v>
      </c>
      <c r="F800" s="244" t="s">
        <v>88</v>
      </c>
      <c r="G800" s="244" t="s">
        <v>281</v>
      </c>
      <c r="H800" s="187" t="s">
        <v>10</v>
      </c>
      <c r="I800" s="188">
        <v>30</v>
      </c>
      <c r="J800" s="188">
        <f>VLOOKUP(A800,CENIK!$A$2:$F$201,6,FALSE)</f>
        <v>0</v>
      </c>
      <c r="K800" s="188">
        <f t="shared" si="25"/>
        <v>0</v>
      </c>
    </row>
  </sheetData>
  <mergeCells count="4">
    <mergeCell ref="D30:E30"/>
    <mergeCell ref="D31:E37"/>
    <mergeCell ref="F31:F36"/>
    <mergeCell ref="F6:F7"/>
  </mergeCells>
  <pageMargins left="0.7" right="0.7" top="0.75" bottom="0.75" header="0.3" footer="0.3"/>
  <pageSetup paperSize="9" scale="4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H444"/>
  <sheetViews>
    <sheetView zoomScale="70" zoomScaleNormal="70" zoomScaleSheetLayoutView="100" workbookViewId="0">
      <selection activeCell="J28" sqref="J28"/>
    </sheetView>
  </sheetViews>
  <sheetFormatPr defaultRowHeight="12.75" x14ac:dyDescent="0.2"/>
  <cols>
    <col min="1" max="1" width="9.140625" style="261" customWidth="1"/>
    <col min="2" max="2" width="41.140625" style="262" customWidth="1"/>
    <col min="3" max="3" width="6.140625" style="263" customWidth="1"/>
    <col min="4" max="4" width="8.140625" style="264" customWidth="1"/>
    <col min="5" max="5" width="12.140625" style="1194" customWidth="1"/>
    <col min="6" max="6" width="12.85546875" style="1123" bestFit="1" customWidth="1"/>
    <col min="7" max="7" width="11.140625" style="259" customWidth="1"/>
    <col min="8" max="8" width="8.140625" style="260" bestFit="1" customWidth="1"/>
    <col min="9" max="9" width="10.140625" style="260" bestFit="1" customWidth="1"/>
    <col min="10" max="16384" width="9.140625" style="260"/>
  </cols>
  <sheetData>
    <row r="1" spans="1:6" x14ac:dyDescent="0.2">
      <c r="A1" s="687"/>
      <c r="B1" s="688" t="s">
        <v>1168</v>
      </c>
      <c r="C1" s="689"/>
      <c r="D1" s="690"/>
      <c r="E1" s="689"/>
      <c r="F1" s="711"/>
    </row>
    <row r="2" spans="1:6" x14ac:dyDescent="0.2">
      <c r="A2" s="687"/>
      <c r="B2" s="692"/>
      <c r="C2" s="689"/>
      <c r="D2" s="690"/>
      <c r="E2" s="689"/>
      <c r="F2" s="711"/>
    </row>
    <row r="3" spans="1:6" x14ac:dyDescent="0.2">
      <c r="A3" s="693" t="s">
        <v>691</v>
      </c>
      <c r="B3" s="694" t="s">
        <v>692</v>
      </c>
      <c r="C3" s="693"/>
      <c r="D3" s="690"/>
      <c r="E3" s="689"/>
      <c r="F3" s="711" t="s">
        <v>91</v>
      </c>
    </row>
    <row r="4" spans="1:6" x14ac:dyDescent="0.2">
      <c r="A4" s="695" t="s">
        <v>693</v>
      </c>
      <c r="B4" s="696" t="s">
        <v>694</v>
      </c>
      <c r="C4" s="697"/>
      <c r="D4" s="690"/>
      <c r="E4" s="689"/>
      <c r="F4" s="711">
        <f>F108</f>
        <v>0</v>
      </c>
    </row>
    <row r="5" spans="1:6" s="259" customFormat="1" x14ac:dyDescent="0.2">
      <c r="A5" s="698" t="s">
        <v>695</v>
      </c>
      <c r="B5" s="699" t="s">
        <v>696</v>
      </c>
      <c r="C5" s="700"/>
      <c r="D5" s="701"/>
      <c r="E5" s="702"/>
      <c r="F5" s="1113">
        <f>F142</f>
        <v>0</v>
      </c>
    </row>
    <row r="6" spans="1:6" s="259" customFormat="1" x14ac:dyDescent="0.2">
      <c r="A6" s="693" t="s">
        <v>697</v>
      </c>
      <c r="B6" s="694" t="s">
        <v>698</v>
      </c>
      <c r="C6" s="693"/>
      <c r="D6" s="690"/>
      <c r="E6" s="689"/>
      <c r="F6" s="711"/>
    </row>
    <row r="7" spans="1:6" s="259" customFormat="1" x14ac:dyDescent="0.2">
      <c r="A7" s="695" t="s">
        <v>699</v>
      </c>
      <c r="B7" s="696" t="s">
        <v>700</v>
      </c>
      <c r="C7" s="693"/>
      <c r="D7" s="690"/>
      <c r="E7" s="689"/>
      <c r="F7" s="711">
        <f>F157</f>
        <v>0</v>
      </c>
    </row>
    <row r="8" spans="1:6" s="259" customFormat="1" x14ac:dyDescent="0.2">
      <c r="A8" s="698" t="s">
        <v>701</v>
      </c>
      <c r="B8" s="699" t="s">
        <v>702</v>
      </c>
      <c r="C8" s="704"/>
      <c r="D8" s="701"/>
      <c r="E8" s="702"/>
      <c r="F8" s="1113">
        <f>F326</f>
        <v>0</v>
      </c>
    </row>
    <row r="9" spans="1:6" s="259" customFormat="1" x14ac:dyDescent="0.2">
      <c r="A9" s="693" t="s">
        <v>1169</v>
      </c>
      <c r="B9" s="1156" t="s">
        <v>704</v>
      </c>
      <c r="C9" s="693"/>
      <c r="D9" s="690"/>
      <c r="E9" s="689"/>
      <c r="F9" s="711"/>
    </row>
    <row r="10" spans="1:6" s="259" customFormat="1" x14ac:dyDescent="0.2">
      <c r="A10" s="695" t="s">
        <v>1170</v>
      </c>
      <c r="B10" s="696" t="s">
        <v>694</v>
      </c>
      <c r="C10" s="693"/>
      <c r="D10" s="690"/>
      <c r="E10" s="689"/>
      <c r="F10" s="711">
        <f>F395</f>
        <v>0</v>
      </c>
    </row>
    <row r="11" spans="1:6" s="259" customFormat="1" x14ac:dyDescent="0.2">
      <c r="A11" s="695" t="s">
        <v>1171</v>
      </c>
      <c r="B11" s="696" t="s">
        <v>707</v>
      </c>
      <c r="C11" s="693"/>
      <c r="D11" s="690"/>
      <c r="E11" s="689"/>
      <c r="F11" s="711">
        <f>F421</f>
        <v>0</v>
      </c>
    </row>
    <row r="12" spans="1:6" s="259" customFormat="1" x14ac:dyDescent="0.2">
      <c r="A12" s="698" t="s">
        <v>1172</v>
      </c>
      <c r="B12" s="699" t="s">
        <v>709</v>
      </c>
      <c r="C12" s="704"/>
      <c r="D12" s="701"/>
      <c r="E12" s="702"/>
      <c r="F12" s="1113">
        <f>F439</f>
        <v>0</v>
      </c>
    </row>
    <row r="13" spans="1:6" s="259" customFormat="1" x14ac:dyDescent="0.2">
      <c r="A13" s="705"/>
      <c r="B13" s="706"/>
      <c r="C13" s="707"/>
      <c r="D13" s="690"/>
      <c r="E13" s="689"/>
      <c r="F13" s="711"/>
    </row>
    <row r="14" spans="1:6" s="259" customFormat="1" x14ac:dyDescent="0.2">
      <c r="A14" s="1164"/>
      <c r="B14" s="708"/>
      <c r="C14" s="689"/>
      <c r="D14" s="690"/>
      <c r="E14" s="689"/>
      <c r="F14" s="711"/>
    </row>
    <row r="15" spans="1:6" s="259" customFormat="1" x14ac:dyDescent="0.2">
      <c r="A15" s="1165" t="s">
        <v>533</v>
      </c>
      <c r="B15" s="950" t="s">
        <v>535</v>
      </c>
      <c r="C15" s="1166"/>
      <c r="D15" s="1167"/>
      <c r="E15" s="1167"/>
      <c r="F15" s="1167">
        <f>SUM(F4:F14)</f>
        <v>0</v>
      </c>
    </row>
    <row r="16" spans="1:6" s="259" customFormat="1" x14ac:dyDescent="0.2">
      <c r="A16" s="709"/>
      <c r="B16" s="710"/>
      <c r="C16" s="689"/>
      <c r="D16" s="711"/>
      <c r="E16" s="1163"/>
      <c r="F16" s="1119"/>
    </row>
    <row r="17" spans="1:6" s="259" customFormat="1" x14ac:dyDescent="0.2">
      <c r="A17" s="713"/>
      <c r="B17" s="694"/>
      <c r="C17" s="714"/>
      <c r="D17" s="715"/>
      <c r="E17" s="1162"/>
      <c r="F17" s="1168"/>
    </row>
    <row r="18" spans="1:6" s="259" customFormat="1" ht="28.5" customHeight="1" x14ac:dyDescent="0.2">
      <c r="A18" s="1228" t="s">
        <v>711</v>
      </c>
      <c r="B18" s="1224" t="s">
        <v>712</v>
      </c>
      <c r="C18" s="1224" t="s">
        <v>713</v>
      </c>
      <c r="D18" s="1229" t="s">
        <v>714</v>
      </c>
      <c r="E18" s="1229" t="s">
        <v>715</v>
      </c>
      <c r="F18" s="1230" t="s">
        <v>716</v>
      </c>
    </row>
    <row r="19" spans="1:6" s="259" customFormat="1" ht="15.75" x14ac:dyDescent="0.25">
      <c r="A19" s="1098" t="s">
        <v>691</v>
      </c>
      <c r="B19" s="1099" t="s">
        <v>692</v>
      </c>
      <c r="C19" s="1037"/>
      <c r="D19" s="1085"/>
      <c r="E19" s="1048"/>
      <c r="F19" s="1060"/>
    </row>
    <row r="20" spans="1:6" s="259" customFormat="1" x14ac:dyDescent="0.2">
      <c r="A20" s="1100"/>
      <c r="B20" s="1101"/>
      <c r="C20" s="1037"/>
      <c r="D20" s="1085"/>
      <c r="E20" s="1048"/>
      <c r="F20" s="1060"/>
    </row>
    <row r="21" spans="1:6" s="259" customFormat="1" ht="15" x14ac:dyDescent="0.25">
      <c r="A21" s="1102" t="s">
        <v>693</v>
      </c>
      <c r="B21" s="1157" t="s">
        <v>694</v>
      </c>
      <c r="C21" s="1030"/>
      <c r="D21" s="1030"/>
      <c r="E21" s="1030"/>
      <c r="F21" s="1114"/>
    </row>
    <row r="22" spans="1:6" s="259" customFormat="1" ht="15" x14ac:dyDescent="0.25">
      <c r="A22" s="1070" t="s">
        <v>717</v>
      </c>
      <c r="B22" s="1071" t="s">
        <v>718</v>
      </c>
      <c r="C22" s="1074"/>
      <c r="D22" s="1085"/>
      <c r="E22" s="1048"/>
      <c r="F22" s="1060"/>
    </row>
    <row r="23" spans="1:6" s="259" customFormat="1" ht="25.5" x14ac:dyDescent="0.2">
      <c r="A23" s="1064">
        <v>1</v>
      </c>
      <c r="B23" s="1075" t="s">
        <v>719</v>
      </c>
      <c r="C23" s="1028" t="s">
        <v>6</v>
      </c>
      <c r="D23" s="1028">
        <v>1</v>
      </c>
      <c r="E23" s="1084"/>
      <c r="F23" s="1060">
        <f>+ROUND((D23*E23),2)</f>
        <v>0</v>
      </c>
    </row>
    <row r="24" spans="1:6" s="259" customFormat="1" ht="63.75" x14ac:dyDescent="0.2">
      <c r="A24" s="1064">
        <v>2</v>
      </c>
      <c r="B24" s="1096" t="s">
        <v>720</v>
      </c>
      <c r="C24" s="1097" t="s">
        <v>14</v>
      </c>
      <c r="D24" s="1028">
        <v>1</v>
      </c>
      <c r="E24" s="1084"/>
      <c r="F24" s="1060">
        <f>+ROUND((D24*E24),2)</f>
        <v>0</v>
      </c>
    </row>
    <row r="25" spans="1:6" s="259" customFormat="1" x14ac:dyDescent="0.2">
      <c r="A25" s="1030"/>
      <c r="B25" s="1057"/>
      <c r="C25" s="1097"/>
      <c r="D25" s="1028"/>
      <c r="E25" s="1097"/>
      <c r="F25" s="1060"/>
    </row>
    <row r="26" spans="1:6" s="259" customFormat="1" x14ac:dyDescent="0.2">
      <c r="A26" s="1038"/>
      <c r="B26" s="1040" t="s">
        <v>721</v>
      </c>
      <c r="C26" s="1036"/>
      <c r="D26" s="1035"/>
      <c r="E26" s="1090"/>
      <c r="F26" s="1090">
        <f>SUM(F23:F25)</f>
        <v>0</v>
      </c>
    </row>
    <row r="27" spans="1:6" s="259" customFormat="1" ht="15" x14ac:dyDescent="0.25">
      <c r="A27" s="719" t="s">
        <v>722</v>
      </c>
      <c r="B27" s="720" t="s">
        <v>723</v>
      </c>
      <c r="C27" s="721"/>
      <c r="D27" s="724"/>
      <c r="E27" s="756"/>
      <c r="F27" s="722"/>
    </row>
    <row r="28" spans="1:6" s="259" customFormat="1" ht="38.25" x14ac:dyDescent="0.2">
      <c r="A28" s="1064">
        <v>1</v>
      </c>
      <c r="B28" s="1065" t="s">
        <v>1173</v>
      </c>
      <c r="C28" s="1028" t="s">
        <v>22</v>
      </c>
      <c r="D28" s="1028">
        <f>14*15.7*0.2</f>
        <v>43.96</v>
      </c>
      <c r="E28" s="1084"/>
      <c r="F28" s="1060">
        <f>+ROUND((D28*E28),2)</f>
        <v>0</v>
      </c>
    </row>
    <row r="29" spans="1:6" s="259" customFormat="1" ht="76.5" x14ac:dyDescent="0.2">
      <c r="A29" s="1064">
        <v>2</v>
      </c>
      <c r="B29" s="1065" t="s">
        <v>725</v>
      </c>
      <c r="C29" s="1028" t="s">
        <v>22</v>
      </c>
      <c r="D29" s="1028">
        <f>4*4*3.5</f>
        <v>56</v>
      </c>
      <c r="E29" s="1084"/>
      <c r="F29" s="1060">
        <f>+ROUND((D29*E29),2)</f>
        <v>0</v>
      </c>
    </row>
    <row r="30" spans="1:6" s="259" customFormat="1" ht="51" x14ac:dyDescent="0.2">
      <c r="A30" s="1064">
        <v>3</v>
      </c>
      <c r="B30" s="1065" t="s">
        <v>726</v>
      </c>
      <c r="C30" s="1028" t="s">
        <v>29</v>
      </c>
      <c r="D30" s="1028">
        <f>4*3.5*4</f>
        <v>56</v>
      </c>
      <c r="E30" s="1084"/>
      <c r="F30" s="1060">
        <f>+ROUND((D30*E30),2)</f>
        <v>0</v>
      </c>
    </row>
    <row r="31" spans="1:6" s="259" customFormat="1" x14ac:dyDescent="0.2">
      <c r="A31" s="1069" t="s">
        <v>136</v>
      </c>
      <c r="B31" s="1057" t="s">
        <v>727</v>
      </c>
      <c r="C31" s="1028"/>
      <c r="D31" s="1028"/>
      <c r="E31" s="1060"/>
      <c r="F31" s="1060"/>
    </row>
    <row r="32" spans="1:6" s="259" customFormat="1" x14ac:dyDescent="0.2">
      <c r="A32" s="1069"/>
      <c r="B32" s="1057" t="s">
        <v>728</v>
      </c>
      <c r="C32" s="1028" t="s">
        <v>20</v>
      </c>
      <c r="D32" s="1028">
        <v>100</v>
      </c>
      <c r="E32" s="1084"/>
      <c r="F32" s="1060">
        <f>+D32*E32</f>
        <v>0</v>
      </c>
    </row>
    <row r="33" spans="1:6" s="259" customFormat="1" x14ac:dyDescent="0.2">
      <c r="A33" s="1064">
        <v>5</v>
      </c>
      <c r="B33" s="1065" t="s">
        <v>729</v>
      </c>
      <c r="C33" s="1028" t="s">
        <v>29</v>
      </c>
      <c r="D33" s="1028">
        <f>4*4</f>
        <v>16</v>
      </c>
      <c r="E33" s="1084"/>
      <c r="F33" s="1060">
        <f>+ROUND((D33*E33),2)</f>
        <v>0</v>
      </c>
    </row>
    <row r="34" spans="1:6" s="259" customFormat="1" ht="38.25" x14ac:dyDescent="0.2">
      <c r="A34" s="1064">
        <v>6</v>
      </c>
      <c r="B34" s="1078" t="s">
        <v>730</v>
      </c>
      <c r="C34" s="1037" t="s">
        <v>22</v>
      </c>
      <c r="D34" s="1028">
        <f>4*4*0.2</f>
        <v>3.2</v>
      </c>
      <c r="E34" s="1091"/>
      <c r="F34" s="1060">
        <f>+D34*E34</f>
        <v>0</v>
      </c>
    </row>
    <row r="35" spans="1:6" s="259" customFormat="1" ht="51" x14ac:dyDescent="0.2">
      <c r="A35" s="1064">
        <v>7</v>
      </c>
      <c r="B35" s="1078" t="s">
        <v>731</v>
      </c>
      <c r="C35" s="1037" t="s">
        <v>22</v>
      </c>
      <c r="D35" s="1028">
        <f>2.5*3.1*0.5</f>
        <v>3.875</v>
      </c>
      <c r="E35" s="1091"/>
      <c r="F35" s="1060">
        <f>+D35*E35</f>
        <v>0</v>
      </c>
    </row>
    <row r="36" spans="1:6" s="259" customFormat="1" ht="51" x14ac:dyDescent="0.2">
      <c r="A36" s="1064">
        <v>8</v>
      </c>
      <c r="B36" s="1065" t="s">
        <v>732</v>
      </c>
      <c r="C36" s="1028" t="s">
        <v>22</v>
      </c>
      <c r="D36" s="1028">
        <f>+D37-D42</f>
        <v>32.925930394375158</v>
      </c>
      <c r="E36" s="1084"/>
      <c r="F36" s="1060">
        <f>+ROUND((D36*E36),2)</f>
        <v>0</v>
      </c>
    </row>
    <row r="37" spans="1:6" s="259" customFormat="1" x14ac:dyDescent="0.2">
      <c r="A37" s="1064"/>
      <c r="B37" s="1065" t="s">
        <v>733</v>
      </c>
      <c r="C37" s="1028"/>
      <c r="D37" s="1028">
        <f>+D29</f>
        <v>56</v>
      </c>
      <c r="E37" s="1060"/>
      <c r="F37" s="1060"/>
    </row>
    <row r="38" spans="1:6" s="259" customFormat="1" x14ac:dyDescent="0.2">
      <c r="A38" s="1064"/>
      <c r="B38" s="1065" t="s">
        <v>734</v>
      </c>
      <c r="C38" s="1028"/>
      <c r="D38" s="1028"/>
      <c r="E38" s="1060"/>
      <c r="F38" s="1060"/>
    </row>
    <row r="39" spans="1:6" s="259" customFormat="1" x14ac:dyDescent="0.2">
      <c r="A39" s="1064"/>
      <c r="B39" s="1065" t="s">
        <v>735</v>
      </c>
      <c r="C39" s="1028" t="s">
        <v>736</v>
      </c>
      <c r="D39" s="1028">
        <f>+D34</f>
        <v>3.2</v>
      </c>
      <c r="E39" s="1060"/>
      <c r="F39" s="1060"/>
    </row>
    <row r="40" spans="1:6" s="259" customFormat="1" x14ac:dyDescent="0.2">
      <c r="A40" s="1064"/>
      <c r="B40" s="1065" t="s">
        <v>737</v>
      </c>
      <c r="C40" s="1028" t="s">
        <v>736</v>
      </c>
      <c r="D40" s="1028">
        <f>+D67</f>
        <v>4.0404426315322794</v>
      </c>
      <c r="E40" s="1060"/>
      <c r="F40" s="1060"/>
    </row>
    <row r="41" spans="1:6" s="259" customFormat="1" x14ac:dyDescent="0.2">
      <c r="A41" s="1064"/>
      <c r="B41" s="1065" t="s">
        <v>738</v>
      </c>
      <c r="C41" s="1028" t="s">
        <v>736</v>
      </c>
      <c r="D41" s="1028">
        <f>+PI()*2.4^2*0.25*3.5</f>
        <v>15.833626974092558</v>
      </c>
      <c r="E41" s="1060"/>
      <c r="F41" s="1060"/>
    </row>
    <row r="42" spans="1:6" s="259" customFormat="1" x14ac:dyDescent="0.2">
      <c r="A42" s="1064"/>
      <c r="B42" s="1065"/>
      <c r="C42" s="1028"/>
      <c r="D42" s="1028">
        <f>SUM(D39:D41)</f>
        <v>23.074069605624839</v>
      </c>
      <c r="E42" s="1060"/>
      <c r="F42" s="1060"/>
    </row>
    <row r="43" spans="1:6" s="259" customFormat="1" ht="38.25" x14ac:dyDescent="0.2">
      <c r="A43" s="1056">
        <v>9</v>
      </c>
      <c r="B43" s="1078" t="s">
        <v>1174</v>
      </c>
      <c r="C43" s="1086" t="s">
        <v>22</v>
      </c>
      <c r="D43" s="1092">
        <f>25*12</f>
        <v>300</v>
      </c>
      <c r="E43" s="1058"/>
      <c r="F43" s="1060">
        <f t="shared" ref="F43:F53" si="0">+ROUND((D43*E43),2)</f>
        <v>0</v>
      </c>
    </row>
    <row r="44" spans="1:6" s="259" customFormat="1" ht="25.5" x14ac:dyDescent="0.2">
      <c r="A44" s="1056">
        <v>10</v>
      </c>
      <c r="B44" s="1078" t="s">
        <v>740</v>
      </c>
      <c r="C44" s="1086" t="s">
        <v>29</v>
      </c>
      <c r="D44" s="1092">
        <v>125</v>
      </c>
      <c r="E44" s="1058"/>
      <c r="F44" s="1060">
        <f t="shared" si="0"/>
        <v>0</v>
      </c>
    </row>
    <row r="45" spans="1:6" s="259" customFormat="1" ht="38.25" x14ac:dyDescent="0.2">
      <c r="A45" s="1064">
        <v>11</v>
      </c>
      <c r="B45" s="1065" t="s">
        <v>741</v>
      </c>
      <c r="C45" s="1028" t="s">
        <v>22</v>
      </c>
      <c r="D45" s="1028">
        <f>+D44*0.25</f>
        <v>31.25</v>
      </c>
      <c r="E45" s="1084"/>
      <c r="F45" s="1060">
        <f t="shared" si="0"/>
        <v>0</v>
      </c>
    </row>
    <row r="46" spans="1:6" s="259" customFormat="1" ht="38.25" x14ac:dyDescent="0.2">
      <c r="A46" s="1064">
        <v>12</v>
      </c>
      <c r="B46" s="1065" t="s">
        <v>742</v>
      </c>
      <c r="C46" s="1028" t="s">
        <v>29</v>
      </c>
      <c r="D46" s="1028">
        <v>115</v>
      </c>
      <c r="E46" s="1084"/>
      <c r="F46" s="1060">
        <f t="shared" si="0"/>
        <v>0</v>
      </c>
    </row>
    <row r="47" spans="1:6" s="259" customFormat="1" ht="38.25" x14ac:dyDescent="0.2">
      <c r="A47" s="1064">
        <v>13</v>
      </c>
      <c r="B47" s="1065" t="s">
        <v>1175</v>
      </c>
      <c r="C47" s="1028" t="s">
        <v>10</v>
      </c>
      <c r="D47" s="1028">
        <v>34</v>
      </c>
      <c r="E47" s="1084"/>
      <c r="F47" s="1060">
        <f t="shared" si="0"/>
        <v>0</v>
      </c>
    </row>
    <row r="48" spans="1:6" s="259" customFormat="1" ht="63.75" x14ac:dyDescent="0.2">
      <c r="A48" s="1064">
        <v>14</v>
      </c>
      <c r="B48" s="1065" t="s">
        <v>744</v>
      </c>
      <c r="C48" s="1028" t="s">
        <v>6</v>
      </c>
      <c r="D48" s="1028">
        <v>1</v>
      </c>
      <c r="E48" s="1084"/>
      <c r="F48" s="1060">
        <f t="shared" si="0"/>
        <v>0</v>
      </c>
    </row>
    <row r="49" spans="1:6" s="259" customFormat="1" ht="76.5" x14ac:dyDescent="0.2">
      <c r="A49" s="1064">
        <v>15</v>
      </c>
      <c r="B49" s="1065" t="s">
        <v>745</v>
      </c>
      <c r="C49" s="1028" t="s">
        <v>6</v>
      </c>
      <c r="D49" s="1028">
        <v>1</v>
      </c>
      <c r="E49" s="1084"/>
      <c r="F49" s="1060">
        <f t="shared" si="0"/>
        <v>0</v>
      </c>
    </row>
    <row r="50" spans="1:6" s="259" customFormat="1" ht="38.25" x14ac:dyDescent="0.2">
      <c r="A50" s="1064">
        <v>16</v>
      </c>
      <c r="B50" s="1065" t="s">
        <v>746</v>
      </c>
      <c r="C50" s="1028" t="s">
        <v>69</v>
      </c>
      <c r="D50" s="1028">
        <v>1</v>
      </c>
      <c r="E50" s="1084"/>
      <c r="F50" s="1060">
        <f t="shared" si="0"/>
        <v>0</v>
      </c>
    </row>
    <row r="51" spans="1:6" s="259" customFormat="1" ht="50.25" customHeight="1" x14ac:dyDescent="0.2">
      <c r="A51" s="1064">
        <v>17</v>
      </c>
      <c r="B51" s="1065" t="s">
        <v>747</v>
      </c>
      <c r="C51" s="1028" t="s">
        <v>69</v>
      </c>
      <c r="D51" s="1028">
        <v>8</v>
      </c>
      <c r="E51" s="1084"/>
      <c r="F51" s="1060">
        <f t="shared" si="0"/>
        <v>0</v>
      </c>
    </row>
    <row r="52" spans="1:6" s="259" customFormat="1" ht="37.5" customHeight="1" x14ac:dyDescent="0.2">
      <c r="A52" s="1064">
        <v>18</v>
      </c>
      <c r="B52" s="1093" t="s">
        <v>748</v>
      </c>
      <c r="C52" s="1037" t="s">
        <v>29</v>
      </c>
      <c r="D52" s="1092">
        <f>+(15.7+14)*6</f>
        <v>178.2</v>
      </c>
      <c r="E52" s="1091"/>
      <c r="F52" s="1060">
        <f t="shared" si="0"/>
        <v>0</v>
      </c>
    </row>
    <row r="53" spans="1:6" s="259" customFormat="1" ht="25.5" customHeight="1" x14ac:dyDescent="0.2">
      <c r="A53" s="1064">
        <v>19</v>
      </c>
      <c r="B53" s="1093" t="s">
        <v>1176</v>
      </c>
      <c r="C53" s="1037" t="s">
        <v>29</v>
      </c>
      <c r="D53" s="1092">
        <f>+D52</f>
        <v>178.2</v>
      </c>
      <c r="E53" s="1091"/>
      <c r="F53" s="1060">
        <f t="shared" si="0"/>
        <v>0</v>
      </c>
    </row>
    <row r="54" spans="1:6" s="259" customFormat="1" x14ac:dyDescent="0.2">
      <c r="A54" s="1072"/>
      <c r="B54" s="1094"/>
      <c r="C54" s="1095"/>
      <c r="D54" s="1095"/>
      <c r="E54" s="1060"/>
      <c r="F54" s="1060"/>
    </row>
    <row r="55" spans="1:6" s="259" customFormat="1" x14ac:dyDescent="0.2">
      <c r="A55" s="1088"/>
      <c r="B55" s="1040" t="s">
        <v>750</v>
      </c>
      <c r="C55" s="1089"/>
      <c r="D55" s="1089"/>
      <c r="E55" s="1090"/>
      <c r="F55" s="1090">
        <f>SUM(F28:F54)</f>
        <v>0</v>
      </c>
    </row>
    <row r="56" spans="1:6" s="259" customFormat="1" ht="15" x14ac:dyDescent="0.25">
      <c r="A56" s="719" t="s">
        <v>751</v>
      </c>
      <c r="B56" s="720" t="s">
        <v>752</v>
      </c>
      <c r="C56" s="721"/>
      <c r="D56" s="724"/>
      <c r="E56" s="756"/>
      <c r="F56" s="722"/>
    </row>
    <row r="57" spans="1:6" s="259" customFormat="1" x14ac:dyDescent="0.2">
      <c r="A57" s="1087"/>
      <c r="B57" s="1033"/>
      <c r="C57" s="1074"/>
      <c r="D57" s="1028"/>
      <c r="E57" s="1048"/>
      <c r="F57" s="1060"/>
    </row>
    <row r="58" spans="1:6" s="259" customFormat="1" ht="37.5" customHeight="1" x14ac:dyDescent="0.2">
      <c r="A58" s="1064">
        <v>1</v>
      </c>
      <c r="B58" s="1079" t="s">
        <v>753</v>
      </c>
      <c r="C58" s="1080" t="s">
        <v>29</v>
      </c>
      <c r="D58" s="1081">
        <f>4*(0.85*3)</f>
        <v>10.199999999999999</v>
      </c>
      <c r="E58" s="1082"/>
      <c r="F58" s="1060">
        <f t="shared" ref="F58:F69" si="1">+ROUND((D58*E58),2)</f>
        <v>0</v>
      </c>
    </row>
    <row r="59" spans="1:6" s="259" customFormat="1" ht="38.25" customHeight="1" x14ac:dyDescent="0.2">
      <c r="A59" s="1064">
        <v>2</v>
      </c>
      <c r="B59" s="1079" t="s">
        <v>754</v>
      </c>
      <c r="C59" s="1080" t="s">
        <v>29</v>
      </c>
      <c r="D59" s="1081">
        <f>2.4*2.4</f>
        <v>5.76</v>
      </c>
      <c r="E59" s="1082"/>
      <c r="F59" s="1060">
        <f t="shared" si="1"/>
        <v>0</v>
      </c>
    </row>
    <row r="60" spans="1:6" s="259" customFormat="1" ht="39" customHeight="1" x14ac:dyDescent="0.2">
      <c r="A60" s="1064">
        <v>3</v>
      </c>
      <c r="B60" s="1029" t="s">
        <v>755</v>
      </c>
      <c r="C60" s="1037" t="s">
        <v>675</v>
      </c>
      <c r="D60" s="1028">
        <v>176.9</v>
      </c>
      <c r="E60" s="1084"/>
      <c r="F60" s="1060">
        <f t="shared" si="1"/>
        <v>0</v>
      </c>
    </row>
    <row r="61" spans="1:6" s="259" customFormat="1" ht="38.25" customHeight="1" x14ac:dyDescent="0.2">
      <c r="A61" s="1064">
        <v>4</v>
      </c>
      <c r="B61" s="1029" t="s">
        <v>756</v>
      </c>
      <c r="C61" s="1037" t="s">
        <v>675</v>
      </c>
      <c r="D61" s="1028">
        <v>56.1</v>
      </c>
      <c r="E61" s="1084"/>
      <c r="F61" s="1060">
        <f t="shared" si="1"/>
        <v>0</v>
      </c>
    </row>
    <row r="62" spans="1:6" s="259" customFormat="1" ht="51" x14ac:dyDescent="0.2">
      <c r="A62" s="1064">
        <v>5</v>
      </c>
      <c r="B62" s="1057" t="s">
        <v>757</v>
      </c>
      <c r="C62" s="1037" t="s">
        <v>675</v>
      </c>
      <c r="D62" s="1028">
        <f>300.12+50.35</f>
        <v>350.47</v>
      </c>
      <c r="E62" s="1084"/>
      <c r="F62" s="1060">
        <f t="shared" si="1"/>
        <v>0</v>
      </c>
    </row>
    <row r="63" spans="1:6" s="259" customFormat="1" ht="38.25" x14ac:dyDescent="0.2">
      <c r="A63" s="1064">
        <v>6</v>
      </c>
      <c r="B63" s="1065" t="s">
        <v>758</v>
      </c>
      <c r="C63" s="1028" t="s">
        <v>22</v>
      </c>
      <c r="D63" s="1028">
        <f>3.2*3.2*0.1</f>
        <v>1.0240000000000002</v>
      </c>
      <c r="E63" s="1084"/>
      <c r="F63" s="1060">
        <f t="shared" si="1"/>
        <v>0</v>
      </c>
    </row>
    <row r="64" spans="1:6" s="259" customFormat="1" ht="76.5" x14ac:dyDescent="0.2">
      <c r="A64" s="1064">
        <v>7</v>
      </c>
      <c r="B64" s="1057" t="s">
        <v>759</v>
      </c>
      <c r="C64" s="1028" t="s">
        <v>22</v>
      </c>
      <c r="D64" s="1028">
        <f>+PI()*2.4^2*0.25*0.3</f>
        <v>1.3571680263507906</v>
      </c>
      <c r="E64" s="1084"/>
      <c r="F64" s="1060">
        <f t="shared" si="1"/>
        <v>0</v>
      </c>
    </row>
    <row r="65" spans="1:6" s="259" customFormat="1" ht="38.25" x14ac:dyDescent="0.2">
      <c r="A65" s="1064">
        <v>8</v>
      </c>
      <c r="B65" s="1029" t="s">
        <v>760</v>
      </c>
      <c r="C65" s="1037" t="s">
        <v>22</v>
      </c>
      <c r="D65" s="1028">
        <f>(3*3-1.2*0.8)*0.2</f>
        <v>1.6079999999999999</v>
      </c>
      <c r="E65" s="1084"/>
      <c r="F65" s="1060">
        <f t="shared" si="1"/>
        <v>0</v>
      </c>
    </row>
    <row r="66" spans="1:6" s="259" customFormat="1" ht="38.25" x14ac:dyDescent="0.2">
      <c r="A66" s="1064">
        <v>9</v>
      </c>
      <c r="B66" s="1029" t="s">
        <v>761</v>
      </c>
      <c r="C66" s="1037" t="s">
        <v>22</v>
      </c>
      <c r="D66" s="1028">
        <v>0.21</v>
      </c>
      <c r="E66" s="1084"/>
      <c r="F66" s="1060">
        <f t="shared" si="1"/>
        <v>0</v>
      </c>
    </row>
    <row r="67" spans="1:6" s="259" customFormat="1" ht="38.25" x14ac:dyDescent="0.2">
      <c r="A67" s="1064">
        <v>10</v>
      </c>
      <c r="B67" s="1029" t="s">
        <v>762</v>
      </c>
      <c r="C67" s="1037" t="s">
        <v>22</v>
      </c>
      <c r="D67" s="1028">
        <f>3*3*0.25+(3*3-PI()*2.4^2*0.25)*0.4</f>
        <v>4.0404426315322794</v>
      </c>
      <c r="E67" s="1084"/>
      <c r="F67" s="1060">
        <f t="shared" si="1"/>
        <v>0</v>
      </c>
    </row>
    <row r="68" spans="1:6" s="259" customFormat="1" ht="38.25" x14ac:dyDescent="0.2">
      <c r="A68" s="1064">
        <v>11</v>
      </c>
      <c r="B68" s="1029" t="s">
        <v>763</v>
      </c>
      <c r="C68" s="1037" t="s">
        <v>12</v>
      </c>
      <c r="D68" s="1028">
        <v>10</v>
      </c>
      <c r="E68" s="1084"/>
      <c r="F68" s="1060">
        <f t="shared" si="1"/>
        <v>0</v>
      </c>
    </row>
    <row r="69" spans="1:6" s="259" customFormat="1" ht="51" x14ac:dyDescent="0.2">
      <c r="A69" s="1064">
        <v>12</v>
      </c>
      <c r="B69" s="1078" t="s">
        <v>764</v>
      </c>
      <c r="C69" s="1037" t="s">
        <v>22</v>
      </c>
      <c r="D69" s="1028">
        <f>2.7*2.1*0.2</f>
        <v>1.1340000000000001</v>
      </c>
      <c r="E69" s="1084"/>
      <c r="F69" s="1060">
        <f t="shared" si="1"/>
        <v>0</v>
      </c>
    </row>
    <row r="70" spans="1:6" s="259" customFormat="1" x14ac:dyDescent="0.2">
      <c r="A70" s="1064"/>
      <c r="B70" s="1078"/>
      <c r="C70" s="1037"/>
      <c r="D70" s="1028"/>
      <c r="E70" s="1060"/>
      <c r="F70" s="1060"/>
    </row>
    <row r="71" spans="1:6" s="259" customFormat="1" x14ac:dyDescent="0.2">
      <c r="A71" s="1088"/>
      <c r="B71" s="1040" t="s">
        <v>769</v>
      </c>
      <c r="C71" s="1089"/>
      <c r="D71" s="1089"/>
      <c r="E71" s="1090"/>
      <c r="F71" s="1090">
        <f>SUM(F58:F69)</f>
        <v>0</v>
      </c>
    </row>
    <row r="72" spans="1:6" s="259" customFormat="1" x14ac:dyDescent="0.2">
      <c r="A72" s="1072"/>
      <c r="B72" s="1033"/>
      <c r="C72" s="1073"/>
      <c r="D72" s="1073"/>
      <c r="E72" s="1060"/>
      <c r="F72" s="1060"/>
    </row>
    <row r="73" spans="1:6" s="259" customFormat="1" ht="15" x14ac:dyDescent="0.25">
      <c r="A73" s="1070" t="s">
        <v>770</v>
      </c>
      <c r="B73" s="1071" t="s">
        <v>771</v>
      </c>
      <c r="C73" s="1074"/>
      <c r="D73" s="1028"/>
      <c r="E73" s="1048"/>
      <c r="F73" s="1060"/>
    </row>
    <row r="74" spans="1:6" s="259" customFormat="1" ht="140.25" x14ac:dyDescent="0.2">
      <c r="A74" s="1056">
        <v>1</v>
      </c>
      <c r="B74" s="1065" t="s">
        <v>3096</v>
      </c>
      <c r="C74" s="1037" t="s">
        <v>14</v>
      </c>
      <c r="D74" s="1028">
        <v>1</v>
      </c>
      <c r="E74" s="1084"/>
      <c r="F74" s="1060">
        <f t="shared" ref="F74:F81" si="2">+ROUND((D74*E74),2)</f>
        <v>0</v>
      </c>
    </row>
    <row r="75" spans="1:6" s="259" customFormat="1" ht="409.5" x14ac:dyDescent="0.2">
      <c r="A75" s="1056">
        <v>2</v>
      </c>
      <c r="B75" s="1065" t="s">
        <v>1177</v>
      </c>
      <c r="C75" s="1172"/>
      <c r="D75" s="1028"/>
      <c r="E75" s="1060"/>
      <c r="F75" s="1060">
        <f t="shared" si="2"/>
        <v>0</v>
      </c>
    </row>
    <row r="76" spans="1:6" s="259" customFormat="1" ht="114.75" x14ac:dyDescent="0.2">
      <c r="A76" s="1056"/>
      <c r="B76" s="1065" t="s">
        <v>773</v>
      </c>
      <c r="C76" s="1086" t="s">
        <v>6</v>
      </c>
      <c r="D76" s="1086">
        <v>1</v>
      </c>
      <c r="E76" s="1058"/>
      <c r="F76" s="1060">
        <f t="shared" si="2"/>
        <v>0</v>
      </c>
    </row>
    <row r="77" spans="1:6" s="259" customFormat="1" ht="25.5" x14ac:dyDescent="0.2">
      <c r="A77" s="1056">
        <v>3</v>
      </c>
      <c r="B77" s="1065" t="s">
        <v>774</v>
      </c>
      <c r="C77" s="1086" t="s">
        <v>69</v>
      </c>
      <c r="D77" s="1086">
        <v>25</v>
      </c>
      <c r="E77" s="1058"/>
      <c r="F77" s="1060">
        <f t="shared" si="2"/>
        <v>0</v>
      </c>
    </row>
    <row r="78" spans="1:6" s="259" customFormat="1" ht="25.5" x14ac:dyDescent="0.2">
      <c r="A78" s="1056">
        <v>4</v>
      </c>
      <c r="B78" s="1065" t="s">
        <v>775</v>
      </c>
      <c r="C78" s="1086" t="s">
        <v>12</v>
      </c>
      <c r="D78" s="1086">
        <v>1</v>
      </c>
      <c r="E78" s="1058"/>
      <c r="F78" s="1060">
        <f t="shared" si="2"/>
        <v>0</v>
      </c>
    </row>
    <row r="79" spans="1:6" s="259" customFormat="1" ht="50.25" customHeight="1" x14ac:dyDescent="0.2">
      <c r="A79" s="1056">
        <v>5</v>
      </c>
      <c r="B79" s="1065" t="s">
        <v>776</v>
      </c>
      <c r="C79" s="1086" t="s">
        <v>29</v>
      </c>
      <c r="D79" s="1086">
        <v>4</v>
      </c>
      <c r="E79" s="1058"/>
      <c r="F79" s="1060">
        <f t="shared" si="2"/>
        <v>0</v>
      </c>
    </row>
    <row r="80" spans="1:6" s="259" customFormat="1" ht="114.75" x14ac:dyDescent="0.2">
      <c r="A80" s="1056">
        <v>6</v>
      </c>
      <c r="B80" s="1065" t="s">
        <v>777</v>
      </c>
      <c r="C80" s="1086" t="s">
        <v>10</v>
      </c>
      <c r="D80" s="1086">
        <v>21</v>
      </c>
      <c r="E80" s="1058"/>
      <c r="F80" s="1060">
        <f t="shared" si="2"/>
        <v>0</v>
      </c>
    </row>
    <row r="81" spans="1:7" s="259" customFormat="1" ht="89.25" x14ac:dyDescent="0.2">
      <c r="A81" s="1056">
        <v>7</v>
      </c>
      <c r="B81" s="1065" t="s">
        <v>1178</v>
      </c>
      <c r="C81" s="1086" t="s">
        <v>14</v>
      </c>
      <c r="D81" s="1086">
        <v>1</v>
      </c>
      <c r="E81" s="1058"/>
      <c r="F81" s="1060">
        <f t="shared" si="2"/>
        <v>0</v>
      </c>
    </row>
    <row r="82" spans="1:7" s="259" customFormat="1" x14ac:dyDescent="0.2">
      <c r="A82" s="1056"/>
      <c r="B82" s="1065"/>
      <c r="C82" s="1086"/>
      <c r="D82" s="1086"/>
      <c r="E82" s="1153"/>
      <c r="F82" s="1173"/>
    </row>
    <row r="83" spans="1:7" s="259" customFormat="1" x14ac:dyDescent="0.2">
      <c r="A83" s="1107"/>
      <c r="B83" s="1108" t="s">
        <v>779</v>
      </c>
      <c r="C83" s="1109"/>
      <c r="D83" s="1109"/>
      <c r="E83" s="1110"/>
      <c r="F83" s="1110">
        <f>SUM(F74:F81)</f>
        <v>0</v>
      </c>
    </row>
    <row r="84" spans="1:7" s="259" customFormat="1" x14ac:dyDescent="0.2">
      <c r="A84" s="1072"/>
      <c r="B84" s="1033"/>
      <c r="C84" s="1073"/>
      <c r="D84" s="1073"/>
      <c r="E84" s="1060"/>
      <c r="F84" s="1060"/>
    </row>
    <row r="85" spans="1:7" s="259" customFormat="1" ht="30" x14ac:dyDescent="0.25">
      <c r="A85" s="1070" t="s">
        <v>780</v>
      </c>
      <c r="B85" s="1071" t="s">
        <v>781</v>
      </c>
      <c r="C85" s="1074"/>
      <c r="D85" s="1028"/>
      <c r="E85" s="1048"/>
      <c r="F85" s="1060"/>
    </row>
    <row r="86" spans="1:7" s="259" customFormat="1" x14ac:dyDescent="0.2">
      <c r="A86" s="1069" t="s">
        <v>782</v>
      </c>
      <c r="B86" s="1075" t="s">
        <v>783</v>
      </c>
      <c r="C86" s="1028" t="s">
        <v>10</v>
      </c>
      <c r="D86" s="1028">
        <v>37</v>
      </c>
      <c r="E86" s="1174"/>
      <c r="F86" s="1060">
        <f>+ROUND((D86*E86),2)</f>
        <v>0</v>
      </c>
    </row>
    <row r="87" spans="1:7" s="259" customFormat="1" ht="38.25" x14ac:dyDescent="0.2">
      <c r="A87" s="1069" t="s">
        <v>784</v>
      </c>
      <c r="B87" s="1076" t="s">
        <v>785</v>
      </c>
      <c r="C87" s="1077" t="s">
        <v>22</v>
      </c>
      <c r="D87" s="1073">
        <f>0.6*1*D86</f>
        <v>22.2</v>
      </c>
      <c r="E87" s="1174"/>
      <c r="F87" s="1060">
        <f t="shared" ref="F87:F103" si="3">+ROUND((D87*E87),2)</f>
        <v>0</v>
      </c>
    </row>
    <row r="88" spans="1:7" s="259" customFormat="1" ht="63.75" x14ac:dyDescent="0.2">
      <c r="A88" s="1069" t="s">
        <v>786</v>
      </c>
      <c r="B88" s="1076" t="s">
        <v>787</v>
      </c>
      <c r="C88" s="1077" t="s">
        <v>22</v>
      </c>
      <c r="D88" s="1073">
        <f>0.6*0.55*D86</f>
        <v>12.21</v>
      </c>
      <c r="E88" s="1174"/>
      <c r="F88" s="1060">
        <f t="shared" si="3"/>
        <v>0</v>
      </c>
    </row>
    <row r="89" spans="1:7" s="259" customFormat="1" ht="25.5" x14ac:dyDescent="0.2">
      <c r="A89" s="1069" t="s">
        <v>788</v>
      </c>
      <c r="B89" s="1076" t="s">
        <v>789</v>
      </c>
      <c r="C89" s="1077" t="s">
        <v>69</v>
      </c>
      <c r="D89" s="1073">
        <f>+D86+28</f>
        <v>65</v>
      </c>
      <c r="E89" s="1174"/>
      <c r="F89" s="1060">
        <f t="shared" si="3"/>
        <v>0</v>
      </c>
    </row>
    <row r="90" spans="1:7" s="259" customFormat="1" x14ac:dyDescent="0.2">
      <c r="A90" s="1069"/>
      <c r="B90" s="1076" t="s">
        <v>790</v>
      </c>
      <c r="C90" s="1037"/>
      <c r="D90" s="1037"/>
      <c r="E90" s="1048"/>
      <c r="F90" s="1060"/>
    </row>
    <row r="91" spans="1:7" s="259" customFormat="1" ht="27" customHeight="1" x14ac:dyDescent="0.2">
      <c r="A91" s="1069" t="s">
        <v>791</v>
      </c>
      <c r="B91" s="1076" t="s">
        <v>792</v>
      </c>
      <c r="C91" s="1077" t="s">
        <v>69</v>
      </c>
      <c r="D91" s="1073">
        <f>+D86</f>
        <v>37</v>
      </c>
      <c r="E91" s="1174"/>
      <c r="F91" s="1060">
        <f t="shared" si="3"/>
        <v>0</v>
      </c>
    </row>
    <row r="92" spans="1:7" s="259" customFormat="1" x14ac:dyDescent="0.2">
      <c r="A92" s="1069" t="s">
        <v>793</v>
      </c>
      <c r="B92" s="1076" t="s">
        <v>794</v>
      </c>
      <c r="C92" s="1077" t="s">
        <v>69</v>
      </c>
      <c r="D92" s="1073">
        <f>+D86</f>
        <v>37</v>
      </c>
      <c r="E92" s="1174"/>
      <c r="F92" s="1060">
        <f t="shared" si="3"/>
        <v>0</v>
      </c>
    </row>
    <row r="93" spans="1:7" s="259" customFormat="1" ht="37.5" customHeight="1" x14ac:dyDescent="0.2">
      <c r="A93" s="1069" t="s">
        <v>795</v>
      </c>
      <c r="B93" s="1078" t="s">
        <v>796</v>
      </c>
      <c r="C93" s="1073" t="s">
        <v>22</v>
      </c>
      <c r="D93" s="1073">
        <f>+D87-D88</f>
        <v>9.9899999999999984</v>
      </c>
      <c r="E93" s="1174"/>
      <c r="F93" s="1060">
        <f>+ROUND((D93*E93),2)</f>
        <v>0</v>
      </c>
    </row>
    <row r="94" spans="1:7" s="259" customFormat="1" ht="63.75" x14ac:dyDescent="0.2">
      <c r="A94" s="1064" t="s">
        <v>797</v>
      </c>
      <c r="B94" s="1079" t="s">
        <v>798</v>
      </c>
      <c r="C94" s="1080" t="s">
        <v>29</v>
      </c>
      <c r="D94" s="1081">
        <f>2*(1.9+1)*0.25*2</f>
        <v>2.9</v>
      </c>
      <c r="E94" s="1082"/>
      <c r="F94" s="1060">
        <f t="shared" si="3"/>
        <v>0</v>
      </c>
    </row>
    <row r="95" spans="1:7" s="259" customFormat="1" ht="76.5" x14ac:dyDescent="0.2">
      <c r="A95" s="1064" t="s">
        <v>799</v>
      </c>
      <c r="B95" s="1079" t="s">
        <v>800</v>
      </c>
      <c r="C95" s="1080" t="s">
        <v>29</v>
      </c>
      <c r="D95" s="1083">
        <f>2*5.8*1.6*2</f>
        <v>37.119999999999997</v>
      </c>
      <c r="E95" s="1082"/>
      <c r="F95" s="1060">
        <f t="shared" si="3"/>
        <v>0</v>
      </c>
      <c r="G95" s="260"/>
    </row>
    <row r="96" spans="1:7" s="259" customFormat="1" ht="76.5" x14ac:dyDescent="0.2">
      <c r="A96" s="1064" t="s">
        <v>801</v>
      </c>
      <c r="B96" s="1079" t="s">
        <v>802</v>
      </c>
      <c r="C96" s="1080" t="s">
        <v>29</v>
      </c>
      <c r="D96" s="1081">
        <f>1*1.5*2</f>
        <v>3</v>
      </c>
      <c r="E96" s="1082"/>
      <c r="F96" s="1060">
        <f t="shared" si="3"/>
        <v>0</v>
      </c>
    </row>
    <row r="97" spans="1:6" s="259" customFormat="1" ht="38.25" customHeight="1" x14ac:dyDescent="0.2">
      <c r="A97" s="1064" t="s">
        <v>803</v>
      </c>
      <c r="B97" s="1029" t="s">
        <v>804</v>
      </c>
      <c r="C97" s="1037" t="s">
        <v>675</v>
      </c>
      <c r="D97" s="1028">
        <f>242*2</f>
        <v>484</v>
      </c>
      <c r="E97" s="1084"/>
      <c r="F97" s="1060">
        <f t="shared" si="3"/>
        <v>0</v>
      </c>
    </row>
    <row r="98" spans="1:6" s="259" customFormat="1" ht="51" x14ac:dyDescent="0.2">
      <c r="A98" s="1064" t="s">
        <v>805</v>
      </c>
      <c r="B98" s="1029" t="s">
        <v>806</v>
      </c>
      <c r="C98" s="1037" t="s">
        <v>675</v>
      </c>
      <c r="D98" s="1028">
        <f>56*2</f>
        <v>112</v>
      </c>
      <c r="E98" s="1084"/>
      <c r="F98" s="1060">
        <f t="shared" si="3"/>
        <v>0</v>
      </c>
    </row>
    <row r="99" spans="1:6" s="259" customFormat="1" ht="51" x14ac:dyDescent="0.2">
      <c r="A99" s="1064" t="s">
        <v>807</v>
      </c>
      <c r="B99" s="1057" t="s">
        <v>808</v>
      </c>
      <c r="C99" s="1037" t="s">
        <v>675</v>
      </c>
      <c r="D99" s="1028">
        <f>48.5*2</f>
        <v>97</v>
      </c>
      <c r="E99" s="1084"/>
      <c r="F99" s="1060">
        <f t="shared" si="3"/>
        <v>0</v>
      </c>
    </row>
    <row r="100" spans="1:6" s="259" customFormat="1" ht="38.25" x14ac:dyDescent="0.2">
      <c r="A100" s="1064" t="s">
        <v>809</v>
      </c>
      <c r="B100" s="1065" t="s">
        <v>810</v>
      </c>
      <c r="C100" s="1028" t="s">
        <v>22</v>
      </c>
      <c r="D100" s="1028">
        <f>1.6*2.1*0.1*2</f>
        <v>0.67200000000000015</v>
      </c>
      <c r="E100" s="1084"/>
      <c r="F100" s="1060">
        <f t="shared" si="3"/>
        <v>0</v>
      </c>
    </row>
    <row r="101" spans="1:6" s="259" customFormat="1" ht="38.25" x14ac:dyDescent="0.2">
      <c r="A101" s="1064" t="s">
        <v>811</v>
      </c>
      <c r="B101" s="1029" t="s">
        <v>812</v>
      </c>
      <c r="C101" s="1037" t="s">
        <v>22</v>
      </c>
      <c r="D101" s="1028">
        <f>1.4*1.9*0.25*2</f>
        <v>1.3299999999999998</v>
      </c>
      <c r="E101" s="1084"/>
      <c r="F101" s="1060">
        <f t="shared" si="3"/>
        <v>0</v>
      </c>
    </row>
    <row r="102" spans="1:6" s="259" customFormat="1" ht="38.25" x14ac:dyDescent="0.2">
      <c r="A102" s="1064" t="s">
        <v>813</v>
      </c>
      <c r="B102" s="1029" t="s">
        <v>814</v>
      </c>
      <c r="C102" s="1037" t="s">
        <v>22</v>
      </c>
      <c r="D102" s="1028">
        <f>2*(1.9*0.2*1.2+1*0.2*1.2)*2</f>
        <v>2.7839999999999998</v>
      </c>
      <c r="E102" s="1084"/>
      <c r="F102" s="1060">
        <f t="shared" si="3"/>
        <v>0</v>
      </c>
    </row>
    <row r="103" spans="1:6" s="259" customFormat="1" ht="38.25" x14ac:dyDescent="0.2">
      <c r="A103" s="1064" t="s">
        <v>815</v>
      </c>
      <c r="B103" s="1029" t="s">
        <v>816</v>
      </c>
      <c r="C103" s="1037" t="s">
        <v>22</v>
      </c>
      <c r="D103" s="1028">
        <f>+((1.9*1.4-1.3*0.6)*0.2+2*(1.6+0.6)*0.15*0.15)*2</f>
        <v>0.95</v>
      </c>
      <c r="E103" s="1084"/>
      <c r="F103" s="1060">
        <f t="shared" si="3"/>
        <v>0</v>
      </c>
    </row>
    <row r="104" spans="1:6" s="259" customFormat="1" x14ac:dyDescent="0.2">
      <c r="A104" s="1064"/>
      <c r="B104" s="1029"/>
      <c r="C104" s="1037"/>
      <c r="D104" s="1028"/>
      <c r="E104" s="1085"/>
      <c r="F104" s="1060"/>
    </row>
    <row r="105" spans="1:6" s="259" customFormat="1" ht="25.5" x14ac:dyDescent="0.2">
      <c r="A105" s="1039"/>
      <c r="B105" s="1040" t="s">
        <v>817</v>
      </c>
      <c r="C105" s="1041"/>
      <c r="D105" s="1041"/>
      <c r="E105" s="1175"/>
      <c r="F105" s="1176">
        <f>+ROUND(SUM(F86:F103),1)</f>
        <v>0</v>
      </c>
    </row>
    <row r="106" spans="1:6" s="259" customFormat="1" x14ac:dyDescent="0.2">
      <c r="A106" s="1069"/>
      <c r="B106" s="1033"/>
      <c r="C106" s="1037"/>
      <c r="D106" s="1028"/>
      <c r="E106" s="1048"/>
      <c r="F106" s="1060"/>
    </row>
    <row r="107" spans="1:6" s="259" customFormat="1" x14ac:dyDescent="0.2">
      <c r="A107" s="1066"/>
      <c r="B107" s="1065"/>
      <c r="C107" s="1037"/>
      <c r="D107" s="1028"/>
      <c r="E107" s="1060"/>
      <c r="F107" s="1060"/>
    </row>
    <row r="108" spans="1:6" s="259" customFormat="1" x14ac:dyDescent="0.2">
      <c r="A108" s="1039"/>
      <c r="B108" s="1040" t="s">
        <v>819</v>
      </c>
      <c r="C108" s="1041"/>
      <c r="D108" s="1041"/>
      <c r="E108" s="1175"/>
      <c r="F108" s="1176">
        <f>SUM(F26,F55,F71,F83,F105)</f>
        <v>0</v>
      </c>
    </row>
    <row r="109" spans="1:6" s="259" customFormat="1" ht="15" x14ac:dyDescent="0.25">
      <c r="A109" s="754" t="s">
        <v>695</v>
      </c>
      <c r="B109" s="755" t="s">
        <v>696</v>
      </c>
      <c r="C109" s="716"/>
      <c r="D109" s="716"/>
      <c r="E109" s="756"/>
      <c r="F109" s="722"/>
    </row>
    <row r="110" spans="1:6" s="259" customFormat="1" ht="63.75" x14ac:dyDescent="0.2">
      <c r="A110" s="1046"/>
      <c r="B110" s="1047" t="s">
        <v>820</v>
      </c>
      <c r="C110" s="1037"/>
      <c r="D110" s="1037"/>
      <c r="E110" s="1048"/>
      <c r="F110" s="1060"/>
    </row>
    <row r="111" spans="1:6" s="259" customFormat="1" x14ac:dyDescent="0.2">
      <c r="A111" s="1049">
        <v>1</v>
      </c>
      <c r="B111" s="1050" t="s">
        <v>821</v>
      </c>
      <c r="C111" s="1051" t="s">
        <v>14</v>
      </c>
      <c r="D111" s="1052">
        <v>1</v>
      </c>
      <c r="E111" s="1053"/>
      <c r="F111" s="1060">
        <f t="shared" ref="F111" si="4">+ROUND((D111*E111),2)</f>
        <v>0</v>
      </c>
    </row>
    <row r="112" spans="1:6" s="259" customFormat="1" ht="75" customHeight="1" x14ac:dyDescent="0.2">
      <c r="A112" s="1177"/>
      <c r="B112" s="1054" t="s">
        <v>3097</v>
      </c>
      <c r="C112" s="1178"/>
      <c r="D112" s="1179"/>
      <c r="E112" s="1177"/>
      <c r="F112" s="1180"/>
    </row>
    <row r="113" spans="1:6" s="259" customFormat="1" x14ac:dyDescent="0.2">
      <c r="A113" s="1177"/>
      <c r="B113" s="1054" t="s">
        <v>1179</v>
      </c>
      <c r="C113" s="1181"/>
      <c r="D113" s="1179"/>
      <c r="E113" s="1177"/>
      <c r="F113" s="1180"/>
    </row>
    <row r="114" spans="1:6" s="259" customFormat="1" x14ac:dyDescent="0.2">
      <c r="A114" s="1177"/>
      <c r="B114" s="1054" t="s">
        <v>1180</v>
      </c>
      <c r="C114" s="1178"/>
      <c r="D114" s="1179"/>
      <c r="E114" s="1177"/>
      <c r="F114" s="1180"/>
    </row>
    <row r="115" spans="1:6" s="259" customFormat="1" x14ac:dyDescent="0.2">
      <c r="A115" s="1177"/>
      <c r="B115" s="1054" t="s">
        <v>1181</v>
      </c>
      <c r="C115" s="1178"/>
      <c r="D115" s="1179"/>
      <c r="E115" s="1177"/>
      <c r="F115" s="1180"/>
    </row>
    <row r="116" spans="1:6" s="259" customFormat="1" ht="14.25" customHeight="1" x14ac:dyDescent="0.2">
      <c r="A116" s="1177"/>
      <c r="B116" s="1054" t="s">
        <v>825</v>
      </c>
      <c r="C116" s="1178"/>
      <c r="D116" s="1179"/>
      <c r="E116" s="1177"/>
      <c r="F116" s="1180"/>
    </row>
    <row r="117" spans="1:6" s="259" customFormat="1" ht="13.5" customHeight="1" x14ac:dyDescent="0.2">
      <c r="A117" s="1177"/>
      <c r="B117" s="1054" t="s">
        <v>826</v>
      </c>
      <c r="C117" s="1178"/>
      <c r="D117" s="1179"/>
      <c r="E117" s="1177"/>
      <c r="F117" s="1180"/>
    </row>
    <row r="118" spans="1:6" s="259" customFormat="1" x14ac:dyDescent="0.2">
      <c r="A118" s="1177"/>
      <c r="B118" s="1054" t="s">
        <v>827</v>
      </c>
      <c r="C118" s="1178"/>
      <c r="D118" s="1179"/>
      <c r="E118" s="1177"/>
      <c r="F118" s="1180"/>
    </row>
    <row r="119" spans="1:6" s="259" customFormat="1" x14ac:dyDescent="0.2">
      <c r="A119" s="1177"/>
      <c r="B119" s="1054" t="s">
        <v>1182</v>
      </c>
      <c r="C119" s="1178"/>
      <c r="D119" s="1179"/>
      <c r="E119" s="1177"/>
      <c r="F119" s="1180"/>
    </row>
    <row r="120" spans="1:6" s="259" customFormat="1" x14ac:dyDescent="0.2">
      <c r="A120" s="1177"/>
      <c r="B120" s="1054" t="s">
        <v>829</v>
      </c>
      <c r="C120" s="1178"/>
      <c r="D120" s="1179"/>
      <c r="E120" s="1177"/>
      <c r="F120" s="1180"/>
    </row>
    <row r="121" spans="1:6" s="259" customFormat="1" ht="89.25" x14ac:dyDescent="0.2">
      <c r="A121" s="1177"/>
      <c r="B121" s="1054" t="s">
        <v>830</v>
      </c>
      <c r="C121" s="1178"/>
      <c r="D121" s="1179"/>
      <c r="E121" s="1177"/>
      <c r="F121" s="1180"/>
    </row>
    <row r="122" spans="1:6" s="259" customFormat="1" ht="89.25" x14ac:dyDescent="0.2">
      <c r="A122" s="1177"/>
      <c r="B122" s="1054" t="s">
        <v>831</v>
      </c>
      <c r="C122" s="1178" t="s">
        <v>6</v>
      </c>
      <c r="D122" s="1062">
        <v>1</v>
      </c>
      <c r="E122" s="1177"/>
      <c r="F122" s="1180"/>
    </row>
    <row r="123" spans="1:6" s="259" customFormat="1" ht="38.25" x14ac:dyDescent="0.2">
      <c r="A123" s="1177"/>
      <c r="B123" s="1054" t="s">
        <v>832</v>
      </c>
      <c r="C123" s="1178" t="s">
        <v>6</v>
      </c>
      <c r="D123" s="1062">
        <v>1</v>
      </c>
      <c r="E123" s="1177"/>
      <c r="F123" s="1180"/>
    </row>
    <row r="124" spans="1:6" s="259" customFormat="1" ht="38.25" x14ac:dyDescent="0.2">
      <c r="A124" s="1177"/>
      <c r="B124" s="1054" t="s">
        <v>833</v>
      </c>
      <c r="C124" s="1178" t="s">
        <v>6</v>
      </c>
      <c r="D124" s="1062">
        <v>1</v>
      </c>
      <c r="E124" s="1177"/>
      <c r="F124" s="1180"/>
    </row>
    <row r="125" spans="1:6" s="259" customFormat="1" ht="63.75" x14ac:dyDescent="0.2">
      <c r="A125" s="1177"/>
      <c r="B125" s="1054" t="s">
        <v>834</v>
      </c>
      <c r="C125" s="1178" t="s">
        <v>6</v>
      </c>
      <c r="D125" s="1062">
        <v>1</v>
      </c>
      <c r="E125" s="1177"/>
      <c r="F125" s="1180"/>
    </row>
    <row r="126" spans="1:6" s="259" customFormat="1" ht="76.5" x14ac:dyDescent="0.2">
      <c r="A126" s="1177"/>
      <c r="B126" s="1054" t="s">
        <v>1183</v>
      </c>
      <c r="C126" s="1178" t="s">
        <v>6</v>
      </c>
      <c r="D126" s="1062">
        <v>2</v>
      </c>
      <c r="E126" s="1177"/>
      <c r="F126" s="1180"/>
    </row>
    <row r="127" spans="1:6" s="259" customFormat="1" ht="63.75" x14ac:dyDescent="0.2">
      <c r="A127" s="1177"/>
      <c r="B127" s="1054" t="s">
        <v>836</v>
      </c>
      <c r="C127" s="1178" t="s">
        <v>6</v>
      </c>
      <c r="D127" s="1062">
        <v>1</v>
      </c>
      <c r="E127" s="1177"/>
      <c r="F127" s="1180"/>
    </row>
    <row r="128" spans="1:6" s="259" customFormat="1" ht="38.25" x14ac:dyDescent="0.2">
      <c r="A128" s="1177"/>
      <c r="B128" s="1054" t="s">
        <v>837</v>
      </c>
      <c r="C128" s="1178" t="s">
        <v>6</v>
      </c>
      <c r="D128" s="1062">
        <v>1</v>
      </c>
      <c r="E128" s="1177"/>
      <c r="F128" s="1180"/>
    </row>
    <row r="129" spans="1:6" s="259" customFormat="1" ht="76.5" x14ac:dyDescent="0.2">
      <c r="A129" s="1177">
        <v>2</v>
      </c>
      <c r="B129" s="1054" t="s">
        <v>838</v>
      </c>
      <c r="C129" s="1178" t="s">
        <v>14</v>
      </c>
      <c r="D129" s="1062">
        <v>1</v>
      </c>
      <c r="E129" s="1055"/>
      <c r="F129" s="1060">
        <f t="shared" ref="F129:F139" si="5">+ROUND((D129*E129),2)</f>
        <v>0</v>
      </c>
    </row>
    <row r="130" spans="1:6" s="259" customFormat="1" ht="38.25" x14ac:dyDescent="0.2">
      <c r="A130" s="1177">
        <v>3</v>
      </c>
      <c r="B130" s="1054" t="s">
        <v>839</v>
      </c>
      <c r="C130" s="1178" t="s">
        <v>6</v>
      </c>
      <c r="D130" s="1062">
        <v>1</v>
      </c>
      <c r="E130" s="1055"/>
      <c r="F130" s="1060">
        <f t="shared" si="5"/>
        <v>0</v>
      </c>
    </row>
    <row r="131" spans="1:6" s="259" customFormat="1" ht="38.25" x14ac:dyDescent="0.2">
      <c r="A131" s="1056">
        <v>4</v>
      </c>
      <c r="B131" s="1057" t="s">
        <v>840</v>
      </c>
      <c r="C131" s="1037" t="s">
        <v>6</v>
      </c>
      <c r="D131" s="1028">
        <v>1</v>
      </c>
      <c r="E131" s="1058"/>
      <c r="F131" s="1060">
        <f t="shared" si="5"/>
        <v>0</v>
      </c>
    </row>
    <row r="132" spans="1:6" s="259" customFormat="1" ht="111" customHeight="1" x14ac:dyDescent="0.2">
      <c r="A132" s="1177">
        <v>5</v>
      </c>
      <c r="B132" s="1054" t="s">
        <v>1184</v>
      </c>
      <c r="C132" s="1178" t="s">
        <v>14</v>
      </c>
      <c r="D132" s="1062">
        <v>1</v>
      </c>
      <c r="E132" s="1059"/>
      <c r="F132" s="1060">
        <f t="shared" si="5"/>
        <v>0</v>
      </c>
    </row>
    <row r="133" spans="1:6" s="259" customFormat="1" ht="51" x14ac:dyDescent="0.2">
      <c r="A133" s="1056">
        <v>6</v>
      </c>
      <c r="B133" s="1057" t="s">
        <v>842</v>
      </c>
      <c r="C133" s="1037" t="s">
        <v>6</v>
      </c>
      <c r="D133" s="1028">
        <v>1</v>
      </c>
      <c r="E133" s="1058"/>
      <c r="F133" s="1060">
        <f t="shared" si="5"/>
        <v>0</v>
      </c>
    </row>
    <row r="134" spans="1:6" s="259" customFormat="1" ht="140.25" x14ac:dyDescent="0.2">
      <c r="A134" s="1056">
        <v>7</v>
      </c>
      <c r="B134" s="1029" t="s">
        <v>843</v>
      </c>
      <c r="C134" s="1060" t="s">
        <v>6</v>
      </c>
      <c r="D134" s="1028">
        <v>1</v>
      </c>
      <c r="E134" s="1058"/>
      <c r="F134" s="1060">
        <f t="shared" si="5"/>
        <v>0</v>
      </c>
    </row>
    <row r="135" spans="1:6" s="259" customFormat="1" ht="136.5" customHeight="1" x14ac:dyDescent="0.2">
      <c r="A135" s="1056">
        <v>8</v>
      </c>
      <c r="B135" s="1029" t="s">
        <v>1185</v>
      </c>
      <c r="C135" s="1037" t="s">
        <v>6</v>
      </c>
      <c r="D135" s="1028">
        <v>1</v>
      </c>
      <c r="E135" s="1058"/>
      <c r="F135" s="1060">
        <f t="shared" si="5"/>
        <v>0</v>
      </c>
    </row>
    <row r="136" spans="1:6" s="259" customFormat="1" ht="76.5" x14ac:dyDescent="0.2">
      <c r="A136" s="1177">
        <v>9</v>
      </c>
      <c r="B136" s="1054" t="s">
        <v>1186</v>
      </c>
      <c r="C136" s="1061" t="s">
        <v>14</v>
      </c>
      <c r="D136" s="1062">
        <v>1</v>
      </c>
      <c r="E136" s="1058"/>
      <c r="F136" s="1060">
        <f t="shared" si="5"/>
        <v>0</v>
      </c>
    </row>
    <row r="137" spans="1:6" s="259" customFormat="1" ht="74.25" customHeight="1" x14ac:dyDescent="0.2">
      <c r="A137" s="1177">
        <v>10</v>
      </c>
      <c r="B137" s="1054" t="s">
        <v>1187</v>
      </c>
      <c r="C137" s="1061" t="s">
        <v>14</v>
      </c>
      <c r="D137" s="1062">
        <v>1</v>
      </c>
      <c r="E137" s="1058"/>
      <c r="F137" s="1060">
        <f t="shared" si="5"/>
        <v>0</v>
      </c>
    </row>
    <row r="138" spans="1:6" s="259" customFormat="1" ht="63.75" x14ac:dyDescent="0.2">
      <c r="A138" s="1182">
        <v>11</v>
      </c>
      <c r="B138" s="1063" t="s">
        <v>847</v>
      </c>
      <c r="C138" s="1061" t="s">
        <v>6</v>
      </c>
      <c r="D138" s="1062">
        <v>1</v>
      </c>
      <c r="E138" s="1058"/>
      <c r="F138" s="1060">
        <f t="shared" si="5"/>
        <v>0</v>
      </c>
    </row>
    <row r="139" spans="1:6" s="259" customFormat="1" ht="38.25" x14ac:dyDescent="0.2">
      <c r="A139" s="1177">
        <v>12</v>
      </c>
      <c r="B139" s="1054" t="s">
        <v>848</v>
      </c>
      <c r="C139" s="1061" t="s">
        <v>6</v>
      </c>
      <c r="D139" s="1062">
        <v>1</v>
      </c>
      <c r="E139" s="1058"/>
      <c r="F139" s="1060">
        <f t="shared" si="5"/>
        <v>0</v>
      </c>
    </row>
    <row r="140" spans="1:6" s="259" customFormat="1" ht="51" x14ac:dyDescent="0.2">
      <c r="A140" s="1064">
        <v>13</v>
      </c>
      <c r="B140" s="1065" t="s">
        <v>818</v>
      </c>
      <c r="C140" s="1037"/>
      <c r="D140" s="1028"/>
      <c r="E140" s="1060"/>
      <c r="F140" s="1060">
        <f>+ROUND((SUM(F111:F139)*0.1),2)</f>
        <v>0</v>
      </c>
    </row>
    <row r="141" spans="1:6" s="259" customFormat="1" x14ac:dyDescent="0.2">
      <c r="A141" s="1066"/>
      <c r="B141" s="1065"/>
      <c r="C141" s="1067"/>
      <c r="D141" s="1067"/>
      <c r="E141" s="1068"/>
      <c r="F141" s="1115"/>
    </row>
    <row r="142" spans="1:6" s="259" customFormat="1" ht="14.25" customHeight="1" x14ac:dyDescent="0.2">
      <c r="A142" s="1039"/>
      <c r="B142" s="1040" t="s">
        <v>849</v>
      </c>
      <c r="C142" s="1041"/>
      <c r="D142" s="1090"/>
      <c r="E142" s="1175"/>
      <c r="F142" s="1090">
        <f>SUM(F111:F140)</f>
        <v>0</v>
      </c>
    </row>
    <row r="143" spans="1:6" s="259" customFormat="1" ht="14.25" customHeight="1" x14ac:dyDescent="0.2">
      <c r="A143" s="1042"/>
      <c r="B143" s="1033"/>
      <c r="C143" s="1043"/>
      <c r="D143" s="1043"/>
      <c r="E143" s="1169"/>
      <c r="F143" s="1183"/>
    </row>
    <row r="144" spans="1:6" s="259" customFormat="1" ht="15.75" x14ac:dyDescent="0.2">
      <c r="A144" s="1184" t="s">
        <v>697</v>
      </c>
      <c r="B144" s="1044" t="s">
        <v>698</v>
      </c>
      <c r="C144" s="1028"/>
      <c r="D144" s="1028"/>
      <c r="E144" s="1048"/>
      <c r="F144" s="1185"/>
    </row>
    <row r="145" spans="1:7" s="259" customFormat="1" ht="15" x14ac:dyDescent="0.2">
      <c r="A145" s="1186" t="s">
        <v>699</v>
      </c>
      <c r="B145" s="1045" t="s">
        <v>700</v>
      </c>
      <c r="C145" s="1028"/>
      <c r="D145" s="1028"/>
      <c r="E145" s="1048"/>
      <c r="F145" s="1187"/>
    </row>
    <row r="146" spans="1:7" s="259" customFormat="1" ht="63.75" x14ac:dyDescent="0.2">
      <c r="A146" s="1056" t="s">
        <v>850</v>
      </c>
      <c r="B146" s="1029" t="s">
        <v>1188</v>
      </c>
      <c r="C146" s="1028" t="s">
        <v>69</v>
      </c>
      <c r="D146" s="1028">
        <v>30</v>
      </c>
      <c r="E146" s="1188"/>
      <c r="F146" s="1060">
        <f t="shared" ref="F146:F149" si="6">+ROUND((D146*E146),2)</f>
        <v>0</v>
      </c>
    </row>
    <row r="147" spans="1:7" s="259" customFormat="1" ht="51" x14ac:dyDescent="0.2">
      <c r="A147" s="1056">
        <v>1</v>
      </c>
      <c r="B147" s="1029" t="s">
        <v>852</v>
      </c>
      <c r="C147" s="1028" t="s">
        <v>14</v>
      </c>
      <c r="D147" s="1028">
        <v>1</v>
      </c>
      <c r="E147" s="1188"/>
      <c r="F147" s="1060">
        <f t="shared" si="6"/>
        <v>0</v>
      </c>
    </row>
    <row r="148" spans="1:7" s="259" customFormat="1" ht="51" x14ac:dyDescent="0.2">
      <c r="A148" s="1056">
        <v>2</v>
      </c>
      <c r="B148" s="1029" t="s">
        <v>853</v>
      </c>
      <c r="C148" s="1028" t="s">
        <v>69</v>
      </c>
      <c r="D148" s="1028">
        <v>40</v>
      </c>
      <c r="E148" s="1188"/>
      <c r="F148" s="1060">
        <f t="shared" si="6"/>
        <v>0</v>
      </c>
    </row>
    <row r="149" spans="1:7" ht="63.75" x14ac:dyDescent="0.2">
      <c r="A149" s="1056">
        <v>3</v>
      </c>
      <c r="B149" s="1029" t="s">
        <v>854</v>
      </c>
      <c r="C149" s="1028" t="s">
        <v>14</v>
      </c>
      <c r="D149" s="1028">
        <v>1</v>
      </c>
      <c r="E149" s="1188"/>
      <c r="F149" s="1060">
        <f t="shared" si="6"/>
        <v>0</v>
      </c>
      <c r="G149" s="260"/>
    </row>
    <row r="150" spans="1:7" x14ac:dyDescent="0.2">
      <c r="A150" s="1056"/>
      <c r="B150" s="1029"/>
      <c r="C150" s="1028"/>
      <c r="D150" s="1028"/>
      <c r="E150" s="1171"/>
      <c r="F150" s="1187"/>
      <c r="G150" s="260"/>
    </row>
    <row r="151" spans="1:7" x14ac:dyDescent="0.2">
      <c r="A151" s="1038"/>
      <c r="B151" s="1158" t="s">
        <v>1189</v>
      </c>
      <c r="C151" s="1038"/>
      <c r="D151" s="1038"/>
      <c r="E151" s="1038"/>
      <c r="F151" s="1116">
        <f>SUM(F146:F149)</f>
        <v>0</v>
      </c>
      <c r="G151" s="260"/>
    </row>
    <row r="152" spans="1:7" ht="89.25" x14ac:dyDescent="0.2">
      <c r="A152" s="1056" t="s">
        <v>856</v>
      </c>
      <c r="B152" s="1029" t="s">
        <v>857</v>
      </c>
      <c r="C152" s="1028"/>
      <c r="D152" s="1028"/>
      <c r="E152" s="1048"/>
      <c r="F152" s="1187"/>
      <c r="G152" s="260"/>
    </row>
    <row r="153" spans="1:7" x14ac:dyDescent="0.2">
      <c r="A153" s="1056"/>
      <c r="B153" s="1029"/>
      <c r="C153" s="1028"/>
      <c r="D153" s="1028"/>
      <c r="E153" s="1048"/>
      <c r="F153" s="1187"/>
      <c r="G153" s="260"/>
    </row>
    <row r="154" spans="1:7" x14ac:dyDescent="0.2">
      <c r="A154" s="1038"/>
      <c r="B154" s="1158" t="s">
        <v>858</v>
      </c>
      <c r="C154" s="1038" t="s">
        <v>14</v>
      </c>
      <c r="D154" s="1155">
        <v>1</v>
      </c>
      <c r="E154" s="1154"/>
      <c r="F154" s="1060">
        <f>+ROUND((D154*E154),2)</f>
        <v>0</v>
      </c>
      <c r="G154" s="260"/>
    </row>
    <row r="155" spans="1:7" ht="25.5" x14ac:dyDescent="0.2">
      <c r="A155" s="1056"/>
      <c r="B155" s="1029" t="s">
        <v>859</v>
      </c>
      <c r="C155" s="1028"/>
      <c r="D155" s="1028"/>
      <c r="E155" s="1048"/>
      <c r="F155" s="1187"/>
      <c r="G155" s="260"/>
    </row>
    <row r="156" spans="1:7" ht="25.5" x14ac:dyDescent="0.2">
      <c r="A156" s="1056"/>
      <c r="B156" s="1029" t="s">
        <v>860</v>
      </c>
      <c r="C156" s="1028"/>
      <c r="D156" s="1028"/>
      <c r="E156" s="1048"/>
      <c r="F156" s="1187"/>
      <c r="G156" s="260"/>
    </row>
    <row r="157" spans="1:7" x14ac:dyDescent="0.2">
      <c r="A157" s="1189"/>
      <c r="B157" s="1034" t="s">
        <v>700</v>
      </c>
      <c r="C157" s="1035"/>
      <c r="D157" s="1035"/>
      <c r="E157" s="1170"/>
      <c r="F157" s="1190">
        <f>+F151+F154</f>
        <v>0</v>
      </c>
      <c r="G157" s="260"/>
    </row>
    <row r="158" spans="1:7" x14ac:dyDescent="0.2">
      <c r="A158" s="1056"/>
      <c r="B158" s="1029"/>
      <c r="C158" s="1028"/>
      <c r="D158" s="1028"/>
      <c r="E158" s="1048"/>
      <c r="F158" s="1187"/>
      <c r="G158" s="260"/>
    </row>
    <row r="159" spans="1:7" ht="15" x14ac:dyDescent="0.2">
      <c r="A159" s="1191" t="s">
        <v>701</v>
      </c>
      <c r="B159" s="1199" t="s">
        <v>702</v>
      </c>
      <c r="C159" s="1028"/>
      <c r="D159" s="1028"/>
      <c r="E159" s="1048"/>
      <c r="F159" s="1187"/>
    </row>
    <row r="160" spans="1:7" ht="25.5" x14ac:dyDescent="0.2">
      <c r="A160" s="1195">
        <v>1</v>
      </c>
      <c r="B160" s="1197" t="s">
        <v>861</v>
      </c>
      <c r="C160" s="1196"/>
      <c r="D160" s="1028"/>
      <c r="E160" s="1048"/>
      <c r="F160" s="1187"/>
    </row>
    <row r="161" spans="1:6" x14ac:dyDescent="0.2">
      <c r="A161" s="1195">
        <v>2</v>
      </c>
      <c r="B161" s="744" t="s">
        <v>862</v>
      </c>
      <c r="C161" s="1196"/>
      <c r="D161" s="1028"/>
      <c r="E161" s="1048"/>
      <c r="F161" s="1187"/>
    </row>
    <row r="162" spans="1:6" ht="25.5" x14ac:dyDescent="0.2">
      <c r="A162" s="1195">
        <v>3</v>
      </c>
      <c r="B162" s="744" t="s">
        <v>863</v>
      </c>
      <c r="C162" s="1196"/>
      <c r="D162" s="1028"/>
      <c r="E162" s="1048"/>
      <c r="F162" s="1187"/>
    </row>
    <row r="163" spans="1:6" ht="25.5" x14ac:dyDescent="0.2">
      <c r="A163" s="1195">
        <v>4</v>
      </c>
      <c r="B163" s="744" t="s">
        <v>864</v>
      </c>
      <c r="C163" s="1196"/>
      <c r="D163" s="1028"/>
      <c r="E163" s="1048"/>
      <c r="F163" s="1187"/>
    </row>
    <row r="164" spans="1:6" ht="25.5" x14ac:dyDescent="0.2">
      <c r="A164" s="1195">
        <v>5</v>
      </c>
      <c r="B164" s="744" t="s">
        <v>865</v>
      </c>
      <c r="C164" s="1196"/>
      <c r="D164" s="1028"/>
      <c r="E164" s="1048"/>
      <c r="F164" s="1187"/>
    </row>
    <row r="165" spans="1:6" ht="25.5" x14ac:dyDescent="0.2">
      <c r="A165" s="1195">
        <v>6</v>
      </c>
      <c r="B165" s="1198" t="s">
        <v>866</v>
      </c>
      <c r="C165" s="1196"/>
      <c r="D165" s="1028"/>
      <c r="E165" s="1048"/>
      <c r="F165" s="1187"/>
    </row>
    <row r="166" spans="1:6" x14ac:dyDescent="0.2">
      <c r="A166" s="1056" t="s">
        <v>867</v>
      </c>
      <c r="B166" s="1198" t="s">
        <v>868</v>
      </c>
      <c r="C166" s="1028"/>
      <c r="D166" s="1028"/>
      <c r="E166" s="1048"/>
      <c r="F166" s="1187"/>
    </row>
    <row r="167" spans="1:6" ht="51" x14ac:dyDescent="0.2">
      <c r="A167" s="1056">
        <v>1</v>
      </c>
      <c r="B167" s="1029" t="s">
        <v>869</v>
      </c>
      <c r="C167" s="1028" t="s">
        <v>14</v>
      </c>
      <c r="D167" s="1028">
        <v>1</v>
      </c>
      <c r="E167" s="1174"/>
      <c r="F167" s="1060">
        <f t="shared" ref="F167:F184" si="7">+ROUND((D167*E167),2)</f>
        <v>0</v>
      </c>
    </row>
    <row r="168" spans="1:6" x14ac:dyDescent="0.2">
      <c r="A168" s="1056">
        <v>2</v>
      </c>
      <c r="B168" s="1029" t="s">
        <v>870</v>
      </c>
      <c r="C168" s="1028" t="s">
        <v>14</v>
      </c>
      <c r="D168" s="1028">
        <v>2</v>
      </c>
      <c r="E168" s="1174"/>
      <c r="F168" s="1060">
        <f t="shared" si="7"/>
        <v>0</v>
      </c>
    </row>
    <row r="169" spans="1:6" x14ac:dyDescent="0.2">
      <c r="A169" s="1056">
        <v>3</v>
      </c>
      <c r="B169" s="1029" t="s">
        <v>871</v>
      </c>
      <c r="C169" s="1028" t="s">
        <v>14</v>
      </c>
      <c r="D169" s="1028">
        <v>2</v>
      </c>
      <c r="E169" s="1174"/>
      <c r="F169" s="1060">
        <f t="shared" si="7"/>
        <v>0</v>
      </c>
    </row>
    <row r="170" spans="1:6" x14ac:dyDescent="0.2">
      <c r="A170" s="1056">
        <v>4</v>
      </c>
      <c r="B170" s="1029" t="s">
        <v>872</v>
      </c>
      <c r="C170" s="1028" t="s">
        <v>14</v>
      </c>
      <c r="D170" s="1028">
        <v>2</v>
      </c>
      <c r="E170" s="1174"/>
      <c r="F170" s="1060">
        <f t="shared" si="7"/>
        <v>0</v>
      </c>
    </row>
    <row r="171" spans="1:6" x14ac:dyDescent="0.2">
      <c r="A171" s="1056">
        <v>5</v>
      </c>
      <c r="B171" s="1029" t="s">
        <v>873</v>
      </c>
      <c r="C171" s="1028" t="s">
        <v>14</v>
      </c>
      <c r="D171" s="1028">
        <v>2</v>
      </c>
      <c r="E171" s="1174"/>
      <c r="F171" s="1060">
        <f t="shared" si="7"/>
        <v>0</v>
      </c>
    </row>
    <row r="172" spans="1:6" ht="25.5" x14ac:dyDescent="0.2">
      <c r="A172" s="1056">
        <v>6</v>
      </c>
      <c r="B172" s="1029" t="s">
        <v>874</v>
      </c>
      <c r="C172" s="1028" t="s">
        <v>14</v>
      </c>
      <c r="D172" s="1028">
        <v>2</v>
      </c>
      <c r="E172" s="1174"/>
      <c r="F172" s="1060">
        <f t="shared" si="7"/>
        <v>0</v>
      </c>
    </row>
    <row r="173" spans="1:6" ht="25.5" x14ac:dyDescent="0.2">
      <c r="A173" s="1056">
        <v>7</v>
      </c>
      <c r="B173" s="1029" t="s">
        <v>875</v>
      </c>
      <c r="C173" s="1028" t="s">
        <v>14</v>
      </c>
      <c r="D173" s="1028">
        <v>2</v>
      </c>
      <c r="E173" s="1174"/>
      <c r="F173" s="1060">
        <f t="shared" si="7"/>
        <v>0</v>
      </c>
    </row>
    <row r="174" spans="1:6" ht="15" customHeight="1" x14ac:dyDescent="0.2">
      <c r="A174" s="1056">
        <v>8</v>
      </c>
      <c r="B174" s="1029" t="s">
        <v>876</v>
      </c>
      <c r="C174" s="1028" t="s">
        <v>14</v>
      </c>
      <c r="D174" s="1028">
        <v>1</v>
      </c>
      <c r="E174" s="1174"/>
      <c r="F174" s="1060">
        <f t="shared" si="7"/>
        <v>0</v>
      </c>
    </row>
    <row r="175" spans="1:6" x14ac:dyDescent="0.2">
      <c r="A175" s="1056">
        <v>9</v>
      </c>
      <c r="B175" s="1029" t="s">
        <v>877</v>
      </c>
      <c r="C175" s="1028" t="s">
        <v>14</v>
      </c>
      <c r="D175" s="1028">
        <v>2</v>
      </c>
      <c r="E175" s="1174"/>
      <c r="F175" s="1060">
        <f t="shared" si="7"/>
        <v>0</v>
      </c>
    </row>
    <row r="176" spans="1:6" x14ac:dyDescent="0.2">
      <c r="A176" s="1056">
        <v>10</v>
      </c>
      <c r="B176" s="1029" t="s">
        <v>878</v>
      </c>
      <c r="C176" s="1028" t="s">
        <v>14</v>
      </c>
      <c r="D176" s="1028">
        <v>4</v>
      </c>
      <c r="E176" s="1174"/>
      <c r="F176" s="1060">
        <f t="shared" si="7"/>
        <v>0</v>
      </c>
    </row>
    <row r="177" spans="1:6" x14ac:dyDescent="0.2">
      <c r="A177" s="1056">
        <v>11</v>
      </c>
      <c r="B177" s="1029" t="s">
        <v>879</v>
      </c>
      <c r="C177" s="1028" t="s">
        <v>14</v>
      </c>
      <c r="D177" s="1028">
        <v>16</v>
      </c>
      <c r="E177" s="1174"/>
      <c r="F177" s="1060">
        <f t="shared" si="7"/>
        <v>0</v>
      </c>
    </row>
    <row r="178" spans="1:6" ht="15" customHeight="1" x14ac:dyDescent="0.2">
      <c r="A178" s="1056">
        <v>12</v>
      </c>
      <c r="B178" s="1029" t="s">
        <v>880</v>
      </c>
      <c r="C178" s="1028" t="s">
        <v>69</v>
      </c>
      <c r="D178" s="1028">
        <v>2</v>
      </c>
      <c r="E178" s="1174"/>
      <c r="F178" s="1060">
        <f t="shared" si="7"/>
        <v>0</v>
      </c>
    </row>
    <row r="179" spans="1:6" ht="25.5" x14ac:dyDescent="0.2">
      <c r="A179" s="1056">
        <v>13</v>
      </c>
      <c r="B179" s="1029" t="s">
        <v>881</v>
      </c>
      <c r="C179" s="1028" t="s">
        <v>14</v>
      </c>
      <c r="D179" s="1028">
        <v>1</v>
      </c>
      <c r="E179" s="1174"/>
      <c r="F179" s="1060">
        <f t="shared" si="7"/>
        <v>0</v>
      </c>
    </row>
    <row r="180" spans="1:6" ht="51" x14ac:dyDescent="0.2">
      <c r="A180" s="1056">
        <v>14</v>
      </c>
      <c r="B180" s="1029" t="s">
        <v>882</v>
      </c>
      <c r="C180" s="1028" t="s">
        <v>14</v>
      </c>
      <c r="D180" s="1028">
        <v>1</v>
      </c>
      <c r="E180" s="1174"/>
      <c r="F180" s="1060">
        <f t="shared" si="7"/>
        <v>0</v>
      </c>
    </row>
    <row r="181" spans="1:6" ht="38.25" x14ac:dyDescent="0.2">
      <c r="A181" s="1056"/>
      <c r="B181" s="1029" t="s">
        <v>883</v>
      </c>
      <c r="C181" s="1028"/>
      <c r="D181" s="1028"/>
      <c r="E181" s="1048"/>
      <c r="F181" s="1187"/>
    </row>
    <row r="182" spans="1:6" x14ac:dyDescent="0.2">
      <c r="A182" s="1056">
        <v>15</v>
      </c>
      <c r="B182" s="1029" t="s">
        <v>884</v>
      </c>
      <c r="C182" s="1028" t="s">
        <v>14</v>
      </c>
      <c r="D182" s="1028">
        <v>1</v>
      </c>
      <c r="E182" s="1174"/>
      <c r="F182" s="1060">
        <f t="shared" si="7"/>
        <v>0</v>
      </c>
    </row>
    <row r="183" spans="1:6" ht="25.5" x14ac:dyDescent="0.2">
      <c r="A183" s="1056">
        <v>16</v>
      </c>
      <c r="B183" s="1029" t="s">
        <v>885</v>
      </c>
      <c r="C183" s="1028" t="s">
        <v>14</v>
      </c>
      <c r="D183" s="1028">
        <v>1</v>
      </c>
      <c r="E183" s="1174"/>
      <c r="F183" s="1060">
        <f t="shared" si="7"/>
        <v>0</v>
      </c>
    </row>
    <row r="184" spans="1:6" ht="38.25" x14ac:dyDescent="0.2">
      <c r="A184" s="1056">
        <v>17</v>
      </c>
      <c r="B184" s="1029" t="s">
        <v>886</v>
      </c>
      <c r="C184" s="1028" t="s">
        <v>14</v>
      </c>
      <c r="D184" s="1028">
        <v>1</v>
      </c>
      <c r="E184" s="1174"/>
      <c r="F184" s="1060">
        <f t="shared" si="7"/>
        <v>0</v>
      </c>
    </row>
    <row r="185" spans="1:6" x14ac:dyDescent="0.2">
      <c r="A185" s="1056"/>
      <c r="B185" s="1029" t="s">
        <v>887</v>
      </c>
      <c r="C185" s="1028"/>
      <c r="D185" s="1028"/>
      <c r="E185" s="1048"/>
      <c r="F185" s="1187"/>
    </row>
    <row r="186" spans="1:6" x14ac:dyDescent="0.2">
      <c r="A186" s="1056"/>
      <c r="B186" s="1029" t="s">
        <v>888</v>
      </c>
      <c r="C186" s="1028"/>
      <c r="D186" s="1028"/>
      <c r="E186" s="1048"/>
      <c r="F186" s="1187"/>
    </row>
    <row r="187" spans="1:6" ht="25.5" x14ac:dyDescent="0.2">
      <c r="A187" s="1056"/>
      <c r="B187" s="1029" t="s">
        <v>889</v>
      </c>
      <c r="C187" s="1028"/>
      <c r="D187" s="1028"/>
      <c r="E187" s="1048"/>
      <c r="F187" s="1187"/>
    </row>
    <row r="188" spans="1:6" ht="25.5" x14ac:dyDescent="0.2">
      <c r="A188" s="1056">
        <v>18</v>
      </c>
      <c r="B188" s="1029" t="s">
        <v>890</v>
      </c>
      <c r="C188" s="1028" t="s">
        <v>14</v>
      </c>
      <c r="D188" s="1028">
        <v>1</v>
      </c>
      <c r="E188" s="1174"/>
      <c r="F188" s="1060">
        <f t="shared" ref="F188" si="8">+ROUND((D188*E188),2)</f>
        <v>0</v>
      </c>
    </row>
    <row r="189" spans="1:6" x14ac:dyDescent="0.2">
      <c r="A189" s="1056"/>
      <c r="B189" s="1029" t="s">
        <v>891</v>
      </c>
      <c r="C189" s="1028"/>
      <c r="D189" s="1028"/>
      <c r="E189" s="1048"/>
      <c r="F189" s="1187"/>
    </row>
    <row r="190" spans="1:6" x14ac:dyDescent="0.2">
      <c r="A190" s="1056">
        <v>19</v>
      </c>
      <c r="B190" s="1029" t="s">
        <v>892</v>
      </c>
      <c r="C190" s="1028" t="s">
        <v>14</v>
      </c>
      <c r="D190" s="1028">
        <v>7</v>
      </c>
      <c r="E190" s="1174"/>
      <c r="F190" s="1060">
        <f t="shared" ref="F190:F192" si="9">+ROUND((D190*E190),2)</f>
        <v>0</v>
      </c>
    </row>
    <row r="191" spans="1:6" x14ac:dyDescent="0.2">
      <c r="A191" s="1056">
        <v>20</v>
      </c>
      <c r="B191" s="1029" t="s">
        <v>893</v>
      </c>
      <c r="C191" s="1028" t="s">
        <v>14</v>
      </c>
      <c r="D191" s="1028">
        <v>1</v>
      </c>
      <c r="E191" s="1174"/>
      <c r="F191" s="1060">
        <f t="shared" si="9"/>
        <v>0</v>
      </c>
    </row>
    <row r="192" spans="1:6" x14ac:dyDescent="0.2">
      <c r="A192" s="1056">
        <v>21</v>
      </c>
      <c r="B192" s="1029" t="s">
        <v>894</v>
      </c>
      <c r="C192" s="1028" t="s">
        <v>14</v>
      </c>
      <c r="D192" s="1028">
        <v>4</v>
      </c>
      <c r="E192" s="1174"/>
      <c r="F192" s="1060">
        <f t="shared" si="9"/>
        <v>0</v>
      </c>
    </row>
    <row r="193" spans="1:6" x14ac:dyDescent="0.2">
      <c r="A193" s="1056"/>
      <c r="B193" s="1029" t="s">
        <v>891</v>
      </c>
      <c r="C193" s="1028"/>
      <c r="D193" s="1028"/>
      <c r="E193" s="1048"/>
      <c r="F193" s="1187"/>
    </row>
    <row r="194" spans="1:6" x14ac:dyDescent="0.2">
      <c r="A194" s="1056">
        <v>22</v>
      </c>
      <c r="B194" s="1029" t="s">
        <v>895</v>
      </c>
      <c r="C194" s="1028" t="s">
        <v>14</v>
      </c>
      <c r="D194" s="1028">
        <v>2</v>
      </c>
      <c r="E194" s="1174"/>
      <c r="F194" s="1060">
        <f t="shared" ref="F194" si="10">+ROUND((D194*E194),2)</f>
        <v>0</v>
      </c>
    </row>
    <row r="195" spans="1:6" x14ac:dyDescent="0.2">
      <c r="A195" s="1056"/>
      <c r="B195" s="1029" t="s">
        <v>891</v>
      </c>
      <c r="C195" s="1028"/>
      <c r="D195" s="1028"/>
      <c r="E195" s="1048"/>
      <c r="F195" s="1187"/>
    </row>
    <row r="196" spans="1:6" x14ac:dyDescent="0.2">
      <c r="A196" s="1056">
        <v>23</v>
      </c>
      <c r="B196" s="1029" t="s">
        <v>896</v>
      </c>
      <c r="C196" s="1028" t="s">
        <v>14</v>
      </c>
      <c r="D196" s="1028">
        <v>1</v>
      </c>
      <c r="E196" s="1174"/>
      <c r="F196" s="1060">
        <f t="shared" ref="F196" si="11">+ROUND((D196*E196),2)</f>
        <v>0</v>
      </c>
    </row>
    <row r="197" spans="1:6" x14ac:dyDescent="0.2">
      <c r="A197" s="1056"/>
      <c r="B197" s="1029" t="s">
        <v>891</v>
      </c>
      <c r="C197" s="1028"/>
      <c r="D197" s="1028"/>
      <c r="E197" s="1048"/>
      <c r="F197" s="1187"/>
    </row>
    <row r="198" spans="1:6" x14ac:dyDescent="0.2">
      <c r="A198" s="1056">
        <v>24</v>
      </c>
      <c r="B198" s="1029" t="s">
        <v>897</v>
      </c>
      <c r="C198" s="1028" t="s">
        <v>14</v>
      </c>
      <c r="D198" s="1028">
        <v>2</v>
      </c>
      <c r="E198" s="1174"/>
      <c r="F198" s="1060">
        <f t="shared" ref="F198" si="12">+ROUND((D198*E198),2)</f>
        <v>0</v>
      </c>
    </row>
    <row r="199" spans="1:6" x14ac:dyDescent="0.2">
      <c r="A199" s="1056"/>
      <c r="B199" s="1029" t="s">
        <v>891</v>
      </c>
      <c r="C199" s="1028"/>
      <c r="D199" s="1028"/>
      <c r="E199" s="1048"/>
      <c r="F199" s="1187"/>
    </row>
    <row r="200" spans="1:6" x14ac:dyDescent="0.2">
      <c r="A200" s="1056">
        <v>25</v>
      </c>
      <c r="B200" s="1029" t="s">
        <v>898</v>
      </c>
      <c r="C200" s="1028" t="s">
        <v>14</v>
      </c>
      <c r="D200" s="1028">
        <v>5</v>
      </c>
      <c r="E200" s="1174"/>
      <c r="F200" s="1060">
        <f t="shared" ref="F200:F213" si="13">+ROUND((D200*E200),2)</f>
        <v>0</v>
      </c>
    </row>
    <row r="201" spans="1:6" ht="24.75" customHeight="1" x14ac:dyDescent="0.2">
      <c r="A201" s="1056">
        <v>26</v>
      </c>
      <c r="B201" s="1029" t="s">
        <v>899</v>
      </c>
      <c r="C201" s="1028" t="s">
        <v>14</v>
      </c>
      <c r="D201" s="1028">
        <v>1</v>
      </c>
      <c r="E201" s="1174"/>
      <c r="F201" s="1060">
        <f t="shared" si="13"/>
        <v>0</v>
      </c>
    </row>
    <row r="202" spans="1:6" ht="25.5" customHeight="1" x14ac:dyDescent="0.2">
      <c r="A202" s="1056">
        <v>27</v>
      </c>
      <c r="B202" s="1029" t="s">
        <v>900</v>
      </c>
      <c r="C202" s="1028" t="s">
        <v>14</v>
      </c>
      <c r="D202" s="1028">
        <v>1</v>
      </c>
      <c r="E202" s="1174"/>
      <c r="F202" s="1060">
        <f t="shared" si="13"/>
        <v>0</v>
      </c>
    </row>
    <row r="203" spans="1:6" ht="15" customHeight="1" x14ac:dyDescent="0.2">
      <c r="A203" s="1056">
        <v>28</v>
      </c>
      <c r="B203" s="1029" t="s">
        <v>901</v>
      </c>
      <c r="C203" s="1028" t="s">
        <v>14</v>
      </c>
      <c r="D203" s="1028">
        <v>1</v>
      </c>
      <c r="E203" s="1174"/>
      <c r="F203" s="1060">
        <f t="shared" si="13"/>
        <v>0</v>
      </c>
    </row>
    <row r="204" spans="1:6" x14ac:dyDescent="0.2">
      <c r="A204" s="1056">
        <v>29</v>
      </c>
      <c r="B204" s="1029" t="s">
        <v>902</v>
      </c>
      <c r="C204" s="1028" t="s">
        <v>14</v>
      </c>
      <c r="D204" s="1028">
        <v>1</v>
      </c>
      <c r="E204" s="1174"/>
      <c r="F204" s="1060">
        <f t="shared" si="13"/>
        <v>0</v>
      </c>
    </row>
    <row r="205" spans="1:6" ht="25.5" x14ac:dyDescent="0.2">
      <c r="A205" s="1056">
        <v>30</v>
      </c>
      <c r="B205" s="1029" t="s">
        <v>903</v>
      </c>
      <c r="C205" s="1028" t="s">
        <v>14</v>
      </c>
      <c r="D205" s="1028">
        <v>1</v>
      </c>
      <c r="E205" s="1174"/>
      <c r="F205" s="1060">
        <f t="shared" si="13"/>
        <v>0</v>
      </c>
    </row>
    <row r="206" spans="1:6" ht="12.75" customHeight="1" x14ac:dyDescent="0.2">
      <c r="A206" s="1056">
        <v>31</v>
      </c>
      <c r="B206" s="1029" t="s">
        <v>904</v>
      </c>
      <c r="C206" s="1028" t="s">
        <v>14</v>
      </c>
      <c r="D206" s="1028">
        <v>2</v>
      </c>
      <c r="E206" s="1174"/>
      <c r="F206" s="1060">
        <f t="shared" si="13"/>
        <v>0</v>
      </c>
    </row>
    <row r="207" spans="1:6" ht="75.75" customHeight="1" x14ac:dyDescent="0.2">
      <c r="A207" s="1056">
        <v>32</v>
      </c>
      <c r="B207" s="1029" t="s">
        <v>1190</v>
      </c>
      <c r="C207" s="1028" t="s">
        <v>14</v>
      </c>
      <c r="D207" s="1028">
        <v>2</v>
      </c>
      <c r="E207" s="1174"/>
      <c r="F207" s="1060">
        <f t="shared" si="13"/>
        <v>0</v>
      </c>
    </row>
    <row r="208" spans="1:6" ht="39" customHeight="1" x14ac:dyDescent="0.2">
      <c r="A208" s="1056">
        <v>33</v>
      </c>
      <c r="B208" s="1029" t="s">
        <v>906</v>
      </c>
      <c r="C208" s="1028" t="s">
        <v>14</v>
      </c>
      <c r="D208" s="1028">
        <v>5</v>
      </c>
      <c r="E208" s="1174"/>
      <c r="F208" s="1060">
        <f t="shared" si="13"/>
        <v>0</v>
      </c>
    </row>
    <row r="209" spans="1:6" ht="39" customHeight="1" x14ac:dyDescent="0.2">
      <c r="A209" s="1056">
        <v>34</v>
      </c>
      <c r="B209" s="1029" t="s">
        <v>907</v>
      </c>
      <c r="C209" s="1028" t="s">
        <v>14</v>
      </c>
      <c r="D209" s="1028">
        <v>8</v>
      </c>
      <c r="E209" s="1174"/>
      <c r="F209" s="1060">
        <f t="shared" si="13"/>
        <v>0</v>
      </c>
    </row>
    <row r="210" spans="1:6" ht="25.5" x14ac:dyDescent="0.2">
      <c r="A210" s="1056">
        <v>35</v>
      </c>
      <c r="B210" s="1029" t="s">
        <v>908</v>
      </c>
      <c r="C210" s="1028" t="s">
        <v>14</v>
      </c>
      <c r="D210" s="1028">
        <v>2</v>
      </c>
      <c r="E210" s="1174"/>
      <c r="F210" s="1060">
        <f t="shared" si="13"/>
        <v>0</v>
      </c>
    </row>
    <row r="211" spans="1:6" ht="25.5" x14ac:dyDescent="0.2">
      <c r="A211" s="1056">
        <v>36</v>
      </c>
      <c r="B211" s="1029" t="s">
        <v>909</v>
      </c>
      <c r="C211" s="1028" t="s">
        <v>14</v>
      </c>
      <c r="D211" s="1028">
        <v>2</v>
      </c>
      <c r="E211" s="1174"/>
      <c r="F211" s="1060">
        <f t="shared" si="13"/>
        <v>0</v>
      </c>
    </row>
    <row r="212" spans="1:6" ht="26.25" customHeight="1" x14ac:dyDescent="0.2">
      <c r="A212" s="1056">
        <v>37</v>
      </c>
      <c r="B212" s="1029" t="s">
        <v>910</v>
      </c>
      <c r="C212" s="1028" t="s">
        <v>14</v>
      </c>
      <c r="D212" s="1028">
        <v>2</v>
      </c>
      <c r="E212" s="1174"/>
      <c r="F212" s="1060">
        <f t="shared" si="13"/>
        <v>0</v>
      </c>
    </row>
    <row r="213" spans="1:6" ht="76.5" x14ac:dyDescent="0.2">
      <c r="A213" s="1056">
        <v>38</v>
      </c>
      <c r="B213" s="1029" t="s">
        <v>911</v>
      </c>
      <c r="C213" s="1028" t="s">
        <v>14</v>
      </c>
      <c r="D213" s="1028">
        <v>2</v>
      </c>
      <c r="E213" s="1174"/>
      <c r="F213" s="1060">
        <f t="shared" si="13"/>
        <v>0</v>
      </c>
    </row>
    <row r="214" spans="1:6" x14ac:dyDescent="0.2">
      <c r="A214" s="1056"/>
      <c r="B214" s="1029" t="s">
        <v>912</v>
      </c>
      <c r="C214" s="1028"/>
      <c r="D214" s="1028"/>
      <c r="E214" s="1048"/>
      <c r="F214" s="1187"/>
    </row>
    <row r="215" spans="1:6" ht="51" x14ac:dyDescent="0.2">
      <c r="A215" s="1056">
        <v>39</v>
      </c>
      <c r="B215" s="1029" t="s">
        <v>913</v>
      </c>
      <c r="C215" s="1028" t="s">
        <v>14</v>
      </c>
      <c r="D215" s="1028">
        <v>3</v>
      </c>
      <c r="E215" s="1174"/>
      <c r="F215" s="1060">
        <f t="shared" ref="F215" si="14">+ROUND((D215*E215),2)</f>
        <v>0</v>
      </c>
    </row>
    <row r="216" spans="1:6" x14ac:dyDescent="0.2">
      <c r="A216" s="1056"/>
      <c r="B216" s="1029" t="s">
        <v>912</v>
      </c>
      <c r="C216" s="1028"/>
      <c r="D216" s="1028"/>
      <c r="E216" s="1048"/>
      <c r="F216" s="1187"/>
    </row>
    <row r="217" spans="1:6" ht="51" x14ac:dyDescent="0.2">
      <c r="A217" s="1056">
        <v>40</v>
      </c>
      <c r="B217" s="1029" t="s">
        <v>914</v>
      </c>
      <c r="C217" s="1028" t="s">
        <v>14</v>
      </c>
      <c r="D217" s="1028">
        <v>2</v>
      </c>
      <c r="E217" s="1174"/>
      <c r="F217" s="1060">
        <f t="shared" ref="F217:F218" si="15">+ROUND((D217*E217),2)</f>
        <v>0</v>
      </c>
    </row>
    <row r="218" spans="1:6" ht="13.5" customHeight="1" x14ac:dyDescent="0.2">
      <c r="A218" s="1056">
        <v>41</v>
      </c>
      <c r="B218" s="1029" t="s">
        <v>915</v>
      </c>
      <c r="C218" s="1028" t="s">
        <v>14</v>
      </c>
      <c r="D218" s="1028">
        <v>2</v>
      </c>
      <c r="E218" s="1174"/>
      <c r="F218" s="1060">
        <f t="shared" si="15"/>
        <v>0</v>
      </c>
    </row>
    <row r="219" spans="1:6" x14ac:dyDescent="0.2">
      <c r="A219" s="1056"/>
      <c r="B219" s="1029" t="s">
        <v>916</v>
      </c>
      <c r="C219" s="1028"/>
      <c r="D219" s="1028"/>
      <c r="E219" s="1048"/>
      <c r="F219" s="1187"/>
    </row>
    <row r="220" spans="1:6" ht="12.75" customHeight="1" x14ac:dyDescent="0.2">
      <c r="A220" s="1056">
        <v>42</v>
      </c>
      <c r="B220" s="1029" t="s">
        <v>917</v>
      </c>
      <c r="C220" s="1028" t="s">
        <v>6</v>
      </c>
      <c r="D220" s="1028">
        <v>60</v>
      </c>
      <c r="E220" s="1174"/>
      <c r="F220" s="1060">
        <f t="shared" ref="F220:F225" si="16">+ROUND((D220*E220),2)</f>
        <v>0</v>
      </c>
    </row>
    <row r="221" spans="1:6" x14ac:dyDescent="0.2">
      <c r="A221" s="1056">
        <v>43</v>
      </c>
      <c r="B221" s="1029" t="s">
        <v>918</v>
      </c>
      <c r="C221" s="1028" t="s">
        <v>6</v>
      </c>
      <c r="D221" s="1028">
        <v>4</v>
      </c>
      <c r="E221" s="1174"/>
      <c r="F221" s="1060">
        <f t="shared" si="16"/>
        <v>0</v>
      </c>
    </row>
    <row r="222" spans="1:6" ht="25.5" x14ac:dyDescent="0.2">
      <c r="A222" s="1056">
        <v>44</v>
      </c>
      <c r="B222" s="1029" t="s">
        <v>919</v>
      </c>
      <c r="C222" s="1028" t="s">
        <v>14</v>
      </c>
      <c r="D222" s="1028">
        <v>5</v>
      </c>
      <c r="E222" s="1174"/>
      <c r="F222" s="1060">
        <f t="shared" si="16"/>
        <v>0</v>
      </c>
    </row>
    <row r="223" spans="1:6" x14ac:dyDescent="0.2">
      <c r="A223" s="1056">
        <v>45</v>
      </c>
      <c r="B223" s="1029" t="s">
        <v>920</v>
      </c>
      <c r="C223" s="1028" t="s">
        <v>69</v>
      </c>
      <c r="D223" s="1028">
        <v>2</v>
      </c>
      <c r="E223" s="1174"/>
      <c r="F223" s="1060">
        <f t="shared" si="16"/>
        <v>0</v>
      </c>
    </row>
    <row r="224" spans="1:6" x14ac:dyDescent="0.2">
      <c r="A224" s="1056">
        <v>46</v>
      </c>
      <c r="B224" s="1029" t="s">
        <v>921</v>
      </c>
      <c r="C224" s="1028" t="s">
        <v>69</v>
      </c>
      <c r="D224" s="1028">
        <v>0.8</v>
      </c>
      <c r="E224" s="1174"/>
      <c r="F224" s="1060">
        <f t="shared" si="16"/>
        <v>0</v>
      </c>
    </row>
    <row r="225" spans="1:6" x14ac:dyDescent="0.2">
      <c r="A225" s="1056">
        <v>47</v>
      </c>
      <c r="B225" s="1029" t="s">
        <v>922</v>
      </c>
      <c r="C225" s="1028" t="s">
        <v>69</v>
      </c>
      <c r="D225" s="1028">
        <v>1</v>
      </c>
      <c r="E225" s="1174"/>
      <c r="F225" s="1060">
        <f t="shared" si="16"/>
        <v>0</v>
      </c>
    </row>
    <row r="226" spans="1:6" ht="25.5" x14ac:dyDescent="0.2">
      <c r="A226" s="1056"/>
      <c r="B226" s="1029" t="s">
        <v>923</v>
      </c>
      <c r="C226" s="1028"/>
      <c r="D226" s="1028"/>
      <c r="E226" s="1048"/>
      <c r="F226" s="1187"/>
    </row>
    <row r="227" spans="1:6" x14ac:dyDescent="0.2">
      <c r="A227" s="1056"/>
      <c r="B227" s="1029" t="s">
        <v>924</v>
      </c>
      <c r="C227" s="1028"/>
      <c r="D227" s="1028"/>
      <c r="E227" s="1048"/>
      <c r="F227" s="1187"/>
    </row>
    <row r="228" spans="1:6" x14ac:dyDescent="0.2">
      <c r="A228" s="1056">
        <v>48</v>
      </c>
      <c r="B228" s="1029" t="s">
        <v>925</v>
      </c>
      <c r="C228" s="1028" t="s">
        <v>6</v>
      </c>
      <c r="D228" s="1028">
        <v>1</v>
      </c>
      <c r="E228" s="1174"/>
      <c r="F228" s="1060">
        <f t="shared" ref="F228:F230" si="17">+ROUND((D228*E228),2)</f>
        <v>0</v>
      </c>
    </row>
    <row r="229" spans="1:6" x14ac:dyDescent="0.2">
      <c r="A229" s="1056">
        <v>49</v>
      </c>
      <c r="B229" s="1029" t="s">
        <v>926</v>
      </c>
      <c r="C229" s="1028" t="s">
        <v>6</v>
      </c>
      <c r="D229" s="1028">
        <v>1</v>
      </c>
      <c r="E229" s="1174"/>
      <c r="F229" s="1060">
        <f t="shared" si="17"/>
        <v>0</v>
      </c>
    </row>
    <row r="230" spans="1:6" x14ac:dyDescent="0.2">
      <c r="A230" s="1056">
        <v>50</v>
      </c>
      <c r="B230" s="1029" t="s">
        <v>927</v>
      </c>
      <c r="C230" s="1028" t="s">
        <v>6</v>
      </c>
      <c r="D230" s="1028">
        <v>1</v>
      </c>
      <c r="E230" s="1174"/>
      <c r="F230" s="1060">
        <f t="shared" si="17"/>
        <v>0</v>
      </c>
    </row>
    <row r="231" spans="1:6" x14ac:dyDescent="0.2">
      <c r="A231" s="1056"/>
      <c r="B231" s="1029" t="s">
        <v>928</v>
      </c>
      <c r="C231" s="1028"/>
      <c r="D231" s="1028"/>
      <c r="E231" s="1048"/>
      <c r="F231" s="1187"/>
    </row>
    <row r="232" spans="1:6" x14ac:dyDescent="0.2">
      <c r="A232" s="1056">
        <v>51</v>
      </c>
      <c r="B232" s="1029" t="s">
        <v>929</v>
      </c>
      <c r="C232" s="1028" t="s">
        <v>6</v>
      </c>
      <c r="D232" s="1028">
        <v>2</v>
      </c>
      <c r="E232" s="1174"/>
      <c r="F232" s="1060">
        <f t="shared" ref="F232" si="18">+ROUND((D232*E232),2)</f>
        <v>0</v>
      </c>
    </row>
    <row r="233" spans="1:6" x14ac:dyDescent="0.2">
      <c r="A233" s="1056"/>
      <c r="B233" s="1029" t="s">
        <v>930</v>
      </c>
      <c r="C233" s="1028"/>
      <c r="D233" s="1028"/>
      <c r="E233" s="1048"/>
      <c r="F233" s="1187"/>
    </row>
    <row r="234" spans="1:6" x14ac:dyDescent="0.2">
      <c r="A234" s="1056"/>
      <c r="B234" s="1029" t="s">
        <v>931</v>
      </c>
      <c r="C234" s="1028"/>
      <c r="D234" s="1028"/>
      <c r="E234" s="1048"/>
      <c r="F234" s="1187"/>
    </row>
    <row r="235" spans="1:6" x14ac:dyDescent="0.2">
      <c r="A235" s="1056">
        <v>52</v>
      </c>
      <c r="B235" s="1029" t="s">
        <v>932</v>
      </c>
      <c r="C235" s="1028" t="s">
        <v>6</v>
      </c>
      <c r="D235" s="1028">
        <v>2</v>
      </c>
      <c r="E235" s="1174"/>
      <c r="F235" s="1060">
        <f t="shared" ref="F235:F242" si="19">+ROUND((D235*E235),2)</f>
        <v>0</v>
      </c>
    </row>
    <row r="236" spans="1:6" x14ac:dyDescent="0.2">
      <c r="A236" s="1056">
        <v>53</v>
      </c>
      <c r="B236" s="1029" t="s">
        <v>933</v>
      </c>
      <c r="C236" s="1028" t="s">
        <v>6</v>
      </c>
      <c r="D236" s="1028">
        <v>2</v>
      </c>
      <c r="E236" s="1174"/>
      <c r="F236" s="1060">
        <f t="shared" si="19"/>
        <v>0</v>
      </c>
    </row>
    <row r="237" spans="1:6" x14ac:dyDescent="0.2">
      <c r="A237" s="1056">
        <v>54</v>
      </c>
      <c r="B237" s="1029" t="s">
        <v>934</v>
      </c>
      <c r="C237" s="1028" t="s">
        <v>6</v>
      </c>
      <c r="D237" s="1028">
        <v>2</v>
      </c>
      <c r="E237" s="1174"/>
      <c r="F237" s="1060">
        <f t="shared" si="19"/>
        <v>0</v>
      </c>
    </row>
    <row r="238" spans="1:6" ht="51" x14ac:dyDescent="0.2">
      <c r="A238" s="1056">
        <v>55</v>
      </c>
      <c r="B238" s="1029" t="s">
        <v>935</v>
      </c>
      <c r="C238" s="1028" t="s">
        <v>14</v>
      </c>
      <c r="D238" s="1028">
        <v>1</v>
      </c>
      <c r="E238" s="1174"/>
      <c r="F238" s="1060">
        <f t="shared" si="19"/>
        <v>0</v>
      </c>
    </row>
    <row r="239" spans="1:6" x14ac:dyDescent="0.2">
      <c r="A239" s="1056">
        <v>56</v>
      </c>
      <c r="B239" s="1029" t="s">
        <v>936</v>
      </c>
      <c r="C239" s="1028" t="s">
        <v>6</v>
      </c>
      <c r="D239" s="1028">
        <v>1</v>
      </c>
      <c r="E239" s="1174"/>
      <c r="F239" s="1060">
        <f t="shared" si="19"/>
        <v>0</v>
      </c>
    </row>
    <row r="240" spans="1:6" x14ac:dyDescent="0.2">
      <c r="A240" s="1056">
        <v>57</v>
      </c>
      <c r="B240" s="1029" t="s">
        <v>937</v>
      </c>
      <c r="C240" s="1028" t="s">
        <v>14</v>
      </c>
      <c r="D240" s="1028">
        <v>3</v>
      </c>
      <c r="E240" s="1174"/>
      <c r="F240" s="1060">
        <f t="shared" si="19"/>
        <v>0</v>
      </c>
    </row>
    <row r="241" spans="1:6" x14ac:dyDescent="0.2">
      <c r="A241" s="1056">
        <v>58</v>
      </c>
      <c r="B241" s="1029" t="s">
        <v>938</v>
      </c>
      <c r="C241" s="1028" t="s">
        <v>14</v>
      </c>
      <c r="D241" s="1028">
        <v>3</v>
      </c>
      <c r="E241" s="1174"/>
      <c r="F241" s="1060">
        <f t="shared" si="19"/>
        <v>0</v>
      </c>
    </row>
    <row r="242" spans="1:6" ht="25.5" x14ac:dyDescent="0.2">
      <c r="A242" s="1056">
        <v>59</v>
      </c>
      <c r="B242" s="1029" t="s">
        <v>939</v>
      </c>
      <c r="C242" s="1028" t="s">
        <v>14</v>
      </c>
      <c r="D242" s="1028">
        <v>3</v>
      </c>
      <c r="E242" s="1174"/>
      <c r="F242" s="1060">
        <f t="shared" si="19"/>
        <v>0</v>
      </c>
    </row>
    <row r="243" spans="1:6" ht="12" customHeight="1" x14ac:dyDescent="0.2">
      <c r="A243" s="1056">
        <v>60</v>
      </c>
      <c r="B243" s="1029" t="s">
        <v>940</v>
      </c>
      <c r="C243" s="1028" t="s">
        <v>14</v>
      </c>
      <c r="D243" s="1028">
        <v>2</v>
      </c>
      <c r="E243" s="1174"/>
      <c r="F243" s="1060">
        <f>+ROUND((D243*E243),2)</f>
        <v>0</v>
      </c>
    </row>
    <row r="244" spans="1:6" x14ac:dyDescent="0.2">
      <c r="A244" s="1056" t="s">
        <v>942</v>
      </c>
      <c r="B244" s="1029" t="s">
        <v>943</v>
      </c>
      <c r="C244" s="1028"/>
      <c r="D244" s="1028"/>
      <c r="E244" s="1048"/>
      <c r="F244" s="1187"/>
    </row>
    <row r="245" spans="1:6" x14ac:dyDescent="0.2">
      <c r="A245" s="1056">
        <v>1</v>
      </c>
      <c r="B245" s="1029" t="s">
        <v>945</v>
      </c>
      <c r="C245" s="1028" t="s">
        <v>14</v>
      </c>
      <c r="D245" s="1028">
        <v>1</v>
      </c>
      <c r="E245" s="1174"/>
      <c r="F245" s="1060">
        <f t="shared" ref="F245:F265" si="20">+ROUND((D245*E245),2)</f>
        <v>0</v>
      </c>
    </row>
    <row r="246" spans="1:6" x14ac:dyDescent="0.2">
      <c r="A246" s="1056">
        <v>2</v>
      </c>
      <c r="B246" s="1029" t="s">
        <v>946</v>
      </c>
      <c r="C246" s="1028" t="s">
        <v>14</v>
      </c>
      <c r="D246" s="1028">
        <v>1</v>
      </c>
      <c r="E246" s="1174"/>
      <c r="F246" s="1060">
        <f t="shared" si="20"/>
        <v>0</v>
      </c>
    </row>
    <row r="247" spans="1:6" x14ac:dyDescent="0.2">
      <c r="A247" s="1056">
        <v>3</v>
      </c>
      <c r="B247" s="1029" t="s">
        <v>947</v>
      </c>
      <c r="C247" s="1028" t="s">
        <v>14</v>
      </c>
      <c r="D247" s="1028">
        <v>4</v>
      </c>
      <c r="E247" s="1174"/>
      <c r="F247" s="1060">
        <f t="shared" si="20"/>
        <v>0</v>
      </c>
    </row>
    <row r="248" spans="1:6" x14ac:dyDescent="0.2">
      <c r="A248" s="1056">
        <v>4</v>
      </c>
      <c r="B248" s="1029" t="s">
        <v>948</v>
      </c>
      <c r="C248" s="1028" t="s">
        <v>14</v>
      </c>
      <c r="D248" s="1028">
        <v>1</v>
      </c>
      <c r="E248" s="1174"/>
      <c r="F248" s="1060">
        <f t="shared" si="20"/>
        <v>0</v>
      </c>
    </row>
    <row r="249" spans="1:6" x14ac:dyDescent="0.2">
      <c r="A249" s="1056">
        <v>5</v>
      </c>
      <c r="B249" s="1029" t="s">
        <v>949</v>
      </c>
      <c r="C249" s="1028" t="s">
        <v>14</v>
      </c>
      <c r="D249" s="1028">
        <v>2</v>
      </c>
      <c r="E249" s="1174"/>
      <c r="F249" s="1060">
        <f t="shared" si="20"/>
        <v>0</v>
      </c>
    </row>
    <row r="250" spans="1:6" x14ac:dyDescent="0.2">
      <c r="A250" s="1056">
        <v>6</v>
      </c>
      <c r="B250" s="1029" t="s">
        <v>950</v>
      </c>
      <c r="C250" s="1028" t="s">
        <v>14</v>
      </c>
      <c r="D250" s="1028">
        <v>1</v>
      </c>
      <c r="E250" s="1174"/>
      <c r="F250" s="1060">
        <f t="shared" si="20"/>
        <v>0</v>
      </c>
    </row>
    <row r="251" spans="1:6" x14ac:dyDescent="0.2">
      <c r="A251" s="1056">
        <v>7</v>
      </c>
      <c r="B251" s="1029" t="s">
        <v>951</v>
      </c>
      <c r="C251" s="1028" t="s">
        <v>14</v>
      </c>
      <c r="D251" s="1028">
        <v>1</v>
      </c>
      <c r="E251" s="1174"/>
      <c r="F251" s="1060">
        <f t="shared" si="20"/>
        <v>0</v>
      </c>
    </row>
    <row r="252" spans="1:6" ht="38.25" x14ac:dyDescent="0.2">
      <c r="A252" s="1056">
        <v>8</v>
      </c>
      <c r="B252" s="1029" t="s">
        <v>952</v>
      </c>
      <c r="C252" s="1028"/>
      <c r="D252" s="1028">
        <v>1</v>
      </c>
      <c r="E252" s="1174"/>
      <c r="F252" s="1060">
        <f t="shared" si="20"/>
        <v>0</v>
      </c>
    </row>
    <row r="253" spans="1:6" ht="37.5" customHeight="1" x14ac:dyDescent="0.2">
      <c r="A253" s="1056">
        <v>9</v>
      </c>
      <c r="B253" s="1029" t="s">
        <v>953</v>
      </c>
      <c r="C253" s="1028" t="s">
        <v>14</v>
      </c>
      <c r="D253" s="1028">
        <v>1</v>
      </c>
      <c r="E253" s="1174"/>
      <c r="F253" s="1060">
        <f t="shared" si="20"/>
        <v>0</v>
      </c>
    </row>
    <row r="254" spans="1:6" ht="37.5" customHeight="1" x14ac:dyDescent="0.2">
      <c r="A254" s="1056">
        <v>10</v>
      </c>
      <c r="B254" s="1029" t="s">
        <v>954</v>
      </c>
      <c r="C254" s="1028" t="s">
        <v>14</v>
      </c>
      <c r="D254" s="1028">
        <v>1</v>
      </c>
      <c r="E254" s="1174"/>
      <c r="F254" s="1060">
        <f t="shared" si="20"/>
        <v>0</v>
      </c>
    </row>
    <row r="255" spans="1:6" ht="25.5" x14ac:dyDescent="0.2">
      <c r="A255" s="1056">
        <v>11</v>
      </c>
      <c r="B255" s="1029" t="s">
        <v>955</v>
      </c>
      <c r="C255" s="1028" t="s">
        <v>14</v>
      </c>
      <c r="D255" s="1028">
        <v>2</v>
      </c>
      <c r="E255" s="1174"/>
      <c r="F255" s="1060">
        <f t="shared" si="20"/>
        <v>0</v>
      </c>
    </row>
    <row r="256" spans="1:6" x14ac:dyDescent="0.2">
      <c r="A256" s="1056">
        <v>12</v>
      </c>
      <c r="B256" s="1029" t="s">
        <v>956</v>
      </c>
      <c r="C256" s="1028" t="s">
        <v>14</v>
      </c>
      <c r="D256" s="1028">
        <v>1</v>
      </c>
      <c r="E256" s="1174"/>
      <c r="F256" s="1060">
        <f t="shared" si="20"/>
        <v>0</v>
      </c>
    </row>
    <row r="257" spans="1:6" ht="25.5" x14ac:dyDescent="0.2">
      <c r="A257" s="1056">
        <v>13</v>
      </c>
      <c r="B257" s="1029" t="s">
        <v>957</v>
      </c>
      <c r="C257" s="1028" t="s">
        <v>14</v>
      </c>
      <c r="D257" s="1028">
        <v>1</v>
      </c>
      <c r="E257" s="1174"/>
      <c r="F257" s="1060">
        <f t="shared" si="20"/>
        <v>0</v>
      </c>
    </row>
    <row r="258" spans="1:6" ht="38.25" x14ac:dyDescent="0.2">
      <c r="A258" s="1056">
        <v>14</v>
      </c>
      <c r="B258" s="1029" t="s">
        <v>958</v>
      </c>
      <c r="C258" s="1028" t="s">
        <v>14</v>
      </c>
      <c r="D258" s="1028">
        <v>1</v>
      </c>
      <c r="E258" s="1174"/>
      <c r="F258" s="1060">
        <f t="shared" si="20"/>
        <v>0</v>
      </c>
    </row>
    <row r="259" spans="1:6" ht="12.75" customHeight="1" x14ac:dyDescent="0.2">
      <c r="A259" s="1056">
        <v>15</v>
      </c>
      <c r="B259" s="1029" t="s">
        <v>959</v>
      </c>
      <c r="C259" s="1028" t="s">
        <v>14</v>
      </c>
      <c r="D259" s="1028">
        <v>2</v>
      </c>
      <c r="E259" s="1174"/>
      <c r="F259" s="1060">
        <f t="shared" si="20"/>
        <v>0</v>
      </c>
    </row>
    <row r="260" spans="1:6" x14ac:dyDescent="0.2">
      <c r="A260" s="1056">
        <v>16</v>
      </c>
      <c r="B260" s="1029" t="s">
        <v>960</v>
      </c>
      <c r="C260" s="1028" t="s">
        <v>14</v>
      </c>
      <c r="D260" s="1028">
        <v>2</v>
      </c>
      <c r="E260" s="1174"/>
      <c r="F260" s="1060">
        <f t="shared" si="20"/>
        <v>0</v>
      </c>
    </row>
    <row r="261" spans="1:6" x14ac:dyDescent="0.2">
      <c r="A261" s="1056">
        <v>17</v>
      </c>
      <c r="B261" s="1029" t="s">
        <v>961</v>
      </c>
      <c r="C261" s="1028" t="s">
        <v>14</v>
      </c>
      <c r="D261" s="1028">
        <v>96</v>
      </c>
      <c r="E261" s="1174"/>
      <c r="F261" s="1060">
        <f t="shared" si="20"/>
        <v>0</v>
      </c>
    </row>
    <row r="262" spans="1:6" x14ac:dyDescent="0.2">
      <c r="A262" s="1056">
        <v>18</v>
      </c>
      <c r="B262" s="1029" t="s">
        <v>962</v>
      </c>
      <c r="C262" s="1028" t="s">
        <v>14</v>
      </c>
      <c r="D262" s="1028">
        <v>2</v>
      </c>
      <c r="E262" s="1174"/>
      <c r="F262" s="1060">
        <f t="shared" si="20"/>
        <v>0</v>
      </c>
    </row>
    <row r="263" spans="1:6" x14ac:dyDescent="0.2">
      <c r="A263" s="1056">
        <v>19</v>
      </c>
      <c r="B263" s="1029" t="s">
        <v>963</v>
      </c>
      <c r="C263" s="1028" t="s">
        <v>69</v>
      </c>
      <c r="D263" s="1028">
        <v>6</v>
      </c>
      <c r="E263" s="1174"/>
      <c r="F263" s="1060">
        <f t="shared" si="20"/>
        <v>0</v>
      </c>
    </row>
    <row r="264" spans="1:6" x14ac:dyDescent="0.2">
      <c r="A264" s="1056">
        <v>20</v>
      </c>
      <c r="B264" s="1029" t="s">
        <v>964</v>
      </c>
      <c r="C264" s="1028" t="s">
        <v>69</v>
      </c>
      <c r="D264" s="1028">
        <v>3</v>
      </c>
      <c r="E264" s="1174"/>
      <c r="F264" s="1060">
        <f t="shared" si="20"/>
        <v>0</v>
      </c>
    </row>
    <row r="265" spans="1:6" x14ac:dyDescent="0.2">
      <c r="A265" s="1056">
        <v>21</v>
      </c>
      <c r="B265" s="1029" t="s">
        <v>965</v>
      </c>
      <c r="C265" s="1028" t="s">
        <v>14</v>
      </c>
      <c r="D265" s="1028">
        <v>1</v>
      </c>
      <c r="E265" s="1174"/>
      <c r="F265" s="1060">
        <f t="shared" si="20"/>
        <v>0</v>
      </c>
    </row>
    <row r="266" spans="1:6" x14ac:dyDescent="0.2">
      <c r="A266" s="1056"/>
      <c r="B266" s="1029"/>
      <c r="C266" s="1028"/>
      <c r="D266" s="1028"/>
      <c r="E266" s="1048"/>
      <c r="F266" s="1187"/>
    </row>
    <row r="267" spans="1:6" x14ac:dyDescent="0.2">
      <c r="A267" s="1038"/>
      <c r="B267" s="1158" t="s">
        <v>1191</v>
      </c>
      <c r="C267" s="1038"/>
      <c r="D267" s="1038"/>
      <c r="E267" s="1038"/>
      <c r="F267" s="1116">
        <f>SUM(F245:F265)</f>
        <v>0</v>
      </c>
    </row>
    <row r="268" spans="1:6" x14ac:dyDescent="0.2">
      <c r="A268" s="1056" t="s">
        <v>967</v>
      </c>
      <c r="B268" s="1029" t="s">
        <v>968</v>
      </c>
      <c r="C268" s="1028"/>
      <c r="D268" s="1028"/>
      <c r="E268" s="1048"/>
      <c r="F268" s="1187"/>
    </row>
    <row r="269" spans="1:6" ht="25.5" x14ac:dyDescent="0.2">
      <c r="A269" s="1056">
        <v>1</v>
      </c>
      <c r="B269" s="1029" t="s">
        <v>969</v>
      </c>
      <c r="C269" s="1028" t="s">
        <v>970</v>
      </c>
      <c r="D269" s="1028">
        <v>1</v>
      </c>
      <c r="E269" s="1174"/>
      <c r="F269" s="1060">
        <f t="shared" ref="F269" si="21">+ROUND((D269*E269),2)</f>
        <v>0</v>
      </c>
    </row>
    <row r="270" spans="1:6" ht="25.5" x14ac:dyDescent="0.2">
      <c r="A270" s="1056"/>
      <c r="B270" s="1029" t="s">
        <v>971</v>
      </c>
      <c r="C270" s="1028"/>
      <c r="D270" s="1028"/>
      <c r="E270" s="1048"/>
      <c r="F270" s="1187"/>
    </row>
    <row r="271" spans="1:6" ht="25.5" x14ac:dyDescent="0.2">
      <c r="A271" s="1056">
        <v>2</v>
      </c>
      <c r="B271" s="1029" t="s">
        <v>1192</v>
      </c>
      <c r="C271" s="1028" t="s">
        <v>14</v>
      </c>
      <c r="D271" s="1028">
        <v>1</v>
      </c>
      <c r="E271" s="1174"/>
      <c r="F271" s="1060">
        <f t="shared" ref="F271:F272" si="22">+ROUND((D271*E271),2)</f>
        <v>0</v>
      </c>
    </row>
    <row r="272" spans="1:6" ht="38.25" x14ac:dyDescent="0.2">
      <c r="A272" s="1056">
        <v>3</v>
      </c>
      <c r="B272" s="1029" t="s">
        <v>973</v>
      </c>
      <c r="C272" s="1028" t="s">
        <v>14</v>
      </c>
      <c r="D272" s="1028">
        <v>1</v>
      </c>
      <c r="E272" s="1174"/>
      <c r="F272" s="1060">
        <f t="shared" si="22"/>
        <v>0</v>
      </c>
    </row>
    <row r="273" spans="1:7" x14ac:dyDescent="0.2">
      <c r="A273" s="1056"/>
      <c r="B273" s="1029" t="s">
        <v>974</v>
      </c>
      <c r="C273" s="1028"/>
      <c r="D273" s="1028"/>
      <c r="E273" s="1048"/>
      <c r="F273" s="1187"/>
    </row>
    <row r="274" spans="1:7" ht="25.5" x14ac:dyDescent="0.2">
      <c r="A274" s="1056">
        <v>4</v>
      </c>
      <c r="B274" s="1029" t="s">
        <v>975</v>
      </c>
      <c r="C274" s="1028" t="s">
        <v>14</v>
      </c>
      <c r="D274" s="1028">
        <v>1</v>
      </c>
      <c r="E274" s="1174"/>
      <c r="F274" s="1060">
        <f t="shared" ref="F274" si="23">+ROUND((D274*E274),2)</f>
        <v>0</v>
      </c>
    </row>
    <row r="275" spans="1:7" x14ac:dyDescent="0.2">
      <c r="A275" s="1189"/>
      <c r="B275" s="1034" t="s">
        <v>976</v>
      </c>
      <c r="C275" s="1035"/>
      <c r="D275" s="1035"/>
      <c r="E275" s="1170"/>
      <c r="F275" s="1190">
        <f>SUM(F269:F274)</f>
        <v>0</v>
      </c>
    </row>
    <row r="276" spans="1:7" ht="63.75" x14ac:dyDescent="0.2">
      <c r="A276" s="1056"/>
      <c r="B276" s="1029" t="s">
        <v>977</v>
      </c>
      <c r="C276" s="1028"/>
      <c r="D276" s="1028"/>
      <c r="E276" s="1048"/>
      <c r="F276" s="1187"/>
    </row>
    <row r="277" spans="1:7" x14ac:dyDescent="0.2">
      <c r="A277" s="1056" t="s">
        <v>978</v>
      </c>
      <c r="B277" s="1029" t="s">
        <v>979</v>
      </c>
      <c r="C277" s="1028"/>
      <c r="D277" s="1028"/>
      <c r="E277" s="1048"/>
      <c r="F277" s="1187"/>
    </row>
    <row r="278" spans="1:7" x14ac:dyDescent="0.2">
      <c r="A278" s="1056"/>
      <c r="B278" s="1029" t="s">
        <v>980</v>
      </c>
      <c r="C278" s="1028"/>
      <c r="D278" s="1028"/>
      <c r="E278" s="1048"/>
      <c r="F278" s="1187"/>
    </row>
    <row r="279" spans="1:7" ht="63.75" x14ac:dyDescent="0.2">
      <c r="A279" s="1056">
        <v>1</v>
      </c>
      <c r="B279" s="1029" t="s">
        <v>981</v>
      </c>
      <c r="C279" s="1028" t="s">
        <v>69</v>
      </c>
      <c r="D279" s="1028">
        <v>15</v>
      </c>
      <c r="E279" s="1174"/>
      <c r="F279" s="1060">
        <f t="shared" ref="F279:F282" si="24">+ROUND((D279*E279),2)</f>
        <v>0</v>
      </c>
    </row>
    <row r="280" spans="1:7" ht="25.5" x14ac:dyDescent="0.2">
      <c r="A280" s="1056">
        <v>2</v>
      </c>
      <c r="B280" s="1029" t="s">
        <v>982</v>
      </c>
      <c r="C280" s="1028" t="s">
        <v>983</v>
      </c>
      <c r="D280" s="1028">
        <v>2</v>
      </c>
      <c r="E280" s="1174"/>
      <c r="F280" s="1060">
        <f t="shared" si="24"/>
        <v>0</v>
      </c>
    </row>
    <row r="281" spans="1:7" ht="51" x14ac:dyDescent="0.2">
      <c r="A281" s="1056">
        <v>3</v>
      </c>
      <c r="B281" s="1029" t="s">
        <v>984</v>
      </c>
      <c r="C281" s="1028" t="s">
        <v>69</v>
      </c>
      <c r="D281" s="1028">
        <v>120</v>
      </c>
      <c r="E281" s="1174"/>
      <c r="F281" s="1060">
        <f t="shared" si="24"/>
        <v>0</v>
      </c>
    </row>
    <row r="282" spans="1:7" ht="25.5" x14ac:dyDescent="0.2">
      <c r="A282" s="1056">
        <v>4</v>
      </c>
      <c r="B282" s="1029" t="s">
        <v>985</v>
      </c>
      <c r="C282" s="1028" t="s">
        <v>986</v>
      </c>
      <c r="D282" s="1028">
        <v>1</v>
      </c>
      <c r="E282" s="1174"/>
      <c r="F282" s="1060">
        <f t="shared" si="24"/>
        <v>0</v>
      </c>
    </row>
    <row r="283" spans="1:7" x14ac:dyDescent="0.2">
      <c r="A283" s="1056"/>
      <c r="B283" s="1029"/>
      <c r="C283" s="1028"/>
      <c r="D283" s="1028"/>
      <c r="E283" s="1048"/>
      <c r="F283" s="1187"/>
    </row>
    <row r="284" spans="1:7" s="1112" customFormat="1" ht="25.5" x14ac:dyDescent="0.2">
      <c r="A284" s="1038"/>
      <c r="B284" s="1158" t="s">
        <v>1193</v>
      </c>
      <c r="C284" s="1038"/>
      <c r="D284" s="1038"/>
      <c r="E284" s="1038"/>
      <c r="F284" s="1116">
        <f>SUM(F279:F283)</f>
        <v>0</v>
      </c>
      <c r="G284" s="1111"/>
    </row>
    <row r="285" spans="1:7" ht="25.5" x14ac:dyDescent="0.2">
      <c r="A285" s="1056" t="s">
        <v>988</v>
      </c>
      <c r="B285" s="1029" t="s">
        <v>989</v>
      </c>
      <c r="C285" s="1028"/>
      <c r="D285" s="1028"/>
      <c r="E285" s="1048"/>
      <c r="F285" s="1187"/>
    </row>
    <row r="286" spans="1:7" ht="38.25" x14ac:dyDescent="0.2">
      <c r="A286" s="1056">
        <v>1</v>
      </c>
      <c r="B286" s="1029" t="s">
        <v>990</v>
      </c>
      <c r="C286" s="1028" t="s">
        <v>986</v>
      </c>
      <c r="D286" s="1028">
        <v>1</v>
      </c>
      <c r="E286" s="1174"/>
      <c r="F286" s="1060">
        <f t="shared" ref="F286:F298" si="25">+ROUND((D286*E286),2)</f>
        <v>0</v>
      </c>
    </row>
    <row r="287" spans="1:7" ht="25.5" x14ac:dyDescent="0.2">
      <c r="A287" s="1056">
        <v>2</v>
      </c>
      <c r="B287" s="1029" t="s">
        <v>991</v>
      </c>
      <c r="C287" s="1028" t="s">
        <v>14</v>
      </c>
      <c r="D287" s="1028">
        <v>1</v>
      </c>
      <c r="E287" s="1174"/>
      <c r="F287" s="1060">
        <f t="shared" si="25"/>
        <v>0</v>
      </c>
    </row>
    <row r="288" spans="1:7" x14ac:dyDescent="0.2">
      <c r="A288" s="1056">
        <v>3</v>
      </c>
      <c r="B288" s="1029" t="s">
        <v>992</v>
      </c>
      <c r="C288" s="1028" t="s">
        <v>14</v>
      </c>
      <c r="D288" s="1028">
        <v>1</v>
      </c>
      <c r="E288" s="1174"/>
      <c r="F288" s="1060">
        <f t="shared" si="25"/>
        <v>0</v>
      </c>
    </row>
    <row r="289" spans="1:6" ht="25.5" x14ac:dyDescent="0.2">
      <c r="A289" s="1056">
        <v>4</v>
      </c>
      <c r="B289" s="1029" t="s">
        <v>993</v>
      </c>
      <c r="C289" s="1028" t="s">
        <v>14</v>
      </c>
      <c r="D289" s="1028">
        <v>1</v>
      </c>
      <c r="E289" s="1174"/>
      <c r="F289" s="1060">
        <f t="shared" si="25"/>
        <v>0</v>
      </c>
    </row>
    <row r="290" spans="1:6" x14ac:dyDescent="0.2">
      <c r="A290" s="1056">
        <v>5</v>
      </c>
      <c r="B290" s="1029" t="s">
        <v>994</v>
      </c>
      <c r="C290" s="1028" t="s">
        <v>14</v>
      </c>
      <c r="D290" s="1028">
        <v>1</v>
      </c>
      <c r="E290" s="1174"/>
      <c r="F290" s="1060">
        <f t="shared" si="25"/>
        <v>0</v>
      </c>
    </row>
    <row r="291" spans="1:6" x14ac:dyDescent="0.2">
      <c r="A291" s="1056">
        <v>6</v>
      </c>
      <c r="B291" s="1029" t="s">
        <v>995</v>
      </c>
      <c r="C291" s="1028" t="s">
        <v>69</v>
      </c>
      <c r="D291" s="1028">
        <v>15</v>
      </c>
      <c r="E291" s="1174"/>
      <c r="F291" s="1060">
        <f t="shared" si="25"/>
        <v>0</v>
      </c>
    </row>
    <row r="292" spans="1:6" x14ac:dyDescent="0.2">
      <c r="A292" s="1056">
        <v>7</v>
      </c>
      <c r="B292" s="1029" t="s">
        <v>996</v>
      </c>
      <c r="C292" s="1028" t="s">
        <v>6</v>
      </c>
      <c r="D292" s="1028">
        <v>2</v>
      </c>
      <c r="E292" s="1174"/>
      <c r="F292" s="1060">
        <f t="shared" si="25"/>
        <v>0</v>
      </c>
    </row>
    <row r="293" spans="1:6" x14ac:dyDescent="0.2">
      <c r="A293" s="1056">
        <v>8</v>
      </c>
      <c r="B293" s="1029" t="s">
        <v>997</v>
      </c>
      <c r="C293" s="1028" t="s">
        <v>6</v>
      </c>
      <c r="D293" s="1028">
        <v>5</v>
      </c>
      <c r="E293" s="1174"/>
      <c r="F293" s="1060">
        <f t="shared" si="25"/>
        <v>0</v>
      </c>
    </row>
    <row r="294" spans="1:6" x14ac:dyDescent="0.2">
      <c r="A294" s="1056">
        <v>9</v>
      </c>
      <c r="B294" s="1029" t="s">
        <v>998</v>
      </c>
      <c r="C294" s="1028" t="s">
        <v>6</v>
      </c>
      <c r="D294" s="1028">
        <v>1</v>
      </c>
      <c r="E294" s="1174"/>
      <c r="F294" s="1060">
        <f t="shared" si="25"/>
        <v>0</v>
      </c>
    </row>
    <row r="295" spans="1:6" x14ac:dyDescent="0.2">
      <c r="A295" s="1056">
        <v>10</v>
      </c>
      <c r="B295" s="1029" t="s">
        <v>999</v>
      </c>
      <c r="C295" s="1028" t="s">
        <v>6</v>
      </c>
      <c r="D295" s="1028">
        <v>1</v>
      </c>
      <c r="E295" s="1174"/>
      <c r="F295" s="1060">
        <f t="shared" si="25"/>
        <v>0</v>
      </c>
    </row>
    <row r="296" spans="1:6" x14ac:dyDescent="0.2">
      <c r="A296" s="1056">
        <v>11</v>
      </c>
      <c r="B296" s="1029" t="s">
        <v>1000</v>
      </c>
      <c r="C296" s="1028" t="s">
        <v>6</v>
      </c>
      <c r="D296" s="1028">
        <v>1</v>
      </c>
      <c r="E296" s="1174"/>
      <c r="F296" s="1060">
        <f t="shared" si="25"/>
        <v>0</v>
      </c>
    </row>
    <row r="297" spans="1:6" ht="25.5" x14ac:dyDescent="0.2">
      <c r="A297" s="1056">
        <v>12</v>
      </c>
      <c r="B297" s="1029" t="s">
        <v>1001</v>
      </c>
      <c r="C297" s="1028" t="s">
        <v>69</v>
      </c>
      <c r="D297" s="1028">
        <v>12</v>
      </c>
      <c r="E297" s="1174"/>
      <c r="F297" s="1060">
        <f t="shared" si="25"/>
        <v>0</v>
      </c>
    </row>
    <row r="298" spans="1:6" ht="25.5" x14ac:dyDescent="0.2">
      <c r="A298" s="1056">
        <v>13</v>
      </c>
      <c r="B298" s="1029" t="s">
        <v>1002</v>
      </c>
      <c r="C298" s="1028" t="s">
        <v>69</v>
      </c>
      <c r="D298" s="1028">
        <v>8</v>
      </c>
      <c r="E298" s="1174"/>
      <c r="F298" s="1060">
        <f t="shared" si="25"/>
        <v>0</v>
      </c>
    </row>
    <row r="299" spans="1:6" ht="25.5" x14ac:dyDescent="0.2">
      <c r="A299" s="1056"/>
      <c r="B299" s="1029" t="s">
        <v>1003</v>
      </c>
      <c r="C299" s="1028"/>
      <c r="D299" s="1028"/>
      <c r="E299" s="1048"/>
      <c r="F299" s="1187"/>
    </row>
    <row r="300" spans="1:6" x14ac:dyDescent="0.2">
      <c r="A300" s="1056"/>
      <c r="B300" s="1029"/>
      <c r="C300" s="1028"/>
      <c r="D300" s="1028"/>
      <c r="E300" s="1048"/>
      <c r="F300" s="1187"/>
    </row>
    <row r="301" spans="1:6" x14ac:dyDescent="0.2">
      <c r="A301" s="1038"/>
      <c r="B301" s="1158" t="s">
        <v>1194</v>
      </c>
      <c r="C301" s="1038"/>
      <c r="D301" s="1038"/>
      <c r="E301" s="1038"/>
      <c r="F301" s="1116">
        <f>SUM(F286:F300)</f>
        <v>0</v>
      </c>
    </row>
    <row r="302" spans="1:6" x14ac:dyDescent="0.2">
      <c r="A302" s="1056" t="s">
        <v>1005</v>
      </c>
      <c r="B302" s="1029" t="s">
        <v>1006</v>
      </c>
      <c r="C302" s="1028"/>
      <c r="D302" s="1028"/>
      <c r="E302" s="1048"/>
      <c r="F302" s="1187"/>
    </row>
    <row r="303" spans="1:6" ht="51" x14ac:dyDescent="0.2">
      <c r="A303" s="1056"/>
      <c r="B303" s="1029" t="s">
        <v>1007</v>
      </c>
      <c r="C303" s="1028"/>
      <c r="D303" s="1028"/>
      <c r="E303" s="1048"/>
      <c r="F303" s="1187"/>
    </row>
    <row r="304" spans="1:6" ht="25.5" x14ac:dyDescent="0.2">
      <c r="A304" s="1056"/>
      <c r="B304" s="1029" t="s">
        <v>1008</v>
      </c>
      <c r="C304" s="1028"/>
      <c r="D304" s="1028"/>
      <c r="E304" s="1048"/>
      <c r="F304" s="1187"/>
    </row>
    <row r="305" spans="1:6" x14ac:dyDescent="0.2">
      <c r="A305" s="1056"/>
      <c r="B305" s="1029" t="s">
        <v>1009</v>
      </c>
      <c r="C305" s="1028"/>
      <c r="D305" s="1028"/>
      <c r="E305" s="1048"/>
      <c r="F305" s="1187"/>
    </row>
    <row r="306" spans="1:6" x14ac:dyDescent="0.2">
      <c r="A306" s="1056"/>
      <c r="B306" s="1029" t="s">
        <v>1010</v>
      </c>
      <c r="C306" s="1028"/>
      <c r="D306" s="1028"/>
      <c r="E306" s="1048"/>
      <c r="F306" s="1187"/>
    </row>
    <row r="307" spans="1:6" x14ac:dyDescent="0.2">
      <c r="A307" s="1056"/>
      <c r="B307" s="1029" t="s">
        <v>1011</v>
      </c>
      <c r="C307" s="1028"/>
      <c r="D307" s="1028"/>
      <c r="E307" s="1048"/>
      <c r="F307" s="1187"/>
    </row>
    <row r="308" spans="1:6" x14ac:dyDescent="0.2">
      <c r="A308" s="1056"/>
      <c r="B308" s="1029" t="s">
        <v>1012</v>
      </c>
      <c r="C308" s="1028" t="s">
        <v>1195</v>
      </c>
      <c r="D308" s="1028">
        <v>1</v>
      </c>
      <c r="E308" s="1174"/>
      <c r="F308" s="1060">
        <f>+ROUND((D308*E308),2)</f>
        <v>0</v>
      </c>
    </row>
    <row r="309" spans="1:6" x14ac:dyDescent="0.2">
      <c r="A309" s="1056" t="s">
        <v>1014</v>
      </c>
      <c r="B309" s="1029" t="s">
        <v>1015</v>
      </c>
      <c r="C309" s="1028"/>
      <c r="D309" s="1028"/>
      <c r="E309" s="1048"/>
      <c r="F309" s="1187"/>
    </row>
    <row r="310" spans="1:6" ht="89.25" x14ac:dyDescent="0.2">
      <c r="A310" s="1056"/>
      <c r="B310" s="1029" t="s">
        <v>1016</v>
      </c>
      <c r="C310" s="1028" t="s">
        <v>14</v>
      </c>
      <c r="D310" s="1028">
        <v>1</v>
      </c>
      <c r="E310" s="1174"/>
      <c r="F310" s="1060">
        <f t="shared" ref="F310:F311" si="26">+ROUND((D310*E310),2)</f>
        <v>0</v>
      </c>
    </row>
    <row r="311" spans="1:6" ht="50.25" customHeight="1" x14ac:dyDescent="0.2">
      <c r="A311" s="1056"/>
      <c r="B311" s="1029" t="s">
        <v>1017</v>
      </c>
      <c r="C311" s="1028" t="s">
        <v>14</v>
      </c>
      <c r="D311" s="1028">
        <v>1</v>
      </c>
      <c r="E311" s="1174"/>
      <c r="F311" s="1060">
        <f t="shared" si="26"/>
        <v>0</v>
      </c>
    </row>
    <row r="312" spans="1:6" ht="25.5" x14ac:dyDescent="0.2">
      <c r="A312" s="1056"/>
      <c r="B312" s="1029" t="s">
        <v>1018</v>
      </c>
      <c r="C312" s="1028"/>
      <c r="D312" s="1028"/>
      <c r="E312" s="1048"/>
      <c r="F312" s="1187"/>
    </row>
    <row r="313" spans="1:6" x14ac:dyDescent="0.2">
      <c r="A313" s="1056"/>
      <c r="B313" s="1029"/>
      <c r="C313" s="1028"/>
      <c r="D313" s="1028"/>
      <c r="E313" s="1048"/>
      <c r="F313" s="1187"/>
    </row>
    <row r="314" spans="1:6" x14ac:dyDescent="0.2">
      <c r="A314" s="1038"/>
      <c r="B314" s="1158" t="s">
        <v>1196</v>
      </c>
      <c r="C314" s="1038"/>
      <c r="D314" s="1038"/>
      <c r="E314" s="1038"/>
      <c r="F314" s="1116">
        <f>SUM(F310:F312)</f>
        <v>0</v>
      </c>
    </row>
    <row r="315" spans="1:6" ht="25.5" x14ac:dyDescent="0.2">
      <c r="A315" s="1056" t="s">
        <v>1020</v>
      </c>
      <c r="B315" s="1029" t="s">
        <v>1021</v>
      </c>
      <c r="C315" s="1028" t="s">
        <v>14</v>
      </c>
      <c r="D315" s="1028">
        <v>1</v>
      </c>
      <c r="E315" s="1188"/>
      <c r="F315" s="1060">
        <f t="shared" ref="F315" si="27">+ROUND((D315*E315),2)</f>
        <v>0</v>
      </c>
    </row>
    <row r="316" spans="1:6" x14ac:dyDescent="0.2">
      <c r="A316" s="1056"/>
      <c r="B316" s="1029" t="s">
        <v>1022</v>
      </c>
      <c r="C316" s="1028"/>
      <c r="D316" s="1028"/>
      <c r="E316" s="1048"/>
      <c r="F316" s="1187"/>
    </row>
    <row r="317" spans="1:6" x14ac:dyDescent="0.2">
      <c r="A317" s="1056" t="s">
        <v>867</v>
      </c>
      <c r="B317" s="1029" t="s">
        <v>1023</v>
      </c>
      <c r="C317" s="1028"/>
      <c r="D317" s="1028"/>
      <c r="E317" s="1048"/>
      <c r="F317" s="1187">
        <f>SUM(F167:F243)</f>
        <v>0</v>
      </c>
    </row>
    <row r="318" spans="1:6" x14ac:dyDescent="0.2">
      <c r="A318" s="1056" t="s">
        <v>942</v>
      </c>
      <c r="B318" s="1029" t="s">
        <v>1024</v>
      </c>
      <c r="C318" s="1028"/>
      <c r="D318" s="1028"/>
      <c r="E318" s="1048"/>
      <c r="F318" s="1187">
        <f>+F267</f>
        <v>0</v>
      </c>
    </row>
    <row r="319" spans="1:6" x14ac:dyDescent="0.2">
      <c r="A319" s="1056" t="s">
        <v>967</v>
      </c>
      <c r="B319" s="1029" t="s">
        <v>1025</v>
      </c>
      <c r="C319" s="1028"/>
      <c r="D319" s="1028"/>
      <c r="E319" s="1048"/>
      <c r="F319" s="1187">
        <f>+F275</f>
        <v>0</v>
      </c>
    </row>
    <row r="320" spans="1:6" x14ac:dyDescent="0.2">
      <c r="A320" s="1056" t="s">
        <v>978</v>
      </c>
      <c r="B320" s="1029" t="s">
        <v>1026</v>
      </c>
      <c r="C320" s="1028"/>
      <c r="D320" s="1028"/>
      <c r="E320" s="1048"/>
      <c r="F320" s="1187">
        <f>+F284</f>
        <v>0</v>
      </c>
    </row>
    <row r="321" spans="1:7" x14ac:dyDescent="0.2">
      <c r="A321" s="1056" t="s">
        <v>988</v>
      </c>
      <c r="B321" s="1029" t="s">
        <v>1027</v>
      </c>
      <c r="C321" s="1028"/>
      <c r="D321" s="1028"/>
      <c r="E321" s="1048"/>
      <c r="F321" s="1187">
        <f>+F301</f>
        <v>0</v>
      </c>
    </row>
    <row r="322" spans="1:7" ht="14.25" customHeight="1" x14ac:dyDescent="0.2">
      <c r="A322" s="1056" t="s">
        <v>1005</v>
      </c>
      <c r="B322" s="1029" t="s">
        <v>1028</v>
      </c>
      <c r="C322" s="1028"/>
      <c r="D322" s="1028"/>
      <c r="E322" s="1048"/>
      <c r="F322" s="1187">
        <f>+F308</f>
        <v>0</v>
      </c>
    </row>
    <row r="323" spans="1:7" x14ac:dyDescent="0.2">
      <c r="A323" s="1056" t="s">
        <v>1014</v>
      </c>
      <c r="B323" s="1029" t="s">
        <v>1015</v>
      </c>
      <c r="C323" s="1028"/>
      <c r="D323" s="1028"/>
      <c r="E323" s="1048"/>
      <c r="F323" s="1187">
        <f>+F314</f>
        <v>0</v>
      </c>
    </row>
    <row r="324" spans="1:7" x14ac:dyDescent="0.2">
      <c r="A324" s="1056" t="s">
        <v>1020</v>
      </c>
      <c r="B324" s="1029" t="s">
        <v>1029</v>
      </c>
      <c r="C324" s="1028"/>
      <c r="D324" s="1028"/>
      <c r="E324" s="1048"/>
      <c r="F324" s="1187">
        <f>+F315</f>
        <v>0</v>
      </c>
    </row>
    <row r="325" spans="1:7" x14ac:dyDescent="0.2">
      <c r="A325" s="1056"/>
      <c r="B325" s="1029"/>
      <c r="C325" s="1028"/>
      <c r="D325" s="1028"/>
      <c r="E325" s="1037"/>
      <c r="F325" s="1187"/>
    </row>
    <row r="326" spans="1:7" ht="13.5" thickBot="1" x14ac:dyDescent="0.25">
      <c r="A326" s="1032"/>
      <c r="B326" s="1159" t="s">
        <v>1197</v>
      </c>
      <c r="C326" s="1032"/>
      <c r="D326" s="1032"/>
      <c r="E326" s="1032"/>
      <c r="F326" s="1117">
        <f>SUM(F317:F324)</f>
        <v>0</v>
      </c>
    </row>
    <row r="327" spans="1:7" ht="15.75" thickTop="1" x14ac:dyDescent="0.2">
      <c r="A327" s="1192" t="s">
        <v>1198</v>
      </c>
      <c r="B327" s="774" t="s">
        <v>1031</v>
      </c>
      <c r="C327" s="724"/>
      <c r="D327" s="724"/>
      <c r="E327" s="1162"/>
      <c r="F327" s="1193"/>
    </row>
    <row r="328" spans="1:7" x14ac:dyDescent="0.2">
      <c r="A328" s="1056" t="s">
        <v>1032</v>
      </c>
      <c r="B328" s="1029" t="s">
        <v>1033</v>
      </c>
      <c r="C328" s="1028"/>
      <c r="D328" s="1028"/>
      <c r="E328" s="1048"/>
      <c r="F328" s="1187"/>
    </row>
    <row r="329" spans="1:7" x14ac:dyDescent="0.2">
      <c r="A329" s="1056"/>
      <c r="B329" s="1029" t="s">
        <v>1034</v>
      </c>
      <c r="C329" s="1028"/>
      <c r="D329" s="1028"/>
      <c r="E329" s="1048"/>
      <c r="F329" s="1187"/>
    </row>
    <row r="330" spans="1:7" x14ac:dyDescent="0.2">
      <c r="A330" s="1056"/>
      <c r="B330" s="1029" t="s">
        <v>1035</v>
      </c>
      <c r="C330" s="1028"/>
      <c r="D330" s="1028"/>
      <c r="E330" s="1048"/>
      <c r="F330" s="1187"/>
    </row>
    <row r="331" spans="1:7" x14ac:dyDescent="0.2">
      <c r="A331" s="1056"/>
      <c r="B331" s="1029" t="s">
        <v>1036</v>
      </c>
      <c r="C331" s="1028"/>
      <c r="D331" s="1028"/>
      <c r="E331" s="1048"/>
      <c r="F331" s="1187"/>
    </row>
    <row r="332" spans="1:7" x14ac:dyDescent="0.2">
      <c r="A332" s="1056"/>
      <c r="B332" s="1029" t="s">
        <v>1037</v>
      </c>
      <c r="C332" s="1028" t="s">
        <v>69</v>
      </c>
      <c r="D332" s="1028">
        <v>13.5</v>
      </c>
      <c r="E332" s="1174"/>
      <c r="F332" s="1060">
        <f t="shared" ref="F332" si="28">+ROUND((D332*E332),2)</f>
        <v>0</v>
      </c>
    </row>
    <row r="333" spans="1:7" x14ac:dyDescent="0.2">
      <c r="A333" s="1491" t="s">
        <v>3269</v>
      </c>
      <c r="B333" s="1029" t="s">
        <v>3268</v>
      </c>
      <c r="C333" s="1028"/>
      <c r="D333" s="1028"/>
      <c r="E333" s="1048"/>
      <c r="F333" s="1060"/>
      <c r="G333" s="259" t="s">
        <v>3272</v>
      </c>
    </row>
    <row r="334" spans="1:7" x14ac:dyDescent="0.2">
      <c r="A334" s="1056"/>
      <c r="B334" s="1029" t="s">
        <v>1040</v>
      </c>
      <c r="C334" s="1028"/>
      <c r="D334" s="1028"/>
      <c r="E334" s="1048"/>
      <c r="F334" s="1187"/>
    </row>
    <row r="335" spans="1:7" x14ac:dyDescent="0.2">
      <c r="A335" s="1056"/>
      <c r="B335" s="1029" t="s">
        <v>3218</v>
      </c>
      <c r="C335" s="1028"/>
      <c r="D335" s="1028"/>
      <c r="E335" s="1048"/>
      <c r="F335" s="1187"/>
    </row>
    <row r="336" spans="1:7" x14ac:dyDescent="0.2">
      <c r="A336" s="1056"/>
      <c r="B336" s="1029" t="s">
        <v>1042</v>
      </c>
      <c r="C336" s="1028"/>
      <c r="D336" s="1028"/>
      <c r="E336" s="1048"/>
      <c r="F336" s="1187"/>
    </row>
    <row r="337" spans="1:7" x14ac:dyDescent="0.2">
      <c r="A337" s="1056"/>
      <c r="B337" s="1029" t="s">
        <v>728</v>
      </c>
      <c r="C337" s="1028" t="s">
        <v>14</v>
      </c>
      <c r="D337" s="1028">
        <v>1</v>
      </c>
      <c r="E337" s="1174"/>
      <c r="F337" s="1060">
        <f t="shared" ref="F337" si="29">+ROUND((D337*E337),2)</f>
        <v>0</v>
      </c>
    </row>
    <row r="338" spans="1:7" x14ac:dyDescent="0.2">
      <c r="A338" s="1056" t="s">
        <v>1043</v>
      </c>
      <c r="B338" s="1029" t="s">
        <v>1044</v>
      </c>
      <c r="C338" s="1028"/>
      <c r="D338" s="1028"/>
      <c r="E338" s="1048"/>
      <c r="F338" s="1187"/>
    </row>
    <row r="339" spans="1:7" ht="25.5" x14ac:dyDescent="0.2">
      <c r="A339" s="1056"/>
      <c r="B339" s="1029" t="s">
        <v>1045</v>
      </c>
      <c r="C339" s="1028"/>
      <c r="D339" s="1028"/>
      <c r="E339" s="1048"/>
      <c r="F339" s="1187"/>
    </row>
    <row r="340" spans="1:7" x14ac:dyDescent="0.2">
      <c r="A340" s="1056"/>
      <c r="B340" s="1029" t="s">
        <v>1046</v>
      </c>
      <c r="C340" s="1028"/>
      <c r="D340" s="1028"/>
      <c r="E340" s="1048"/>
      <c r="F340" s="1187"/>
    </row>
    <row r="341" spans="1:7" x14ac:dyDescent="0.2">
      <c r="A341" s="1056"/>
      <c r="B341" s="1029" t="s">
        <v>1047</v>
      </c>
      <c r="C341" s="1028"/>
      <c r="D341" s="1028"/>
      <c r="E341" s="1048"/>
      <c r="F341" s="1187"/>
    </row>
    <row r="342" spans="1:7" x14ac:dyDescent="0.2">
      <c r="A342" s="1056"/>
      <c r="B342" s="1029" t="s">
        <v>728</v>
      </c>
      <c r="C342" s="1028" t="s">
        <v>14</v>
      </c>
      <c r="D342" s="1028">
        <v>1</v>
      </c>
      <c r="E342" s="1174"/>
      <c r="F342" s="1060">
        <f t="shared" ref="F342" si="30">+ROUND((D342*E342),2)</f>
        <v>0</v>
      </c>
    </row>
    <row r="343" spans="1:7" ht="15" customHeight="1" x14ac:dyDescent="0.2">
      <c r="A343" s="1056" t="s">
        <v>1048</v>
      </c>
      <c r="B343" s="1029" t="s">
        <v>1049</v>
      </c>
      <c r="C343" s="1028"/>
      <c r="D343" s="1028"/>
      <c r="E343" s="1048"/>
      <c r="F343" s="1187"/>
    </row>
    <row r="344" spans="1:7" x14ac:dyDescent="0.2">
      <c r="A344" s="1056"/>
      <c r="B344" s="1029" t="s">
        <v>1050</v>
      </c>
      <c r="C344" s="1028" t="s">
        <v>6</v>
      </c>
      <c r="D344" s="1028">
        <v>1</v>
      </c>
      <c r="E344" s="1174"/>
      <c r="F344" s="1060">
        <f t="shared" ref="F344" si="31">+ROUND((D344*E344),2)</f>
        <v>0</v>
      </c>
    </row>
    <row r="345" spans="1:7" ht="13.5" customHeight="1" x14ac:dyDescent="0.2">
      <c r="A345" s="1056" t="s">
        <v>1051</v>
      </c>
      <c r="B345" s="1029" t="s">
        <v>1052</v>
      </c>
      <c r="C345" s="1028"/>
      <c r="D345" s="1028"/>
      <c r="E345" s="1048"/>
      <c r="F345" s="1187"/>
    </row>
    <row r="346" spans="1:7" x14ac:dyDescent="0.2">
      <c r="A346" s="1056"/>
      <c r="B346" s="1029" t="s">
        <v>1053</v>
      </c>
      <c r="C346" s="1028"/>
      <c r="D346" s="1028"/>
      <c r="E346" s="1048"/>
      <c r="F346" s="1187"/>
    </row>
    <row r="347" spans="1:7" ht="14.25" customHeight="1" x14ac:dyDescent="0.2">
      <c r="A347" s="1056"/>
      <c r="B347" s="1029" t="s">
        <v>1054</v>
      </c>
      <c r="C347" s="1028" t="s">
        <v>6</v>
      </c>
      <c r="D347" s="1028">
        <v>2</v>
      </c>
      <c r="E347" s="1174"/>
      <c r="F347" s="1060">
        <f t="shared" ref="F347" si="32">+ROUND((D347*E347),2)</f>
        <v>0</v>
      </c>
    </row>
    <row r="348" spans="1:7" ht="25.5" x14ac:dyDescent="0.2">
      <c r="A348" s="1056" t="s">
        <v>1055</v>
      </c>
      <c r="B348" s="1029" t="s">
        <v>1056</v>
      </c>
      <c r="C348" s="1028"/>
      <c r="D348" s="1028"/>
      <c r="E348" s="1048"/>
      <c r="F348" s="1187"/>
      <c r="G348" s="260"/>
    </row>
    <row r="349" spans="1:7" x14ac:dyDescent="0.2">
      <c r="A349" s="1056"/>
      <c r="B349" s="1029" t="s">
        <v>1057</v>
      </c>
      <c r="C349" s="1028"/>
      <c r="D349" s="1028"/>
      <c r="E349" s="1048"/>
      <c r="F349" s="1187"/>
      <c r="G349" s="260"/>
    </row>
    <row r="350" spans="1:7" x14ac:dyDescent="0.2">
      <c r="A350" s="1056"/>
      <c r="B350" s="1029" t="s">
        <v>1058</v>
      </c>
      <c r="C350" s="1028"/>
      <c r="D350" s="1028"/>
      <c r="E350" s="1048"/>
      <c r="F350" s="1187"/>
      <c r="G350" s="260"/>
    </row>
    <row r="351" spans="1:7" x14ac:dyDescent="0.2">
      <c r="A351" s="1056"/>
      <c r="B351" s="1029" t="s">
        <v>1059</v>
      </c>
      <c r="C351" s="1028"/>
      <c r="D351" s="1028">
        <v>50</v>
      </c>
      <c r="E351" s="1048"/>
      <c r="F351" s="1060"/>
      <c r="G351" s="260" t="s">
        <v>3270</v>
      </c>
    </row>
    <row r="352" spans="1:7" ht="12.75" customHeight="1" x14ac:dyDescent="0.2">
      <c r="A352" s="1056"/>
      <c r="B352" s="1029" t="s">
        <v>1061</v>
      </c>
      <c r="C352" s="1028" t="s">
        <v>22</v>
      </c>
      <c r="D352" s="1028">
        <v>19.752521752405187</v>
      </c>
      <c r="E352" s="1174"/>
      <c r="F352" s="1060">
        <f>+ROUND((D352*E352),2)</f>
        <v>0</v>
      </c>
      <c r="G352" s="260" t="s">
        <v>3271</v>
      </c>
    </row>
    <row r="353" spans="1:7" x14ac:dyDescent="0.2">
      <c r="A353" s="1056"/>
      <c r="B353" s="1029" t="s">
        <v>1062</v>
      </c>
      <c r="C353" s="1048" t="s">
        <v>22</v>
      </c>
      <c r="D353" s="1028">
        <v>2.1947246391561319</v>
      </c>
      <c r="E353" s="1174"/>
      <c r="F353" s="1060">
        <f>+ROUND((D353*E353),2)</f>
        <v>0</v>
      </c>
      <c r="G353" s="260" t="s">
        <v>3271</v>
      </c>
    </row>
    <row r="354" spans="1:7" ht="12" customHeight="1" x14ac:dyDescent="0.2">
      <c r="A354" s="1056"/>
      <c r="B354" s="1029"/>
      <c r="C354" s="1048"/>
      <c r="D354" s="1048"/>
      <c r="E354" s="1048"/>
      <c r="F354" s="1048"/>
      <c r="G354" s="260"/>
    </row>
    <row r="355" spans="1:7" ht="13.5" customHeight="1" x14ac:dyDescent="0.2">
      <c r="A355" s="1056" t="s">
        <v>1063</v>
      </c>
      <c r="B355" s="1029" t="s">
        <v>1064</v>
      </c>
      <c r="C355" s="1048"/>
      <c r="D355" s="1048"/>
      <c r="E355" s="1048"/>
      <c r="F355" s="1048"/>
      <c r="G355" s="260"/>
    </row>
    <row r="356" spans="1:7" x14ac:dyDescent="0.2">
      <c r="A356" s="1056"/>
      <c r="B356" s="1029" t="s">
        <v>1065</v>
      </c>
      <c r="C356" s="1028" t="s">
        <v>29</v>
      </c>
      <c r="D356" s="1028">
        <v>6.75</v>
      </c>
      <c r="E356" s="1174"/>
      <c r="F356" s="1060">
        <f t="shared" ref="F356" si="33">+ROUND((D356*E356),2)</f>
        <v>0</v>
      </c>
      <c r="G356" s="260" t="s">
        <v>3271</v>
      </c>
    </row>
    <row r="357" spans="1:7" ht="12.75" customHeight="1" x14ac:dyDescent="0.2">
      <c r="A357" s="1056" t="s">
        <v>1066</v>
      </c>
      <c r="B357" s="1029" t="s">
        <v>1067</v>
      </c>
      <c r="C357" s="1048"/>
      <c r="D357" s="1048"/>
      <c r="E357" s="1048"/>
      <c r="F357" s="1048"/>
      <c r="G357" s="260"/>
    </row>
    <row r="358" spans="1:7" x14ac:dyDescent="0.2">
      <c r="A358" s="1056"/>
      <c r="B358" s="1029" t="s">
        <v>1068</v>
      </c>
      <c r="C358" s="1028"/>
      <c r="D358" s="1028"/>
      <c r="E358" s="1048"/>
      <c r="F358" s="1187"/>
      <c r="G358" s="260"/>
    </row>
    <row r="359" spans="1:7" x14ac:dyDescent="0.2">
      <c r="A359" s="1056"/>
      <c r="B359" s="1029" t="s">
        <v>1069</v>
      </c>
      <c r="C359" s="1028" t="s">
        <v>22</v>
      </c>
      <c r="D359" s="1028">
        <v>0.75294228634059956</v>
      </c>
      <c r="E359" s="1174"/>
      <c r="F359" s="1060">
        <f t="shared" ref="F359" si="34">+ROUND((D359*E359),2)</f>
        <v>0</v>
      </c>
      <c r="G359" s="260" t="s">
        <v>3271</v>
      </c>
    </row>
    <row r="360" spans="1:7" ht="12.75" customHeight="1" x14ac:dyDescent="0.2">
      <c r="A360" s="1056" t="s">
        <v>1070</v>
      </c>
      <c r="B360" s="1029" t="s">
        <v>1071</v>
      </c>
      <c r="C360" s="1028"/>
      <c r="D360" s="1028"/>
      <c r="E360" s="1048"/>
      <c r="F360" s="1187"/>
      <c r="G360" s="260"/>
    </row>
    <row r="361" spans="1:7" x14ac:dyDescent="0.2">
      <c r="A361" s="1056"/>
      <c r="B361" s="1029" t="s">
        <v>1072</v>
      </c>
      <c r="C361" s="1028"/>
      <c r="D361" s="1028"/>
      <c r="E361" s="1048"/>
      <c r="F361" s="1187"/>
      <c r="G361" s="260"/>
    </row>
    <row r="362" spans="1:7" ht="15" customHeight="1" x14ac:dyDescent="0.2">
      <c r="A362" s="1056"/>
      <c r="B362" s="1029" t="s">
        <v>1073</v>
      </c>
      <c r="C362" s="1028"/>
      <c r="D362" s="1028"/>
      <c r="E362" s="1048"/>
      <c r="F362" s="1187"/>
      <c r="G362" s="260"/>
    </row>
    <row r="363" spans="1:7" x14ac:dyDescent="0.2">
      <c r="A363" s="1056"/>
      <c r="B363" s="1029" t="s">
        <v>1074</v>
      </c>
      <c r="C363" s="1048"/>
      <c r="D363" s="1048"/>
      <c r="E363" s="1048"/>
      <c r="F363" s="1048"/>
    </row>
    <row r="364" spans="1:7" x14ac:dyDescent="0.2">
      <c r="A364" s="1056"/>
      <c r="B364" s="1029" t="s">
        <v>1075</v>
      </c>
      <c r="C364" s="1028"/>
      <c r="D364" s="1028"/>
      <c r="E364" s="1048"/>
      <c r="F364" s="1187"/>
    </row>
    <row r="365" spans="1:7" x14ac:dyDescent="0.2">
      <c r="A365" s="1056"/>
      <c r="B365" s="1029" t="s">
        <v>1076</v>
      </c>
      <c r="C365" s="1028"/>
      <c r="D365" s="1028"/>
      <c r="E365" s="1048"/>
      <c r="F365" s="1187"/>
    </row>
    <row r="366" spans="1:7" x14ac:dyDescent="0.2">
      <c r="A366" s="1056"/>
      <c r="B366" s="1029" t="s">
        <v>1077</v>
      </c>
      <c r="C366" s="1028"/>
      <c r="D366" s="1028"/>
      <c r="E366" s="1048"/>
      <c r="F366" s="1187"/>
    </row>
    <row r="367" spans="1:7" ht="15" customHeight="1" x14ac:dyDescent="0.2">
      <c r="A367" s="1056"/>
      <c r="B367" s="1029" t="s">
        <v>1078</v>
      </c>
      <c r="C367" s="1028"/>
      <c r="D367" s="1028"/>
      <c r="E367" s="1048"/>
      <c r="F367" s="1187"/>
    </row>
    <row r="368" spans="1:7" x14ac:dyDescent="0.2">
      <c r="A368" s="1056"/>
      <c r="B368" s="1029" t="s">
        <v>1079</v>
      </c>
      <c r="C368" s="1028"/>
      <c r="D368" s="1028"/>
      <c r="E368" s="1048"/>
      <c r="F368" s="1187"/>
    </row>
    <row r="369" spans="1:8" x14ac:dyDescent="0.2">
      <c r="A369" s="1056"/>
      <c r="B369" s="1029" t="s">
        <v>1080</v>
      </c>
      <c r="C369" s="1028"/>
      <c r="D369" s="1028"/>
      <c r="E369" s="1048"/>
      <c r="F369" s="1187"/>
    </row>
    <row r="370" spans="1:8" ht="14.25" customHeight="1" x14ac:dyDescent="0.2">
      <c r="A370" s="1056"/>
      <c r="B370" s="1197" t="s">
        <v>1069</v>
      </c>
      <c r="C370" s="1028" t="s">
        <v>22</v>
      </c>
      <c r="D370" s="1028">
        <v>3.6176478382622057</v>
      </c>
      <c r="E370" s="1174"/>
      <c r="F370" s="1060">
        <f t="shared" ref="F370" si="35">+ROUND((D370*E370),2)</f>
        <v>0</v>
      </c>
    </row>
    <row r="371" spans="1:8" ht="25.5" x14ac:dyDescent="0.2">
      <c r="A371" s="1195" t="s">
        <v>1081</v>
      </c>
      <c r="B371" s="1197" t="s">
        <v>1082</v>
      </c>
      <c r="C371" s="1196"/>
      <c r="D371" s="1028"/>
      <c r="E371" s="1048"/>
      <c r="F371" s="1187"/>
    </row>
    <row r="372" spans="1:8" x14ac:dyDescent="0.2">
      <c r="A372" s="1195"/>
      <c r="B372" s="744" t="s">
        <v>1083</v>
      </c>
      <c r="C372" s="1196"/>
      <c r="D372" s="1028"/>
      <c r="E372" s="1048"/>
      <c r="F372" s="1187"/>
    </row>
    <row r="373" spans="1:8" x14ac:dyDescent="0.2">
      <c r="A373" s="1195"/>
      <c r="B373" s="1198" t="s">
        <v>1084</v>
      </c>
      <c r="C373" s="1196" t="s">
        <v>22</v>
      </c>
      <c r="D373" s="1028">
        <v>17.565804426958515</v>
      </c>
      <c r="E373" s="1174"/>
      <c r="F373" s="1060">
        <f t="shared" ref="F373" si="36">+ROUND((D373*E373),2)</f>
        <v>0</v>
      </c>
    </row>
    <row r="374" spans="1:8" ht="25.5" x14ac:dyDescent="0.2">
      <c r="A374" s="1056" t="s">
        <v>1085</v>
      </c>
      <c r="B374" s="1198" t="s">
        <v>1086</v>
      </c>
      <c r="C374" s="1028"/>
      <c r="D374" s="1028"/>
      <c r="E374" s="1048"/>
      <c r="F374" s="1187"/>
    </row>
    <row r="375" spans="1:8" ht="25.5" x14ac:dyDescent="0.2">
      <c r="A375" s="1056"/>
      <c r="B375" s="1029" t="s">
        <v>1087</v>
      </c>
      <c r="C375" s="1028"/>
      <c r="D375" s="1028"/>
      <c r="E375" s="1048"/>
      <c r="F375" s="1187"/>
    </row>
    <row r="376" spans="1:8" ht="14.25" customHeight="1" x14ac:dyDescent="0.2">
      <c r="A376" s="1056"/>
      <c r="B376" s="1029" t="s">
        <v>1088</v>
      </c>
      <c r="C376" s="1028"/>
      <c r="D376" s="1028"/>
      <c r="E376" s="1048"/>
      <c r="F376" s="1187"/>
    </row>
    <row r="377" spans="1:8" ht="14.25" customHeight="1" x14ac:dyDescent="0.2">
      <c r="A377" s="1056"/>
      <c r="B377" s="1029" t="s">
        <v>1089</v>
      </c>
      <c r="C377" s="1028"/>
      <c r="D377" s="1028">
        <v>21.947246391561318</v>
      </c>
      <c r="E377" s="1048"/>
      <c r="F377" s="1187"/>
      <c r="H377" s="259"/>
    </row>
    <row r="378" spans="1:8" x14ac:dyDescent="0.2">
      <c r="A378" s="1056"/>
      <c r="B378" s="1029" t="s">
        <v>1090</v>
      </c>
      <c r="C378" s="1028"/>
      <c r="D378" s="1028"/>
      <c r="E378" s="1048"/>
      <c r="F378" s="1187"/>
    </row>
    <row r="379" spans="1:8" x14ac:dyDescent="0.2">
      <c r="A379" s="1056"/>
      <c r="B379" s="1029" t="s">
        <v>1091</v>
      </c>
      <c r="C379" s="1028"/>
      <c r="D379" s="1028">
        <v>3.6176478382622057</v>
      </c>
      <c r="E379" s="1048"/>
      <c r="F379" s="1187"/>
    </row>
    <row r="380" spans="1:8" x14ac:dyDescent="0.2">
      <c r="A380" s="1056"/>
      <c r="B380" s="1029" t="s">
        <v>1092</v>
      </c>
      <c r="C380" s="1028"/>
      <c r="D380" s="1028">
        <v>0.75294228634059956</v>
      </c>
      <c r="E380" s="1048"/>
      <c r="F380" s="1187"/>
    </row>
    <row r="381" spans="1:8" x14ac:dyDescent="0.2">
      <c r="A381" s="1056"/>
      <c r="B381" s="1029" t="s">
        <v>1093</v>
      </c>
      <c r="C381" s="1028"/>
      <c r="D381" s="1028">
        <v>1.085184E-2</v>
      </c>
      <c r="E381" s="1048"/>
      <c r="F381" s="1187"/>
    </row>
    <row r="382" spans="1:8" x14ac:dyDescent="0.2">
      <c r="A382" s="1056"/>
      <c r="B382" s="1029" t="s">
        <v>1094</v>
      </c>
      <c r="C382" s="1028"/>
      <c r="D382" s="1028">
        <v>4.3814419646028053</v>
      </c>
      <c r="E382" s="1048"/>
      <c r="F382" s="1187"/>
    </row>
    <row r="383" spans="1:8" x14ac:dyDescent="0.2">
      <c r="A383" s="1056"/>
      <c r="B383" s="1197"/>
      <c r="C383" s="1028" t="s">
        <v>22</v>
      </c>
      <c r="D383" s="1028">
        <v>17.565804426958501</v>
      </c>
      <c r="E383" s="1174"/>
      <c r="F383" s="1060">
        <f t="shared" ref="F383" si="37">+ROUND((D383*E383),2)</f>
        <v>0</v>
      </c>
      <c r="H383" s="259"/>
    </row>
    <row r="384" spans="1:8" ht="25.5" x14ac:dyDescent="0.2">
      <c r="A384" s="1195" t="s">
        <v>1095</v>
      </c>
      <c r="B384" s="1197" t="s">
        <v>1096</v>
      </c>
      <c r="C384" s="1196"/>
      <c r="D384" s="1028"/>
      <c r="E384" s="1048"/>
      <c r="F384" s="1187"/>
    </row>
    <row r="385" spans="1:6" ht="25.5" x14ac:dyDescent="0.2">
      <c r="A385" s="1195"/>
      <c r="B385" s="744" t="s">
        <v>1097</v>
      </c>
      <c r="C385" s="1196"/>
      <c r="D385" s="1028"/>
      <c r="E385" s="1048"/>
      <c r="F385" s="1187"/>
    </row>
    <row r="386" spans="1:6" ht="25.5" x14ac:dyDescent="0.2">
      <c r="A386" s="1195"/>
      <c r="B386" s="1198" t="s">
        <v>1098</v>
      </c>
      <c r="C386" s="1196" t="s">
        <v>10</v>
      </c>
      <c r="D386" s="1028">
        <v>12</v>
      </c>
      <c r="E386" s="1174"/>
      <c r="F386" s="1060">
        <f t="shared" ref="F386" si="38">+ROUND((D386*E386),2)</f>
        <v>0</v>
      </c>
    </row>
    <row r="387" spans="1:6" ht="25.5" x14ac:dyDescent="0.2">
      <c r="A387" s="1056" t="s">
        <v>1099</v>
      </c>
      <c r="B387" s="1198" t="s">
        <v>1100</v>
      </c>
      <c r="C387" s="1028"/>
      <c r="D387" s="1028"/>
      <c r="E387" s="1048"/>
      <c r="F387" s="1187"/>
    </row>
    <row r="388" spans="1:6" ht="12" customHeight="1" x14ac:dyDescent="0.2">
      <c r="A388" s="1056"/>
      <c r="B388" s="1029" t="s">
        <v>1101</v>
      </c>
      <c r="C388" s="1028"/>
      <c r="D388" s="1028"/>
      <c r="E388" s="1048"/>
      <c r="F388" s="1187"/>
    </row>
    <row r="389" spans="1:6" ht="25.5" x14ac:dyDescent="0.2">
      <c r="A389" s="1056"/>
      <c r="B389" s="1029" t="s">
        <v>1102</v>
      </c>
      <c r="C389" s="1028"/>
      <c r="D389" s="1028"/>
      <c r="E389" s="1048"/>
      <c r="F389" s="1187"/>
    </row>
    <row r="390" spans="1:6" x14ac:dyDescent="0.2">
      <c r="A390" s="1056"/>
      <c r="B390" s="1029" t="s">
        <v>1103</v>
      </c>
      <c r="C390" s="1028" t="s">
        <v>29</v>
      </c>
      <c r="D390" s="1028">
        <v>12</v>
      </c>
      <c r="E390" s="1174"/>
      <c r="F390" s="1060">
        <f t="shared" ref="F390" si="39">+ROUND((D390*E390),2)</f>
        <v>0</v>
      </c>
    </row>
    <row r="391" spans="1:6" x14ac:dyDescent="0.2">
      <c r="A391" s="1056" t="s">
        <v>1104</v>
      </c>
      <c r="B391" s="1029" t="s">
        <v>1105</v>
      </c>
      <c r="C391" s="1028"/>
      <c r="D391" s="1028"/>
      <c r="E391" s="1048"/>
      <c r="F391" s="1187"/>
    </row>
    <row r="392" spans="1:6" ht="25.5" x14ac:dyDescent="0.2">
      <c r="A392" s="1056"/>
      <c r="B392" s="1029" t="s">
        <v>1106</v>
      </c>
      <c r="C392" s="1028" t="s">
        <v>6</v>
      </c>
      <c r="D392" s="1028">
        <v>1</v>
      </c>
      <c r="E392" s="1174"/>
      <c r="F392" s="1060">
        <f t="shared" ref="F392:F393" si="40">+ROUND((D392*E392),2)</f>
        <v>0</v>
      </c>
    </row>
    <row r="393" spans="1:6" ht="25.5" x14ac:dyDescent="0.2">
      <c r="A393" s="1056" t="s">
        <v>1107</v>
      </c>
      <c r="B393" s="1029" t="s">
        <v>1108</v>
      </c>
      <c r="C393" s="1028" t="s">
        <v>10</v>
      </c>
      <c r="D393" s="1028">
        <v>40.5</v>
      </c>
      <c r="E393" s="1174"/>
      <c r="F393" s="1060">
        <f t="shared" si="40"/>
        <v>0</v>
      </c>
    </row>
    <row r="394" spans="1:6" x14ac:dyDescent="0.2">
      <c r="A394" s="1056"/>
      <c r="B394" s="1029"/>
      <c r="C394" s="1028"/>
      <c r="D394" s="1028"/>
      <c r="E394" s="1048"/>
      <c r="F394" s="1187"/>
    </row>
    <row r="395" spans="1:6" x14ac:dyDescent="0.2">
      <c r="A395" s="1031"/>
      <c r="B395" s="1160" t="s">
        <v>1199</v>
      </c>
      <c r="C395" s="1031"/>
      <c r="D395" s="1118"/>
      <c r="E395" s="1031"/>
      <c r="F395" s="1118">
        <f>SUM(F332:F393)</f>
        <v>0</v>
      </c>
    </row>
    <row r="396" spans="1:6" ht="15" x14ac:dyDescent="0.2">
      <c r="A396" s="1191" t="s">
        <v>1200</v>
      </c>
      <c r="B396" s="1027" t="s">
        <v>1113</v>
      </c>
      <c r="C396" s="1028"/>
      <c r="D396" s="1028"/>
      <c r="E396" s="1048"/>
      <c r="F396" s="1187"/>
    </row>
    <row r="397" spans="1:6" ht="25.5" x14ac:dyDescent="0.2">
      <c r="A397" s="1056" t="s">
        <v>1114</v>
      </c>
      <c r="B397" s="1029" t="s">
        <v>1115</v>
      </c>
      <c r="C397" s="1028"/>
      <c r="D397" s="1028"/>
      <c r="E397" s="1048"/>
      <c r="F397" s="1187"/>
    </row>
    <row r="398" spans="1:6" ht="25.5" x14ac:dyDescent="0.2">
      <c r="A398" s="1056"/>
      <c r="B398" s="1029" t="s">
        <v>1116</v>
      </c>
      <c r="C398" s="1028"/>
      <c r="D398" s="1028"/>
      <c r="E398" s="1048"/>
      <c r="F398" s="1187"/>
    </row>
    <row r="399" spans="1:6" x14ac:dyDescent="0.2">
      <c r="A399" s="1056"/>
      <c r="B399" s="1029" t="s">
        <v>728</v>
      </c>
      <c r="C399" s="1028"/>
      <c r="D399" s="1028">
        <v>1</v>
      </c>
      <c r="E399" s="1174"/>
      <c r="F399" s="1060">
        <f t="shared" ref="F399" si="41">+ROUND((D399*E399),2)</f>
        <v>0</v>
      </c>
    </row>
    <row r="400" spans="1:6" ht="25.5" x14ac:dyDescent="0.2">
      <c r="A400" s="1056" t="s">
        <v>1117</v>
      </c>
      <c r="B400" s="1029" t="s">
        <v>1201</v>
      </c>
      <c r="C400" s="1028"/>
      <c r="D400" s="1028"/>
      <c r="E400" s="1048"/>
      <c r="F400" s="1187"/>
    </row>
    <row r="401" spans="1:6" ht="25.5" x14ac:dyDescent="0.2">
      <c r="A401" s="1056"/>
      <c r="B401" s="1029" t="s">
        <v>1202</v>
      </c>
      <c r="C401" s="1028"/>
      <c r="D401" s="1028"/>
      <c r="E401" s="1048"/>
      <c r="F401" s="1187"/>
    </row>
    <row r="402" spans="1:6" x14ac:dyDescent="0.2">
      <c r="A402" s="1056"/>
      <c r="B402" s="1029" t="s">
        <v>728</v>
      </c>
      <c r="C402" s="1028"/>
      <c r="D402" s="1028"/>
      <c r="E402" s="1048"/>
      <c r="F402" s="1187">
        <f>+F439*0.1</f>
        <v>0</v>
      </c>
    </row>
    <row r="403" spans="1:6" ht="25.5" x14ac:dyDescent="0.2">
      <c r="A403" s="1056" t="s">
        <v>1120</v>
      </c>
      <c r="B403" s="1029" t="s">
        <v>1121</v>
      </c>
      <c r="C403" s="1028"/>
      <c r="D403" s="1028"/>
      <c r="E403" s="1048"/>
      <c r="F403" s="1187"/>
    </row>
    <row r="404" spans="1:6" x14ac:dyDescent="0.2">
      <c r="A404" s="1056"/>
      <c r="B404" s="1029" t="s">
        <v>1122</v>
      </c>
      <c r="C404" s="1028" t="s">
        <v>69</v>
      </c>
      <c r="D404" s="1028">
        <v>13.5</v>
      </c>
      <c r="E404" s="1174"/>
      <c r="F404" s="1060">
        <f t="shared" ref="F404" si="42">+ROUND((D404*E404),2)</f>
        <v>0</v>
      </c>
    </row>
    <row r="405" spans="1:6" ht="25.5" x14ac:dyDescent="0.2">
      <c r="A405" s="1056" t="s">
        <v>1123</v>
      </c>
      <c r="B405" s="1029" t="s">
        <v>1124</v>
      </c>
      <c r="C405" s="1028"/>
      <c r="D405" s="1028"/>
      <c r="E405" s="1048"/>
      <c r="F405" s="1187"/>
    </row>
    <row r="406" spans="1:6" ht="25.5" x14ac:dyDescent="0.2">
      <c r="A406" s="1056"/>
      <c r="B406" s="1029" t="s">
        <v>1125</v>
      </c>
      <c r="C406" s="1028" t="s">
        <v>6</v>
      </c>
      <c r="D406" s="1028">
        <v>1</v>
      </c>
      <c r="E406" s="1174"/>
      <c r="F406" s="1060">
        <f t="shared" ref="F406" si="43">+ROUND((D406*E406),2)</f>
        <v>0</v>
      </c>
    </row>
    <row r="407" spans="1:6" x14ac:dyDescent="0.2">
      <c r="A407" s="1056" t="s">
        <v>1126</v>
      </c>
      <c r="B407" s="1029" t="s">
        <v>1127</v>
      </c>
      <c r="C407" s="1028"/>
      <c r="D407" s="1028"/>
      <c r="E407" s="1048"/>
      <c r="F407" s="1187"/>
    </row>
    <row r="408" spans="1:6" x14ac:dyDescent="0.2">
      <c r="A408" s="1056"/>
      <c r="B408" s="1029" t="s">
        <v>1128</v>
      </c>
      <c r="C408" s="1028" t="s">
        <v>69</v>
      </c>
      <c r="D408" s="1028">
        <v>13.5</v>
      </c>
      <c r="E408" s="1174"/>
      <c r="F408" s="1060">
        <f t="shared" ref="F408" si="44">+ROUND((D408*E408),2)</f>
        <v>0</v>
      </c>
    </row>
    <row r="409" spans="1:6" ht="25.5" x14ac:dyDescent="0.2">
      <c r="A409" s="1056" t="s">
        <v>1129</v>
      </c>
      <c r="B409" s="1029" t="s">
        <v>1130</v>
      </c>
      <c r="C409" s="1028"/>
      <c r="D409" s="1028"/>
      <c r="E409" s="1048"/>
      <c r="F409" s="1187"/>
    </row>
    <row r="410" spans="1:6" x14ac:dyDescent="0.2">
      <c r="A410" s="1056"/>
      <c r="B410" s="1029" t="s">
        <v>1131</v>
      </c>
      <c r="C410" s="1028" t="s">
        <v>6</v>
      </c>
      <c r="D410" s="1028">
        <v>1</v>
      </c>
      <c r="E410" s="1174"/>
      <c r="F410" s="1060">
        <f t="shared" ref="F410" si="45">+ROUND((D410*E410),2)</f>
        <v>0</v>
      </c>
    </row>
    <row r="411" spans="1:6" x14ac:dyDescent="0.2">
      <c r="A411" s="1056" t="s">
        <v>1132</v>
      </c>
      <c r="B411" s="1029" t="s">
        <v>1133</v>
      </c>
      <c r="C411" s="1028"/>
      <c r="D411" s="1028"/>
      <c r="E411" s="1048"/>
      <c r="F411" s="1187"/>
    </row>
    <row r="412" spans="1:6" x14ac:dyDescent="0.2">
      <c r="A412" s="1056"/>
      <c r="B412" s="1029" t="s">
        <v>1203</v>
      </c>
      <c r="C412" s="1028" t="s">
        <v>6</v>
      </c>
      <c r="D412" s="1028">
        <v>1</v>
      </c>
      <c r="E412" s="1174"/>
      <c r="F412" s="1060">
        <f t="shared" ref="F412" si="46">+ROUND((D412*E412),2)</f>
        <v>0</v>
      </c>
    </row>
    <row r="413" spans="1:6" ht="25.5" x14ac:dyDescent="0.2">
      <c r="A413" s="1056" t="s">
        <v>1135</v>
      </c>
      <c r="B413" s="1029" t="s">
        <v>1204</v>
      </c>
      <c r="C413" s="1028"/>
      <c r="D413" s="1028"/>
      <c r="E413" s="1048"/>
      <c r="F413" s="1187"/>
    </row>
    <row r="414" spans="1:6" x14ac:dyDescent="0.2">
      <c r="A414" s="1056"/>
      <c r="B414" s="1029" t="s">
        <v>1205</v>
      </c>
      <c r="C414" s="1028" t="s">
        <v>69</v>
      </c>
      <c r="D414" s="1028">
        <v>13.5</v>
      </c>
      <c r="E414" s="1174"/>
      <c r="F414" s="1060">
        <f t="shared" ref="F414" si="47">+ROUND((D414*E414),2)</f>
        <v>0</v>
      </c>
    </row>
    <row r="415" spans="1:6" ht="25.5" x14ac:dyDescent="0.2">
      <c r="A415" s="1056" t="s">
        <v>1137</v>
      </c>
      <c r="B415" s="1029" t="s">
        <v>1138</v>
      </c>
      <c r="C415" s="1028"/>
      <c r="D415" s="1028"/>
      <c r="E415" s="1048"/>
      <c r="F415" s="1187"/>
    </row>
    <row r="416" spans="1:6" x14ac:dyDescent="0.2">
      <c r="A416" s="1056"/>
      <c r="B416" s="1029" t="s">
        <v>1140</v>
      </c>
      <c r="C416" s="1028" t="s">
        <v>69</v>
      </c>
      <c r="D416" s="1028">
        <v>13.5</v>
      </c>
      <c r="E416" s="1174"/>
      <c r="F416" s="1060">
        <f t="shared" ref="F416:F417" si="48">+ROUND((D416*E416),2)</f>
        <v>0</v>
      </c>
    </row>
    <row r="417" spans="1:6" x14ac:dyDescent="0.2">
      <c r="A417" s="1056" t="s">
        <v>1139</v>
      </c>
      <c r="B417" s="1029" t="s">
        <v>1141</v>
      </c>
      <c r="C417" s="1028" t="s">
        <v>69</v>
      </c>
      <c r="D417" s="1028">
        <v>13.5</v>
      </c>
      <c r="E417" s="1174"/>
      <c r="F417" s="1060">
        <f t="shared" si="48"/>
        <v>0</v>
      </c>
    </row>
    <row r="418" spans="1:6" ht="25.5" x14ac:dyDescent="0.2">
      <c r="A418" s="1056" t="s">
        <v>1142</v>
      </c>
      <c r="B418" s="1029" t="s">
        <v>1143</v>
      </c>
      <c r="C418" s="1028"/>
      <c r="D418" s="1028"/>
      <c r="E418" s="1048"/>
      <c r="F418" s="1187"/>
    </row>
    <row r="419" spans="1:6" x14ac:dyDescent="0.2">
      <c r="A419" s="1056"/>
      <c r="B419" s="1029" t="s">
        <v>728</v>
      </c>
      <c r="C419" s="1028"/>
      <c r="D419" s="1028"/>
      <c r="E419" s="1048"/>
      <c r="F419" s="1187">
        <f>SUM(F399:F417)*0.1</f>
        <v>0</v>
      </c>
    </row>
    <row r="420" spans="1:6" x14ac:dyDescent="0.2">
      <c r="A420" s="1056"/>
      <c r="B420" s="1029"/>
      <c r="C420" s="1028"/>
      <c r="D420" s="1028"/>
      <c r="E420" s="1048"/>
      <c r="F420" s="1187"/>
    </row>
    <row r="421" spans="1:6" x14ac:dyDescent="0.2">
      <c r="A421" s="728"/>
      <c r="B421" s="1161" t="s">
        <v>1206</v>
      </c>
      <c r="C421" s="728"/>
      <c r="D421" s="728"/>
      <c r="E421" s="728"/>
      <c r="F421" s="717">
        <f>SUM(F399:F419)</f>
        <v>0</v>
      </c>
    </row>
    <row r="422" spans="1:6" x14ac:dyDescent="0.2">
      <c r="A422" s="1056" t="s">
        <v>1207</v>
      </c>
      <c r="B422" s="1029" t="s">
        <v>1146</v>
      </c>
      <c r="C422" s="1028"/>
      <c r="D422" s="1028"/>
      <c r="E422" s="1048"/>
      <c r="F422" s="1187"/>
    </row>
    <row r="423" spans="1:6" x14ac:dyDescent="0.2">
      <c r="A423" s="1056" t="s">
        <v>1147</v>
      </c>
      <c r="B423" s="1029" t="s">
        <v>1148</v>
      </c>
      <c r="C423" s="1028" t="s">
        <v>69</v>
      </c>
      <c r="D423" s="1028">
        <v>13.5</v>
      </c>
      <c r="E423" s="1174"/>
      <c r="F423" s="1060">
        <f t="shared" ref="F423:F424" si="49">+ROUND((D423*E423),2)</f>
        <v>0</v>
      </c>
    </row>
    <row r="424" spans="1:6" x14ac:dyDescent="0.2">
      <c r="A424" s="1056" t="s">
        <v>1149</v>
      </c>
      <c r="B424" s="1029" t="s">
        <v>1150</v>
      </c>
      <c r="C424" s="1028" t="s">
        <v>69</v>
      </c>
      <c r="D424" s="1028">
        <v>13.3</v>
      </c>
      <c r="E424" s="1174"/>
      <c r="F424" s="1060">
        <f t="shared" si="49"/>
        <v>0</v>
      </c>
    </row>
    <row r="425" spans="1:6" ht="25.5" x14ac:dyDescent="0.2">
      <c r="A425" s="1056" t="s">
        <v>1151</v>
      </c>
      <c r="B425" s="1029" t="s">
        <v>1152</v>
      </c>
      <c r="C425" s="1028"/>
      <c r="D425" s="1028"/>
      <c r="E425" s="1048"/>
      <c r="F425" s="1187"/>
    </row>
    <row r="426" spans="1:6" ht="25.5" x14ac:dyDescent="0.2">
      <c r="A426" s="1056"/>
      <c r="B426" s="1029" t="s">
        <v>1153</v>
      </c>
      <c r="C426" s="1028" t="s">
        <v>6</v>
      </c>
      <c r="D426" s="1028">
        <v>1</v>
      </c>
      <c r="E426" s="1174"/>
      <c r="F426" s="1060">
        <f t="shared" ref="F426" si="50">+ROUND((D426*E426),2)</f>
        <v>0</v>
      </c>
    </row>
    <row r="427" spans="1:6" x14ac:dyDescent="0.2">
      <c r="A427" s="1056" t="s">
        <v>1154</v>
      </c>
      <c r="B427" s="1029" t="s">
        <v>1208</v>
      </c>
      <c r="C427" s="1028"/>
      <c r="D427" s="1028"/>
      <c r="E427" s="1048"/>
      <c r="F427" s="1187"/>
    </row>
    <row r="428" spans="1:6" x14ac:dyDescent="0.2">
      <c r="A428" s="1056"/>
      <c r="B428" s="1029" t="s">
        <v>1156</v>
      </c>
      <c r="C428" s="1028"/>
      <c r="D428" s="1028">
        <v>1</v>
      </c>
      <c r="E428" s="1174"/>
      <c r="F428" s="1060">
        <f t="shared" ref="F428:F432" si="51">+ROUND((D428*E428),2)</f>
        <v>0</v>
      </c>
    </row>
    <row r="429" spans="1:6" x14ac:dyDescent="0.2">
      <c r="A429" s="1056"/>
      <c r="B429" s="1029" t="s">
        <v>1157</v>
      </c>
      <c r="C429" s="1028"/>
      <c r="D429" s="1028">
        <v>1</v>
      </c>
      <c r="E429" s="1174"/>
      <c r="F429" s="1060">
        <f t="shared" si="51"/>
        <v>0</v>
      </c>
    </row>
    <row r="430" spans="1:6" x14ac:dyDescent="0.2">
      <c r="A430" s="1056"/>
      <c r="B430" s="1029" t="s">
        <v>1158</v>
      </c>
      <c r="C430" s="1028"/>
      <c r="D430" s="1028">
        <v>2</v>
      </c>
      <c r="E430" s="1174"/>
      <c r="F430" s="1060">
        <f t="shared" si="51"/>
        <v>0</v>
      </c>
    </row>
    <row r="431" spans="1:6" x14ac:dyDescent="0.2">
      <c r="A431" s="1056"/>
      <c r="B431" s="1029" t="s">
        <v>1159</v>
      </c>
      <c r="C431" s="1028"/>
      <c r="D431" s="1028">
        <v>1</v>
      </c>
      <c r="E431" s="1174"/>
      <c r="F431" s="1060">
        <f t="shared" si="51"/>
        <v>0</v>
      </c>
    </row>
    <row r="432" spans="1:6" x14ac:dyDescent="0.2">
      <c r="A432" s="1056"/>
      <c r="B432" s="1029" t="s">
        <v>1160</v>
      </c>
      <c r="C432" s="1028"/>
      <c r="D432" s="1028">
        <v>1</v>
      </c>
      <c r="E432" s="1174"/>
      <c r="F432" s="1060">
        <f t="shared" si="51"/>
        <v>0</v>
      </c>
    </row>
    <row r="433" spans="1:7" ht="25.5" x14ac:dyDescent="0.2">
      <c r="A433" s="1056" t="s">
        <v>1161</v>
      </c>
      <c r="B433" s="1029" t="s">
        <v>1209</v>
      </c>
      <c r="C433" s="1028"/>
      <c r="D433" s="1028"/>
      <c r="E433" s="1048"/>
      <c r="F433" s="1187"/>
    </row>
    <row r="434" spans="1:7" x14ac:dyDescent="0.2">
      <c r="A434" s="1056"/>
      <c r="B434" s="1029" t="s">
        <v>1210</v>
      </c>
      <c r="C434" s="1028" t="s">
        <v>6</v>
      </c>
      <c r="D434" s="1028">
        <v>1</v>
      </c>
      <c r="E434" s="1174"/>
      <c r="F434" s="1060">
        <f t="shared" ref="F434" si="52">+ROUND((D434*E434),2)</f>
        <v>0</v>
      </c>
    </row>
    <row r="435" spans="1:7" ht="25.5" x14ac:dyDescent="0.2">
      <c r="A435" s="1056" t="s">
        <v>1163</v>
      </c>
      <c r="B435" s="1029" t="s">
        <v>1164</v>
      </c>
      <c r="C435" s="1028"/>
      <c r="D435" s="1028"/>
      <c r="E435" s="1048"/>
      <c r="F435" s="1187"/>
    </row>
    <row r="436" spans="1:7" x14ac:dyDescent="0.2">
      <c r="A436" s="1056"/>
      <c r="B436" s="1029" t="s">
        <v>1165</v>
      </c>
      <c r="C436" s="1028"/>
      <c r="D436" s="1028"/>
      <c r="E436" s="1048"/>
      <c r="F436" s="1187"/>
    </row>
    <row r="437" spans="1:7" x14ac:dyDescent="0.2">
      <c r="A437" s="1056"/>
      <c r="B437" s="1029" t="s">
        <v>728</v>
      </c>
      <c r="C437" s="1028" t="s">
        <v>1166</v>
      </c>
      <c r="D437" s="1028">
        <v>10</v>
      </c>
      <c r="E437" s="1174"/>
      <c r="F437" s="1060">
        <f>+ROUND((D437*E437),2)</f>
        <v>0</v>
      </c>
    </row>
    <row r="438" spans="1:7" x14ac:dyDescent="0.2">
      <c r="A438" s="1056"/>
      <c r="B438" s="1029"/>
      <c r="C438" s="1028"/>
      <c r="D438" s="1028"/>
      <c r="E438" s="1028"/>
      <c r="F438" s="1187"/>
    </row>
    <row r="439" spans="1:7" s="1112" customFormat="1" x14ac:dyDescent="0.2">
      <c r="A439" s="1038"/>
      <c r="B439" s="1158" t="s">
        <v>1211</v>
      </c>
      <c r="C439" s="1038"/>
      <c r="D439" s="1038"/>
      <c r="E439" s="1038"/>
      <c r="F439" s="1116">
        <f>SUM(F423:F437)</f>
        <v>0</v>
      </c>
      <c r="G439" s="1111"/>
    </row>
    <row r="440" spans="1:7" x14ac:dyDescent="0.2">
      <c r="D440" s="265"/>
    </row>
    <row r="441" spans="1:7" x14ac:dyDescent="0.2">
      <c r="D441" s="265"/>
    </row>
    <row r="442" spans="1:7" x14ac:dyDescent="0.2">
      <c r="D442" s="265"/>
    </row>
    <row r="443" spans="1:7" x14ac:dyDescent="0.2">
      <c r="D443" s="265"/>
    </row>
    <row r="444" spans="1:7" x14ac:dyDescent="0.2">
      <c r="D444" s="265"/>
    </row>
  </sheetData>
  <pageMargins left="0.78740157480314965" right="0.27559055118110237" top="0.98425196850393704" bottom="0.98425196850393704" header="0.51181102362204722" footer="0.51181102362204722"/>
  <pageSetup paperSize="9" scale="94" orientation="portrait" r:id="rId1"/>
  <headerFooter alignWithMargins="0">
    <oddHeader>&amp;L&amp;A</oddHeader>
    <oddFooter>&amp;R&amp;"Arial,Navadno"&amp;9&amp;P/&amp;N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G439"/>
  <sheetViews>
    <sheetView zoomScaleNormal="100" zoomScaleSheetLayoutView="100" workbookViewId="0">
      <selection activeCell="G354" sqref="G354"/>
    </sheetView>
  </sheetViews>
  <sheetFormatPr defaultRowHeight="12.75" x14ac:dyDescent="0.2"/>
  <cols>
    <col min="1" max="1" width="9.5703125" style="261" customWidth="1"/>
    <col min="2" max="2" width="41.140625" style="262" customWidth="1"/>
    <col min="3" max="3" width="6.140625" style="263" customWidth="1"/>
    <col min="4" max="4" width="8.140625" style="264" customWidth="1"/>
    <col min="5" max="5" width="12.140625" style="260" customWidth="1"/>
    <col min="6" max="6" width="12.85546875" style="1123" bestFit="1" customWidth="1"/>
    <col min="7" max="7" width="11.140625" style="259" customWidth="1"/>
    <col min="8" max="8" width="8.140625" style="260" bestFit="1" customWidth="1"/>
    <col min="9" max="9" width="10.140625" style="260" bestFit="1" customWidth="1"/>
    <col min="10" max="16384" width="9.140625" style="260"/>
  </cols>
  <sheetData>
    <row r="1" spans="1:6" x14ac:dyDescent="0.2">
      <c r="A1" s="687"/>
      <c r="B1" s="688" t="s">
        <v>690</v>
      </c>
      <c r="C1" s="689"/>
      <c r="D1" s="690"/>
      <c r="E1" s="689"/>
      <c r="F1" s="1119"/>
    </row>
    <row r="2" spans="1:6" x14ac:dyDescent="0.2">
      <c r="A2" s="691"/>
      <c r="B2" s="692"/>
      <c r="C2" s="689"/>
      <c r="D2" s="690"/>
      <c r="E2" s="689"/>
      <c r="F2" s="1119"/>
    </row>
    <row r="3" spans="1:6" x14ac:dyDescent="0.2">
      <c r="A3" s="693" t="s">
        <v>691</v>
      </c>
      <c r="B3" s="694" t="s">
        <v>692</v>
      </c>
      <c r="C3" s="693"/>
      <c r="D3" s="690"/>
      <c r="E3" s="689"/>
      <c r="F3" s="711" t="s">
        <v>91</v>
      </c>
    </row>
    <row r="4" spans="1:6" x14ac:dyDescent="0.2">
      <c r="A4" s="695" t="s">
        <v>693</v>
      </c>
      <c r="B4" s="696" t="s">
        <v>694</v>
      </c>
      <c r="C4" s="697"/>
      <c r="D4" s="690"/>
      <c r="E4" s="689"/>
      <c r="F4" s="1119">
        <f>+F104</f>
        <v>0</v>
      </c>
    </row>
    <row r="5" spans="1:6" x14ac:dyDescent="0.2">
      <c r="A5" s="698" t="s">
        <v>695</v>
      </c>
      <c r="B5" s="699" t="s">
        <v>696</v>
      </c>
      <c r="C5" s="700"/>
      <c r="D5" s="701"/>
      <c r="E5" s="702"/>
      <c r="F5" s="1120">
        <f>+F139</f>
        <v>0</v>
      </c>
    </row>
    <row r="6" spans="1:6" x14ac:dyDescent="0.2">
      <c r="A6" s="693" t="s">
        <v>697</v>
      </c>
      <c r="B6" s="1204" t="s">
        <v>698</v>
      </c>
      <c r="C6" s="693"/>
      <c r="D6" s="780"/>
      <c r="E6" s="781"/>
      <c r="F6" s="1119"/>
    </row>
    <row r="7" spans="1:6" x14ac:dyDescent="0.2">
      <c r="A7" s="695" t="s">
        <v>699</v>
      </c>
      <c r="B7" s="1205" t="s">
        <v>700</v>
      </c>
      <c r="C7" s="693"/>
      <c r="D7" s="780"/>
      <c r="E7" s="781"/>
      <c r="F7" s="1119">
        <f>+F155</f>
        <v>0</v>
      </c>
    </row>
    <row r="8" spans="1:6" x14ac:dyDescent="0.2">
      <c r="A8" s="698" t="s">
        <v>701</v>
      </c>
      <c r="B8" s="1206" t="s">
        <v>702</v>
      </c>
      <c r="C8" s="704"/>
      <c r="D8" s="783"/>
      <c r="E8" s="782"/>
      <c r="F8" s="1120">
        <f>+F329</f>
        <v>0</v>
      </c>
    </row>
    <row r="9" spans="1:6" x14ac:dyDescent="0.2">
      <c r="A9" s="693" t="s">
        <v>703</v>
      </c>
      <c r="B9" s="1156" t="s">
        <v>704</v>
      </c>
      <c r="C9" s="693"/>
      <c r="D9" s="690"/>
      <c r="E9" s="689"/>
      <c r="F9" s="1119"/>
    </row>
    <row r="10" spans="1:6" x14ac:dyDescent="0.2">
      <c r="A10" s="695" t="s">
        <v>705</v>
      </c>
      <c r="B10" s="696" t="s">
        <v>694</v>
      </c>
      <c r="C10" s="693"/>
      <c r="D10" s="690"/>
      <c r="E10" s="689"/>
      <c r="F10" s="1119">
        <f>+F399</f>
        <v>0</v>
      </c>
    </row>
    <row r="11" spans="1:6" x14ac:dyDescent="0.2">
      <c r="A11" s="695" t="s">
        <v>706</v>
      </c>
      <c r="B11" s="696" t="s">
        <v>707</v>
      </c>
      <c r="C11" s="693"/>
      <c r="D11" s="690"/>
      <c r="E11" s="689"/>
      <c r="F11" s="1119">
        <f>+F421</f>
        <v>0</v>
      </c>
    </row>
    <row r="12" spans="1:6" x14ac:dyDescent="0.2">
      <c r="A12" s="698" t="s">
        <v>708</v>
      </c>
      <c r="B12" s="699" t="s">
        <v>709</v>
      </c>
      <c r="C12" s="704"/>
      <c r="D12" s="701"/>
      <c r="E12" s="702"/>
      <c r="F12" s="1120">
        <f>+F438</f>
        <v>0</v>
      </c>
    </row>
    <row r="13" spans="1:6" ht="15" x14ac:dyDescent="0.25">
      <c r="A13" s="775" t="s">
        <v>534</v>
      </c>
      <c r="B13" s="1207" t="s">
        <v>536</v>
      </c>
      <c r="C13" s="776"/>
      <c r="D13" s="777"/>
      <c r="E13" s="777"/>
      <c r="F13" s="1121">
        <f>SUM(F4:F12)</f>
        <v>0</v>
      </c>
    </row>
    <row r="14" spans="1:6" x14ac:dyDescent="0.2">
      <c r="A14" s="709"/>
      <c r="B14" s="710"/>
      <c r="C14" s="689"/>
      <c r="D14" s="711"/>
      <c r="E14" s="712"/>
      <c r="F14" s="1119"/>
    </row>
    <row r="15" spans="1:6" ht="25.5" x14ac:dyDescent="0.2">
      <c r="A15" s="1225" t="s">
        <v>711</v>
      </c>
      <c r="B15" s="1226" t="s">
        <v>712</v>
      </c>
      <c r="C15" s="1226" t="s">
        <v>713</v>
      </c>
      <c r="D15" s="1226" t="s">
        <v>714</v>
      </c>
      <c r="E15" s="1226" t="s">
        <v>715</v>
      </c>
      <c r="F15" s="1227" t="s">
        <v>716</v>
      </c>
    </row>
    <row r="16" spans="1:6" s="259" customFormat="1" ht="15" x14ac:dyDescent="0.25">
      <c r="A16" s="778" t="s">
        <v>691</v>
      </c>
      <c r="B16" s="755" t="s">
        <v>692</v>
      </c>
      <c r="C16" s="716"/>
      <c r="D16" s="717"/>
      <c r="E16" s="718"/>
      <c r="F16" s="1122"/>
    </row>
    <row r="17" spans="1:6" s="259" customFormat="1" ht="15" x14ac:dyDescent="0.25">
      <c r="A17" s="754" t="s">
        <v>693</v>
      </c>
      <c r="B17" s="755" t="s">
        <v>694</v>
      </c>
      <c r="C17" s="716"/>
      <c r="D17" s="784"/>
      <c r="E17" s="718"/>
      <c r="F17" s="1122"/>
    </row>
    <row r="18" spans="1:6" s="259" customFormat="1" x14ac:dyDescent="0.2">
      <c r="A18" s="757" t="s">
        <v>717</v>
      </c>
      <c r="B18" s="1208" t="s">
        <v>718</v>
      </c>
      <c r="C18" s="721"/>
      <c r="D18" s="717"/>
      <c r="E18" s="718"/>
      <c r="F18" s="1122"/>
    </row>
    <row r="19" spans="1:6" s="259" customFormat="1" ht="25.5" x14ac:dyDescent="0.2">
      <c r="A19" s="723">
        <v>1</v>
      </c>
      <c r="B19" s="1209" t="s">
        <v>719</v>
      </c>
      <c r="C19" s="721"/>
      <c r="D19" s="717"/>
      <c r="E19" s="718"/>
      <c r="F19" s="1122"/>
    </row>
    <row r="20" spans="1:6" s="259" customFormat="1" x14ac:dyDescent="0.2">
      <c r="A20" s="723"/>
      <c r="B20" s="1209"/>
      <c r="C20" s="724" t="s">
        <v>6</v>
      </c>
      <c r="D20" s="724">
        <v>10</v>
      </c>
      <c r="E20" s="725"/>
      <c r="F20" s="1122">
        <f>+ROUND((D20*E20),2)</f>
        <v>0</v>
      </c>
    </row>
    <row r="21" spans="1:6" s="259" customFormat="1" ht="63.75" x14ac:dyDescent="0.2">
      <c r="A21" s="723">
        <v>2</v>
      </c>
      <c r="B21" s="1210" t="s">
        <v>720</v>
      </c>
      <c r="C21" s="726" t="s">
        <v>14</v>
      </c>
      <c r="D21" s="724">
        <v>1</v>
      </c>
      <c r="E21" s="725"/>
      <c r="F21" s="1124">
        <f>+ROUND((D21*E21),2)</f>
        <v>0</v>
      </c>
    </row>
    <row r="22" spans="1:6" s="259" customFormat="1" x14ac:dyDescent="0.2">
      <c r="A22" s="723"/>
      <c r="B22" s="1210"/>
      <c r="C22" s="726"/>
      <c r="D22" s="724"/>
      <c r="E22" s="724"/>
      <c r="F22" s="1122"/>
    </row>
    <row r="23" spans="1:6" s="259" customFormat="1" ht="13.5" thickBot="1" x14ac:dyDescent="0.25">
      <c r="A23" s="785"/>
      <c r="B23" s="786" t="s">
        <v>721</v>
      </c>
      <c r="C23" s="750"/>
      <c r="D23" s="787"/>
      <c r="E23" s="788"/>
      <c r="F23" s="788">
        <f>SUM(F20:F21)</f>
        <v>0</v>
      </c>
    </row>
    <row r="24" spans="1:6" s="259" customFormat="1" ht="13.5" thickTop="1" x14ac:dyDescent="0.2">
      <c r="A24" s="757" t="s">
        <v>722</v>
      </c>
      <c r="B24" s="1208" t="s">
        <v>723</v>
      </c>
      <c r="C24" s="721"/>
      <c r="D24" s="724"/>
      <c r="E24" s="718"/>
      <c r="F24" s="1122"/>
    </row>
    <row r="25" spans="1:6" s="259" customFormat="1" ht="51" x14ac:dyDescent="0.2">
      <c r="A25" s="723">
        <v>1</v>
      </c>
      <c r="B25" s="729" t="s">
        <v>724</v>
      </c>
      <c r="C25" s="724" t="s">
        <v>22</v>
      </c>
      <c r="D25" s="724">
        <v>30</v>
      </c>
      <c r="E25" s="725"/>
      <c r="F25" s="1124">
        <f>+ROUND((D25*E25),2)</f>
        <v>0</v>
      </c>
    </row>
    <row r="26" spans="1:6" s="259" customFormat="1" ht="76.5" x14ac:dyDescent="0.2">
      <c r="A26" s="723">
        <v>2</v>
      </c>
      <c r="B26" s="729" t="s">
        <v>725</v>
      </c>
      <c r="C26" s="724" t="s">
        <v>22</v>
      </c>
      <c r="D26" s="724">
        <f>4*4*3.5</f>
        <v>56</v>
      </c>
      <c r="E26" s="725"/>
      <c r="F26" s="1124">
        <f>+ROUND((D26*E26),2)</f>
        <v>0</v>
      </c>
    </row>
    <row r="27" spans="1:6" s="259" customFormat="1" ht="51" x14ac:dyDescent="0.2">
      <c r="A27" s="723">
        <v>3</v>
      </c>
      <c r="B27" s="729" t="s">
        <v>726</v>
      </c>
      <c r="C27" s="724" t="s">
        <v>29</v>
      </c>
      <c r="D27" s="724">
        <f>4*3.5*4</f>
        <v>56</v>
      </c>
      <c r="E27" s="725"/>
      <c r="F27" s="1124">
        <f>+ROUND((D27*E27),2)</f>
        <v>0</v>
      </c>
    </row>
    <row r="28" spans="1:6" s="259" customFormat="1" x14ac:dyDescent="0.2">
      <c r="A28" s="730" t="s">
        <v>136</v>
      </c>
      <c r="B28" s="727" t="s">
        <v>727</v>
      </c>
      <c r="C28" s="724"/>
      <c r="D28" s="724"/>
      <c r="E28" s="731"/>
      <c r="F28" s="1124"/>
    </row>
    <row r="29" spans="1:6" s="259" customFormat="1" x14ac:dyDescent="0.2">
      <c r="A29" s="730"/>
      <c r="B29" s="727" t="s">
        <v>728</v>
      </c>
      <c r="C29" s="724" t="s">
        <v>20</v>
      </c>
      <c r="D29" s="724">
        <v>100</v>
      </c>
      <c r="E29" s="732"/>
      <c r="F29" s="1124">
        <f>+D29*E29</f>
        <v>0</v>
      </c>
    </row>
    <row r="30" spans="1:6" s="259" customFormat="1" x14ac:dyDescent="0.2">
      <c r="A30" s="723">
        <v>5</v>
      </c>
      <c r="B30" s="729" t="s">
        <v>729</v>
      </c>
      <c r="C30" s="724" t="s">
        <v>29</v>
      </c>
      <c r="D30" s="724">
        <f>4*4</f>
        <v>16</v>
      </c>
      <c r="E30" s="725"/>
      <c r="F30" s="1124">
        <f>+ROUND((D30*E30),2)</f>
        <v>0</v>
      </c>
    </row>
    <row r="31" spans="1:6" s="259" customFormat="1" ht="38.25" x14ac:dyDescent="0.2">
      <c r="A31" s="723">
        <v>6</v>
      </c>
      <c r="B31" s="1211" t="s">
        <v>730</v>
      </c>
      <c r="C31" s="716" t="s">
        <v>22</v>
      </c>
      <c r="D31" s="724">
        <f>4*4*0.2</f>
        <v>3.2</v>
      </c>
      <c r="E31" s="733"/>
      <c r="F31" s="1124">
        <f t="shared" ref="F31:F33" si="0">+ROUND((D31*E31),2)</f>
        <v>0</v>
      </c>
    </row>
    <row r="32" spans="1:6" s="259" customFormat="1" ht="51" x14ac:dyDescent="0.2">
      <c r="A32" s="723">
        <v>7</v>
      </c>
      <c r="B32" s="1211" t="s">
        <v>731</v>
      </c>
      <c r="C32" s="716" t="s">
        <v>22</v>
      </c>
      <c r="D32" s="724">
        <f>2.5*3.1*0.5</f>
        <v>3.875</v>
      </c>
      <c r="E32" s="733"/>
      <c r="F32" s="1124">
        <f t="shared" si="0"/>
        <v>0</v>
      </c>
    </row>
    <row r="33" spans="1:6" s="259" customFormat="1" ht="51" x14ac:dyDescent="0.2">
      <c r="A33" s="723">
        <v>8</v>
      </c>
      <c r="B33" s="729" t="s">
        <v>732</v>
      </c>
      <c r="C33" s="724" t="s">
        <v>22</v>
      </c>
      <c r="D33" s="724">
        <f>+D34-D39</f>
        <v>32.925930394375158</v>
      </c>
      <c r="E33" s="725"/>
      <c r="F33" s="1124">
        <f t="shared" si="0"/>
        <v>0</v>
      </c>
    </row>
    <row r="34" spans="1:6" s="259" customFormat="1" x14ac:dyDescent="0.2">
      <c r="A34" s="723"/>
      <c r="B34" s="729" t="s">
        <v>733</v>
      </c>
      <c r="C34" s="724"/>
      <c r="D34" s="724">
        <f>+D26</f>
        <v>56</v>
      </c>
      <c r="E34" s="722"/>
      <c r="F34" s="1124"/>
    </row>
    <row r="35" spans="1:6" s="259" customFormat="1" x14ac:dyDescent="0.2">
      <c r="A35" s="723"/>
      <c r="B35" s="729" t="s">
        <v>734</v>
      </c>
      <c r="C35" s="724"/>
      <c r="D35" s="724"/>
      <c r="E35" s="722"/>
      <c r="F35" s="1124"/>
    </row>
    <row r="36" spans="1:6" s="259" customFormat="1" x14ac:dyDescent="0.2">
      <c r="A36" s="723"/>
      <c r="B36" s="729" t="s">
        <v>735</v>
      </c>
      <c r="C36" s="724" t="s">
        <v>736</v>
      </c>
      <c r="D36" s="724">
        <f>+D31</f>
        <v>3.2</v>
      </c>
      <c r="E36" s="722"/>
      <c r="F36" s="1124"/>
    </row>
    <row r="37" spans="1:6" s="259" customFormat="1" x14ac:dyDescent="0.2">
      <c r="A37" s="723"/>
      <c r="B37" s="729" t="s">
        <v>737</v>
      </c>
      <c r="C37" s="724" t="s">
        <v>736</v>
      </c>
      <c r="D37" s="724">
        <f>+D63</f>
        <v>4.0404426315322794</v>
      </c>
      <c r="E37" s="722"/>
      <c r="F37" s="1124"/>
    </row>
    <row r="38" spans="1:6" s="259" customFormat="1" x14ac:dyDescent="0.2">
      <c r="A38" s="723"/>
      <c r="B38" s="729" t="s">
        <v>738</v>
      </c>
      <c r="C38" s="724" t="s">
        <v>736</v>
      </c>
      <c r="D38" s="734">
        <f>+PI()*2.4^2*0.25*3.5</f>
        <v>15.833626974092558</v>
      </c>
      <c r="E38" s="722"/>
      <c r="F38" s="1124"/>
    </row>
    <row r="39" spans="1:6" s="259" customFormat="1" x14ac:dyDescent="0.2">
      <c r="A39" s="723"/>
      <c r="B39" s="729"/>
      <c r="C39" s="724"/>
      <c r="D39" s="724">
        <f>SUM(D36:D38)</f>
        <v>23.074069605624839</v>
      </c>
      <c r="E39" s="722"/>
      <c r="F39" s="1124"/>
    </row>
    <row r="40" spans="1:6" s="259" customFormat="1" ht="25.5" x14ac:dyDescent="0.2">
      <c r="A40" s="735">
        <v>9</v>
      </c>
      <c r="B40" s="1211" t="s">
        <v>739</v>
      </c>
      <c r="C40" s="736" t="s">
        <v>22</v>
      </c>
      <c r="D40" s="737">
        <f>0.7*5*0.5*12</f>
        <v>21</v>
      </c>
      <c r="E40" s="738"/>
      <c r="F40" s="1124">
        <f t="shared" ref="F40:F46" si="1">+ROUND((D40*E40),2)</f>
        <v>0</v>
      </c>
    </row>
    <row r="41" spans="1:6" s="259" customFormat="1" ht="25.5" x14ac:dyDescent="0.2">
      <c r="A41" s="735">
        <v>10</v>
      </c>
      <c r="B41" s="1211" t="s">
        <v>740</v>
      </c>
      <c r="C41" s="736" t="s">
        <v>29</v>
      </c>
      <c r="D41" s="737">
        <f>12*6</f>
        <v>72</v>
      </c>
      <c r="E41" s="738"/>
      <c r="F41" s="1124">
        <f t="shared" si="1"/>
        <v>0</v>
      </c>
    </row>
    <row r="42" spans="1:6" s="259" customFormat="1" ht="38.25" customHeight="1" x14ac:dyDescent="0.2">
      <c r="A42" s="723">
        <v>11</v>
      </c>
      <c r="B42" s="729" t="s">
        <v>741</v>
      </c>
      <c r="C42" s="724" t="s">
        <v>22</v>
      </c>
      <c r="D42" s="724">
        <f>+D41*0.25</f>
        <v>18</v>
      </c>
      <c r="E42" s="725"/>
      <c r="F42" s="1124">
        <f t="shared" si="1"/>
        <v>0</v>
      </c>
    </row>
    <row r="43" spans="1:6" s="259" customFormat="1" ht="38.25" x14ac:dyDescent="0.2">
      <c r="A43" s="723">
        <v>12</v>
      </c>
      <c r="B43" s="729" t="s">
        <v>742</v>
      </c>
      <c r="C43" s="724" t="s">
        <v>29</v>
      </c>
      <c r="D43" s="724">
        <v>54</v>
      </c>
      <c r="E43" s="725"/>
      <c r="F43" s="1124">
        <f t="shared" si="1"/>
        <v>0</v>
      </c>
    </row>
    <row r="44" spans="1:6" s="259" customFormat="1" ht="25.5" x14ac:dyDescent="0.2">
      <c r="A44" s="723">
        <v>13</v>
      </c>
      <c r="B44" s="729" t="s">
        <v>743</v>
      </c>
      <c r="C44" s="724" t="s">
        <v>10</v>
      </c>
      <c r="D44" s="724">
        <v>18</v>
      </c>
      <c r="E44" s="725"/>
      <c r="F44" s="1124">
        <f t="shared" si="1"/>
        <v>0</v>
      </c>
    </row>
    <row r="45" spans="1:6" s="259" customFormat="1" ht="63.75" x14ac:dyDescent="0.2">
      <c r="A45" s="723">
        <v>14</v>
      </c>
      <c r="B45" s="729" t="s">
        <v>744</v>
      </c>
      <c r="C45" s="724" t="s">
        <v>6</v>
      </c>
      <c r="D45" s="724">
        <v>1</v>
      </c>
      <c r="E45" s="725"/>
      <c r="F45" s="1124">
        <f t="shared" si="1"/>
        <v>0</v>
      </c>
    </row>
    <row r="46" spans="1:6" s="259" customFormat="1" ht="76.5" x14ac:dyDescent="0.2">
      <c r="A46" s="723">
        <v>15</v>
      </c>
      <c r="B46" s="729" t="s">
        <v>745</v>
      </c>
      <c r="C46" s="724" t="s">
        <v>6</v>
      </c>
      <c r="D46" s="724">
        <v>1</v>
      </c>
      <c r="E46" s="725"/>
      <c r="F46" s="1124">
        <f t="shared" si="1"/>
        <v>0</v>
      </c>
    </row>
    <row r="47" spans="1:6" s="259" customFormat="1" ht="38.25" x14ac:dyDescent="0.2">
      <c r="A47" s="723">
        <v>16</v>
      </c>
      <c r="B47" s="729" t="s">
        <v>746</v>
      </c>
      <c r="C47" s="724" t="s">
        <v>69</v>
      </c>
      <c r="D47" s="724">
        <v>2</v>
      </c>
      <c r="E47" s="725"/>
      <c r="F47" s="1124">
        <f>+ROUND((D47*E47),2)</f>
        <v>0</v>
      </c>
    </row>
    <row r="48" spans="1:6" s="259" customFormat="1" ht="51.75" customHeight="1" x14ac:dyDescent="0.2">
      <c r="A48" s="723">
        <v>17</v>
      </c>
      <c r="B48" s="729" t="s">
        <v>747</v>
      </c>
      <c r="C48" s="724" t="s">
        <v>69</v>
      </c>
      <c r="D48" s="724">
        <v>3.5</v>
      </c>
      <c r="E48" s="725"/>
      <c r="F48" s="1124">
        <f t="shared" ref="F48:F50" si="2">+ROUND((D48*E48),2)</f>
        <v>0</v>
      </c>
    </row>
    <row r="49" spans="1:6" s="259" customFormat="1" ht="25.5" x14ac:dyDescent="0.2">
      <c r="A49" s="723">
        <v>18</v>
      </c>
      <c r="B49" s="1212" t="s">
        <v>748</v>
      </c>
      <c r="C49" s="716" t="s">
        <v>29</v>
      </c>
      <c r="D49" s="737">
        <f>15*1</f>
        <v>15</v>
      </c>
      <c r="E49" s="733"/>
      <c r="F49" s="1124">
        <f t="shared" si="2"/>
        <v>0</v>
      </c>
    </row>
    <row r="50" spans="1:6" s="259" customFormat="1" ht="38.25" x14ac:dyDescent="0.2">
      <c r="A50" s="723">
        <v>19</v>
      </c>
      <c r="B50" s="1212" t="s">
        <v>749</v>
      </c>
      <c r="C50" s="716" t="s">
        <v>6</v>
      </c>
      <c r="D50" s="737">
        <f>15/0.6</f>
        <v>25</v>
      </c>
      <c r="E50" s="733"/>
      <c r="F50" s="1124">
        <f t="shared" si="2"/>
        <v>0</v>
      </c>
    </row>
    <row r="51" spans="1:6" s="259" customFormat="1" x14ac:dyDescent="0.2">
      <c r="A51" s="723"/>
      <c r="B51" s="1213"/>
      <c r="C51" s="739"/>
      <c r="D51" s="739"/>
      <c r="E51" s="722"/>
      <c r="F51" s="1124"/>
    </row>
    <row r="52" spans="1:6" s="1111" customFormat="1" ht="13.5" thickBot="1" x14ac:dyDescent="0.25">
      <c r="A52" s="1125"/>
      <c r="B52" s="1214" t="s">
        <v>750</v>
      </c>
      <c r="C52" s="1126"/>
      <c r="D52" s="1127"/>
      <c r="E52" s="1128"/>
      <c r="F52" s="1128">
        <f>SUM(F25:F51)</f>
        <v>0</v>
      </c>
    </row>
    <row r="53" spans="1:6" s="259" customFormat="1" ht="13.5" thickTop="1" x14ac:dyDescent="0.2">
      <c r="A53" s="757" t="s">
        <v>751</v>
      </c>
      <c r="B53" s="1208" t="s">
        <v>752</v>
      </c>
      <c r="C53" s="721"/>
      <c r="D53" s="724"/>
      <c r="E53" s="718"/>
      <c r="F53" s="1124"/>
    </row>
    <row r="54" spans="1:6" s="259" customFormat="1" ht="39.75" customHeight="1" x14ac:dyDescent="0.2">
      <c r="A54" s="723">
        <v>1</v>
      </c>
      <c r="B54" s="1215" t="s">
        <v>753</v>
      </c>
      <c r="C54" s="740" t="s">
        <v>29</v>
      </c>
      <c r="D54" s="741">
        <f>4*(0.85*3)</f>
        <v>10.199999999999999</v>
      </c>
      <c r="E54" s="742"/>
      <c r="F54" s="1124">
        <f t="shared" ref="F54:F69" si="3">+ROUND((D54*E54),2)</f>
        <v>0</v>
      </c>
    </row>
    <row r="55" spans="1:6" s="259" customFormat="1" ht="38.25" customHeight="1" x14ac:dyDescent="0.2">
      <c r="A55" s="723">
        <v>2</v>
      </c>
      <c r="B55" s="1215" t="s">
        <v>754</v>
      </c>
      <c r="C55" s="740" t="s">
        <v>29</v>
      </c>
      <c r="D55" s="741">
        <f>2.4*2.4</f>
        <v>5.76</v>
      </c>
      <c r="E55" s="742"/>
      <c r="F55" s="1124">
        <f t="shared" si="3"/>
        <v>0</v>
      </c>
    </row>
    <row r="56" spans="1:6" s="259" customFormat="1" ht="51" x14ac:dyDescent="0.2">
      <c r="A56" s="723">
        <v>3</v>
      </c>
      <c r="B56" s="744" t="s">
        <v>755</v>
      </c>
      <c r="C56" s="716" t="s">
        <v>675</v>
      </c>
      <c r="D56" s="724">
        <v>176.9</v>
      </c>
      <c r="E56" s="725"/>
      <c r="F56" s="1124">
        <f t="shared" si="3"/>
        <v>0</v>
      </c>
    </row>
    <row r="57" spans="1:6" s="259" customFormat="1" ht="51" x14ac:dyDescent="0.2">
      <c r="A57" s="723">
        <v>4</v>
      </c>
      <c r="B57" s="744" t="s">
        <v>756</v>
      </c>
      <c r="C57" s="716" t="s">
        <v>675</v>
      </c>
      <c r="D57" s="724">
        <v>56.1</v>
      </c>
      <c r="E57" s="725"/>
      <c r="F57" s="1124">
        <f t="shared" si="3"/>
        <v>0</v>
      </c>
    </row>
    <row r="58" spans="1:6" s="259" customFormat="1" ht="51" x14ac:dyDescent="0.2">
      <c r="A58" s="723">
        <v>5</v>
      </c>
      <c r="B58" s="727" t="s">
        <v>757</v>
      </c>
      <c r="C58" s="716" t="s">
        <v>675</v>
      </c>
      <c r="D58" s="724">
        <f>300.12+50.35</f>
        <v>350.47</v>
      </c>
      <c r="E58" s="725"/>
      <c r="F58" s="1124">
        <f t="shared" si="3"/>
        <v>0</v>
      </c>
    </row>
    <row r="59" spans="1:6" s="259" customFormat="1" ht="38.25" x14ac:dyDescent="0.2">
      <c r="A59" s="723">
        <v>6</v>
      </c>
      <c r="B59" s="729" t="s">
        <v>758</v>
      </c>
      <c r="C59" s="724" t="s">
        <v>22</v>
      </c>
      <c r="D59" s="724">
        <f>3.2*3.2*0.1</f>
        <v>1.0240000000000002</v>
      </c>
      <c r="E59" s="725"/>
      <c r="F59" s="1124">
        <f t="shared" si="3"/>
        <v>0</v>
      </c>
    </row>
    <row r="60" spans="1:6" s="259" customFormat="1" ht="63.75" x14ac:dyDescent="0.2">
      <c r="A60" s="723">
        <v>7</v>
      </c>
      <c r="B60" s="727" t="s">
        <v>759</v>
      </c>
      <c r="C60" s="724" t="s">
        <v>22</v>
      </c>
      <c r="D60" s="724">
        <f>+PI()*2.4^2*0.25*0.3</f>
        <v>1.3571680263507906</v>
      </c>
      <c r="E60" s="725"/>
      <c r="F60" s="1124">
        <f t="shared" si="3"/>
        <v>0</v>
      </c>
    </row>
    <row r="61" spans="1:6" s="259" customFormat="1" ht="38.25" x14ac:dyDescent="0.2">
      <c r="A61" s="723">
        <v>8</v>
      </c>
      <c r="B61" s="744" t="s">
        <v>760</v>
      </c>
      <c r="C61" s="716" t="s">
        <v>22</v>
      </c>
      <c r="D61" s="724">
        <f>(3*3-1.2*0.8)*0.2</f>
        <v>1.6079999999999999</v>
      </c>
      <c r="E61" s="725"/>
      <c r="F61" s="1124">
        <f t="shared" si="3"/>
        <v>0</v>
      </c>
    </row>
    <row r="62" spans="1:6" s="259" customFormat="1" ht="38.25" x14ac:dyDescent="0.2">
      <c r="A62" s="723">
        <v>9</v>
      </c>
      <c r="B62" s="744" t="s">
        <v>761</v>
      </c>
      <c r="C62" s="716" t="s">
        <v>22</v>
      </c>
      <c r="D62" s="724">
        <v>0.21</v>
      </c>
      <c r="E62" s="725"/>
      <c r="F62" s="1124">
        <f t="shared" si="3"/>
        <v>0</v>
      </c>
    </row>
    <row r="63" spans="1:6" s="259" customFormat="1" ht="38.25" x14ac:dyDescent="0.2">
      <c r="A63" s="723">
        <v>10</v>
      </c>
      <c r="B63" s="744" t="s">
        <v>762</v>
      </c>
      <c r="C63" s="716" t="s">
        <v>22</v>
      </c>
      <c r="D63" s="724">
        <f>3*3*0.25+(3*3-PI()*2.4^2*0.25)*0.4</f>
        <v>4.0404426315322794</v>
      </c>
      <c r="E63" s="725"/>
      <c r="F63" s="1124">
        <f t="shared" si="3"/>
        <v>0</v>
      </c>
    </row>
    <row r="64" spans="1:6" s="259" customFormat="1" ht="38.25" x14ac:dyDescent="0.2">
      <c r="A64" s="723">
        <v>11</v>
      </c>
      <c r="B64" s="744" t="s">
        <v>763</v>
      </c>
      <c r="C64" s="716" t="s">
        <v>12</v>
      </c>
      <c r="D64" s="724">
        <v>10</v>
      </c>
      <c r="E64" s="725"/>
      <c r="F64" s="1124">
        <f t="shared" si="3"/>
        <v>0</v>
      </c>
    </row>
    <row r="65" spans="1:6" s="259" customFormat="1" ht="51" x14ac:dyDescent="0.2">
      <c r="A65" s="723">
        <v>12</v>
      </c>
      <c r="B65" s="1216" t="s">
        <v>764</v>
      </c>
      <c r="C65" s="716" t="s">
        <v>22</v>
      </c>
      <c r="D65" s="724">
        <f>2.7*2.1*0.2</f>
        <v>1.1340000000000001</v>
      </c>
      <c r="E65" s="725"/>
      <c r="F65" s="1124">
        <f t="shared" si="3"/>
        <v>0</v>
      </c>
    </row>
    <row r="66" spans="1:6" s="259" customFormat="1" ht="51" x14ac:dyDescent="0.2">
      <c r="A66" s="723">
        <v>13</v>
      </c>
      <c r="B66" s="1215" t="s">
        <v>765</v>
      </c>
      <c r="C66" s="740" t="s">
        <v>29</v>
      </c>
      <c r="D66" s="741">
        <f>3*12</f>
        <v>36</v>
      </c>
      <c r="E66" s="742"/>
      <c r="F66" s="1124">
        <f t="shared" si="3"/>
        <v>0</v>
      </c>
    </row>
    <row r="67" spans="1:6" s="259" customFormat="1" ht="27.75" customHeight="1" x14ac:dyDescent="0.2">
      <c r="A67" s="723">
        <v>14</v>
      </c>
      <c r="B67" s="1215" t="s">
        <v>766</v>
      </c>
      <c r="C67" s="740" t="s">
        <v>22</v>
      </c>
      <c r="D67" s="741">
        <f>0.6*12</f>
        <v>7.1999999999999993</v>
      </c>
      <c r="E67" s="742"/>
      <c r="F67" s="1124">
        <f t="shared" si="3"/>
        <v>0</v>
      </c>
    </row>
    <row r="68" spans="1:6" s="259" customFormat="1" ht="51" x14ac:dyDescent="0.2">
      <c r="A68" s="723">
        <v>15</v>
      </c>
      <c r="B68" s="1215" t="s">
        <v>767</v>
      </c>
      <c r="C68" s="740" t="s">
        <v>675</v>
      </c>
      <c r="D68" s="741">
        <f>17.8*12</f>
        <v>213.60000000000002</v>
      </c>
      <c r="E68" s="742"/>
      <c r="F68" s="1124">
        <f t="shared" si="3"/>
        <v>0</v>
      </c>
    </row>
    <row r="69" spans="1:6" s="259" customFormat="1" ht="51" x14ac:dyDescent="0.2">
      <c r="A69" s="723">
        <v>16</v>
      </c>
      <c r="B69" s="727" t="s">
        <v>768</v>
      </c>
      <c r="C69" s="740" t="s">
        <v>675</v>
      </c>
      <c r="D69" s="724">
        <f>10.2*12</f>
        <v>122.39999999999999</v>
      </c>
      <c r="E69" s="725"/>
      <c r="F69" s="1124">
        <f t="shared" si="3"/>
        <v>0</v>
      </c>
    </row>
    <row r="70" spans="1:6" s="259" customFormat="1" x14ac:dyDescent="0.2">
      <c r="A70" s="723"/>
      <c r="B70" s="727"/>
      <c r="C70" s="740"/>
      <c r="D70" s="724"/>
      <c r="E70" s="727"/>
      <c r="F70" s="1124"/>
    </row>
    <row r="71" spans="1:6" s="1111" customFormat="1" ht="15" customHeight="1" thickBot="1" x14ac:dyDescent="0.25">
      <c r="A71" s="1125"/>
      <c r="B71" s="1214" t="s">
        <v>769</v>
      </c>
      <c r="C71" s="1126"/>
      <c r="D71" s="1127"/>
      <c r="E71" s="1128"/>
      <c r="F71" s="1128">
        <f>SUM(F54:F69)</f>
        <v>0</v>
      </c>
    </row>
    <row r="72" spans="1:6" s="259" customFormat="1" ht="13.5" thickTop="1" x14ac:dyDescent="0.2">
      <c r="A72" s="757" t="s">
        <v>770</v>
      </c>
      <c r="B72" s="1208" t="s">
        <v>771</v>
      </c>
      <c r="C72" s="721"/>
      <c r="D72" s="724"/>
      <c r="E72" s="718"/>
      <c r="F72" s="1124"/>
    </row>
    <row r="73" spans="1:6" s="259" customFormat="1" ht="141" customHeight="1" x14ac:dyDescent="0.2">
      <c r="A73" s="735">
        <v>1</v>
      </c>
      <c r="B73" s="729" t="s">
        <v>3098</v>
      </c>
      <c r="C73" s="716" t="s">
        <v>14</v>
      </c>
      <c r="D73" s="724">
        <v>1</v>
      </c>
      <c r="E73" s="725"/>
      <c r="F73" s="1124">
        <f t="shared" ref="F73:F80" si="4">+ROUND((D73*E73),2)</f>
        <v>0</v>
      </c>
    </row>
    <row r="74" spans="1:6" s="259" customFormat="1" ht="409.5" x14ac:dyDescent="0.2">
      <c r="A74" s="735">
        <v>2</v>
      </c>
      <c r="B74" s="729" t="s">
        <v>772</v>
      </c>
      <c r="C74" s="746"/>
      <c r="D74" s="724"/>
      <c r="E74" s="722"/>
      <c r="F74" s="1124">
        <f t="shared" si="4"/>
        <v>0</v>
      </c>
    </row>
    <row r="75" spans="1:6" s="259" customFormat="1" ht="114.75" x14ac:dyDescent="0.2">
      <c r="A75" s="735"/>
      <c r="B75" s="729" t="s">
        <v>773</v>
      </c>
      <c r="C75" s="736" t="s">
        <v>6</v>
      </c>
      <c r="D75" s="724">
        <v>1</v>
      </c>
      <c r="E75" s="747"/>
      <c r="F75" s="1124">
        <f t="shared" si="4"/>
        <v>0</v>
      </c>
    </row>
    <row r="76" spans="1:6" s="259" customFormat="1" ht="25.5" x14ac:dyDescent="0.2">
      <c r="A76" s="735">
        <v>3</v>
      </c>
      <c r="B76" s="729" t="s">
        <v>774</v>
      </c>
      <c r="C76" s="736" t="s">
        <v>69</v>
      </c>
      <c r="D76" s="736">
        <v>25</v>
      </c>
      <c r="E76" s="738"/>
      <c r="F76" s="1124">
        <f t="shared" si="4"/>
        <v>0</v>
      </c>
    </row>
    <row r="77" spans="1:6" s="259" customFormat="1" ht="25.5" x14ac:dyDescent="0.2">
      <c r="A77" s="735">
        <v>4</v>
      </c>
      <c r="B77" s="729" t="s">
        <v>775</v>
      </c>
      <c r="C77" s="736" t="s">
        <v>12</v>
      </c>
      <c r="D77" s="736">
        <v>1</v>
      </c>
      <c r="E77" s="738"/>
      <c r="F77" s="1124">
        <f t="shared" si="4"/>
        <v>0</v>
      </c>
    </row>
    <row r="78" spans="1:6" s="259" customFormat="1" ht="51" x14ac:dyDescent="0.2">
      <c r="A78" s="735">
        <v>5</v>
      </c>
      <c r="B78" s="729" t="s">
        <v>776</v>
      </c>
      <c r="C78" s="736" t="s">
        <v>29</v>
      </c>
      <c r="D78" s="736">
        <v>4</v>
      </c>
      <c r="E78" s="738"/>
      <c r="F78" s="1124">
        <f t="shared" si="4"/>
        <v>0</v>
      </c>
    </row>
    <row r="79" spans="1:6" s="259" customFormat="1" ht="114.75" x14ac:dyDescent="0.2">
      <c r="A79" s="735">
        <v>6</v>
      </c>
      <c r="B79" s="729" t="s">
        <v>777</v>
      </c>
      <c r="C79" s="736" t="s">
        <v>10</v>
      </c>
      <c r="D79" s="736">
        <v>22</v>
      </c>
      <c r="E79" s="738"/>
      <c r="F79" s="1124">
        <f t="shared" si="4"/>
        <v>0</v>
      </c>
    </row>
    <row r="80" spans="1:6" s="259" customFormat="1" ht="63.75" x14ac:dyDescent="0.2">
      <c r="A80" s="735">
        <v>7</v>
      </c>
      <c r="B80" s="729" t="s">
        <v>778</v>
      </c>
      <c r="C80" s="736" t="s">
        <v>14</v>
      </c>
      <c r="D80" s="736">
        <v>1</v>
      </c>
      <c r="E80" s="738"/>
      <c r="F80" s="1124">
        <f t="shared" si="4"/>
        <v>0</v>
      </c>
    </row>
    <row r="81" spans="1:6" s="259" customFormat="1" x14ac:dyDescent="0.2">
      <c r="A81" s="735"/>
      <c r="B81" s="729"/>
      <c r="C81" s="736"/>
      <c r="D81" s="736"/>
      <c r="E81" s="729"/>
      <c r="F81" s="1124"/>
    </row>
    <row r="82" spans="1:6" s="259" customFormat="1" ht="13.5" thickBot="1" x14ac:dyDescent="0.25">
      <c r="A82" s="785"/>
      <c r="B82" s="786" t="s">
        <v>779</v>
      </c>
      <c r="C82" s="750"/>
      <c r="D82" s="787"/>
      <c r="E82" s="788"/>
      <c r="F82" s="788">
        <f>SUM(F73:F80)</f>
        <v>0</v>
      </c>
    </row>
    <row r="83" spans="1:6" s="259" customFormat="1" ht="26.25" thickTop="1" x14ac:dyDescent="0.2">
      <c r="A83" s="757" t="s">
        <v>780</v>
      </c>
      <c r="B83" s="1208" t="s">
        <v>781</v>
      </c>
      <c r="C83" s="721"/>
      <c r="D83" s="724"/>
      <c r="E83" s="743"/>
      <c r="F83" s="1124"/>
    </row>
    <row r="84" spans="1:6" s="259" customFormat="1" x14ac:dyDescent="0.2">
      <c r="A84" s="730" t="s">
        <v>782</v>
      </c>
      <c r="B84" s="1209" t="s">
        <v>783</v>
      </c>
      <c r="C84" s="724" t="s">
        <v>10</v>
      </c>
      <c r="D84" s="724">
        <v>21</v>
      </c>
      <c r="E84" s="742"/>
      <c r="F84" s="1124">
        <f t="shared" ref="F84:F101" si="5">+ROUND((D84*E84),2)</f>
        <v>0</v>
      </c>
    </row>
    <row r="85" spans="1:6" s="259" customFormat="1" ht="25.5" x14ac:dyDescent="0.2">
      <c r="A85" s="730" t="s">
        <v>784</v>
      </c>
      <c r="B85" s="1217" t="s">
        <v>785</v>
      </c>
      <c r="C85" s="748" t="s">
        <v>22</v>
      </c>
      <c r="D85" s="745">
        <f>0.6*1*D84</f>
        <v>12.6</v>
      </c>
      <c r="E85" s="742"/>
      <c r="F85" s="1124">
        <f t="shared" si="5"/>
        <v>0</v>
      </c>
    </row>
    <row r="86" spans="1:6" s="259" customFormat="1" ht="63.75" x14ac:dyDescent="0.2">
      <c r="A86" s="730" t="s">
        <v>786</v>
      </c>
      <c r="B86" s="1217" t="s">
        <v>787</v>
      </c>
      <c r="C86" s="748" t="s">
        <v>22</v>
      </c>
      <c r="D86" s="745">
        <f>0.6*0.55*D84</f>
        <v>6.9300000000000006</v>
      </c>
      <c r="E86" s="742"/>
      <c r="F86" s="1124">
        <f t="shared" si="5"/>
        <v>0</v>
      </c>
    </row>
    <row r="87" spans="1:6" s="259" customFormat="1" ht="25.5" x14ac:dyDescent="0.2">
      <c r="A87" s="730" t="s">
        <v>788</v>
      </c>
      <c r="B87" s="1217" t="s">
        <v>789</v>
      </c>
      <c r="C87" s="748" t="s">
        <v>69</v>
      </c>
      <c r="D87" s="745">
        <v>32</v>
      </c>
      <c r="E87" s="742"/>
      <c r="F87" s="1124">
        <f t="shared" si="5"/>
        <v>0</v>
      </c>
    </row>
    <row r="88" spans="1:6" s="259" customFormat="1" x14ac:dyDescent="0.2">
      <c r="A88" s="730"/>
      <c r="B88" s="1217" t="s">
        <v>790</v>
      </c>
      <c r="C88" s="716"/>
      <c r="D88" s="716"/>
      <c r="E88" s="743"/>
      <c r="F88" s="1124"/>
    </row>
    <row r="89" spans="1:6" s="259" customFormat="1" ht="63.75" x14ac:dyDescent="0.2">
      <c r="A89" s="730" t="s">
        <v>791</v>
      </c>
      <c r="B89" s="1217" t="s">
        <v>792</v>
      </c>
      <c r="C89" s="748" t="s">
        <v>69</v>
      </c>
      <c r="D89" s="745">
        <f>+D84</f>
        <v>21</v>
      </c>
      <c r="E89" s="742"/>
      <c r="F89" s="1124">
        <f t="shared" si="5"/>
        <v>0</v>
      </c>
    </row>
    <row r="90" spans="1:6" s="259" customFormat="1" x14ac:dyDescent="0.2">
      <c r="A90" s="730" t="s">
        <v>793</v>
      </c>
      <c r="B90" s="1217" t="s">
        <v>794</v>
      </c>
      <c r="C90" s="748" t="s">
        <v>69</v>
      </c>
      <c r="D90" s="745">
        <f>+D84</f>
        <v>21</v>
      </c>
      <c r="E90" s="742"/>
      <c r="F90" s="1124">
        <f t="shared" si="5"/>
        <v>0</v>
      </c>
    </row>
    <row r="91" spans="1:6" s="259" customFormat="1" ht="40.5" customHeight="1" x14ac:dyDescent="0.2">
      <c r="A91" s="730" t="s">
        <v>795</v>
      </c>
      <c r="B91" s="1211" t="s">
        <v>796</v>
      </c>
      <c r="C91" s="745" t="s">
        <v>22</v>
      </c>
      <c r="D91" s="745">
        <f>+D85-D86</f>
        <v>5.669999999999999</v>
      </c>
      <c r="E91" s="742"/>
      <c r="F91" s="1124">
        <f t="shared" si="5"/>
        <v>0</v>
      </c>
    </row>
    <row r="92" spans="1:6" s="259" customFormat="1" ht="63.75" x14ac:dyDescent="0.2">
      <c r="A92" s="723" t="s">
        <v>797</v>
      </c>
      <c r="B92" s="1215" t="s">
        <v>798</v>
      </c>
      <c r="C92" s="740" t="s">
        <v>29</v>
      </c>
      <c r="D92" s="741">
        <f>2*(1.9+1)*0.25</f>
        <v>1.45</v>
      </c>
      <c r="E92" s="742"/>
      <c r="F92" s="1124">
        <f t="shared" si="5"/>
        <v>0</v>
      </c>
    </row>
    <row r="93" spans="1:6" s="259" customFormat="1" ht="76.5" x14ac:dyDescent="0.2">
      <c r="A93" s="723" t="s">
        <v>799</v>
      </c>
      <c r="B93" s="1215" t="s">
        <v>800</v>
      </c>
      <c r="C93" s="740" t="s">
        <v>29</v>
      </c>
      <c r="D93" s="749">
        <f>2*5.8*1.6</f>
        <v>18.559999999999999</v>
      </c>
      <c r="E93" s="742"/>
      <c r="F93" s="1124">
        <f t="shared" si="5"/>
        <v>0</v>
      </c>
    </row>
    <row r="94" spans="1:6" s="259" customFormat="1" ht="76.5" x14ac:dyDescent="0.2">
      <c r="A94" s="723" t="s">
        <v>801</v>
      </c>
      <c r="B94" s="1215" t="s">
        <v>802</v>
      </c>
      <c r="C94" s="740" t="s">
        <v>29</v>
      </c>
      <c r="D94" s="741">
        <f>1*1.5</f>
        <v>1.5</v>
      </c>
      <c r="E94" s="742"/>
      <c r="F94" s="1124">
        <f t="shared" si="5"/>
        <v>0</v>
      </c>
    </row>
    <row r="95" spans="1:6" s="259" customFormat="1" ht="51" x14ac:dyDescent="0.2">
      <c r="A95" s="723" t="s">
        <v>803</v>
      </c>
      <c r="B95" s="744" t="s">
        <v>804</v>
      </c>
      <c r="C95" s="716" t="s">
        <v>675</v>
      </c>
      <c r="D95" s="724">
        <f>242</f>
        <v>242</v>
      </c>
      <c r="E95" s="725"/>
      <c r="F95" s="1124">
        <f t="shared" si="5"/>
        <v>0</v>
      </c>
    </row>
    <row r="96" spans="1:6" s="259" customFormat="1" ht="51" x14ac:dyDescent="0.2">
      <c r="A96" s="723" t="s">
        <v>805</v>
      </c>
      <c r="B96" s="744" t="s">
        <v>806</v>
      </c>
      <c r="C96" s="716" t="s">
        <v>675</v>
      </c>
      <c r="D96" s="724">
        <f>56</f>
        <v>56</v>
      </c>
      <c r="E96" s="725"/>
      <c r="F96" s="1124">
        <f t="shared" si="5"/>
        <v>0</v>
      </c>
    </row>
    <row r="97" spans="1:6" s="259" customFormat="1" ht="51" x14ac:dyDescent="0.2">
      <c r="A97" s="723" t="s">
        <v>807</v>
      </c>
      <c r="B97" s="727" t="s">
        <v>808</v>
      </c>
      <c r="C97" s="716" t="s">
        <v>675</v>
      </c>
      <c r="D97" s="724">
        <f>48.5</f>
        <v>48.5</v>
      </c>
      <c r="E97" s="725"/>
      <c r="F97" s="1124">
        <f t="shared" si="5"/>
        <v>0</v>
      </c>
    </row>
    <row r="98" spans="1:6" s="259" customFormat="1" ht="38.25" x14ac:dyDescent="0.2">
      <c r="A98" s="723" t="s">
        <v>809</v>
      </c>
      <c r="B98" s="729" t="s">
        <v>810</v>
      </c>
      <c r="C98" s="724" t="s">
        <v>22</v>
      </c>
      <c r="D98" s="724">
        <f>1.6*2.1*0.1</f>
        <v>0.33600000000000008</v>
      </c>
      <c r="E98" s="725"/>
      <c r="F98" s="1124">
        <f t="shared" si="5"/>
        <v>0</v>
      </c>
    </row>
    <row r="99" spans="1:6" s="259" customFormat="1" ht="38.25" x14ac:dyDescent="0.2">
      <c r="A99" s="723" t="s">
        <v>811</v>
      </c>
      <c r="B99" s="744" t="s">
        <v>812</v>
      </c>
      <c r="C99" s="716" t="s">
        <v>22</v>
      </c>
      <c r="D99" s="724">
        <f>1.4*1.9*0.25</f>
        <v>0.66499999999999992</v>
      </c>
      <c r="E99" s="725"/>
      <c r="F99" s="1124">
        <f t="shared" si="5"/>
        <v>0</v>
      </c>
    </row>
    <row r="100" spans="1:6" s="259" customFormat="1" ht="38.25" x14ac:dyDescent="0.2">
      <c r="A100" s="723" t="s">
        <v>813</v>
      </c>
      <c r="B100" s="744" t="s">
        <v>814</v>
      </c>
      <c r="C100" s="716" t="s">
        <v>22</v>
      </c>
      <c r="D100" s="724">
        <f>2*(1.9*0.2*1.2+1*0.2*1.2)</f>
        <v>1.3919999999999999</v>
      </c>
      <c r="E100" s="725"/>
      <c r="F100" s="1124">
        <f t="shared" si="5"/>
        <v>0</v>
      </c>
    </row>
    <row r="101" spans="1:6" s="259" customFormat="1" ht="38.25" x14ac:dyDescent="0.2">
      <c r="A101" s="723" t="s">
        <v>815</v>
      </c>
      <c r="B101" s="744" t="s">
        <v>816</v>
      </c>
      <c r="C101" s="716" t="s">
        <v>22</v>
      </c>
      <c r="D101" s="724">
        <f>+(1.9*1.4-1.3*0.6)*0.2+2*(1.6+0.6)*0.15*0.15</f>
        <v>0.47499999999999998</v>
      </c>
      <c r="E101" s="725"/>
      <c r="F101" s="1124">
        <f t="shared" si="5"/>
        <v>0</v>
      </c>
    </row>
    <row r="102" spans="1:6" s="1111" customFormat="1" ht="26.25" thickBot="1" x14ac:dyDescent="0.25">
      <c r="A102" s="1125"/>
      <c r="B102" s="1214" t="s">
        <v>817</v>
      </c>
      <c r="C102" s="1126"/>
      <c r="D102" s="1127"/>
      <c r="E102" s="1128"/>
      <c r="F102" s="1128">
        <f>+ROUND(SUM(F84:F101),1)</f>
        <v>0</v>
      </c>
    </row>
    <row r="103" spans="1:6" s="259" customFormat="1" ht="14.25" thickTop="1" thickBot="1" x14ac:dyDescent="0.25">
      <c r="A103" s="789"/>
      <c r="B103" s="1218"/>
      <c r="C103" s="787"/>
      <c r="D103" s="787"/>
      <c r="E103" s="752"/>
      <c r="F103" s="788"/>
    </row>
    <row r="104" spans="1:6" s="259" customFormat="1" ht="15" customHeight="1" thickTop="1" thickBot="1" x14ac:dyDescent="0.25">
      <c r="A104" s="790"/>
      <c r="B104" s="786" t="s">
        <v>819</v>
      </c>
      <c r="C104" s="750"/>
      <c r="D104" s="750"/>
      <c r="E104" s="751"/>
      <c r="F104" s="788">
        <f>SUM(F23,F52,F71,F82,F102)</f>
        <v>0</v>
      </c>
    </row>
    <row r="105" spans="1:6" s="259" customFormat="1" ht="15.75" thickTop="1" x14ac:dyDescent="0.25">
      <c r="A105" s="754" t="s">
        <v>695</v>
      </c>
      <c r="B105" s="755" t="s">
        <v>696</v>
      </c>
      <c r="C105" s="716"/>
      <c r="D105" s="716"/>
      <c r="E105" s="756"/>
      <c r="F105" s="1124"/>
    </row>
    <row r="106" spans="1:6" s="259" customFormat="1" ht="15" customHeight="1" x14ac:dyDescent="0.2">
      <c r="A106" s="757"/>
      <c r="B106" s="1219" t="s">
        <v>820</v>
      </c>
      <c r="C106" s="716"/>
      <c r="D106" s="716"/>
      <c r="E106" s="756"/>
      <c r="F106" s="1124"/>
    </row>
    <row r="107" spans="1:6" s="259" customFormat="1" x14ac:dyDescent="0.2">
      <c r="A107" s="758">
        <v>1</v>
      </c>
      <c r="B107" s="1220" t="s">
        <v>821</v>
      </c>
      <c r="C107" s="791" t="s">
        <v>14</v>
      </c>
      <c r="D107" s="759">
        <v>1</v>
      </c>
      <c r="E107" s="760"/>
      <c r="F107" s="1124">
        <f t="shared" ref="F107" si="6">+ROUND((D107*E107),2)</f>
        <v>0</v>
      </c>
    </row>
    <row r="108" spans="1:6" s="259" customFormat="1" ht="77.25" customHeight="1" x14ac:dyDescent="0.2">
      <c r="A108" s="761"/>
      <c r="B108" s="761" t="s">
        <v>3097</v>
      </c>
      <c r="C108" s="792"/>
      <c r="D108" s="763"/>
      <c r="E108" s="761"/>
      <c r="F108" s="1124"/>
    </row>
    <row r="109" spans="1:6" s="259" customFormat="1" ht="15.75" customHeight="1" x14ac:dyDescent="0.2">
      <c r="A109" s="761"/>
      <c r="B109" s="761" t="s">
        <v>822</v>
      </c>
      <c r="C109" s="793"/>
      <c r="D109" s="763"/>
      <c r="E109" s="761"/>
      <c r="F109" s="1124"/>
    </row>
    <row r="110" spans="1:6" s="259" customFormat="1" x14ac:dyDescent="0.2">
      <c r="A110" s="761"/>
      <c r="B110" s="761" t="s">
        <v>823</v>
      </c>
      <c r="C110" s="792"/>
      <c r="D110" s="763"/>
      <c r="E110" s="761"/>
      <c r="F110" s="1124"/>
    </row>
    <row r="111" spans="1:6" s="259" customFormat="1" x14ac:dyDescent="0.2">
      <c r="A111" s="761"/>
      <c r="B111" s="761" t="s">
        <v>824</v>
      </c>
      <c r="C111" s="792"/>
      <c r="D111" s="763"/>
      <c r="E111" s="761"/>
      <c r="F111" s="1124"/>
    </row>
    <row r="112" spans="1:6" s="259" customFormat="1" ht="12.75" customHeight="1" x14ac:dyDescent="0.2">
      <c r="A112" s="761"/>
      <c r="B112" s="761" t="s">
        <v>825</v>
      </c>
      <c r="C112" s="792"/>
      <c r="D112" s="763"/>
      <c r="E112" s="761"/>
      <c r="F112" s="1124"/>
    </row>
    <row r="113" spans="1:6" s="259" customFormat="1" ht="13.5" customHeight="1" x14ac:dyDescent="0.2">
      <c r="A113" s="761"/>
      <c r="B113" s="761" t="s">
        <v>826</v>
      </c>
      <c r="C113" s="792"/>
      <c r="D113" s="763"/>
      <c r="E113" s="761"/>
      <c r="F113" s="1124"/>
    </row>
    <row r="114" spans="1:6" s="259" customFormat="1" x14ac:dyDescent="0.2">
      <c r="A114" s="761"/>
      <c r="B114" s="761" t="s">
        <v>827</v>
      </c>
      <c r="C114" s="792"/>
      <c r="D114" s="763"/>
      <c r="E114" s="761"/>
      <c r="F114" s="1124"/>
    </row>
    <row r="115" spans="1:6" s="259" customFormat="1" x14ac:dyDescent="0.2">
      <c r="A115" s="761"/>
      <c r="B115" s="761" t="s">
        <v>828</v>
      </c>
      <c r="C115" s="792"/>
      <c r="D115" s="763"/>
      <c r="E115" s="761"/>
      <c r="F115" s="1124"/>
    </row>
    <row r="116" spans="1:6" s="259" customFormat="1" x14ac:dyDescent="0.2">
      <c r="A116" s="761"/>
      <c r="B116" s="761" t="s">
        <v>829</v>
      </c>
      <c r="C116" s="792"/>
      <c r="D116" s="763"/>
      <c r="E116" s="761"/>
      <c r="F116" s="1124"/>
    </row>
    <row r="117" spans="1:6" s="259" customFormat="1" ht="89.25" x14ac:dyDescent="0.2">
      <c r="A117" s="761"/>
      <c r="B117" s="761" t="s">
        <v>830</v>
      </c>
      <c r="C117" s="792"/>
      <c r="D117" s="763"/>
      <c r="E117" s="761"/>
      <c r="F117" s="1124"/>
    </row>
    <row r="118" spans="1:6" s="259" customFormat="1" ht="89.25" x14ac:dyDescent="0.2">
      <c r="A118" s="761"/>
      <c r="B118" s="761" t="s">
        <v>831</v>
      </c>
      <c r="C118" s="792" t="s">
        <v>6</v>
      </c>
      <c r="D118" s="763">
        <v>1</v>
      </c>
      <c r="E118" s="1203"/>
      <c r="F118" s="1124"/>
    </row>
    <row r="119" spans="1:6" s="259" customFormat="1" ht="38.25" x14ac:dyDescent="0.2">
      <c r="A119" s="761"/>
      <c r="B119" s="761" t="s">
        <v>832</v>
      </c>
      <c r="C119" s="792" t="s">
        <v>6</v>
      </c>
      <c r="D119" s="763">
        <v>1</v>
      </c>
      <c r="E119" s="1203"/>
      <c r="F119" s="1124"/>
    </row>
    <row r="120" spans="1:6" s="259" customFormat="1" ht="38.25" x14ac:dyDescent="0.2">
      <c r="A120" s="761"/>
      <c r="B120" s="761" t="s">
        <v>833</v>
      </c>
      <c r="C120" s="792" t="s">
        <v>6</v>
      </c>
      <c r="D120" s="763">
        <v>1</v>
      </c>
      <c r="E120" s="1203"/>
      <c r="F120" s="1124"/>
    </row>
    <row r="121" spans="1:6" s="259" customFormat="1" ht="63.75" x14ac:dyDescent="0.2">
      <c r="A121" s="761"/>
      <c r="B121" s="761" t="s">
        <v>834</v>
      </c>
      <c r="C121" s="792" t="s">
        <v>6</v>
      </c>
      <c r="D121" s="763">
        <v>1</v>
      </c>
      <c r="E121" s="1203"/>
      <c r="F121" s="1124"/>
    </row>
    <row r="122" spans="1:6" s="259" customFormat="1" ht="78" customHeight="1" x14ac:dyDescent="0.2">
      <c r="A122" s="761"/>
      <c r="B122" s="761" t="s">
        <v>835</v>
      </c>
      <c r="C122" s="792" t="s">
        <v>6</v>
      </c>
      <c r="D122" s="763">
        <v>2</v>
      </c>
      <c r="E122" s="1203"/>
      <c r="F122" s="1124"/>
    </row>
    <row r="123" spans="1:6" s="259" customFormat="1" ht="63.75" x14ac:dyDescent="0.2">
      <c r="A123" s="761"/>
      <c r="B123" s="761" t="s">
        <v>836</v>
      </c>
      <c r="C123" s="792" t="s">
        <v>6</v>
      </c>
      <c r="D123" s="763">
        <v>1</v>
      </c>
      <c r="E123" s="1203"/>
      <c r="F123" s="1124"/>
    </row>
    <row r="124" spans="1:6" s="259" customFormat="1" ht="38.25" x14ac:dyDescent="0.2">
      <c r="A124" s="761"/>
      <c r="B124" s="761" t="s">
        <v>837</v>
      </c>
      <c r="C124" s="792" t="s">
        <v>6</v>
      </c>
      <c r="D124" s="763">
        <v>1</v>
      </c>
      <c r="E124" s="1203"/>
      <c r="F124" s="1124"/>
    </row>
    <row r="125" spans="1:6" s="259" customFormat="1" ht="76.5" x14ac:dyDescent="0.2">
      <c r="A125" s="761">
        <v>2</v>
      </c>
      <c r="B125" s="1221" t="s">
        <v>838</v>
      </c>
      <c r="C125" s="792" t="s">
        <v>14</v>
      </c>
      <c r="D125" s="763">
        <v>1</v>
      </c>
      <c r="E125" s="765"/>
      <c r="F125" s="1124">
        <f t="shared" ref="F125:F135" si="7">+ROUND((D125*E125),2)</f>
        <v>0</v>
      </c>
    </row>
    <row r="126" spans="1:6" s="259" customFormat="1" ht="38.25" x14ac:dyDescent="0.2">
      <c r="A126" s="761">
        <v>3</v>
      </c>
      <c r="B126" s="1221" t="s">
        <v>839</v>
      </c>
      <c r="C126" s="792" t="s">
        <v>6</v>
      </c>
      <c r="D126" s="763">
        <v>1</v>
      </c>
      <c r="E126" s="765"/>
      <c r="F126" s="1124">
        <f t="shared" si="7"/>
        <v>0</v>
      </c>
    </row>
    <row r="127" spans="1:6" s="259" customFormat="1" ht="38.25" x14ac:dyDescent="0.2">
      <c r="A127" s="735">
        <v>4</v>
      </c>
      <c r="B127" s="727" t="s">
        <v>840</v>
      </c>
      <c r="C127" s="716" t="s">
        <v>6</v>
      </c>
      <c r="D127" s="724">
        <v>1</v>
      </c>
      <c r="E127" s="747"/>
      <c r="F127" s="1124">
        <f t="shared" si="7"/>
        <v>0</v>
      </c>
    </row>
    <row r="128" spans="1:6" s="259" customFormat="1" ht="114.75" x14ac:dyDescent="0.2">
      <c r="A128" s="761">
        <v>5</v>
      </c>
      <c r="B128" s="1221" t="s">
        <v>841</v>
      </c>
      <c r="C128" s="762" t="s">
        <v>14</v>
      </c>
      <c r="D128" s="764">
        <v>1</v>
      </c>
      <c r="E128" s="766"/>
      <c r="F128" s="1124">
        <f t="shared" si="7"/>
        <v>0</v>
      </c>
    </row>
    <row r="129" spans="1:7" s="259" customFormat="1" ht="51" x14ac:dyDescent="0.2">
      <c r="A129" s="735">
        <v>6</v>
      </c>
      <c r="B129" s="727" t="s">
        <v>842</v>
      </c>
      <c r="C129" s="716" t="s">
        <v>6</v>
      </c>
      <c r="D129" s="724">
        <v>1</v>
      </c>
      <c r="E129" s="747"/>
      <c r="F129" s="1124">
        <f t="shared" si="7"/>
        <v>0</v>
      </c>
    </row>
    <row r="130" spans="1:7" s="259" customFormat="1" ht="140.25" x14ac:dyDescent="0.2">
      <c r="A130" s="767">
        <v>7</v>
      </c>
      <c r="B130" s="744" t="s">
        <v>843</v>
      </c>
      <c r="C130" s="724" t="s">
        <v>6</v>
      </c>
      <c r="D130" s="724">
        <v>1</v>
      </c>
      <c r="E130" s="747"/>
      <c r="F130" s="1124">
        <f t="shared" si="7"/>
        <v>0</v>
      </c>
    </row>
    <row r="131" spans="1:7" s="259" customFormat="1" ht="140.25" customHeight="1" x14ac:dyDescent="0.2">
      <c r="A131" s="735">
        <v>8</v>
      </c>
      <c r="B131" s="744" t="s">
        <v>844</v>
      </c>
      <c r="C131" s="716" t="s">
        <v>6</v>
      </c>
      <c r="D131" s="724">
        <v>1</v>
      </c>
      <c r="E131" s="747"/>
      <c r="F131" s="1124">
        <f t="shared" si="7"/>
        <v>0</v>
      </c>
    </row>
    <row r="132" spans="1:7" s="259" customFormat="1" ht="76.5" x14ac:dyDescent="0.2">
      <c r="A132" s="761">
        <v>9</v>
      </c>
      <c r="B132" s="761" t="s">
        <v>845</v>
      </c>
      <c r="C132" s="768" t="s">
        <v>14</v>
      </c>
      <c r="D132" s="769">
        <v>1</v>
      </c>
      <c r="E132" s="747"/>
      <c r="F132" s="1124">
        <f t="shared" si="7"/>
        <v>0</v>
      </c>
    </row>
    <row r="133" spans="1:7" s="259" customFormat="1" ht="76.5" x14ac:dyDescent="0.2">
      <c r="A133" s="761">
        <v>10</v>
      </c>
      <c r="B133" s="761" t="s">
        <v>846</v>
      </c>
      <c r="C133" s="768" t="s">
        <v>14</v>
      </c>
      <c r="D133" s="769">
        <v>1</v>
      </c>
      <c r="E133" s="747"/>
      <c r="F133" s="1124">
        <f t="shared" si="7"/>
        <v>0</v>
      </c>
    </row>
    <row r="134" spans="1:7" s="259" customFormat="1" ht="64.5" customHeight="1" x14ac:dyDescent="0.2">
      <c r="A134" s="761">
        <v>11</v>
      </c>
      <c r="B134" s="761" t="s">
        <v>847</v>
      </c>
      <c r="C134" s="768" t="s">
        <v>6</v>
      </c>
      <c r="D134" s="769">
        <v>1</v>
      </c>
      <c r="E134" s="747"/>
      <c r="F134" s="1124">
        <f t="shared" si="7"/>
        <v>0</v>
      </c>
      <c r="G134" s="260"/>
    </row>
    <row r="135" spans="1:7" s="259" customFormat="1" ht="38.25" x14ac:dyDescent="0.2">
      <c r="A135" s="761">
        <v>12</v>
      </c>
      <c r="B135" s="761" t="s">
        <v>848</v>
      </c>
      <c r="C135" s="768" t="s">
        <v>6</v>
      </c>
      <c r="D135" s="769">
        <v>1</v>
      </c>
      <c r="E135" s="747"/>
      <c r="F135" s="1124">
        <f t="shared" si="7"/>
        <v>0</v>
      </c>
    </row>
    <row r="136" spans="1:7" s="259" customFormat="1" x14ac:dyDescent="0.2">
      <c r="A136" s="761"/>
      <c r="B136" s="761"/>
      <c r="C136" s="768"/>
      <c r="D136" s="794"/>
      <c r="E136" s="722"/>
      <c r="F136" s="1124"/>
    </row>
    <row r="137" spans="1:7" s="259" customFormat="1" ht="51" x14ac:dyDescent="0.2">
      <c r="A137" s="723">
        <v>13</v>
      </c>
      <c r="B137" s="729" t="s">
        <v>818</v>
      </c>
      <c r="C137" s="716"/>
      <c r="D137" s="717"/>
      <c r="E137" s="722"/>
      <c r="F137" s="1124">
        <f>+ROUND((SUM(F107:F135)*0.1),-2)</f>
        <v>0</v>
      </c>
    </row>
    <row r="138" spans="1:7" s="259" customFormat="1" x14ac:dyDescent="0.2">
      <c r="A138" s="753"/>
      <c r="B138" s="729"/>
      <c r="C138" s="770"/>
      <c r="D138" s="795"/>
      <c r="E138" s="771"/>
      <c r="F138" s="1124"/>
    </row>
    <row r="139" spans="1:7" s="1111" customFormat="1" ht="13.5" thickBot="1" x14ac:dyDescent="0.25">
      <c r="A139" s="1125"/>
      <c r="B139" s="1214" t="s">
        <v>849</v>
      </c>
      <c r="C139" s="1126"/>
      <c r="D139" s="1127"/>
      <c r="E139" s="1128"/>
      <c r="F139" s="1128">
        <f>SUM(F107:F137)</f>
        <v>0</v>
      </c>
    </row>
    <row r="140" spans="1:7" s="259" customFormat="1" ht="13.5" thickTop="1" x14ac:dyDescent="0.2">
      <c r="A140" s="796"/>
      <c r="B140" s="696"/>
      <c r="C140" s="714"/>
      <c r="D140" s="715"/>
      <c r="E140" s="703"/>
      <c r="F140" s="1124"/>
    </row>
    <row r="141" spans="1:7" s="259" customFormat="1" ht="15" x14ac:dyDescent="0.25">
      <c r="A141" s="797" t="s">
        <v>697</v>
      </c>
      <c r="B141" s="1222" t="s">
        <v>698</v>
      </c>
      <c r="C141" s="714"/>
      <c r="D141" s="798"/>
      <c r="E141" s="703"/>
      <c r="F141" s="1124"/>
    </row>
    <row r="142" spans="1:7" s="259" customFormat="1" x14ac:dyDescent="0.2">
      <c r="A142" s="799" t="s">
        <v>699</v>
      </c>
      <c r="B142" s="694" t="s">
        <v>700</v>
      </c>
      <c r="C142" s="714"/>
      <c r="D142" s="798"/>
      <c r="E142" s="703"/>
      <c r="F142" s="1124"/>
    </row>
    <row r="143" spans="1:7" s="259" customFormat="1" ht="63.75" x14ac:dyDescent="0.2">
      <c r="A143" s="761" t="s">
        <v>850</v>
      </c>
      <c r="B143" s="761" t="s">
        <v>851</v>
      </c>
      <c r="C143" s="768" t="s">
        <v>69</v>
      </c>
      <c r="D143" s="769">
        <v>20</v>
      </c>
      <c r="E143" s="772"/>
      <c r="F143" s="1124">
        <f t="shared" ref="F143:F146" si="8">+ROUND((D143*E143),2)</f>
        <v>0</v>
      </c>
    </row>
    <row r="144" spans="1:7" s="259" customFormat="1" ht="51" x14ac:dyDescent="0.2">
      <c r="A144" s="761">
        <v>1</v>
      </c>
      <c r="B144" s="761" t="s">
        <v>852</v>
      </c>
      <c r="C144" s="768" t="s">
        <v>14</v>
      </c>
      <c r="D144" s="769">
        <v>1</v>
      </c>
      <c r="E144" s="772"/>
      <c r="F144" s="1124">
        <f t="shared" si="8"/>
        <v>0</v>
      </c>
    </row>
    <row r="145" spans="1:6" s="259" customFormat="1" ht="51" x14ac:dyDescent="0.2">
      <c r="A145" s="761">
        <v>2</v>
      </c>
      <c r="B145" s="761" t="s">
        <v>853</v>
      </c>
      <c r="C145" s="768" t="s">
        <v>69</v>
      </c>
      <c r="D145" s="769">
        <v>40</v>
      </c>
      <c r="E145" s="773"/>
      <c r="F145" s="1124">
        <f t="shared" si="8"/>
        <v>0</v>
      </c>
    </row>
    <row r="146" spans="1:6" s="259" customFormat="1" ht="63.75" x14ac:dyDescent="0.2">
      <c r="A146" s="761">
        <v>3</v>
      </c>
      <c r="B146" s="761" t="s">
        <v>854</v>
      </c>
      <c r="C146" s="768" t="s">
        <v>14</v>
      </c>
      <c r="D146" s="769">
        <v>1</v>
      </c>
      <c r="E146" s="772"/>
      <c r="F146" s="1124">
        <f t="shared" si="8"/>
        <v>0</v>
      </c>
    </row>
    <row r="147" spans="1:6" s="259" customFormat="1" ht="13.5" thickBot="1" x14ac:dyDescent="0.25">
      <c r="A147" s="761"/>
      <c r="B147" s="761"/>
      <c r="C147" s="768"/>
      <c r="D147" s="769"/>
      <c r="E147" s="788"/>
      <c r="F147" s="1124"/>
    </row>
    <row r="148" spans="1:6" s="1111" customFormat="1" ht="14.25" thickTop="1" thickBot="1" x14ac:dyDescent="0.25">
      <c r="A148" s="1125"/>
      <c r="B148" s="1214" t="s">
        <v>855</v>
      </c>
      <c r="C148" s="1126"/>
      <c r="D148" s="1127"/>
      <c r="E148" s="1128"/>
      <c r="F148" s="1128">
        <f>SUM(F143:F146)</f>
        <v>0</v>
      </c>
    </row>
    <row r="149" spans="1:6" s="259" customFormat="1" ht="90" thickTop="1" x14ac:dyDescent="0.2">
      <c r="A149" s="761" t="s">
        <v>856</v>
      </c>
      <c r="B149" s="761" t="s">
        <v>857</v>
      </c>
      <c r="C149" s="768"/>
      <c r="D149" s="769"/>
      <c r="E149" s="703"/>
      <c r="F149" s="1124"/>
    </row>
    <row r="150" spans="1:6" s="259" customFormat="1" x14ac:dyDescent="0.2">
      <c r="A150" s="761"/>
      <c r="B150" s="761"/>
      <c r="C150" s="768"/>
      <c r="D150" s="769"/>
      <c r="E150" s="703"/>
      <c r="F150" s="1124"/>
    </row>
    <row r="151" spans="1:6" s="1111" customFormat="1" ht="13.5" thickBot="1" x14ac:dyDescent="0.25">
      <c r="A151" s="1125">
        <v>1</v>
      </c>
      <c r="B151" s="1214" t="s">
        <v>858</v>
      </c>
      <c r="C151" s="1126" t="s">
        <v>14</v>
      </c>
      <c r="D151" s="1127">
        <v>1</v>
      </c>
      <c r="E151" s="773"/>
      <c r="F151" s="1128">
        <f>+D151*E151</f>
        <v>0</v>
      </c>
    </row>
    <row r="152" spans="1:6" s="259" customFormat="1" ht="26.25" thickTop="1" x14ac:dyDescent="0.2">
      <c r="A152" s="761"/>
      <c r="B152" s="761" t="s">
        <v>859</v>
      </c>
      <c r="C152" s="768"/>
      <c r="D152" s="769"/>
      <c r="E152" s="703"/>
      <c r="F152" s="1124"/>
    </row>
    <row r="153" spans="1:6" s="259" customFormat="1" ht="25.5" x14ac:dyDescent="0.2">
      <c r="A153" s="761"/>
      <c r="B153" s="761" t="s">
        <v>860</v>
      </c>
      <c r="C153" s="768"/>
      <c r="D153" s="769"/>
      <c r="E153" s="703"/>
      <c r="F153" s="1124"/>
    </row>
    <row r="154" spans="1:6" s="259" customFormat="1" ht="13.5" thickBot="1" x14ac:dyDescent="0.25">
      <c r="A154" s="761"/>
      <c r="B154" s="761"/>
      <c r="C154" s="768"/>
      <c r="D154" s="769"/>
      <c r="E154" s="786"/>
      <c r="F154" s="1124"/>
    </row>
    <row r="155" spans="1:6" s="1111" customFormat="1" ht="14.25" thickTop="1" thickBot="1" x14ac:dyDescent="0.25">
      <c r="A155" s="1125"/>
      <c r="B155" s="1214" t="s">
        <v>700</v>
      </c>
      <c r="C155" s="1126"/>
      <c r="D155" s="1127"/>
      <c r="E155" s="712"/>
      <c r="F155" s="1128">
        <f>+F148+F151</f>
        <v>0</v>
      </c>
    </row>
    <row r="156" spans="1:6" s="259" customFormat="1" ht="13.5" thickTop="1" x14ac:dyDescent="0.2">
      <c r="A156" s="761" t="s">
        <v>701</v>
      </c>
      <c r="B156" s="761" t="s">
        <v>702</v>
      </c>
      <c r="C156" s="768"/>
      <c r="D156" s="769"/>
      <c r="E156" s="703"/>
      <c r="F156" s="1124"/>
    </row>
    <row r="157" spans="1:6" s="259" customFormat="1" ht="25.5" x14ac:dyDescent="0.2">
      <c r="A157" s="761"/>
      <c r="B157" s="761" t="s">
        <v>861</v>
      </c>
      <c r="C157" s="768"/>
      <c r="D157" s="769"/>
      <c r="E157" s="703"/>
      <c r="F157" s="1124"/>
    </row>
    <row r="158" spans="1:6" s="259" customFormat="1" x14ac:dyDescent="0.2">
      <c r="A158" s="761"/>
      <c r="B158" s="761" t="s">
        <v>862</v>
      </c>
      <c r="C158" s="768"/>
      <c r="D158" s="769"/>
      <c r="E158" s="703"/>
      <c r="F158" s="1124"/>
    </row>
    <row r="159" spans="1:6" s="259" customFormat="1" ht="25.5" x14ac:dyDescent="0.2">
      <c r="A159" s="761"/>
      <c r="B159" s="761" t="s">
        <v>863</v>
      </c>
      <c r="C159" s="768"/>
      <c r="D159" s="769"/>
      <c r="E159" s="703"/>
      <c r="F159" s="1124"/>
    </row>
    <row r="160" spans="1:6" s="259" customFormat="1" ht="25.5" x14ac:dyDescent="0.2">
      <c r="A160" s="761"/>
      <c r="B160" s="761" t="s">
        <v>864</v>
      </c>
      <c r="C160" s="768"/>
      <c r="D160" s="769"/>
      <c r="E160" s="703"/>
      <c r="F160" s="1124"/>
    </row>
    <row r="161" spans="1:6" s="259" customFormat="1" ht="25.5" x14ac:dyDescent="0.2">
      <c r="A161" s="761"/>
      <c r="B161" s="761" t="s">
        <v>865</v>
      </c>
      <c r="C161" s="768"/>
      <c r="D161" s="769"/>
      <c r="E161" s="703"/>
      <c r="F161" s="1124"/>
    </row>
    <row r="162" spans="1:6" s="259" customFormat="1" ht="25.5" x14ac:dyDescent="0.2">
      <c r="A162" s="761"/>
      <c r="B162" s="761" t="s">
        <v>866</v>
      </c>
      <c r="C162" s="768"/>
      <c r="D162" s="769"/>
      <c r="E162" s="703"/>
      <c r="F162" s="1124"/>
    </row>
    <row r="163" spans="1:6" s="259" customFormat="1" x14ac:dyDescent="0.2">
      <c r="A163" s="761" t="s">
        <v>867</v>
      </c>
      <c r="B163" s="761" t="s">
        <v>868</v>
      </c>
      <c r="C163" s="768"/>
      <c r="D163" s="769"/>
      <c r="E163" s="703"/>
      <c r="F163" s="1124"/>
    </row>
    <row r="164" spans="1:6" s="259" customFormat="1" ht="51" x14ac:dyDescent="0.2">
      <c r="A164" s="761">
        <v>1</v>
      </c>
      <c r="B164" s="761" t="s">
        <v>869</v>
      </c>
      <c r="C164" s="768" t="s">
        <v>14</v>
      </c>
      <c r="D164" s="769">
        <v>1</v>
      </c>
      <c r="E164" s="772"/>
      <c r="F164" s="1124">
        <f t="shared" ref="F164:F181" si="9">+ROUND((D164*E164),2)</f>
        <v>0</v>
      </c>
    </row>
    <row r="165" spans="1:6" s="259" customFormat="1" x14ac:dyDescent="0.2">
      <c r="A165" s="761">
        <v>2</v>
      </c>
      <c r="B165" s="761" t="s">
        <v>870</v>
      </c>
      <c r="C165" s="768" t="s">
        <v>14</v>
      </c>
      <c r="D165" s="769">
        <v>2</v>
      </c>
      <c r="E165" s="772"/>
      <c r="F165" s="1124">
        <f t="shared" si="9"/>
        <v>0</v>
      </c>
    </row>
    <row r="166" spans="1:6" s="259" customFormat="1" x14ac:dyDescent="0.2">
      <c r="A166" s="761">
        <v>3</v>
      </c>
      <c r="B166" s="761" t="s">
        <v>871</v>
      </c>
      <c r="C166" s="768" t="s">
        <v>14</v>
      </c>
      <c r="D166" s="769">
        <v>2</v>
      </c>
      <c r="E166" s="772"/>
      <c r="F166" s="1124">
        <f t="shared" si="9"/>
        <v>0</v>
      </c>
    </row>
    <row r="167" spans="1:6" s="259" customFormat="1" x14ac:dyDescent="0.2">
      <c r="A167" s="761">
        <v>4</v>
      </c>
      <c r="B167" s="761" t="s">
        <v>872</v>
      </c>
      <c r="C167" s="768" t="s">
        <v>14</v>
      </c>
      <c r="D167" s="769">
        <v>2</v>
      </c>
      <c r="E167" s="772"/>
      <c r="F167" s="1124">
        <f t="shared" si="9"/>
        <v>0</v>
      </c>
    </row>
    <row r="168" spans="1:6" s="259" customFormat="1" x14ac:dyDescent="0.2">
      <c r="A168" s="761">
        <v>5</v>
      </c>
      <c r="B168" s="761" t="s">
        <v>873</v>
      </c>
      <c r="C168" s="768" t="s">
        <v>14</v>
      </c>
      <c r="D168" s="769">
        <v>2</v>
      </c>
      <c r="E168" s="772"/>
      <c r="F168" s="1124">
        <f t="shared" si="9"/>
        <v>0</v>
      </c>
    </row>
    <row r="169" spans="1:6" s="259" customFormat="1" ht="25.5" x14ac:dyDescent="0.2">
      <c r="A169" s="761">
        <v>6</v>
      </c>
      <c r="B169" s="761" t="s">
        <v>874</v>
      </c>
      <c r="C169" s="768" t="s">
        <v>14</v>
      </c>
      <c r="D169" s="769">
        <v>2</v>
      </c>
      <c r="E169" s="772"/>
      <c r="F169" s="1124">
        <f t="shared" si="9"/>
        <v>0</v>
      </c>
    </row>
    <row r="170" spans="1:6" s="259" customFormat="1" ht="15" customHeight="1" x14ac:dyDescent="0.2">
      <c r="A170" s="761">
        <v>7</v>
      </c>
      <c r="B170" s="761" t="s">
        <v>875</v>
      </c>
      <c r="C170" s="768" t="s">
        <v>14</v>
      </c>
      <c r="D170" s="769">
        <v>2</v>
      </c>
      <c r="E170" s="772"/>
      <c r="F170" s="1124">
        <f t="shared" si="9"/>
        <v>0</v>
      </c>
    </row>
    <row r="171" spans="1:6" s="259" customFormat="1" x14ac:dyDescent="0.2">
      <c r="A171" s="761">
        <v>8</v>
      </c>
      <c r="B171" s="761" t="s">
        <v>2964</v>
      </c>
      <c r="C171" s="768" t="s">
        <v>14</v>
      </c>
      <c r="D171" s="769">
        <v>1</v>
      </c>
      <c r="E171" s="772"/>
      <c r="F171" s="1124">
        <f t="shared" si="9"/>
        <v>0</v>
      </c>
    </row>
    <row r="172" spans="1:6" s="259" customFormat="1" x14ac:dyDescent="0.2">
      <c r="A172" s="761">
        <v>9</v>
      </c>
      <c r="B172" s="761" t="s">
        <v>877</v>
      </c>
      <c r="C172" s="768" t="s">
        <v>14</v>
      </c>
      <c r="D172" s="769">
        <v>2</v>
      </c>
      <c r="E172" s="772"/>
      <c r="F172" s="1124">
        <f t="shared" si="9"/>
        <v>0</v>
      </c>
    </row>
    <row r="173" spans="1:6" s="259" customFormat="1" x14ac:dyDescent="0.2">
      <c r="A173" s="761">
        <v>10</v>
      </c>
      <c r="B173" s="761" t="s">
        <v>878</v>
      </c>
      <c r="C173" s="768" t="s">
        <v>14</v>
      </c>
      <c r="D173" s="769">
        <v>4</v>
      </c>
      <c r="E173" s="772"/>
      <c r="F173" s="1124">
        <f t="shared" si="9"/>
        <v>0</v>
      </c>
    </row>
    <row r="174" spans="1:6" s="259" customFormat="1" x14ac:dyDescent="0.2">
      <c r="A174" s="761">
        <v>11</v>
      </c>
      <c r="B174" s="761" t="s">
        <v>879</v>
      </c>
      <c r="C174" s="768" t="s">
        <v>14</v>
      </c>
      <c r="D174" s="769">
        <v>16</v>
      </c>
      <c r="E174" s="772"/>
      <c r="F174" s="1124">
        <f t="shared" si="9"/>
        <v>0</v>
      </c>
    </row>
    <row r="175" spans="1:6" s="259" customFormat="1" x14ac:dyDescent="0.2">
      <c r="A175" s="761">
        <v>12</v>
      </c>
      <c r="B175" s="761" t="s">
        <v>880</v>
      </c>
      <c r="C175" s="768" t="s">
        <v>69</v>
      </c>
      <c r="D175" s="769">
        <v>2</v>
      </c>
      <c r="E175" s="772"/>
      <c r="F175" s="1124">
        <f t="shared" si="9"/>
        <v>0</v>
      </c>
    </row>
    <row r="176" spans="1:6" s="259" customFormat="1" ht="25.5" x14ac:dyDescent="0.2">
      <c r="A176" s="761">
        <v>13</v>
      </c>
      <c r="B176" s="761" t="s">
        <v>881</v>
      </c>
      <c r="C176" s="768" t="s">
        <v>14</v>
      </c>
      <c r="D176" s="769">
        <v>1</v>
      </c>
      <c r="E176" s="772"/>
      <c r="F176" s="1124">
        <f t="shared" si="9"/>
        <v>0</v>
      </c>
    </row>
    <row r="177" spans="1:6" s="259" customFormat="1" ht="51" x14ac:dyDescent="0.2">
      <c r="A177" s="761">
        <v>14</v>
      </c>
      <c r="B177" s="761" t="s">
        <v>882</v>
      </c>
      <c r="C177" s="768" t="s">
        <v>14</v>
      </c>
      <c r="D177" s="769">
        <v>1</v>
      </c>
      <c r="E177" s="772"/>
      <c r="F177" s="1124">
        <f t="shared" si="9"/>
        <v>0</v>
      </c>
    </row>
    <row r="178" spans="1:6" s="259" customFormat="1" ht="25.5" x14ac:dyDescent="0.2">
      <c r="A178" s="761"/>
      <c r="B178" s="761" t="s">
        <v>3215</v>
      </c>
      <c r="C178" s="768"/>
      <c r="D178" s="769"/>
      <c r="E178" s="703"/>
      <c r="F178" s="1124"/>
    </row>
    <row r="179" spans="1:6" s="259" customFormat="1" x14ac:dyDescent="0.2">
      <c r="A179" s="761">
        <v>15</v>
      </c>
      <c r="B179" s="761" t="s">
        <v>884</v>
      </c>
      <c r="C179" s="768" t="s">
        <v>14</v>
      </c>
      <c r="D179" s="769">
        <v>1</v>
      </c>
      <c r="E179" s="772"/>
      <c r="F179" s="1124">
        <f t="shared" si="9"/>
        <v>0</v>
      </c>
    </row>
    <row r="180" spans="1:6" s="259" customFormat="1" ht="25.5" x14ac:dyDescent="0.2">
      <c r="A180" s="761">
        <v>16</v>
      </c>
      <c r="B180" s="761" t="s">
        <v>885</v>
      </c>
      <c r="C180" s="768" t="s">
        <v>14</v>
      </c>
      <c r="D180" s="769">
        <v>1</v>
      </c>
      <c r="E180" s="772"/>
      <c r="F180" s="1124">
        <f t="shared" si="9"/>
        <v>0</v>
      </c>
    </row>
    <row r="181" spans="1:6" s="259" customFormat="1" ht="38.25" x14ac:dyDescent="0.2">
      <c r="A181" s="761">
        <v>17</v>
      </c>
      <c r="B181" s="761" t="s">
        <v>886</v>
      </c>
      <c r="C181" s="768" t="s">
        <v>14</v>
      </c>
      <c r="D181" s="769">
        <v>1</v>
      </c>
      <c r="E181" s="772"/>
      <c r="F181" s="1124">
        <f t="shared" si="9"/>
        <v>0</v>
      </c>
    </row>
    <row r="182" spans="1:6" s="259" customFormat="1" x14ac:dyDescent="0.2">
      <c r="A182" s="761"/>
      <c r="B182" s="761" t="s">
        <v>887</v>
      </c>
      <c r="C182" s="768"/>
      <c r="D182" s="769"/>
      <c r="E182" s="703"/>
      <c r="F182" s="1124"/>
    </row>
    <row r="183" spans="1:6" s="259" customFormat="1" x14ac:dyDescent="0.2">
      <c r="A183" s="761"/>
      <c r="B183" s="761" t="s">
        <v>888</v>
      </c>
      <c r="C183" s="768"/>
      <c r="D183" s="769"/>
      <c r="E183" s="703"/>
      <c r="F183" s="1124"/>
    </row>
    <row r="184" spans="1:6" s="259" customFormat="1" ht="25.5" x14ac:dyDescent="0.2">
      <c r="A184" s="761"/>
      <c r="B184" s="761" t="s">
        <v>889</v>
      </c>
      <c r="C184" s="768"/>
      <c r="D184" s="769"/>
      <c r="E184" s="703"/>
      <c r="F184" s="1124"/>
    </row>
    <row r="185" spans="1:6" s="259" customFormat="1" ht="25.5" x14ac:dyDescent="0.2">
      <c r="A185" s="761">
        <v>18</v>
      </c>
      <c r="B185" s="761" t="s">
        <v>890</v>
      </c>
      <c r="C185" s="768" t="s">
        <v>14</v>
      </c>
      <c r="D185" s="769">
        <v>1</v>
      </c>
      <c r="E185" s="772"/>
      <c r="F185" s="1124">
        <f t="shared" ref="F185" si="10">+ROUND((D185*E185),2)</f>
        <v>0</v>
      </c>
    </row>
    <row r="186" spans="1:6" s="259" customFormat="1" x14ac:dyDescent="0.2">
      <c r="A186" s="761"/>
      <c r="B186" s="761" t="s">
        <v>891</v>
      </c>
      <c r="C186" s="768"/>
      <c r="D186" s="769"/>
      <c r="E186" s="703"/>
      <c r="F186" s="1124"/>
    </row>
    <row r="187" spans="1:6" s="259" customFormat="1" x14ac:dyDescent="0.2">
      <c r="A187" s="761">
        <v>19</v>
      </c>
      <c r="B187" s="761" t="s">
        <v>892</v>
      </c>
      <c r="C187" s="768" t="s">
        <v>14</v>
      </c>
      <c r="D187" s="769">
        <v>7</v>
      </c>
      <c r="E187" s="772"/>
      <c r="F187" s="1124">
        <f t="shared" ref="F187:F189" si="11">+ROUND((D187*E187),2)</f>
        <v>0</v>
      </c>
    </row>
    <row r="188" spans="1:6" s="259" customFormat="1" x14ac:dyDescent="0.2">
      <c r="A188" s="761">
        <v>20</v>
      </c>
      <c r="B188" s="761" t="s">
        <v>893</v>
      </c>
      <c r="C188" s="768" t="s">
        <v>14</v>
      </c>
      <c r="D188" s="769">
        <v>1</v>
      </c>
      <c r="E188" s="772"/>
      <c r="F188" s="1124">
        <f t="shared" si="11"/>
        <v>0</v>
      </c>
    </row>
    <row r="189" spans="1:6" s="259" customFormat="1" ht="15" customHeight="1" x14ac:dyDescent="0.2">
      <c r="A189" s="761">
        <v>21</v>
      </c>
      <c r="B189" s="761" t="s">
        <v>894</v>
      </c>
      <c r="C189" s="768" t="s">
        <v>14</v>
      </c>
      <c r="D189" s="769">
        <v>4</v>
      </c>
      <c r="E189" s="772"/>
      <c r="F189" s="1124">
        <f t="shared" si="11"/>
        <v>0</v>
      </c>
    </row>
    <row r="190" spans="1:6" s="259" customFormat="1" ht="14.25" customHeight="1" x14ac:dyDescent="0.2">
      <c r="A190" s="761"/>
      <c r="B190" s="761" t="s">
        <v>891</v>
      </c>
      <c r="C190" s="768"/>
      <c r="D190" s="769"/>
      <c r="E190" s="703"/>
      <c r="F190" s="1124"/>
    </row>
    <row r="191" spans="1:6" s="259" customFormat="1" x14ac:dyDescent="0.2">
      <c r="A191" s="761">
        <v>22</v>
      </c>
      <c r="B191" s="761" t="s">
        <v>895</v>
      </c>
      <c r="C191" s="768" t="s">
        <v>14</v>
      </c>
      <c r="D191" s="769">
        <v>2</v>
      </c>
      <c r="E191" s="772"/>
      <c r="F191" s="1124">
        <f t="shared" ref="F191" si="12">+ROUND((D191*E191),2)</f>
        <v>0</v>
      </c>
    </row>
    <row r="192" spans="1:6" s="259" customFormat="1" x14ac:dyDescent="0.2">
      <c r="A192" s="761"/>
      <c r="B192" s="761" t="s">
        <v>891</v>
      </c>
      <c r="C192" s="768"/>
      <c r="D192" s="769"/>
      <c r="E192" s="703"/>
      <c r="F192" s="1124"/>
    </row>
    <row r="193" spans="1:6" s="259" customFormat="1" x14ac:dyDescent="0.2">
      <c r="A193" s="761">
        <v>23</v>
      </c>
      <c r="B193" s="761" t="s">
        <v>896</v>
      </c>
      <c r="C193" s="768" t="s">
        <v>14</v>
      </c>
      <c r="D193" s="769">
        <v>1</v>
      </c>
      <c r="E193" s="772"/>
      <c r="F193" s="1124">
        <f t="shared" ref="F193" si="13">+ROUND((D193*E193),2)</f>
        <v>0</v>
      </c>
    </row>
    <row r="194" spans="1:6" s="259" customFormat="1" x14ac:dyDescent="0.2">
      <c r="A194" s="761"/>
      <c r="B194" s="761" t="s">
        <v>891</v>
      </c>
      <c r="C194" s="768"/>
      <c r="D194" s="769"/>
      <c r="E194" s="703"/>
      <c r="F194" s="1124"/>
    </row>
    <row r="195" spans="1:6" s="259" customFormat="1" x14ac:dyDescent="0.2">
      <c r="A195" s="761">
        <v>24</v>
      </c>
      <c r="B195" s="761" t="s">
        <v>897</v>
      </c>
      <c r="C195" s="768" t="s">
        <v>14</v>
      </c>
      <c r="D195" s="769">
        <v>2</v>
      </c>
      <c r="E195" s="772"/>
      <c r="F195" s="1124">
        <f t="shared" ref="F195" si="14">+ROUND((D195*E195),2)</f>
        <v>0</v>
      </c>
    </row>
    <row r="196" spans="1:6" s="259" customFormat="1" x14ac:dyDescent="0.2">
      <c r="A196" s="761"/>
      <c r="B196" s="761" t="s">
        <v>891</v>
      </c>
      <c r="C196" s="768"/>
      <c r="D196" s="769"/>
      <c r="E196" s="703"/>
      <c r="F196" s="1124"/>
    </row>
    <row r="197" spans="1:6" s="259" customFormat="1" x14ac:dyDescent="0.2">
      <c r="A197" s="761">
        <v>25</v>
      </c>
      <c r="B197" s="761" t="s">
        <v>898</v>
      </c>
      <c r="C197" s="768" t="s">
        <v>14</v>
      </c>
      <c r="D197" s="769">
        <v>5</v>
      </c>
      <c r="E197" s="772"/>
      <c r="F197" s="1124">
        <f t="shared" ref="F197:F222" si="15">+ROUND((D197*E197),2)</f>
        <v>0</v>
      </c>
    </row>
    <row r="198" spans="1:6" s="259" customFormat="1" ht="27.75" customHeight="1" x14ac:dyDescent="0.2">
      <c r="A198" s="761">
        <v>26</v>
      </c>
      <c r="B198" s="761" t="s">
        <v>899</v>
      </c>
      <c r="C198" s="768" t="s">
        <v>14</v>
      </c>
      <c r="D198" s="769">
        <v>1</v>
      </c>
      <c r="E198" s="772"/>
      <c r="F198" s="1124">
        <f t="shared" si="15"/>
        <v>0</v>
      </c>
    </row>
    <row r="199" spans="1:6" s="259" customFormat="1" ht="27" customHeight="1" x14ac:dyDescent="0.2">
      <c r="A199" s="761">
        <v>27</v>
      </c>
      <c r="B199" s="761" t="s">
        <v>900</v>
      </c>
      <c r="C199" s="768" t="s">
        <v>14</v>
      </c>
      <c r="D199" s="769">
        <v>1</v>
      </c>
      <c r="E199" s="772"/>
      <c r="F199" s="1124">
        <f t="shared" si="15"/>
        <v>0</v>
      </c>
    </row>
    <row r="200" spans="1:6" s="259" customFormat="1" ht="13.5" customHeight="1" x14ac:dyDescent="0.2">
      <c r="A200" s="761">
        <v>28</v>
      </c>
      <c r="B200" s="761" t="s">
        <v>901</v>
      </c>
      <c r="C200" s="768" t="s">
        <v>14</v>
      </c>
      <c r="D200" s="769">
        <v>1</v>
      </c>
      <c r="E200" s="772"/>
      <c r="F200" s="1124">
        <f t="shared" si="15"/>
        <v>0</v>
      </c>
    </row>
    <row r="201" spans="1:6" s="259" customFormat="1" x14ac:dyDescent="0.2">
      <c r="A201" s="761">
        <v>29</v>
      </c>
      <c r="B201" s="761" t="s">
        <v>902</v>
      </c>
      <c r="C201" s="768" t="s">
        <v>14</v>
      </c>
      <c r="D201" s="769">
        <v>1</v>
      </c>
      <c r="E201" s="772"/>
      <c r="F201" s="1124">
        <f t="shared" si="15"/>
        <v>0</v>
      </c>
    </row>
    <row r="202" spans="1:6" s="259" customFormat="1" ht="25.5" x14ac:dyDescent="0.2">
      <c r="A202" s="761">
        <v>30</v>
      </c>
      <c r="B202" s="761" t="s">
        <v>903</v>
      </c>
      <c r="C202" s="768" t="s">
        <v>14</v>
      </c>
      <c r="D202" s="769">
        <v>1</v>
      </c>
      <c r="E202" s="772"/>
      <c r="F202" s="1124">
        <f t="shared" si="15"/>
        <v>0</v>
      </c>
    </row>
    <row r="203" spans="1:6" s="259" customFormat="1" ht="25.5" x14ac:dyDescent="0.2">
      <c r="A203" s="761">
        <v>31</v>
      </c>
      <c r="B203" s="761" t="s">
        <v>904</v>
      </c>
      <c r="C203" s="768" t="s">
        <v>14</v>
      </c>
      <c r="D203" s="769">
        <v>2</v>
      </c>
      <c r="E203" s="772"/>
      <c r="F203" s="1124">
        <f t="shared" si="15"/>
        <v>0</v>
      </c>
    </row>
    <row r="204" spans="1:6" s="259" customFormat="1" ht="77.25" customHeight="1" x14ac:dyDescent="0.2">
      <c r="A204" s="761">
        <v>32</v>
      </c>
      <c r="B204" s="761" t="s">
        <v>905</v>
      </c>
      <c r="C204" s="768" t="s">
        <v>14</v>
      </c>
      <c r="D204" s="769">
        <v>2</v>
      </c>
      <c r="E204" s="772"/>
      <c r="F204" s="1124">
        <f t="shared" si="15"/>
        <v>0</v>
      </c>
    </row>
    <row r="205" spans="1:6" s="259" customFormat="1" ht="37.5" customHeight="1" x14ac:dyDescent="0.2">
      <c r="A205" s="761">
        <v>33</v>
      </c>
      <c r="B205" s="761" t="s">
        <v>906</v>
      </c>
      <c r="C205" s="768" t="s">
        <v>14</v>
      </c>
      <c r="D205" s="769">
        <v>5</v>
      </c>
      <c r="E205" s="772"/>
      <c r="F205" s="1124">
        <f t="shared" si="15"/>
        <v>0</v>
      </c>
    </row>
    <row r="206" spans="1:6" s="259" customFormat="1" ht="38.25" x14ac:dyDescent="0.2">
      <c r="A206" s="761">
        <v>34</v>
      </c>
      <c r="B206" s="761" t="s">
        <v>907</v>
      </c>
      <c r="C206" s="768" t="s">
        <v>14</v>
      </c>
      <c r="D206" s="769">
        <v>8</v>
      </c>
      <c r="E206" s="772"/>
      <c r="F206" s="1124">
        <f t="shared" si="15"/>
        <v>0</v>
      </c>
    </row>
    <row r="207" spans="1:6" s="259" customFormat="1" ht="25.5" x14ac:dyDescent="0.2">
      <c r="A207" s="761">
        <v>35</v>
      </c>
      <c r="B207" s="761" t="s">
        <v>908</v>
      </c>
      <c r="C207" s="768" t="s">
        <v>14</v>
      </c>
      <c r="D207" s="769">
        <v>2</v>
      </c>
      <c r="E207" s="772"/>
      <c r="F207" s="1124">
        <f t="shared" si="15"/>
        <v>0</v>
      </c>
    </row>
    <row r="208" spans="1:6" s="259" customFormat="1" ht="25.5" x14ac:dyDescent="0.2">
      <c r="A208" s="761">
        <v>36</v>
      </c>
      <c r="B208" s="761" t="s">
        <v>909</v>
      </c>
      <c r="C208" s="768" t="s">
        <v>14</v>
      </c>
      <c r="D208" s="769">
        <v>2</v>
      </c>
      <c r="E208" s="772"/>
      <c r="F208" s="1124">
        <f t="shared" si="15"/>
        <v>0</v>
      </c>
    </row>
    <row r="209" spans="1:7" s="259" customFormat="1" ht="25.5" x14ac:dyDescent="0.2">
      <c r="A209" s="761">
        <v>37</v>
      </c>
      <c r="B209" s="761" t="s">
        <v>910</v>
      </c>
      <c r="C209" s="768" t="s">
        <v>14</v>
      </c>
      <c r="D209" s="769">
        <v>2</v>
      </c>
      <c r="E209" s="772"/>
      <c r="F209" s="1124">
        <f t="shared" si="15"/>
        <v>0</v>
      </c>
    </row>
    <row r="210" spans="1:7" s="259" customFormat="1" ht="76.5" customHeight="1" x14ac:dyDescent="0.2">
      <c r="A210" s="761">
        <v>38</v>
      </c>
      <c r="B210" s="761" t="s">
        <v>911</v>
      </c>
      <c r="C210" s="768" t="s">
        <v>14</v>
      </c>
      <c r="D210" s="769">
        <v>2</v>
      </c>
      <c r="E210" s="772"/>
      <c r="F210" s="1124">
        <f t="shared" si="15"/>
        <v>0</v>
      </c>
    </row>
    <row r="211" spans="1:7" s="259" customFormat="1" x14ac:dyDescent="0.2">
      <c r="A211" s="761"/>
      <c r="B211" s="761" t="s">
        <v>912</v>
      </c>
      <c r="C211" s="768"/>
      <c r="D211" s="769"/>
      <c r="E211" s="703"/>
      <c r="F211" s="1124"/>
    </row>
    <row r="212" spans="1:7" s="259" customFormat="1" ht="51" x14ac:dyDescent="0.2">
      <c r="A212" s="761">
        <v>39</v>
      </c>
      <c r="B212" s="761" t="s">
        <v>913</v>
      </c>
      <c r="C212" s="768" t="s">
        <v>14</v>
      </c>
      <c r="D212" s="769">
        <v>3</v>
      </c>
      <c r="E212" s="772"/>
      <c r="F212" s="1124">
        <f t="shared" si="15"/>
        <v>0</v>
      </c>
    </row>
    <row r="213" spans="1:7" s="259" customFormat="1" x14ac:dyDescent="0.2">
      <c r="A213" s="761"/>
      <c r="B213" s="761" t="s">
        <v>912</v>
      </c>
      <c r="C213" s="768"/>
      <c r="D213" s="769"/>
      <c r="E213" s="703"/>
      <c r="F213" s="1124"/>
    </row>
    <row r="214" spans="1:7" s="259" customFormat="1" ht="51" x14ac:dyDescent="0.2">
      <c r="A214" s="761">
        <v>40</v>
      </c>
      <c r="B214" s="761" t="s">
        <v>914</v>
      </c>
      <c r="C214" s="768" t="s">
        <v>14</v>
      </c>
      <c r="D214" s="769">
        <v>2</v>
      </c>
      <c r="E214" s="772"/>
      <c r="F214" s="1124">
        <f t="shared" si="15"/>
        <v>0</v>
      </c>
    </row>
    <row r="215" spans="1:7" s="259" customFormat="1" ht="51" x14ac:dyDescent="0.2">
      <c r="A215" s="761">
        <v>41</v>
      </c>
      <c r="B215" s="761" t="s">
        <v>915</v>
      </c>
      <c r="C215" s="768" t="s">
        <v>14</v>
      </c>
      <c r="D215" s="769">
        <v>2</v>
      </c>
      <c r="E215" s="772"/>
      <c r="F215" s="1124">
        <f t="shared" si="15"/>
        <v>0</v>
      </c>
    </row>
    <row r="216" spans="1:7" s="259" customFormat="1" x14ac:dyDescent="0.2">
      <c r="A216" s="761">
        <v>42</v>
      </c>
      <c r="B216" s="761" t="s">
        <v>916</v>
      </c>
      <c r="C216" s="768"/>
      <c r="D216" s="769"/>
      <c r="E216" s="703"/>
      <c r="F216" s="1124">
        <f t="shared" ref="F216" si="16">+D216*E216</f>
        <v>0</v>
      </c>
    </row>
    <row r="217" spans="1:7" s="259" customFormat="1" x14ac:dyDescent="0.2">
      <c r="A217" s="761">
        <v>43</v>
      </c>
      <c r="B217" s="761" t="s">
        <v>917</v>
      </c>
      <c r="C217" s="768" t="s">
        <v>6</v>
      </c>
      <c r="D217" s="769">
        <v>60</v>
      </c>
      <c r="E217" s="772"/>
      <c r="F217" s="1124">
        <f t="shared" si="15"/>
        <v>0</v>
      </c>
    </row>
    <row r="218" spans="1:7" x14ac:dyDescent="0.2">
      <c r="A218" s="761">
        <v>44</v>
      </c>
      <c r="B218" s="761" t="s">
        <v>918</v>
      </c>
      <c r="C218" s="768" t="s">
        <v>6</v>
      </c>
      <c r="D218" s="769">
        <v>4</v>
      </c>
      <c r="E218" s="772"/>
      <c r="F218" s="1124">
        <f t="shared" si="15"/>
        <v>0</v>
      </c>
      <c r="G218" s="260"/>
    </row>
    <row r="219" spans="1:7" ht="25.5" x14ac:dyDescent="0.2">
      <c r="A219" s="761">
        <v>45</v>
      </c>
      <c r="B219" s="761" t="s">
        <v>919</v>
      </c>
      <c r="C219" s="768" t="s">
        <v>14</v>
      </c>
      <c r="D219" s="769">
        <v>5</v>
      </c>
      <c r="E219" s="772"/>
      <c r="F219" s="1124">
        <f t="shared" si="15"/>
        <v>0</v>
      </c>
      <c r="G219" s="260"/>
    </row>
    <row r="220" spans="1:7" x14ac:dyDescent="0.2">
      <c r="A220" s="761">
        <v>46</v>
      </c>
      <c r="B220" s="761" t="s">
        <v>920</v>
      </c>
      <c r="C220" s="768" t="s">
        <v>69</v>
      </c>
      <c r="D220" s="769">
        <v>2</v>
      </c>
      <c r="E220" s="772"/>
      <c r="F220" s="1124">
        <f t="shared" si="15"/>
        <v>0</v>
      </c>
      <c r="G220" s="260"/>
    </row>
    <row r="221" spans="1:7" x14ac:dyDescent="0.2">
      <c r="A221" s="761">
        <v>47</v>
      </c>
      <c r="B221" s="761" t="s">
        <v>921</v>
      </c>
      <c r="C221" s="768" t="s">
        <v>69</v>
      </c>
      <c r="D221" s="769">
        <v>0.8</v>
      </c>
      <c r="E221" s="772"/>
      <c r="F221" s="1124">
        <f t="shared" si="15"/>
        <v>0</v>
      </c>
      <c r="G221" s="260"/>
    </row>
    <row r="222" spans="1:7" x14ac:dyDescent="0.2">
      <c r="A222" s="761">
        <v>48</v>
      </c>
      <c r="B222" s="761" t="s">
        <v>922</v>
      </c>
      <c r="C222" s="768" t="s">
        <v>69</v>
      </c>
      <c r="D222" s="769">
        <v>1</v>
      </c>
      <c r="E222" s="772"/>
      <c r="F222" s="1124">
        <f t="shared" si="15"/>
        <v>0</v>
      </c>
      <c r="G222" s="260"/>
    </row>
    <row r="223" spans="1:7" ht="25.5" x14ac:dyDescent="0.2">
      <c r="A223" s="761"/>
      <c r="B223" s="761" t="s">
        <v>923</v>
      </c>
      <c r="C223" s="768"/>
      <c r="D223" s="769"/>
      <c r="E223" s="703"/>
      <c r="F223" s="1124"/>
      <c r="G223" s="260"/>
    </row>
    <row r="224" spans="1:7" x14ac:dyDescent="0.2">
      <c r="A224" s="761"/>
      <c r="B224" s="761" t="s">
        <v>924</v>
      </c>
      <c r="C224" s="768"/>
      <c r="D224" s="769"/>
      <c r="E224" s="703"/>
      <c r="F224" s="1124"/>
      <c r="G224" s="260"/>
    </row>
    <row r="225" spans="1:7" x14ac:dyDescent="0.2">
      <c r="A225" s="761">
        <v>49</v>
      </c>
      <c r="B225" s="761" t="s">
        <v>925</v>
      </c>
      <c r="C225" s="768" t="s">
        <v>6</v>
      </c>
      <c r="D225" s="769">
        <v>1</v>
      </c>
      <c r="E225" s="772"/>
      <c r="F225" s="1124">
        <f t="shared" ref="F225:F229" si="17">+ROUND((D225*E225),2)</f>
        <v>0</v>
      </c>
      <c r="G225" s="260"/>
    </row>
    <row r="226" spans="1:7" x14ac:dyDescent="0.2">
      <c r="A226" s="761">
        <v>50</v>
      </c>
      <c r="B226" s="761" t="s">
        <v>926</v>
      </c>
      <c r="C226" s="768" t="s">
        <v>6</v>
      </c>
      <c r="D226" s="769">
        <v>1</v>
      </c>
      <c r="E226" s="772"/>
      <c r="F226" s="1124">
        <f t="shared" si="17"/>
        <v>0</v>
      </c>
      <c r="G226" s="260"/>
    </row>
    <row r="227" spans="1:7" x14ac:dyDescent="0.2">
      <c r="A227" s="761">
        <v>51</v>
      </c>
      <c r="B227" s="761" t="s">
        <v>927</v>
      </c>
      <c r="C227" s="768" t="s">
        <v>6</v>
      </c>
      <c r="D227" s="769">
        <v>1</v>
      </c>
      <c r="E227" s="772"/>
      <c r="F227" s="1124">
        <f t="shared" si="17"/>
        <v>0</v>
      </c>
      <c r="G227" s="260"/>
    </row>
    <row r="228" spans="1:7" x14ac:dyDescent="0.2">
      <c r="A228" s="761"/>
      <c r="B228" s="761" t="s">
        <v>928</v>
      </c>
      <c r="C228" s="768"/>
      <c r="D228" s="769"/>
      <c r="E228" s="703"/>
      <c r="F228" s="1124"/>
      <c r="G228" s="260"/>
    </row>
    <row r="229" spans="1:7" x14ac:dyDescent="0.2">
      <c r="A229" s="761">
        <v>52</v>
      </c>
      <c r="B229" s="761" t="s">
        <v>929</v>
      </c>
      <c r="C229" s="768" t="s">
        <v>6</v>
      </c>
      <c r="D229" s="769">
        <v>2</v>
      </c>
      <c r="E229" s="772"/>
      <c r="F229" s="1124">
        <f t="shared" si="17"/>
        <v>0</v>
      </c>
    </row>
    <row r="230" spans="1:7" x14ac:dyDescent="0.2">
      <c r="A230" s="761"/>
      <c r="B230" s="761" t="s">
        <v>930</v>
      </c>
      <c r="C230" s="768"/>
      <c r="D230" s="769"/>
      <c r="E230" s="703"/>
      <c r="F230" s="1124"/>
    </row>
    <row r="231" spans="1:7" x14ac:dyDescent="0.2">
      <c r="A231" s="761"/>
      <c r="B231" s="761" t="s">
        <v>931</v>
      </c>
      <c r="C231" s="768"/>
      <c r="D231" s="769"/>
      <c r="E231" s="703"/>
      <c r="F231" s="1124"/>
    </row>
    <row r="232" spans="1:7" x14ac:dyDescent="0.2">
      <c r="A232" s="761">
        <v>53</v>
      </c>
      <c r="B232" s="761" t="s">
        <v>932</v>
      </c>
      <c r="C232" s="768" t="s">
        <v>6</v>
      </c>
      <c r="D232" s="769">
        <v>2</v>
      </c>
      <c r="E232" s="772"/>
      <c r="F232" s="1124">
        <f t="shared" ref="F232:F240" si="18">+ROUND((D232*E232),2)</f>
        <v>0</v>
      </c>
    </row>
    <row r="233" spans="1:7" x14ac:dyDescent="0.2">
      <c r="A233" s="761">
        <v>54</v>
      </c>
      <c r="B233" s="761" t="s">
        <v>933</v>
      </c>
      <c r="C233" s="768" t="s">
        <v>6</v>
      </c>
      <c r="D233" s="769">
        <v>2</v>
      </c>
      <c r="E233" s="772"/>
      <c r="F233" s="1124">
        <f t="shared" si="18"/>
        <v>0</v>
      </c>
    </row>
    <row r="234" spans="1:7" x14ac:dyDescent="0.2">
      <c r="A234" s="761">
        <v>55</v>
      </c>
      <c r="B234" s="761" t="s">
        <v>934</v>
      </c>
      <c r="C234" s="768" t="s">
        <v>6</v>
      </c>
      <c r="D234" s="769">
        <v>2</v>
      </c>
      <c r="E234" s="772"/>
      <c r="F234" s="1124">
        <f t="shared" si="18"/>
        <v>0</v>
      </c>
    </row>
    <row r="235" spans="1:7" ht="51" x14ac:dyDescent="0.2">
      <c r="A235" s="761">
        <v>56</v>
      </c>
      <c r="B235" s="761" t="s">
        <v>935</v>
      </c>
      <c r="C235" s="768" t="s">
        <v>14</v>
      </c>
      <c r="D235" s="769">
        <v>1</v>
      </c>
      <c r="E235" s="772"/>
      <c r="F235" s="1124">
        <f t="shared" si="18"/>
        <v>0</v>
      </c>
    </row>
    <row r="236" spans="1:7" x14ac:dyDescent="0.2">
      <c r="A236" s="761">
        <v>57</v>
      </c>
      <c r="B236" s="761" t="s">
        <v>936</v>
      </c>
      <c r="C236" s="768" t="s">
        <v>6</v>
      </c>
      <c r="D236" s="769">
        <v>1</v>
      </c>
      <c r="E236" s="772"/>
      <c r="F236" s="1124">
        <f t="shared" si="18"/>
        <v>0</v>
      </c>
    </row>
    <row r="237" spans="1:7" x14ac:dyDescent="0.2">
      <c r="A237" s="761">
        <v>58</v>
      </c>
      <c r="B237" s="761" t="s">
        <v>937</v>
      </c>
      <c r="C237" s="768" t="s">
        <v>14</v>
      </c>
      <c r="D237" s="769">
        <v>3</v>
      </c>
      <c r="E237" s="772"/>
      <c r="F237" s="1124">
        <f t="shared" si="18"/>
        <v>0</v>
      </c>
    </row>
    <row r="238" spans="1:7" x14ac:dyDescent="0.2">
      <c r="A238" s="761">
        <v>59</v>
      </c>
      <c r="B238" s="761" t="s">
        <v>938</v>
      </c>
      <c r="C238" s="768" t="s">
        <v>14</v>
      </c>
      <c r="D238" s="769">
        <v>3</v>
      </c>
      <c r="E238" s="772"/>
      <c r="F238" s="1124">
        <f t="shared" si="18"/>
        <v>0</v>
      </c>
    </row>
    <row r="239" spans="1:7" ht="25.5" x14ac:dyDescent="0.2">
      <c r="A239" s="761">
        <v>60</v>
      </c>
      <c r="B239" s="761" t="s">
        <v>939</v>
      </c>
      <c r="C239" s="768" t="s">
        <v>14</v>
      </c>
      <c r="D239" s="769">
        <v>3</v>
      </c>
      <c r="E239" s="772"/>
      <c r="F239" s="1124">
        <f t="shared" si="18"/>
        <v>0</v>
      </c>
    </row>
    <row r="240" spans="1:7" ht="25.5" x14ac:dyDescent="0.2">
      <c r="A240" s="761">
        <v>61</v>
      </c>
      <c r="B240" s="761" t="s">
        <v>940</v>
      </c>
      <c r="C240" s="768" t="s">
        <v>14</v>
      </c>
      <c r="D240" s="769">
        <v>2</v>
      </c>
      <c r="E240" s="772"/>
      <c r="F240" s="1124">
        <f t="shared" si="18"/>
        <v>0</v>
      </c>
    </row>
    <row r="241" spans="1:7" x14ac:dyDescent="0.2">
      <c r="A241" s="761"/>
      <c r="B241" s="761"/>
      <c r="C241" s="768"/>
      <c r="D241" s="769"/>
      <c r="E241" s="703"/>
      <c r="F241" s="1124"/>
    </row>
    <row r="242" spans="1:7" s="1112" customFormat="1" ht="13.5" thickBot="1" x14ac:dyDescent="0.25">
      <c r="A242" s="1125"/>
      <c r="B242" s="1214" t="s">
        <v>941</v>
      </c>
      <c r="C242" s="1126"/>
      <c r="D242" s="1127"/>
      <c r="E242" s="1128"/>
      <c r="F242" s="1128">
        <f>SUM(F164:F240)</f>
        <v>0</v>
      </c>
      <c r="G242" s="1111"/>
    </row>
    <row r="243" spans="1:7" ht="13.5" thickTop="1" x14ac:dyDescent="0.2">
      <c r="A243" s="761" t="s">
        <v>942</v>
      </c>
      <c r="B243" s="761" t="s">
        <v>943</v>
      </c>
      <c r="C243" s="768"/>
      <c r="D243" s="769"/>
      <c r="E243" s="703"/>
      <c r="F243" s="1124"/>
    </row>
    <row r="244" spans="1:7" x14ac:dyDescent="0.2">
      <c r="A244" s="761"/>
      <c r="B244" s="761" t="s">
        <v>944</v>
      </c>
      <c r="C244" s="768"/>
      <c r="D244" s="769"/>
      <c r="E244" s="703"/>
      <c r="F244" s="1124"/>
    </row>
    <row r="245" spans="1:7" x14ac:dyDescent="0.2">
      <c r="A245" s="761">
        <v>1</v>
      </c>
      <c r="B245" s="761" t="s">
        <v>945</v>
      </c>
      <c r="C245" s="768" t="s">
        <v>14</v>
      </c>
      <c r="D245" s="769">
        <v>1</v>
      </c>
      <c r="E245" s="772"/>
      <c r="F245" s="1124">
        <f t="shared" ref="F245:F265" si="19">+ROUND((D245*E245),2)</f>
        <v>0</v>
      </c>
    </row>
    <row r="246" spans="1:7" x14ac:dyDescent="0.2">
      <c r="A246" s="761">
        <v>2</v>
      </c>
      <c r="B246" s="761" t="s">
        <v>946</v>
      </c>
      <c r="C246" s="768" t="s">
        <v>14</v>
      </c>
      <c r="D246" s="769">
        <v>1</v>
      </c>
      <c r="E246" s="772"/>
      <c r="F246" s="1124">
        <f t="shared" si="19"/>
        <v>0</v>
      </c>
    </row>
    <row r="247" spans="1:7" x14ac:dyDescent="0.2">
      <c r="A247" s="761">
        <v>3</v>
      </c>
      <c r="B247" s="761" t="s">
        <v>947</v>
      </c>
      <c r="C247" s="768" t="s">
        <v>14</v>
      </c>
      <c r="D247" s="769">
        <v>4</v>
      </c>
      <c r="E247" s="772"/>
      <c r="F247" s="1124">
        <f t="shared" si="19"/>
        <v>0</v>
      </c>
    </row>
    <row r="248" spans="1:7" x14ac:dyDescent="0.2">
      <c r="A248" s="761">
        <v>4</v>
      </c>
      <c r="B248" s="761" t="s">
        <v>948</v>
      </c>
      <c r="C248" s="768" t="s">
        <v>14</v>
      </c>
      <c r="D248" s="769">
        <v>1</v>
      </c>
      <c r="E248" s="772"/>
      <c r="F248" s="1124">
        <f t="shared" si="19"/>
        <v>0</v>
      </c>
    </row>
    <row r="249" spans="1:7" x14ac:dyDescent="0.2">
      <c r="A249" s="761">
        <v>5</v>
      </c>
      <c r="B249" s="761" t="s">
        <v>949</v>
      </c>
      <c r="C249" s="768" t="s">
        <v>14</v>
      </c>
      <c r="D249" s="769">
        <v>2</v>
      </c>
      <c r="E249" s="772"/>
      <c r="F249" s="1124">
        <f t="shared" si="19"/>
        <v>0</v>
      </c>
    </row>
    <row r="250" spans="1:7" x14ac:dyDescent="0.2">
      <c r="A250" s="761">
        <v>6</v>
      </c>
      <c r="B250" s="761" t="s">
        <v>950</v>
      </c>
      <c r="C250" s="768" t="s">
        <v>14</v>
      </c>
      <c r="D250" s="769">
        <v>1</v>
      </c>
      <c r="E250" s="772"/>
      <c r="F250" s="1124">
        <f t="shared" si="19"/>
        <v>0</v>
      </c>
    </row>
    <row r="251" spans="1:7" x14ac:dyDescent="0.2">
      <c r="A251" s="761">
        <v>7</v>
      </c>
      <c r="B251" s="761" t="s">
        <v>951</v>
      </c>
      <c r="C251" s="768" t="s">
        <v>14</v>
      </c>
      <c r="D251" s="769">
        <v>1</v>
      </c>
      <c r="E251" s="772"/>
      <c r="F251" s="1124">
        <f t="shared" si="19"/>
        <v>0</v>
      </c>
    </row>
    <row r="252" spans="1:7" ht="38.25" x14ac:dyDescent="0.2">
      <c r="A252" s="761">
        <v>8</v>
      </c>
      <c r="B252" s="761" t="s">
        <v>952</v>
      </c>
      <c r="C252" s="768"/>
      <c r="D252" s="769">
        <v>1</v>
      </c>
      <c r="E252" s="772"/>
      <c r="F252" s="1124">
        <f t="shared" si="19"/>
        <v>0</v>
      </c>
    </row>
    <row r="253" spans="1:7" ht="37.5" customHeight="1" x14ac:dyDescent="0.2">
      <c r="A253" s="761">
        <v>9</v>
      </c>
      <c r="B253" s="761" t="s">
        <v>953</v>
      </c>
      <c r="C253" s="768" t="s">
        <v>14</v>
      </c>
      <c r="D253" s="769">
        <v>1</v>
      </c>
      <c r="E253" s="772"/>
      <c r="F253" s="1124">
        <f t="shared" si="19"/>
        <v>0</v>
      </c>
    </row>
    <row r="254" spans="1:7" ht="38.25" x14ac:dyDescent="0.2">
      <c r="A254" s="761">
        <v>10</v>
      </c>
      <c r="B254" s="761" t="s">
        <v>954</v>
      </c>
      <c r="C254" s="768" t="s">
        <v>14</v>
      </c>
      <c r="D254" s="769">
        <v>1</v>
      </c>
      <c r="E254" s="772"/>
      <c r="F254" s="1124">
        <f t="shared" si="19"/>
        <v>0</v>
      </c>
    </row>
    <row r="255" spans="1:7" ht="25.5" x14ac:dyDescent="0.2">
      <c r="A255" s="761">
        <v>11</v>
      </c>
      <c r="B255" s="761" t="s">
        <v>955</v>
      </c>
      <c r="C255" s="768" t="s">
        <v>14</v>
      </c>
      <c r="D255" s="769">
        <v>2</v>
      </c>
      <c r="E255" s="772"/>
      <c r="F255" s="1124">
        <f t="shared" si="19"/>
        <v>0</v>
      </c>
    </row>
    <row r="256" spans="1:7" x14ac:dyDescent="0.2">
      <c r="A256" s="761">
        <v>12</v>
      </c>
      <c r="B256" s="761" t="s">
        <v>956</v>
      </c>
      <c r="C256" s="768" t="s">
        <v>14</v>
      </c>
      <c r="D256" s="769">
        <v>1</v>
      </c>
      <c r="E256" s="772"/>
      <c r="F256" s="1124">
        <f t="shared" si="19"/>
        <v>0</v>
      </c>
    </row>
    <row r="257" spans="1:7" ht="25.5" x14ac:dyDescent="0.2">
      <c r="A257" s="761">
        <v>13</v>
      </c>
      <c r="B257" s="761" t="s">
        <v>957</v>
      </c>
      <c r="C257" s="768" t="s">
        <v>14</v>
      </c>
      <c r="D257" s="769">
        <v>1</v>
      </c>
      <c r="E257" s="772"/>
      <c r="F257" s="1124">
        <f t="shared" si="19"/>
        <v>0</v>
      </c>
    </row>
    <row r="258" spans="1:7" ht="38.25" x14ac:dyDescent="0.2">
      <c r="A258" s="761">
        <v>14</v>
      </c>
      <c r="B258" s="761" t="s">
        <v>958</v>
      </c>
      <c r="C258" s="768" t="s">
        <v>14</v>
      </c>
      <c r="D258" s="769">
        <v>1</v>
      </c>
      <c r="E258" s="772"/>
      <c r="F258" s="1124">
        <f t="shared" si="19"/>
        <v>0</v>
      </c>
    </row>
    <row r="259" spans="1:7" x14ac:dyDescent="0.2">
      <c r="A259" s="761">
        <v>15</v>
      </c>
      <c r="B259" s="761" t="s">
        <v>959</v>
      </c>
      <c r="C259" s="768" t="s">
        <v>14</v>
      </c>
      <c r="D259" s="769">
        <v>2</v>
      </c>
      <c r="E259" s="772"/>
      <c r="F259" s="1124">
        <f t="shared" si="19"/>
        <v>0</v>
      </c>
    </row>
    <row r="260" spans="1:7" x14ac:dyDescent="0.2">
      <c r="A260" s="761">
        <v>16</v>
      </c>
      <c r="B260" s="761" t="s">
        <v>960</v>
      </c>
      <c r="C260" s="768" t="s">
        <v>14</v>
      </c>
      <c r="D260" s="769">
        <v>2</v>
      </c>
      <c r="E260" s="772"/>
      <c r="F260" s="1124">
        <f t="shared" si="19"/>
        <v>0</v>
      </c>
    </row>
    <row r="261" spans="1:7" x14ac:dyDescent="0.2">
      <c r="A261" s="761">
        <v>17</v>
      </c>
      <c r="B261" s="761" t="s">
        <v>961</v>
      </c>
      <c r="C261" s="768" t="s">
        <v>14</v>
      </c>
      <c r="D261" s="769">
        <v>96</v>
      </c>
      <c r="E261" s="772"/>
      <c r="F261" s="1124">
        <f t="shared" si="19"/>
        <v>0</v>
      </c>
    </row>
    <row r="262" spans="1:7" x14ac:dyDescent="0.2">
      <c r="A262" s="761">
        <v>18</v>
      </c>
      <c r="B262" s="761" t="s">
        <v>962</v>
      </c>
      <c r="C262" s="768" t="s">
        <v>14</v>
      </c>
      <c r="D262" s="769">
        <v>2</v>
      </c>
      <c r="E262" s="772"/>
      <c r="F262" s="1124">
        <f t="shared" si="19"/>
        <v>0</v>
      </c>
    </row>
    <row r="263" spans="1:7" x14ac:dyDescent="0.2">
      <c r="A263" s="761">
        <v>19</v>
      </c>
      <c r="B263" s="761" t="s">
        <v>963</v>
      </c>
      <c r="C263" s="768" t="s">
        <v>69</v>
      </c>
      <c r="D263" s="769">
        <v>6</v>
      </c>
      <c r="E263" s="772"/>
      <c r="F263" s="1124">
        <f t="shared" si="19"/>
        <v>0</v>
      </c>
    </row>
    <row r="264" spans="1:7" x14ac:dyDescent="0.2">
      <c r="A264" s="761">
        <v>20</v>
      </c>
      <c r="B264" s="761" t="s">
        <v>964</v>
      </c>
      <c r="C264" s="768" t="s">
        <v>69</v>
      </c>
      <c r="D264" s="769">
        <v>3</v>
      </c>
      <c r="E264" s="772"/>
      <c r="F264" s="1124">
        <f t="shared" si="19"/>
        <v>0</v>
      </c>
    </row>
    <row r="265" spans="1:7" x14ac:dyDescent="0.2">
      <c r="A265" s="761">
        <v>21</v>
      </c>
      <c r="B265" s="761" t="s">
        <v>965</v>
      </c>
      <c r="C265" s="768" t="s">
        <v>14</v>
      </c>
      <c r="D265" s="769">
        <v>1</v>
      </c>
      <c r="E265" s="772"/>
      <c r="F265" s="1124">
        <f t="shared" si="19"/>
        <v>0</v>
      </c>
    </row>
    <row r="266" spans="1:7" x14ac:dyDescent="0.2">
      <c r="A266" s="761"/>
      <c r="B266" s="761"/>
      <c r="C266" s="768"/>
      <c r="D266" s="769"/>
      <c r="E266" s="703"/>
      <c r="F266" s="1124"/>
    </row>
    <row r="267" spans="1:7" s="1112" customFormat="1" ht="13.5" thickBot="1" x14ac:dyDescent="0.25">
      <c r="A267" s="1125"/>
      <c r="B267" s="1214" t="s">
        <v>966</v>
      </c>
      <c r="C267" s="1126"/>
      <c r="D267" s="1127"/>
      <c r="E267" s="1128"/>
      <c r="F267" s="1128">
        <f>SUM(F245:F265)</f>
        <v>0</v>
      </c>
      <c r="G267" s="1111"/>
    </row>
    <row r="268" spans="1:7" ht="13.5" thickTop="1" x14ac:dyDescent="0.2">
      <c r="A268" s="761" t="s">
        <v>967</v>
      </c>
      <c r="B268" s="761" t="s">
        <v>968</v>
      </c>
      <c r="C268" s="768"/>
      <c r="D268" s="769"/>
      <c r="E268" s="703"/>
      <c r="F268" s="1124"/>
    </row>
    <row r="269" spans="1:7" ht="25.5" x14ac:dyDescent="0.2">
      <c r="A269" s="761">
        <v>1</v>
      </c>
      <c r="B269" s="761" t="s">
        <v>969</v>
      </c>
      <c r="C269" s="768" t="s">
        <v>970</v>
      </c>
      <c r="D269" s="769">
        <v>1</v>
      </c>
      <c r="E269" s="772"/>
      <c r="F269" s="1124">
        <f t="shared" ref="F269" si="20">+ROUND((D269*E269),2)</f>
        <v>0</v>
      </c>
    </row>
    <row r="270" spans="1:7" ht="25.5" x14ac:dyDescent="0.2">
      <c r="A270" s="761"/>
      <c r="B270" s="761" t="s">
        <v>971</v>
      </c>
      <c r="C270" s="768"/>
      <c r="D270" s="769"/>
      <c r="E270" s="703"/>
      <c r="F270" s="1124"/>
    </row>
    <row r="271" spans="1:7" ht="25.5" x14ac:dyDescent="0.2">
      <c r="A271" s="761">
        <v>2</v>
      </c>
      <c r="B271" s="761" t="s">
        <v>972</v>
      </c>
      <c r="C271" s="768" t="s">
        <v>14</v>
      </c>
      <c r="D271" s="769">
        <v>1</v>
      </c>
      <c r="E271" s="772"/>
      <c r="F271" s="1124">
        <f t="shared" ref="F271:F272" si="21">+ROUND((D271*E271),2)</f>
        <v>0</v>
      </c>
    </row>
    <row r="272" spans="1:7" ht="27" customHeight="1" x14ac:dyDescent="0.2">
      <c r="A272" s="761">
        <v>3</v>
      </c>
      <c r="B272" s="761" t="s">
        <v>973</v>
      </c>
      <c r="C272" s="768" t="s">
        <v>14</v>
      </c>
      <c r="D272" s="769">
        <v>1</v>
      </c>
      <c r="E272" s="772"/>
      <c r="F272" s="1124">
        <f t="shared" si="21"/>
        <v>0</v>
      </c>
    </row>
    <row r="273" spans="1:7" x14ac:dyDescent="0.2">
      <c r="A273" s="761"/>
      <c r="B273" s="761" t="s">
        <v>974</v>
      </c>
      <c r="C273" s="768"/>
      <c r="D273" s="769"/>
      <c r="E273" s="703"/>
      <c r="F273" s="1124"/>
    </row>
    <row r="274" spans="1:7" ht="25.5" customHeight="1" x14ac:dyDescent="0.2">
      <c r="A274" s="761">
        <v>4</v>
      </c>
      <c r="B274" s="761" t="s">
        <v>975</v>
      </c>
      <c r="C274" s="768" t="s">
        <v>14</v>
      </c>
      <c r="D274" s="769">
        <v>1</v>
      </c>
      <c r="E274" s="772"/>
      <c r="F274" s="1124">
        <f t="shared" ref="F274" si="22">+ROUND((D274*E274),2)</f>
        <v>0</v>
      </c>
    </row>
    <row r="275" spans="1:7" x14ac:dyDescent="0.2">
      <c r="A275" s="761"/>
      <c r="B275" s="761"/>
      <c r="C275" s="768"/>
      <c r="D275" s="769"/>
      <c r="E275" s="703"/>
      <c r="F275" s="1124"/>
    </row>
    <row r="276" spans="1:7" s="1112" customFormat="1" ht="13.5" thickBot="1" x14ac:dyDescent="0.25">
      <c r="A276" s="1125"/>
      <c r="B276" s="1214" t="s">
        <v>976</v>
      </c>
      <c r="C276" s="1126"/>
      <c r="D276" s="1127"/>
      <c r="E276" s="1128"/>
      <c r="F276" s="1128">
        <f>SUM(F269:F274)</f>
        <v>0</v>
      </c>
      <c r="G276" s="1111"/>
    </row>
    <row r="277" spans="1:7" ht="64.5" thickTop="1" x14ac:dyDescent="0.2">
      <c r="A277" s="761"/>
      <c r="B277" s="761" t="s">
        <v>3216</v>
      </c>
      <c r="C277" s="768"/>
      <c r="D277" s="769"/>
      <c r="E277" s="703"/>
      <c r="F277" s="1124"/>
    </row>
    <row r="278" spans="1:7" x14ac:dyDescent="0.2">
      <c r="A278" s="761"/>
      <c r="B278" s="761"/>
      <c r="C278" s="768"/>
      <c r="D278" s="769"/>
      <c r="E278" s="703"/>
      <c r="F278" s="1124"/>
    </row>
    <row r="279" spans="1:7" x14ac:dyDescent="0.2">
      <c r="A279" s="761" t="s">
        <v>978</v>
      </c>
      <c r="B279" s="761" t="s">
        <v>979</v>
      </c>
      <c r="C279" s="768"/>
      <c r="D279" s="769"/>
      <c r="E279" s="703"/>
      <c r="F279" s="1124"/>
    </row>
    <row r="280" spans="1:7" x14ac:dyDescent="0.2">
      <c r="A280" s="761"/>
      <c r="B280" s="761" t="s">
        <v>980</v>
      </c>
      <c r="C280" s="768"/>
      <c r="D280" s="769"/>
      <c r="E280" s="703"/>
      <c r="F280" s="1124"/>
    </row>
    <row r="281" spans="1:7" ht="63.75" x14ac:dyDescent="0.2">
      <c r="A281" s="761">
        <v>1</v>
      </c>
      <c r="B281" s="761" t="s">
        <v>981</v>
      </c>
      <c r="C281" s="768" t="s">
        <v>69</v>
      </c>
      <c r="D281" s="769">
        <v>15</v>
      </c>
      <c r="E281" s="772"/>
      <c r="F281" s="1124">
        <f t="shared" ref="F281:F284" si="23">+ROUND((D281*E281),2)</f>
        <v>0</v>
      </c>
    </row>
    <row r="282" spans="1:7" ht="25.5" x14ac:dyDescent="0.2">
      <c r="A282" s="761">
        <v>2</v>
      </c>
      <c r="B282" s="761" t="s">
        <v>982</v>
      </c>
      <c r="C282" s="768" t="s">
        <v>983</v>
      </c>
      <c r="D282" s="769">
        <v>2</v>
      </c>
      <c r="E282" s="772"/>
      <c r="F282" s="1124">
        <f t="shared" si="23"/>
        <v>0</v>
      </c>
    </row>
    <row r="283" spans="1:7" ht="51" x14ac:dyDescent="0.2">
      <c r="A283" s="761">
        <v>3</v>
      </c>
      <c r="B283" s="761" t="s">
        <v>984</v>
      </c>
      <c r="C283" s="768" t="s">
        <v>69</v>
      </c>
      <c r="D283" s="769">
        <v>120</v>
      </c>
      <c r="E283" s="772"/>
      <c r="F283" s="1124">
        <f t="shared" si="23"/>
        <v>0</v>
      </c>
    </row>
    <row r="284" spans="1:7" ht="25.5" x14ac:dyDescent="0.2">
      <c r="A284" s="761">
        <v>4</v>
      </c>
      <c r="B284" s="761" t="s">
        <v>985</v>
      </c>
      <c r="C284" s="768" t="s">
        <v>986</v>
      </c>
      <c r="D284" s="769">
        <v>1</v>
      </c>
      <c r="E284" s="772"/>
      <c r="F284" s="1124">
        <f t="shared" si="23"/>
        <v>0</v>
      </c>
    </row>
    <row r="285" spans="1:7" x14ac:dyDescent="0.2">
      <c r="A285" s="761"/>
      <c r="B285" s="761"/>
      <c r="C285" s="768"/>
      <c r="D285" s="769"/>
      <c r="E285" s="703"/>
      <c r="F285" s="1124"/>
    </row>
    <row r="286" spans="1:7" s="1112" customFormat="1" ht="26.25" thickBot="1" x14ac:dyDescent="0.25">
      <c r="A286" s="1125"/>
      <c r="B286" s="1214" t="s">
        <v>987</v>
      </c>
      <c r="C286" s="1126"/>
      <c r="D286" s="1127"/>
      <c r="E286" s="1128"/>
      <c r="F286" s="1128">
        <f>SUM(F281:F284)</f>
        <v>0</v>
      </c>
      <c r="G286" s="1111"/>
    </row>
    <row r="287" spans="1:7" ht="26.25" thickTop="1" x14ac:dyDescent="0.2">
      <c r="A287" s="761" t="s">
        <v>988</v>
      </c>
      <c r="B287" s="761" t="s">
        <v>989</v>
      </c>
      <c r="C287" s="768"/>
      <c r="D287" s="769"/>
      <c r="E287" s="703"/>
      <c r="F287" s="1124"/>
    </row>
    <row r="288" spans="1:7" ht="38.25" x14ac:dyDescent="0.2">
      <c r="A288" s="761">
        <v>1</v>
      </c>
      <c r="B288" s="761" t="s">
        <v>3217</v>
      </c>
      <c r="C288" s="768" t="s">
        <v>986</v>
      </c>
      <c r="D288" s="769">
        <v>1</v>
      </c>
      <c r="E288" s="772"/>
      <c r="F288" s="1124">
        <f t="shared" ref="F288:F300" si="24">+ROUND((D288*E288),2)</f>
        <v>0</v>
      </c>
    </row>
    <row r="289" spans="1:7" ht="25.5" x14ac:dyDescent="0.2">
      <c r="A289" s="761">
        <v>2</v>
      </c>
      <c r="B289" s="761" t="s">
        <v>991</v>
      </c>
      <c r="C289" s="768" t="s">
        <v>14</v>
      </c>
      <c r="D289" s="769">
        <v>1</v>
      </c>
      <c r="E289" s="772"/>
      <c r="F289" s="1124">
        <f t="shared" si="24"/>
        <v>0</v>
      </c>
    </row>
    <row r="290" spans="1:7" x14ac:dyDescent="0.2">
      <c r="A290" s="761">
        <v>3</v>
      </c>
      <c r="B290" s="761" t="s">
        <v>992</v>
      </c>
      <c r="C290" s="768" t="s">
        <v>14</v>
      </c>
      <c r="D290" s="769">
        <v>1</v>
      </c>
      <c r="E290" s="772"/>
      <c r="F290" s="1124">
        <f t="shared" si="24"/>
        <v>0</v>
      </c>
    </row>
    <row r="291" spans="1:7" ht="25.5" x14ac:dyDescent="0.2">
      <c r="A291" s="761">
        <v>4</v>
      </c>
      <c r="B291" s="761" t="s">
        <v>993</v>
      </c>
      <c r="C291" s="768" t="s">
        <v>14</v>
      </c>
      <c r="D291" s="769">
        <v>1</v>
      </c>
      <c r="E291" s="772"/>
      <c r="F291" s="1124">
        <f t="shared" si="24"/>
        <v>0</v>
      </c>
    </row>
    <row r="292" spans="1:7" x14ac:dyDescent="0.2">
      <c r="A292" s="761">
        <v>5</v>
      </c>
      <c r="B292" s="761" t="s">
        <v>994</v>
      </c>
      <c r="C292" s="768" t="s">
        <v>14</v>
      </c>
      <c r="D292" s="769">
        <v>1</v>
      </c>
      <c r="E292" s="772"/>
      <c r="F292" s="1124">
        <f t="shared" si="24"/>
        <v>0</v>
      </c>
    </row>
    <row r="293" spans="1:7" x14ac:dyDescent="0.2">
      <c r="A293" s="761">
        <v>6</v>
      </c>
      <c r="B293" s="761" t="s">
        <v>995</v>
      </c>
      <c r="C293" s="768" t="s">
        <v>69</v>
      </c>
      <c r="D293" s="769">
        <v>15</v>
      </c>
      <c r="E293" s="772"/>
      <c r="F293" s="1124">
        <f t="shared" si="24"/>
        <v>0</v>
      </c>
    </row>
    <row r="294" spans="1:7" x14ac:dyDescent="0.2">
      <c r="A294" s="761">
        <v>7</v>
      </c>
      <c r="B294" s="761" t="s">
        <v>996</v>
      </c>
      <c r="C294" s="768" t="s">
        <v>6</v>
      </c>
      <c r="D294" s="769">
        <v>2</v>
      </c>
      <c r="E294" s="772"/>
      <c r="F294" s="1124">
        <f t="shared" si="24"/>
        <v>0</v>
      </c>
    </row>
    <row r="295" spans="1:7" ht="13.5" customHeight="1" x14ac:dyDescent="0.2">
      <c r="A295" s="761">
        <v>8</v>
      </c>
      <c r="B295" s="761" t="s">
        <v>997</v>
      </c>
      <c r="C295" s="768" t="s">
        <v>6</v>
      </c>
      <c r="D295" s="769">
        <v>5</v>
      </c>
      <c r="E295" s="772"/>
      <c r="F295" s="1124">
        <f t="shared" si="24"/>
        <v>0</v>
      </c>
    </row>
    <row r="296" spans="1:7" x14ac:dyDescent="0.2">
      <c r="A296" s="761">
        <v>9</v>
      </c>
      <c r="B296" s="761" t="s">
        <v>998</v>
      </c>
      <c r="C296" s="768" t="s">
        <v>6</v>
      </c>
      <c r="D296" s="769">
        <v>1</v>
      </c>
      <c r="E296" s="772"/>
      <c r="F296" s="1124">
        <f t="shared" si="24"/>
        <v>0</v>
      </c>
    </row>
    <row r="297" spans="1:7" x14ac:dyDescent="0.2">
      <c r="A297" s="761">
        <v>10</v>
      </c>
      <c r="B297" s="761" t="s">
        <v>999</v>
      </c>
      <c r="C297" s="768" t="s">
        <v>6</v>
      </c>
      <c r="D297" s="769">
        <v>1</v>
      </c>
      <c r="E297" s="772"/>
      <c r="F297" s="1124">
        <f t="shared" si="24"/>
        <v>0</v>
      </c>
    </row>
    <row r="298" spans="1:7" x14ac:dyDescent="0.2">
      <c r="A298" s="761">
        <v>11</v>
      </c>
      <c r="B298" s="761" t="s">
        <v>1000</v>
      </c>
      <c r="C298" s="768" t="s">
        <v>6</v>
      </c>
      <c r="D298" s="769">
        <v>1</v>
      </c>
      <c r="E298" s="772"/>
      <c r="F298" s="1124">
        <f t="shared" si="24"/>
        <v>0</v>
      </c>
    </row>
    <row r="299" spans="1:7" ht="25.5" x14ac:dyDescent="0.2">
      <c r="A299" s="761">
        <v>12</v>
      </c>
      <c r="B299" s="761" t="s">
        <v>1001</v>
      </c>
      <c r="C299" s="768" t="s">
        <v>69</v>
      </c>
      <c r="D299" s="769">
        <v>12</v>
      </c>
      <c r="E299" s="772"/>
      <c r="F299" s="1124">
        <f t="shared" si="24"/>
        <v>0</v>
      </c>
    </row>
    <row r="300" spans="1:7" ht="25.5" x14ac:dyDescent="0.2">
      <c r="A300" s="761">
        <v>13</v>
      </c>
      <c r="B300" s="761" t="s">
        <v>1002</v>
      </c>
      <c r="C300" s="768" t="s">
        <v>69</v>
      </c>
      <c r="D300" s="769">
        <v>8</v>
      </c>
      <c r="E300" s="772"/>
      <c r="F300" s="1124">
        <f t="shared" si="24"/>
        <v>0</v>
      </c>
    </row>
    <row r="301" spans="1:7" ht="25.5" x14ac:dyDescent="0.2">
      <c r="A301" s="761"/>
      <c r="B301" s="761" t="s">
        <v>1003</v>
      </c>
      <c r="C301" s="768"/>
      <c r="D301" s="769"/>
      <c r="E301" s="714"/>
      <c r="F301" s="1124"/>
    </row>
    <row r="302" spans="1:7" x14ac:dyDescent="0.2">
      <c r="A302" s="761"/>
      <c r="B302" s="761"/>
      <c r="C302" s="768"/>
      <c r="D302" s="769"/>
      <c r="E302" s="714"/>
      <c r="F302" s="1124"/>
    </row>
    <row r="303" spans="1:7" s="1112" customFormat="1" ht="13.5" thickBot="1" x14ac:dyDescent="0.25">
      <c r="A303" s="1125"/>
      <c r="B303" s="1214" t="s">
        <v>1004</v>
      </c>
      <c r="C303" s="1126"/>
      <c r="D303" s="1127"/>
      <c r="E303" s="1128"/>
      <c r="F303" s="1128">
        <f>SUM(F288:F300)</f>
        <v>0</v>
      </c>
      <c r="G303" s="1111"/>
    </row>
    <row r="304" spans="1:7" ht="13.5" thickTop="1" x14ac:dyDescent="0.2">
      <c r="A304" s="761" t="s">
        <v>1005</v>
      </c>
      <c r="B304" s="761" t="s">
        <v>1006</v>
      </c>
      <c r="C304" s="768"/>
      <c r="D304" s="769"/>
      <c r="E304" s="703"/>
      <c r="F304" s="1124"/>
    </row>
    <row r="305" spans="1:7" ht="51" x14ac:dyDescent="0.2">
      <c r="A305" s="761"/>
      <c r="B305" s="761" t="s">
        <v>1007</v>
      </c>
      <c r="C305" s="768"/>
      <c r="D305" s="769"/>
      <c r="E305" s="703"/>
      <c r="F305" s="1124"/>
    </row>
    <row r="306" spans="1:7" ht="25.5" x14ac:dyDescent="0.2">
      <c r="A306" s="761"/>
      <c r="B306" s="761" t="s">
        <v>1008</v>
      </c>
      <c r="C306" s="768"/>
      <c r="D306" s="769"/>
      <c r="E306" s="703"/>
      <c r="F306" s="1124"/>
    </row>
    <row r="307" spans="1:7" x14ac:dyDescent="0.2">
      <c r="A307" s="761"/>
      <c r="B307" s="761" t="s">
        <v>1009</v>
      </c>
      <c r="C307" s="768"/>
      <c r="D307" s="769"/>
      <c r="E307" s="703"/>
      <c r="F307" s="1124"/>
    </row>
    <row r="308" spans="1:7" x14ac:dyDescent="0.2">
      <c r="A308" s="761"/>
      <c r="B308" s="761" t="s">
        <v>1010</v>
      </c>
      <c r="C308" s="768"/>
      <c r="D308" s="769"/>
      <c r="E308" s="703"/>
      <c r="F308" s="1124"/>
    </row>
    <row r="309" spans="1:7" x14ac:dyDescent="0.2">
      <c r="A309" s="761"/>
      <c r="B309" s="761" t="s">
        <v>1011</v>
      </c>
      <c r="C309" s="768"/>
      <c r="D309" s="769"/>
      <c r="E309" s="703"/>
      <c r="F309" s="1124"/>
    </row>
    <row r="310" spans="1:7" x14ac:dyDescent="0.2">
      <c r="A310" s="761"/>
      <c r="B310" s="761" t="s">
        <v>1012</v>
      </c>
      <c r="C310" s="768"/>
      <c r="D310" s="769"/>
      <c r="E310" s="703"/>
      <c r="F310" s="1124"/>
    </row>
    <row r="311" spans="1:7" s="1112" customFormat="1" ht="13.5" thickBot="1" x14ac:dyDescent="0.25">
      <c r="A311" s="1125"/>
      <c r="B311" s="1214" t="s">
        <v>1013</v>
      </c>
      <c r="C311" s="1126" t="s">
        <v>970</v>
      </c>
      <c r="D311" s="1127">
        <v>1</v>
      </c>
      <c r="E311" s="1200"/>
      <c r="F311" s="1129">
        <f>+ROUND((D311*E311),2)</f>
        <v>0</v>
      </c>
      <c r="G311" s="1111"/>
    </row>
    <row r="312" spans="1:7" ht="13.5" thickTop="1" x14ac:dyDescent="0.2">
      <c r="A312" s="761" t="s">
        <v>1014</v>
      </c>
      <c r="B312" s="761" t="s">
        <v>1015</v>
      </c>
      <c r="C312" s="768"/>
      <c r="D312" s="769"/>
      <c r="E312" s="703"/>
      <c r="F312" s="1124"/>
    </row>
    <row r="313" spans="1:7" ht="89.25" x14ac:dyDescent="0.2">
      <c r="A313" s="761">
        <v>1</v>
      </c>
      <c r="B313" s="761" t="s">
        <v>1016</v>
      </c>
      <c r="C313" s="768" t="s">
        <v>14</v>
      </c>
      <c r="D313" s="769">
        <v>1</v>
      </c>
      <c r="E313" s="772"/>
      <c r="F313" s="1124">
        <f t="shared" ref="F313:F314" si="25">+ROUND((D313*E313),2)</f>
        <v>0</v>
      </c>
    </row>
    <row r="314" spans="1:7" ht="51.75" customHeight="1" x14ac:dyDescent="0.2">
      <c r="A314" s="761">
        <v>2</v>
      </c>
      <c r="B314" s="761" t="s">
        <v>1017</v>
      </c>
      <c r="C314" s="768" t="s">
        <v>14</v>
      </c>
      <c r="D314" s="769">
        <v>1</v>
      </c>
      <c r="E314" s="772"/>
      <c r="F314" s="1124">
        <f t="shared" si="25"/>
        <v>0</v>
      </c>
    </row>
    <row r="315" spans="1:7" ht="25.5" x14ac:dyDescent="0.2">
      <c r="A315" s="761"/>
      <c r="B315" s="761" t="s">
        <v>1018</v>
      </c>
      <c r="C315" s="768"/>
      <c r="D315" s="769"/>
      <c r="E315" s="703"/>
      <c r="F315" s="1124"/>
    </row>
    <row r="316" spans="1:7" x14ac:dyDescent="0.2">
      <c r="A316" s="761"/>
      <c r="B316" s="761"/>
      <c r="C316" s="768"/>
      <c r="D316" s="769"/>
      <c r="E316" s="703"/>
      <c r="F316" s="1124"/>
    </row>
    <row r="317" spans="1:7" s="1112" customFormat="1" ht="13.5" thickBot="1" x14ac:dyDescent="0.25">
      <c r="A317" s="1125"/>
      <c r="B317" s="1214" t="s">
        <v>1019</v>
      </c>
      <c r="C317" s="1126"/>
      <c r="D317" s="1127"/>
      <c r="E317" s="1128"/>
      <c r="F317" s="1128">
        <f>SUM(F313:F315)</f>
        <v>0</v>
      </c>
      <c r="G317" s="1111"/>
    </row>
    <row r="318" spans="1:7" s="1112" customFormat="1" ht="27" thickTop="1" thickBot="1" x14ac:dyDescent="0.25">
      <c r="A318" s="1125" t="s">
        <v>1020</v>
      </c>
      <c r="B318" s="1214" t="s">
        <v>1021</v>
      </c>
      <c r="C318" s="1126" t="s">
        <v>14</v>
      </c>
      <c r="D318" s="1127">
        <v>1</v>
      </c>
      <c r="E318" s="1202"/>
      <c r="F318" s="1128">
        <f>+D318*E318</f>
        <v>0</v>
      </c>
      <c r="G318" s="1111"/>
    </row>
    <row r="319" spans="1:7" ht="16.5" customHeight="1" thickTop="1" x14ac:dyDescent="0.2">
      <c r="A319" s="761"/>
      <c r="B319" s="761"/>
      <c r="C319" s="768"/>
      <c r="D319" s="769"/>
      <c r="E319" s="714"/>
      <c r="F319" s="1124"/>
    </row>
    <row r="320" spans="1:7" x14ac:dyDescent="0.2">
      <c r="A320" s="761"/>
      <c r="B320" s="1223" t="s">
        <v>1022</v>
      </c>
      <c r="C320" s="768"/>
      <c r="D320" s="769"/>
      <c r="E320" s="703"/>
      <c r="F320" s="1124"/>
    </row>
    <row r="321" spans="1:7" x14ac:dyDescent="0.2">
      <c r="A321" s="761" t="s">
        <v>867</v>
      </c>
      <c r="B321" s="761" t="s">
        <v>1023</v>
      </c>
      <c r="C321" s="768"/>
      <c r="D321" s="769"/>
      <c r="E321" s="714"/>
      <c r="F321" s="1124">
        <f>+F242</f>
        <v>0</v>
      </c>
    </row>
    <row r="322" spans="1:7" x14ac:dyDescent="0.2">
      <c r="A322" s="761" t="s">
        <v>942</v>
      </c>
      <c r="B322" s="761" t="s">
        <v>1024</v>
      </c>
      <c r="C322" s="768"/>
      <c r="D322" s="769"/>
      <c r="E322" s="714"/>
      <c r="F322" s="1124">
        <f>+F267</f>
        <v>0</v>
      </c>
    </row>
    <row r="323" spans="1:7" x14ac:dyDescent="0.2">
      <c r="A323" s="761" t="s">
        <v>967</v>
      </c>
      <c r="B323" s="761" t="s">
        <v>1025</v>
      </c>
      <c r="C323" s="768"/>
      <c r="D323" s="769"/>
      <c r="E323" s="714"/>
      <c r="F323" s="1124">
        <f>+F276</f>
        <v>0</v>
      </c>
    </row>
    <row r="324" spans="1:7" x14ac:dyDescent="0.2">
      <c r="A324" s="761" t="s">
        <v>978</v>
      </c>
      <c r="B324" s="761" t="s">
        <v>1026</v>
      </c>
      <c r="C324" s="768"/>
      <c r="D324" s="769"/>
      <c r="E324" s="714"/>
      <c r="F324" s="1124">
        <f>+F286</f>
        <v>0</v>
      </c>
    </row>
    <row r="325" spans="1:7" x14ac:dyDescent="0.2">
      <c r="A325" s="761" t="s">
        <v>988</v>
      </c>
      <c r="B325" s="761" t="s">
        <v>1027</v>
      </c>
      <c r="C325" s="768"/>
      <c r="D325" s="769"/>
      <c r="E325" s="714"/>
      <c r="F325" s="1124">
        <f>+F303</f>
        <v>0</v>
      </c>
    </row>
    <row r="326" spans="1:7" x14ac:dyDescent="0.2">
      <c r="A326" s="761" t="s">
        <v>1005</v>
      </c>
      <c r="B326" s="761" t="s">
        <v>1028</v>
      </c>
      <c r="C326" s="768"/>
      <c r="D326" s="769"/>
      <c r="E326" s="714"/>
      <c r="F326" s="1124">
        <f>+F311</f>
        <v>0</v>
      </c>
    </row>
    <row r="327" spans="1:7" x14ac:dyDescent="0.2">
      <c r="A327" s="761" t="s">
        <v>1014</v>
      </c>
      <c r="B327" s="761" t="s">
        <v>1015</v>
      </c>
      <c r="C327" s="768"/>
      <c r="D327" s="769"/>
      <c r="E327" s="714"/>
      <c r="F327" s="1124">
        <f>+F317</f>
        <v>0</v>
      </c>
    </row>
    <row r="328" spans="1:7" ht="13.5" thickBot="1" x14ac:dyDescent="0.25">
      <c r="A328" s="785" t="s">
        <v>1020</v>
      </c>
      <c r="B328" s="786" t="s">
        <v>1029</v>
      </c>
      <c r="C328" s="750"/>
      <c r="D328" s="787"/>
      <c r="E328" s="788"/>
      <c r="F328" s="788">
        <f>+F318</f>
        <v>0</v>
      </c>
    </row>
    <row r="329" spans="1:7" s="1112" customFormat="1" ht="14.25" thickTop="1" thickBot="1" x14ac:dyDescent="0.25">
      <c r="A329" s="1125"/>
      <c r="B329" s="1214" t="s">
        <v>702</v>
      </c>
      <c r="C329" s="1126"/>
      <c r="D329" s="1127"/>
      <c r="E329" s="1128"/>
      <c r="F329" s="1128">
        <f>SUM(F321:F328)</f>
        <v>0</v>
      </c>
      <c r="G329" s="1111"/>
    </row>
    <row r="330" spans="1:7" ht="15.75" thickTop="1" x14ac:dyDescent="0.2">
      <c r="A330" s="800" t="s">
        <v>1030</v>
      </c>
      <c r="B330" s="800" t="s">
        <v>1031</v>
      </c>
      <c r="C330" s="768"/>
      <c r="D330" s="769"/>
      <c r="E330" s="703"/>
      <c r="F330" s="1124"/>
    </row>
    <row r="331" spans="1:7" x14ac:dyDescent="0.2">
      <c r="A331" s="761" t="s">
        <v>1032</v>
      </c>
      <c r="B331" s="761" t="s">
        <v>1033</v>
      </c>
      <c r="C331" s="768"/>
      <c r="D331" s="769"/>
      <c r="E331" s="703"/>
      <c r="F331" s="1124"/>
    </row>
    <row r="332" spans="1:7" x14ac:dyDescent="0.2">
      <c r="A332" s="761"/>
      <c r="B332" s="761" t="s">
        <v>1034</v>
      </c>
      <c r="C332" s="768"/>
      <c r="D332" s="769"/>
      <c r="E332" s="703"/>
      <c r="F332" s="1124"/>
    </row>
    <row r="333" spans="1:7" x14ac:dyDescent="0.2">
      <c r="A333" s="761"/>
      <c r="B333" s="761" t="s">
        <v>1035</v>
      </c>
      <c r="C333" s="768"/>
      <c r="D333" s="769"/>
      <c r="E333" s="703"/>
      <c r="F333" s="1124"/>
    </row>
    <row r="334" spans="1:7" x14ac:dyDescent="0.2">
      <c r="A334" s="761"/>
      <c r="B334" s="761" t="s">
        <v>1036</v>
      </c>
      <c r="C334" s="768"/>
      <c r="D334" s="769"/>
      <c r="E334" s="703"/>
      <c r="F334" s="1124"/>
    </row>
    <row r="335" spans="1:7" x14ac:dyDescent="0.2">
      <c r="A335" s="761"/>
      <c r="B335" s="761" t="s">
        <v>1037</v>
      </c>
      <c r="C335" s="768" t="s">
        <v>69</v>
      </c>
      <c r="D335" s="769">
        <v>3</v>
      </c>
      <c r="E335" s="772"/>
      <c r="F335" s="1124">
        <f t="shared" ref="F335" si="26">+ROUND((D335*E335),2)</f>
        <v>0</v>
      </c>
    </row>
    <row r="336" spans="1:7" x14ac:dyDescent="0.2">
      <c r="A336" s="761" t="s">
        <v>1038</v>
      </c>
      <c r="B336" s="761" t="s">
        <v>1039</v>
      </c>
      <c r="C336" s="768"/>
      <c r="D336" s="769"/>
      <c r="E336" s="703"/>
      <c r="F336" s="1124"/>
    </row>
    <row r="337" spans="1:6" x14ac:dyDescent="0.2">
      <c r="A337" s="761"/>
      <c r="B337" s="761" t="s">
        <v>1040</v>
      </c>
      <c r="C337" s="768"/>
      <c r="D337" s="769"/>
      <c r="E337" s="703"/>
      <c r="F337" s="1124"/>
    </row>
    <row r="338" spans="1:6" x14ac:dyDescent="0.2">
      <c r="A338" s="761"/>
      <c r="B338" s="761" t="s">
        <v>1041</v>
      </c>
      <c r="C338" s="768"/>
      <c r="D338" s="769"/>
      <c r="E338" s="703"/>
      <c r="F338" s="1124"/>
    </row>
    <row r="339" spans="1:6" x14ac:dyDescent="0.2">
      <c r="A339" s="761"/>
      <c r="B339" s="761" t="s">
        <v>1042</v>
      </c>
      <c r="C339" s="768"/>
      <c r="D339" s="769"/>
      <c r="E339" s="703"/>
      <c r="F339" s="1124"/>
    </row>
    <row r="340" spans="1:6" x14ac:dyDescent="0.2">
      <c r="A340" s="761"/>
      <c r="B340" s="761" t="s">
        <v>728</v>
      </c>
      <c r="C340" s="768" t="s">
        <v>14</v>
      </c>
      <c r="D340" s="769">
        <v>1</v>
      </c>
      <c r="E340" s="772"/>
      <c r="F340" s="1124">
        <f t="shared" ref="F340" si="27">+ROUND((D340*E340),2)</f>
        <v>0</v>
      </c>
    </row>
    <row r="341" spans="1:6" x14ac:dyDescent="0.2">
      <c r="A341" s="761" t="s">
        <v>1043</v>
      </c>
      <c r="B341" s="761" t="s">
        <v>1044</v>
      </c>
      <c r="C341" s="768"/>
      <c r="D341" s="769"/>
      <c r="E341" s="703"/>
      <c r="F341" s="1124"/>
    </row>
    <row r="342" spans="1:6" ht="25.5" x14ac:dyDescent="0.2">
      <c r="A342" s="761"/>
      <c r="B342" s="761" t="s">
        <v>1045</v>
      </c>
      <c r="C342" s="768"/>
      <c r="D342" s="769"/>
      <c r="E342" s="703"/>
      <c r="F342" s="1124"/>
    </row>
    <row r="343" spans="1:6" x14ac:dyDescent="0.2">
      <c r="A343" s="761"/>
      <c r="B343" s="761" t="s">
        <v>1046</v>
      </c>
      <c r="C343" s="768"/>
      <c r="D343" s="769"/>
      <c r="E343" s="703"/>
      <c r="F343" s="1124"/>
    </row>
    <row r="344" spans="1:6" x14ac:dyDescent="0.2">
      <c r="A344" s="761"/>
      <c r="B344" s="761" t="s">
        <v>1047</v>
      </c>
      <c r="C344" s="768"/>
      <c r="D344" s="769"/>
      <c r="E344" s="703"/>
      <c r="F344" s="1124"/>
    </row>
    <row r="345" spans="1:6" x14ac:dyDescent="0.2">
      <c r="A345" s="761"/>
      <c r="B345" s="761" t="s">
        <v>728</v>
      </c>
      <c r="C345" s="768" t="s">
        <v>14</v>
      </c>
      <c r="D345" s="769">
        <v>1</v>
      </c>
      <c r="E345" s="772"/>
      <c r="F345" s="1124">
        <f t="shared" ref="F345" si="28">+ROUND((D345*E345),2)</f>
        <v>0</v>
      </c>
    </row>
    <row r="346" spans="1:6" ht="14.25" customHeight="1" x14ac:dyDescent="0.2">
      <c r="A346" s="761" t="s">
        <v>1048</v>
      </c>
      <c r="B346" s="761" t="s">
        <v>1049</v>
      </c>
      <c r="C346" s="768"/>
      <c r="D346" s="769"/>
      <c r="E346" s="703"/>
      <c r="F346" s="1124"/>
    </row>
    <row r="347" spans="1:6" x14ac:dyDescent="0.2">
      <c r="A347" s="761"/>
      <c r="B347" s="761" t="s">
        <v>1050</v>
      </c>
      <c r="C347" s="768" t="s">
        <v>6</v>
      </c>
      <c r="D347" s="769">
        <v>1</v>
      </c>
      <c r="E347" s="772"/>
      <c r="F347" s="1124">
        <f t="shared" ref="F347" si="29">+ROUND((D347*E347),2)</f>
        <v>0</v>
      </c>
    </row>
    <row r="348" spans="1:6" ht="14.25" customHeight="1" x14ac:dyDescent="0.2">
      <c r="A348" s="761" t="s">
        <v>1051</v>
      </c>
      <c r="B348" s="761" t="s">
        <v>1052</v>
      </c>
      <c r="C348" s="768"/>
      <c r="D348" s="769"/>
      <c r="E348" s="703"/>
      <c r="F348" s="1124"/>
    </row>
    <row r="349" spans="1:6" ht="14.25" customHeight="1" x14ac:dyDescent="0.2">
      <c r="A349" s="761"/>
      <c r="B349" s="761" t="s">
        <v>1053</v>
      </c>
      <c r="C349" s="768"/>
      <c r="D349" s="769"/>
      <c r="E349" s="703"/>
      <c r="F349" s="1124"/>
    </row>
    <row r="350" spans="1:6" x14ac:dyDescent="0.2">
      <c r="A350" s="761"/>
      <c r="B350" s="761" t="s">
        <v>1054</v>
      </c>
      <c r="C350" s="768" t="s">
        <v>6</v>
      </c>
      <c r="D350" s="769">
        <v>2</v>
      </c>
      <c r="E350" s="772"/>
      <c r="F350" s="1124">
        <f t="shared" ref="F350" si="30">+ROUND((D350*E350),2)</f>
        <v>0</v>
      </c>
    </row>
    <row r="351" spans="1:6" ht="25.5" x14ac:dyDescent="0.2">
      <c r="A351" s="761" t="s">
        <v>1055</v>
      </c>
      <c r="B351" s="761" t="s">
        <v>1056</v>
      </c>
      <c r="C351" s="768"/>
      <c r="D351" s="769"/>
      <c r="E351" s="703"/>
      <c r="F351" s="1124"/>
    </row>
    <row r="352" spans="1:6" x14ac:dyDescent="0.2">
      <c r="A352" s="761"/>
      <c r="B352" s="761" t="s">
        <v>1057</v>
      </c>
      <c r="C352" s="768"/>
      <c r="D352" s="769"/>
      <c r="E352" s="703"/>
      <c r="F352" s="1124"/>
    </row>
    <row r="353" spans="1:7" x14ac:dyDescent="0.2">
      <c r="A353" s="761"/>
      <c r="B353" s="761" t="s">
        <v>1058</v>
      </c>
      <c r="C353" s="768"/>
      <c r="D353" s="769"/>
      <c r="E353" s="703"/>
      <c r="F353" s="1124"/>
    </row>
    <row r="354" spans="1:7" x14ac:dyDescent="0.2">
      <c r="A354" s="761"/>
      <c r="B354" s="761" t="s">
        <v>1059</v>
      </c>
      <c r="C354" s="768" t="s">
        <v>1060</v>
      </c>
      <c r="D354" s="769">
        <v>50</v>
      </c>
      <c r="E354" s="703"/>
      <c r="F354" s="1124"/>
      <c r="G354" s="260" t="s">
        <v>3270</v>
      </c>
    </row>
    <row r="355" spans="1:7" ht="15" customHeight="1" x14ac:dyDescent="0.2">
      <c r="A355" s="761"/>
      <c r="B355" s="761" t="s">
        <v>1061</v>
      </c>
      <c r="C355" s="768" t="s">
        <v>22</v>
      </c>
      <c r="D355" s="769">
        <v>4.3894492783122638</v>
      </c>
      <c r="E355" s="772"/>
      <c r="F355" s="1124">
        <f t="shared" ref="F355:F356" si="31">+ROUND((D355*E355),2)</f>
        <v>0</v>
      </c>
    </row>
    <row r="356" spans="1:7" x14ac:dyDescent="0.2">
      <c r="A356" s="761"/>
      <c r="B356" s="761" t="s">
        <v>1062</v>
      </c>
      <c r="C356" s="768" t="s">
        <v>22</v>
      </c>
      <c r="D356" s="769">
        <v>0.48771658647914046</v>
      </c>
      <c r="E356" s="772"/>
      <c r="F356" s="1124">
        <f t="shared" si="31"/>
        <v>0</v>
      </c>
    </row>
    <row r="357" spans="1:7" ht="14.25" customHeight="1" x14ac:dyDescent="0.2">
      <c r="A357" s="761" t="s">
        <v>1063</v>
      </c>
      <c r="B357" s="761" t="s">
        <v>1064</v>
      </c>
      <c r="C357" s="768"/>
      <c r="D357" s="769"/>
      <c r="E357" s="703"/>
      <c r="F357" s="1124"/>
    </row>
    <row r="358" spans="1:7" x14ac:dyDescent="0.2">
      <c r="A358" s="761"/>
      <c r="B358" s="761" t="s">
        <v>1065</v>
      </c>
      <c r="C358" s="768" t="s">
        <v>29</v>
      </c>
      <c r="D358" s="769">
        <v>1.5</v>
      </c>
      <c r="E358" s="772"/>
      <c r="F358" s="1124">
        <f t="shared" ref="F358" si="32">+ROUND((D358*E358),2)</f>
        <v>0</v>
      </c>
    </row>
    <row r="359" spans="1:7" ht="25.5" x14ac:dyDescent="0.2">
      <c r="A359" s="761" t="s">
        <v>1066</v>
      </c>
      <c r="B359" s="761" t="s">
        <v>1067</v>
      </c>
      <c r="C359" s="768"/>
      <c r="D359" s="769"/>
      <c r="E359" s="703"/>
      <c r="F359" s="1124"/>
    </row>
    <row r="360" spans="1:7" x14ac:dyDescent="0.2">
      <c r="A360" s="761"/>
      <c r="B360" s="761" t="s">
        <v>1068</v>
      </c>
      <c r="C360" s="768"/>
      <c r="D360" s="769"/>
      <c r="E360" s="703"/>
      <c r="F360" s="1124"/>
    </row>
    <row r="361" spans="1:7" x14ac:dyDescent="0.2">
      <c r="A361" s="761"/>
      <c r="B361" s="761" t="s">
        <v>1069</v>
      </c>
      <c r="C361" s="768" t="s">
        <v>22</v>
      </c>
      <c r="D361" s="769">
        <v>0.1673205080756888</v>
      </c>
      <c r="E361" s="772"/>
      <c r="F361" s="1124">
        <f t="shared" ref="F361" si="33">+ROUND((D361*E361),2)</f>
        <v>0</v>
      </c>
    </row>
    <row r="362" spans="1:7" ht="14.25" customHeight="1" x14ac:dyDescent="0.2">
      <c r="A362" s="761" t="s">
        <v>1070</v>
      </c>
      <c r="B362" s="761" t="s">
        <v>1071</v>
      </c>
      <c r="C362" s="768"/>
      <c r="D362" s="769"/>
      <c r="E362" s="703"/>
      <c r="F362" s="1124"/>
    </row>
    <row r="363" spans="1:7" ht="14.25" customHeight="1" x14ac:dyDescent="0.2">
      <c r="A363" s="761"/>
      <c r="B363" s="761" t="s">
        <v>1072</v>
      </c>
      <c r="C363" s="768"/>
      <c r="D363" s="769"/>
      <c r="E363" s="703"/>
      <c r="F363" s="1124"/>
    </row>
    <row r="364" spans="1:7" x14ac:dyDescent="0.2">
      <c r="A364" s="761"/>
      <c r="B364" s="761" t="s">
        <v>1073</v>
      </c>
      <c r="C364" s="768"/>
      <c r="D364" s="769"/>
      <c r="E364" s="703"/>
      <c r="F364" s="1124"/>
    </row>
    <row r="365" spans="1:7" x14ac:dyDescent="0.2">
      <c r="A365" s="761"/>
      <c r="B365" s="761" t="s">
        <v>1074</v>
      </c>
      <c r="C365" s="768"/>
      <c r="D365" s="769"/>
      <c r="E365" s="703"/>
      <c r="F365" s="1124"/>
    </row>
    <row r="366" spans="1:7" x14ac:dyDescent="0.2">
      <c r="A366" s="761"/>
      <c r="B366" s="761" t="s">
        <v>1075</v>
      </c>
      <c r="C366" s="768"/>
      <c r="D366" s="769"/>
      <c r="E366" s="703"/>
      <c r="F366" s="1124"/>
    </row>
    <row r="367" spans="1:7" x14ac:dyDescent="0.2">
      <c r="A367" s="761"/>
      <c r="B367" s="761" t="s">
        <v>1076</v>
      </c>
      <c r="C367" s="768"/>
      <c r="D367" s="769"/>
      <c r="E367" s="703"/>
      <c r="F367" s="1124"/>
    </row>
    <row r="368" spans="1:7" x14ac:dyDescent="0.2">
      <c r="A368" s="761"/>
      <c r="B368" s="761" t="s">
        <v>1077</v>
      </c>
      <c r="C368" s="768"/>
      <c r="D368" s="769"/>
      <c r="E368" s="703"/>
      <c r="F368" s="1124"/>
    </row>
    <row r="369" spans="1:6" x14ac:dyDescent="0.2">
      <c r="A369" s="761"/>
      <c r="B369" s="761" t="s">
        <v>1078</v>
      </c>
      <c r="C369" s="768"/>
      <c r="D369" s="769"/>
      <c r="E369" s="703"/>
      <c r="F369" s="1124"/>
    </row>
    <row r="370" spans="1:6" x14ac:dyDescent="0.2">
      <c r="A370" s="761"/>
      <c r="B370" s="761" t="s">
        <v>1079</v>
      </c>
      <c r="C370" s="768"/>
      <c r="D370" s="769"/>
      <c r="E370" s="703"/>
      <c r="F370" s="1124"/>
    </row>
    <row r="371" spans="1:6" x14ac:dyDescent="0.2">
      <c r="A371" s="761"/>
      <c r="B371" s="761" t="s">
        <v>1080</v>
      </c>
      <c r="C371" s="768"/>
      <c r="D371" s="769"/>
      <c r="E371" s="703"/>
      <c r="F371" s="1124"/>
    </row>
    <row r="372" spans="1:6" x14ac:dyDescent="0.2">
      <c r="A372" s="761"/>
      <c r="B372" s="761" t="s">
        <v>1069</v>
      </c>
      <c r="C372" s="768" t="s">
        <v>22</v>
      </c>
      <c r="D372" s="769">
        <v>0.8039217418360457</v>
      </c>
      <c r="E372" s="772"/>
      <c r="F372" s="1124">
        <f t="shared" ref="F372" si="34">+ROUND((D372*E372),2)</f>
        <v>0</v>
      </c>
    </row>
    <row r="373" spans="1:6" ht="25.5" x14ac:dyDescent="0.2">
      <c r="A373" s="761" t="s">
        <v>1081</v>
      </c>
      <c r="B373" s="761" t="s">
        <v>1082</v>
      </c>
      <c r="C373" s="768"/>
      <c r="D373" s="769"/>
      <c r="E373" s="703"/>
      <c r="F373" s="1124"/>
    </row>
    <row r="374" spans="1:6" x14ac:dyDescent="0.2">
      <c r="A374" s="761"/>
      <c r="B374" s="761" t="s">
        <v>1083</v>
      </c>
      <c r="C374" s="768"/>
      <c r="D374" s="769"/>
      <c r="E374" s="703"/>
      <c r="F374" s="1124"/>
    </row>
    <row r="375" spans="1:6" x14ac:dyDescent="0.2">
      <c r="A375" s="761"/>
      <c r="B375" s="761" t="s">
        <v>1084</v>
      </c>
      <c r="C375" s="768" t="s">
        <v>22</v>
      </c>
      <c r="D375" s="769">
        <v>3.90351209487967</v>
      </c>
      <c r="E375" s="772"/>
      <c r="F375" s="1124">
        <f t="shared" ref="F375" si="35">+ROUND((D375*E375),2)</f>
        <v>0</v>
      </c>
    </row>
    <row r="376" spans="1:6" ht="25.5" x14ac:dyDescent="0.2">
      <c r="A376" s="761" t="s">
        <v>1085</v>
      </c>
      <c r="B376" s="761" t="s">
        <v>1086</v>
      </c>
      <c r="C376" s="768"/>
      <c r="D376" s="769"/>
      <c r="E376" s="703"/>
      <c r="F376" s="1124"/>
    </row>
    <row r="377" spans="1:6" ht="25.5" x14ac:dyDescent="0.2">
      <c r="A377" s="761"/>
      <c r="B377" s="761" t="s">
        <v>1087</v>
      </c>
      <c r="C377" s="768"/>
      <c r="D377" s="769"/>
      <c r="E377" s="703"/>
      <c r="F377" s="1124"/>
    </row>
    <row r="378" spans="1:6" x14ac:dyDescent="0.2">
      <c r="A378" s="761"/>
      <c r="B378" s="761" t="s">
        <v>1088</v>
      </c>
      <c r="C378" s="768"/>
      <c r="D378" s="769"/>
      <c r="E378" s="703"/>
      <c r="F378" s="1124"/>
    </row>
    <row r="379" spans="1:6" x14ac:dyDescent="0.2">
      <c r="A379" s="761"/>
      <c r="B379" s="761" t="s">
        <v>1089</v>
      </c>
      <c r="C379" s="768"/>
      <c r="D379" s="769">
        <v>4.8771658647914045</v>
      </c>
      <c r="E379" s="703"/>
      <c r="F379" s="1124"/>
    </row>
    <row r="380" spans="1:6" x14ac:dyDescent="0.2">
      <c r="A380" s="761"/>
      <c r="B380" s="761" t="s">
        <v>1090</v>
      </c>
      <c r="C380" s="768"/>
      <c r="D380" s="769"/>
      <c r="E380" s="703"/>
      <c r="F380" s="1124"/>
    </row>
    <row r="381" spans="1:6" x14ac:dyDescent="0.2">
      <c r="A381" s="761"/>
      <c r="B381" s="761" t="s">
        <v>1091</v>
      </c>
      <c r="C381" s="768"/>
      <c r="D381" s="769">
        <v>0.8039217418360457</v>
      </c>
      <c r="E381" s="703"/>
      <c r="F381" s="1124"/>
    </row>
    <row r="382" spans="1:6" x14ac:dyDescent="0.2">
      <c r="A382" s="761"/>
      <c r="B382" s="761" t="s">
        <v>1092</v>
      </c>
      <c r="C382" s="768"/>
      <c r="D382" s="769">
        <v>0.1673205080756888</v>
      </c>
      <c r="E382" s="703"/>
      <c r="F382" s="1124"/>
    </row>
    <row r="383" spans="1:6" x14ac:dyDescent="0.2">
      <c r="A383" s="761"/>
      <c r="B383" s="761" t="s">
        <v>1093</v>
      </c>
      <c r="C383" s="768"/>
      <c r="D383" s="769">
        <v>2.4115199999999999E-3</v>
      </c>
      <c r="E383" s="703"/>
      <c r="F383" s="1124"/>
    </row>
    <row r="384" spans="1:6" x14ac:dyDescent="0.2">
      <c r="A384" s="761"/>
      <c r="B384" s="761" t="s">
        <v>1094</v>
      </c>
      <c r="C384" s="768"/>
      <c r="D384" s="769">
        <v>0.97365376991173447</v>
      </c>
      <c r="E384" s="703"/>
      <c r="F384" s="1124"/>
    </row>
    <row r="385" spans="1:7" x14ac:dyDescent="0.2">
      <c r="A385" s="761"/>
      <c r="B385" s="761"/>
      <c r="C385" s="768" t="s">
        <v>22</v>
      </c>
      <c r="D385" s="769">
        <v>3.90351209487967</v>
      </c>
      <c r="E385" s="772"/>
      <c r="F385" s="1124">
        <f t="shared" ref="F385" si="36">+ROUND((D385*E385),2)</f>
        <v>0</v>
      </c>
    </row>
    <row r="386" spans="1:7" ht="25.5" x14ac:dyDescent="0.2">
      <c r="A386" s="761" t="s">
        <v>1095</v>
      </c>
      <c r="B386" s="761" t="s">
        <v>1096</v>
      </c>
      <c r="C386" s="768"/>
      <c r="D386" s="769"/>
      <c r="E386" s="703"/>
      <c r="F386" s="1124"/>
    </row>
    <row r="387" spans="1:7" ht="25.5" x14ac:dyDescent="0.2">
      <c r="A387" s="761"/>
      <c r="B387" s="761" t="s">
        <v>1097</v>
      </c>
      <c r="C387" s="768"/>
      <c r="D387" s="769"/>
      <c r="E387" s="703"/>
      <c r="F387" s="1124"/>
    </row>
    <row r="388" spans="1:7" ht="25.5" x14ac:dyDescent="0.2">
      <c r="A388" s="761"/>
      <c r="B388" s="761" t="s">
        <v>1098</v>
      </c>
      <c r="C388" s="768" t="s">
        <v>29</v>
      </c>
      <c r="D388" s="769">
        <v>12</v>
      </c>
      <c r="E388" s="772"/>
      <c r="F388" s="1124">
        <f t="shared" ref="F388" si="37">+ROUND((D388*E388),2)</f>
        <v>0</v>
      </c>
    </row>
    <row r="389" spans="1:7" ht="25.5" x14ac:dyDescent="0.2">
      <c r="A389" s="761" t="s">
        <v>1099</v>
      </c>
      <c r="B389" s="761" t="s">
        <v>1100</v>
      </c>
      <c r="C389" s="768"/>
      <c r="D389" s="769"/>
      <c r="E389" s="703"/>
      <c r="F389" s="1124"/>
    </row>
    <row r="390" spans="1:7" ht="25.5" x14ac:dyDescent="0.2">
      <c r="A390" s="761"/>
      <c r="B390" s="761" t="s">
        <v>1101</v>
      </c>
      <c r="C390" s="768"/>
      <c r="D390" s="769"/>
      <c r="E390" s="703"/>
      <c r="F390" s="1124"/>
    </row>
    <row r="391" spans="1:7" ht="25.5" x14ac:dyDescent="0.2">
      <c r="A391" s="761"/>
      <c r="B391" s="761" t="s">
        <v>1102</v>
      </c>
      <c r="C391" s="768"/>
      <c r="D391" s="769"/>
      <c r="E391" s="703"/>
      <c r="F391" s="1124"/>
    </row>
    <row r="392" spans="1:7" x14ac:dyDescent="0.2">
      <c r="A392" s="761"/>
      <c r="B392" s="761" t="s">
        <v>1103</v>
      </c>
      <c r="C392" s="768" t="s">
        <v>22</v>
      </c>
      <c r="D392" s="769">
        <v>12</v>
      </c>
      <c r="E392" s="772"/>
      <c r="F392" s="1124">
        <f t="shared" ref="F392" si="38">+ROUND((D392*E392),2)</f>
        <v>0</v>
      </c>
    </row>
    <row r="393" spans="1:7" x14ac:dyDescent="0.2">
      <c r="A393" s="761" t="s">
        <v>1104</v>
      </c>
      <c r="B393" s="761" t="s">
        <v>1105</v>
      </c>
      <c r="C393" s="768"/>
      <c r="D393" s="769"/>
      <c r="E393" s="703"/>
      <c r="F393" s="1124"/>
    </row>
    <row r="394" spans="1:7" x14ac:dyDescent="0.2">
      <c r="A394" s="761"/>
      <c r="B394" s="761" t="s">
        <v>1106</v>
      </c>
      <c r="C394" s="768" t="s">
        <v>6</v>
      </c>
      <c r="D394" s="769">
        <v>1</v>
      </c>
      <c r="E394" s="772"/>
      <c r="F394" s="1124">
        <f t="shared" ref="F394:F395" si="39">+ROUND((D394*E394),2)</f>
        <v>0</v>
      </c>
    </row>
    <row r="395" spans="1:7" ht="25.5" x14ac:dyDescent="0.2">
      <c r="A395" s="761" t="s">
        <v>1107</v>
      </c>
      <c r="B395" s="761" t="s">
        <v>1108</v>
      </c>
      <c r="C395" s="768" t="s">
        <v>29</v>
      </c>
      <c r="D395" s="769">
        <v>9</v>
      </c>
      <c r="E395" s="772"/>
      <c r="F395" s="1124">
        <f t="shared" si="39"/>
        <v>0</v>
      </c>
    </row>
    <row r="396" spans="1:7" ht="25.5" x14ac:dyDescent="0.2">
      <c r="A396" s="761" t="s">
        <v>1109</v>
      </c>
      <c r="B396" s="761" t="s">
        <v>1110</v>
      </c>
      <c r="C396" s="768"/>
      <c r="D396" s="769"/>
      <c r="E396" s="703"/>
      <c r="F396" s="1124"/>
    </row>
    <row r="397" spans="1:7" x14ac:dyDescent="0.2">
      <c r="A397" s="761"/>
      <c r="B397" s="761" t="s">
        <v>728</v>
      </c>
      <c r="C397" s="768"/>
      <c r="D397" s="769"/>
      <c r="E397" s="703"/>
      <c r="F397" s="1124"/>
    </row>
    <row r="398" spans="1:7" x14ac:dyDescent="0.2">
      <c r="A398" s="761"/>
      <c r="B398" s="761"/>
      <c r="C398" s="768"/>
      <c r="D398" s="769"/>
      <c r="E398" s="703"/>
      <c r="F398" s="1124"/>
    </row>
    <row r="399" spans="1:7" s="1112" customFormat="1" ht="13.5" thickBot="1" x14ac:dyDescent="0.25">
      <c r="A399" s="1125"/>
      <c r="B399" s="1214" t="s">
        <v>1111</v>
      </c>
      <c r="C399" s="1126"/>
      <c r="D399" s="1127"/>
      <c r="E399" s="1128"/>
      <c r="F399" s="1128">
        <f>SUM(F335:F398)</f>
        <v>0</v>
      </c>
      <c r="G399" s="1111"/>
    </row>
    <row r="400" spans="1:7" ht="15.75" thickTop="1" x14ac:dyDescent="0.2">
      <c r="A400" s="800" t="s">
        <v>1112</v>
      </c>
      <c r="B400" s="800" t="s">
        <v>1113</v>
      </c>
      <c r="C400" s="768"/>
      <c r="D400" s="769"/>
      <c r="E400" s="703"/>
      <c r="F400" s="1124"/>
    </row>
    <row r="401" spans="1:6" ht="25.5" x14ac:dyDescent="0.2">
      <c r="A401" s="761" t="s">
        <v>1114</v>
      </c>
      <c r="B401" s="761" t="s">
        <v>1115</v>
      </c>
      <c r="C401" s="768"/>
      <c r="D401" s="769"/>
      <c r="E401" s="703"/>
      <c r="F401" s="1124"/>
    </row>
    <row r="402" spans="1:6" ht="25.5" x14ac:dyDescent="0.2">
      <c r="A402" s="761"/>
      <c r="B402" s="761" t="s">
        <v>1116</v>
      </c>
      <c r="C402" s="768" t="s">
        <v>728</v>
      </c>
      <c r="D402" s="769">
        <v>1</v>
      </c>
      <c r="E402" s="772"/>
      <c r="F402" s="1124">
        <f t="shared" ref="F402" si="40">+ROUND((D402*E402),2)</f>
        <v>0</v>
      </c>
    </row>
    <row r="403" spans="1:6" ht="25.5" x14ac:dyDescent="0.2">
      <c r="A403" s="761" t="s">
        <v>1117</v>
      </c>
      <c r="B403" s="761" t="s">
        <v>1118</v>
      </c>
      <c r="C403" s="768"/>
      <c r="D403" s="769"/>
      <c r="E403" s="703"/>
      <c r="F403" s="1124"/>
    </row>
    <row r="404" spans="1:6" x14ac:dyDescent="0.2">
      <c r="A404" s="761"/>
      <c r="B404" s="761" t="s">
        <v>1119</v>
      </c>
      <c r="C404" s="768" t="s">
        <v>728</v>
      </c>
      <c r="D404" s="769">
        <v>1</v>
      </c>
      <c r="E404" s="772"/>
      <c r="F404" s="1124">
        <f t="shared" ref="F404" si="41">+ROUND((D404*E404),2)</f>
        <v>0</v>
      </c>
    </row>
    <row r="405" spans="1:6" ht="25.5" x14ac:dyDescent="0.2">
      <c r="A405" s="761" t="s">
        <v>1120</v>
      </c>
      <c r="B405" s="761" t="s">
        <v>1121</v>
      </c>
      <c r="C405" s="768"/>
      <c r="D405" s="769"/>
      <c r="E405" s="715"/>
      <c r="F405" s="1124"/>
    </row>
    <row r="406" spans="1:6" x14ac:dyDescent="0.2">
      <c r="A406" s="761"/>
      <c r="B406" s="761" t="s">
        <v>1122</v>
      </c>
      <c r="C406" s="768" t="s">
        <v>69</v>
      </c>
      <c r="D406" s="769">
        <v>3</v>
      </c>
      <c r="E406" s="772"/>
      <c r="F406" s="1124">
        <f t="shared" ref="F406" si="42">+ROUND((D406*E406),2)</f>
        <v>0</v>
      </c>
    </row>
    <row r="407" spans="1:6" ht="25.5" x14ac:dyDescent="0.2">
      <c r="A407" s="761" t="s">
        <v>1123</v>
      </c>
      <c r="B407" s="761" t="s">
        <v>1124</v>
      </c>
      <c r="C407" s="768"/>
      <c r="D407" s="769"/>
      <c r="E407" s="715"/>
      <c r="F407" s="1124"/>
    </row>
    <row r="408" spans="1:6" ht="25.5" x14ac:dyDescent="0.2">
      <c r="A408" s="761"/>
      <c r="B408" s="761" t="s">
        <v>1125</v>
      </c>
      <c r="C408" s="768" t="s">
        <v>6</v>
      </c>
      <c r="D408" s="769">
        <v>1</v>
      </c>
      <c r="E408" s="772"/>
      <c r="F408" s="1124">
        <f t="shared" ref="F408" si="43">+ROUND((D408*E408),2)</f>
        <v>0</v>
      </c>
    </row>
    <row r="409" spans="1:6" ht="14.25" customHeight="1" x14ac:dyDescent="0.2">
      <c r="A409" s="761" t="s">
        <v>1126</v>
      </c>
      <c r="B409" s="761" t="s">
        <v>1127</v>
      </c>
      <c r="C409" s="768"/>
      <c r="D409" s="769"/>
      <c r="E409" s="715"/>
      <c r="F409" s="1124"/>
    </row>
    <row r="410" spans="1:6" x14ac:dyDescent="0.2">
      <c r="A410" s="761"/>
      <c r="B410" s="761" t="s">
        <v>1128</v>
      </c>
      <c r="C410" s="768" t="s">
        <v>69</v>
      </c>
      <c r="D410" s="769">
        <v>3</v>
      </c>
      <c r="E410" s="772"/>
      <c r="F410" s="1124">
        <f t="shared" ref="F410" si="44">+ROUND((D410*E410),2)</f>
        <v>0</v>
      </c>
    </row>
    <row r="411" spans="1:6" ht="25.5" x14ac:dyDescent="0.2">
      <c r="A411" s="761" t="s">
        <v>1129</v>
      </c>
      <c r="B411" s="761" t="s">
        <v>1130</v>
      </c>
      <c r="C411" s="768"/>
      <c r="D411" s="769"/>
      <c r="E411" s="715"/>
      <c r="F411" s="1124"/>
    </row>
    <row r="412" spans="1:6" x14ac:dyDescent="0.2">
      <c r="A412" s="761"/>
      <c r="B412" s="761" t="s">
        <v>1131</v>
      </c>
      <c r="C412" s="768" t="s">
        <v>6</v>
      </c>
      <c r="D412" s="769">
        <v>1</v>
      </c>
      <c r="E412" s="772"/>
      <c r="F412" s="1124">
        <f t="shared" ref="F412:F416" si="45">+ROUND((D412*E412),2)</f>
        <v>0</v>
      </c>
    </row>
    <row r="413" spans="1:6" x14ac:dyDescent="0.2">
      <c r="A413" s="761" t="s">
        <v>1132</v>
      </c>
      <c r="B413" s="761" t="s">
        <v>1133</v>
      </c>
      <c r="C413" s="768"/>
      <c r="D413" s="769"/>
      <c r="E413" s="703"/>
      <c r="F413" s="1124"/>
    </row>
    <row r="414" spans="1:6" x14ac:dyDescent="0.2">
      <c r="A414" s="761"/>
      <c r="B414" s="761" t="s">
        <v>1134</v>
      </c>
      <c r="C414" s="768" t="s">
        <v>6</v>
      </c>
      <c r="D414" s="769">
        <v>1</v>
      </c>
      <c r="E414" s="772"/>
      <c r="F414" s="1124">
        <f t="shared" si="45"/>
        <v>0</v>
      </c>
    </row>
    <row r="415" spans="1:6" ht="25.5" x14ac:dyDescent="0.2">
      <c r="A415" s="761" t="s">
        <v>1135</v>
      </c>
      <c r="B415" s="761" t="s">
        <v>1136</v>
      </c>
      <c r="C415" s="768" t="s">
        <v>69</v>
      </c>
      <c r="D415" s="769">
        <v>3</v>
      </c>
      <c r="E415" s="772"/>
      <c r="F415" s="1124">
        <f t="shared" si="45"/>
        <v>0</v>
      </c>
    </row>
    <row r="416" spans="1:6" ht="25.5" x14ac:dyDescent="0.2">
      <c r="A416" s="761" t="s">
        <v>1137</v>
      </c>
      <c r="B416" s="761" t="s">
        <v>1138</v>
      </c>
      <c r="C416" s="768" t="s">
        <v>69</v>
      </c>
      <c r="D416" s="769">
        <v>3</v>
      </c>
      <c r="E416" s="772"/>
      <c r="F416" s="1124">
        <f t="shared" si="45"/>
        <v>0</v>
      </c>
    </row>
    <row r="417" spans="1:7" x14ac:dyDescent="0.2">
      <c r="A417" s="761" t="s">
        <v>1139</v>
      </c>
      <c r="B417" s="761" t="s">
        <v>1140</v>
      </c>
      <c r="C417" s="768"/>
      <c r="D417" s="769"/>
      <c r="E417" s="696"/>
      <c r="F417" s="1124"/>
    </row>
    <row r="418" spans="1:7" x14ac:dyDescent="0.2">
      <c r="A418" s="761"/>
      <c r="B418" s="761" t="s">
        <v>1141</v>
      </c>
      <c r="C418" s="768" t="s">
        <v>69</v>
      </c>
      <c r="D418" s="769">
        <v>3</v>
      </c>
      <c r="E418" s="772"/>
      <c r="F418" s="1124">
        <f t="shared" ref="F418" si="46">+ROUND((D418*E418),2)</f>
        <v>0</v>
      </c>
    </row>
    <row r="419" spans="1:7" x14ac:dyDescent="0.2">
      <c r="A419" s="761"/>
      <c r="B419" s="761"/>
      <c r="C419" s="768"/>
      <c r="D419" s="769"/>
      <c r="E419" s="715"/>
      <c r="F419" s="1124"/>
    </row>
    <row r="420" spans="1:7" x14ac:dyDescent="0.2">
      <c r="A420" s="761"/>
      <c r="B420" s="761"/>
      <c r="C420" s="768"/>
      <c r="D420" s="769"/>
      <c r="E420" s="715"/>
      <c r="F420" s="1124"/>
    </row>
    <row r="421" spans="1:7" s="1112" customFormat="1" ht="13.5" thickBot="1" x14ac:dyDescent="0.25">
      <c r="A421" s="1125"/>
      <c r="B421" s="1214" t="s">
        <v>1144</v>
      </c>
      <c r="C421" s="1126"/>
      <c r="D421" s="1127"/>
      <c r="E421" s="1128"/>
      <c r="F421" s="1128">
        <f>SUM(F402:F420)</f>
        <v>0</v>
      </c>
      <c r="G421" s="1111"/>
    </row>
    <row r="422" spans="1:7" ht="15.75" thickTop="1" x14ac:dyDescent="0.2">
      <c r="A422" s="800" t="s">
        <v>1145</v>
      </c>
      <c r="B422" s="800" t="s">
        <v>1146</v>
      </c>
      <c r="C422" s="768"/>
      <c r="D422" s="769"/>
      <c r="E422" s="703"/>
      <c r="F422" s="1124"/>
    </row>
    <row r="423" spans="1:7" x14ac:dyDescent="0.2">
      <c r="A423" s="761" t="s">
        <v>1147</v>
      </c>
      <c r="B423" s="761" t="s">
        <v>1148</v>
      </c>
      <c r="C423" s="768" t="s">
        <v>69</v>
      </c>
      <c r="D423" s="769">
        <v>3</v>
      </c>
      <c r="E423" s="772"/>
      <c r="F423" s="1124">
        <f>+E423*D423</f>
        <v>0</v>
      </c>
    </row>
    <row r="424" spans="1:7" x14ac:dyDescent="0.2">
      <c r="A424" s="761" t="s">
        <v>1149</v>
      </c>
      <c r="B424" s="761" t="s">
        <v>1150</v>
      </c>
      <c r="C424" s="768" t="s">
        <v>69</v>
      </c>
      <c r="D424" s="769">
        <v>2.8</v>
      </c>
      <c r="E424" s="772"/>
      <c r="F424" s="1124">
        <f>+E424*D424</f>
        <v>0</v>
      </c>
    </row>
    <row r="425" spans="1:7" ht="25.5" x14ac:dyDescent="0.2">
      <c r="A425" s="761" t="s">
        <v>1151</v>
      </c>
      <c r="B425" s="761" t="s">
        <v>1152</v>
      </c>
      <c r="C425" s="768"/>
      <c r="D425" s="769"/>
      <c r="E425" s="703"/>
      <c r="F425" s="1124"/>
    </row>
    <row r="426" spans="1:7" ht="25.5" x14ac:dyDescent="0.2">
      <c r="A426" s="761"/>
      <c r="B426" s="761" t="s">
        <v>1153</v>
      </c>
      <c r="C426" s="768" t="s">
        <v>6</v>
      </c>
      <c r="D426" s="769">
        <v>1</v>
      </c>
      <c r="E426" s="772"/>
      <c r="F426" s="1124">
        <f>+E426*D426</f>
        <v>0</v>
      </c>
    </row>
    <row r="427" spans="1:7" x14ac:dyDescent="0.2">
      <c r="A427" s="761" t="s">
        <v>1154</v>
      </c>
      <c r="B427" s="761" t="s">
        <v>1155</v>
      </c>
      <c r="C427" s="768"/>
      <c r="D427" s="769"/>
      <c r="E427" s="703"/>
      <c r="F427" s="1124"/>
    </row>
    <row r="428" spans="1:7" x14ac:dyDescent="0.2">
      <c r="A428" s="761"/>
      <c r="B428" s="761" t="s">
        <v>1156</v>
      </c>
      <c r="C428" s="768"/>
      <c r="D428" s="769">
        <v>1</v>
      </c>
      <c r="E428" s="772"/>
      <c r="F428" s="1124">
        <f t="shared" ref="F428:F433" si="47">+E428*D428</f>
        <v>0</v>
      </c>
    </row>
    <row r="429" spans="1:7" x14ac:dyDescent="0.2">
      <c r="A429" s="761"/>
      <c r="B429" s="761" t="s">
        <v>1157</v>
      </c>
      <c r="C429" s="768"/>
      <c r="D429" s="769">
        <v>1</v>
      </c>
      <c r="E429" s="772"/>
      <c r="F429" s="1124">
        <f t="shared" si="47"/>
        <v>0</v>
      </c>
    </row>
    <row r="430" spans="1:7" x14ac:dyDescent="0.2">
      <c r="A430" s="761"/>
      <c r="B430" s="761" t="s">
        <v>1158</v>
      </c>
      <c r="C430" s="768"/>
      <c r="D430" s="769">
        <v>2</v>
      </c>
      <c r="E430" s="772"/>
      <c r="F430" s="1124">
        <f t="shared" si="47"/>
        <v>0</v>
      </c>
    </row>
    <row r="431" spans="1:7" x14ac:dyDescent="0.2">
      <c r="A431" s="761"/>
      <c r="B431" s="761" t="s">
        <v>1159</v>
      </c>
      <c r="C431" s="768"/>
      <c r="D431" s="769">
        <v>1</v>
      </c>
      <c r="E431" s="772"/>
      <c r="F431" s="1124">
        <f t="shared" si="47"/>
        <v>0</v>
      </c>
    </row>
    <row r="432" spans="1:7" x14ac:dyDescent="0.2">
      <c r="A432" s="761"/>
      <c r="B432" s="761" t="s">
        <v>1160</v>
      </c>
      <c r="C432" s="768"/>
      <c r="D432" s="769">
        <v>1</v>
      </c>
      <c r="E432" s="772"/>
      <c r="F432" s="1124">
        <f t="shared" si="47"/>
        <v>0</v>
      </c>
    </row>
    <row r="433" spans="1:7" ht="25.5" x14ac:dyDescent="0.2">
      <c r="A433" s="761" t="s">
        <v>1161</v>
      </c>
      <c r="B433" s="761" t="s">
        <v>1162</v>
      </c>
      <c r="C433" s="768" t="s">
        <v>6</v>
      </c>
      <c r="D433" s="769">
        <v>1</v>
      </c>
      <c r="E433" s="772"/>
      <c r="F433" s="1124">
        <f t="shared" si="47"/>
        <v>0</v>
      </c>
    </row>
    <row r="434" spans="1:7" ht="25.5" x14ac:dyDescent="0.2">
      <c r="A434" s="761" t="s">
        <v>1163</v>
      </c>
      <c r="B434" s="761" t="s">
        <v>1164</v>
      </c>
      <c r="C434" s="768"/>
      <c r="D434" s="769"/>
      <c r="E434" s="703"/>
      <c r="F434" s="1124"/>
    </row>
    <row r="435" spans="1:7" x14ac:dyDescent="0.2">
      <c r="A435" s="761"/>
      <c r="B435" s="761" t="s">
        <v>1165</v>
      </c>
      <c r="C435" s="768"/>
      <c r="D435" s="769"/>
      <c r="E435" s="703"/>
      <c r="F435" s="1124"/>
    </row>
    <row r="436" spans="1:7" x14ac:dyDescent="0.2">
      <c r="A436" s="761"/>
      <c r="B436" s="761" t="s">
        <v>728</v>
      </c>
      <c r="C436" s="768" t="s">
        <v>1166</v>
      </c>
      <c r="D436" s="769">
        <v>10</v>
      </c>
      <c r="E436" s="772"/>
      <c r="F436" s="1124">
        <f>+E436*D436</f>
        <v>0</v>
      </c>
    </row>
    <row r="437" spans="1:7" x14ac:dyDescent="0.2">
      <c r="A437" s="761"/>
      <c r="B437" s="761"/>
      <c r="C437" s="768"/>
      <c r="D437" s="769"/>
      <c r="E437" s="696"/>
      <c r="F437" s="1124"/>
    </row>
    <row r="438" spans="1:7" s="1112" customFormat="1" ht="13.5" thickBot="1" x14ac:dyDescent="0.25">
      <c r="A438" s="1125"/>
      <c r="B438" s="1214" t="s">
        <v>1167</v>
      </c>
      <c r="C438" s="1126"/>
      <c r="D438" s="1127"/>
      <c r="E438" s="1128"/>
      <c r="F438" s="1128">
        <f>SUM(F423:F436)</f>
        <v>0</v>
      </c>
      <c r="G438" s="1111"/>
    </row>
    <row r="439" spans="1:7" ht="13.5" thickTop="1" x14ac:dyDescent="0.2"/>
  </sheetData>
  <pageMargins left="0.78740157480314965" right="0.27559055118110237" top="0.98425196850393704" bottom="0.98425196850393704" header="0.51181102362204722" footer="0.51181102362204722"/>
  <pageSetup paperSize="9" orientation="portrait" r:id="rId1"/>
  <headerFooter alignWithMargins="0">
    <oddHeader>&amp;L&amp;A</oddHeader>
    <oddFooter>&amp;L&amp;F; &amp;D&amp;R&amp;"Arial,Navadno"&amp;9&amp;P/&amp;N</oddFooter>
  </headerFooter>
  <ignoredErrors>
    <ignoredError sqref="F20" unlockedFormula="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K241"/>
  <sheetViews>
    <sheetView topLeftCell="C7" zoomScale="85" zoomScaleNormal="85" workbookViewId="0">
      <selection activeCell="L13" sqref="L13"/>
    </sheetView>
  </sheetViews>
  <sheetFormatPr defaultRowHeight="15" x14ac:dyDescent="0.25"/>
  <cols>
    <col min="1" max="1" width="11.7109375" style="209" hidden="1" customWidth="1"/>
    <col min="2" max="2" width="11.42578125" style="209" hidden="1" customWidth="1"/>
    <col min="3" max="3" width="10.7109375" style="11" customWidth="1"/>
    <col min="4" max="4" width="19.28515625" style="12" customWidth="1"/>
    <col min="5" max="5" width="21.42578125" style="5" customWidth="1"/>
    <col min="6" max="6" width="22.42578125" style="5" customWidth="1"/>
    <col min="7" max="7" width="60.85546875" style="5" customWidth="1"/>
    <col min="9" max="9" width="9.140625" style="42"/>
    <col min="10" max="10" width="14.28515625" style="42" customWidth="1"/>
    <col min="11" max="11" width="12.85546875" style="42" customWidth="1"/>
  </cols>
  <sheetData>
    <row r="1" spans="1:11" ht="18.75" x14ac:dyDescent="0.25">
      <c r="F1" s="71" t="s">
        <v>111</v>
      </c>
    </row>
    <row r="2" spans="1:11" ht="26.25" x14ac:dyDescent="0.25">
      <c r="F2" s="186" t="s">
        <v>619</v>
      </c>
      <c r="G2" s="13" t="s">
        <v>286</v>
      </c>
      <c r="H2" s="14"/>
      <c r="I2" s="40"/>
      <c r="J2" s="40"/>
      <c r="K2" s="52"/>
    </row>
    <row r="4" spans="1:11" ht="26.25" x14ac:dyDescent="0.25">
      <c r="G4" s="16" t="s">
        <v>93</v>
      </c>
      <c r="J4" s="41"/>
      <c r="K4" s="41"/>
    </row>
    <row r="5" spans="1:11" x14ac:dyDescent="0.25">
      <c r="E5" s="17"/>
      <c r="F5" s="17"/>
    </row>
    <row r="6" spans="1:11" ht="18.75" x14ac:dyDescent="0.3">
      <c r="E6" s="18"/>
      <c r="F6" s="1507" t="s">
        <v>108</v>
      </c>
      <c r="G6" s="19" t="s">
        <v>94</v>
      </c>
      <c r="H6" s="20"/>
      <c r="I6" s="44"/>
      <c r="J6" s="44"/>
      <c r="K6" s="43" t="s">
        <v>91</v>
      </c>
    </row>
    <row r="7" spans="1:11" ht="18.75" x14ac:dyDescent="0.3">
      <c r="B7" s="212"/>
      <c r="C7" s="64"/>
      <c r="E7" s="18"/>
      <c r="F7" s="1508"/>
      <c r="G7" s="21" t="s">
        <v>96</v>
      </c>
      <c r="H7" s="22"/>
      <c r="I7" s="45"/>
      <c r="J7" s="45"/>
      <c r="K7" s="23">
        <f>SUM(K16:K22)</f>
        <v>0</v>
      </c>
    </row>
    <row r="8" spans="1:11" ht="18.75" x14ac:dyDescent="0.3">
      <c r="B8" s="211"/>
      <c r="C8" s="56"/>
      <c r="E8" s="18"/>
      <c r="F8" s="183">
        <v>558</v>
      </c>
      <c r="G8" s="24" t="s">
        <v>630</v>
      </c>
      <c r="H8" s="25"/>
      <c r="I8" s="46"/>
      <c r="J8" s="46"/>
      <c r="K8" s="26">
        <f>SUMIF($B$27:$B$984,F8,$K$27:$K$984)</f>
        <v>0</v>
      </c>
    </row>
    <row r="9" spans="1:11" ht="18.75" x14ac:dyDescent="0.3">
      <c r="B9" s="211"/>
      <c r="C9" s="56"/>
      <c r="E9" s="18"/>
      <c r="F9" s="183">
        <v>560</v>
      </c>
      <c r="G9" s="24" t="s">
        <v>1212</v>
      </c>
      <c r="H9" s="25"/>
      <c r="I9" s="46"/>
      <c r="J9" s="46"/>
      <c r="K9" s="26">
        <f>SUMIF($B$27:$B$984,F9,$K$27:$K$984)</f>
        <v>0</v>
      </c>
    </row>
    <row r="10" spans="1:11" ht="18.75" x14ac:dyDescent="0.3">
      <c r="B10" s="211"/>
      <c r="C10" s="56"/>
      <c r="E10" s="18"/>
      <c r="F10" s="183">
        <v>559</v>
      </c>
      <c r="G10" s="24" t="s">
        <v>629</v>
      </c>
      <c r="H10" s="25"/>
      <c r="I10" s="46"/>
      <c r="J10" s="46"/>
      <c r="K10" s="26">
        <f>SUMIF($B$27:$B$984,F10,$K$27:$K$984)</f>
        <v>0</v>
      </c>
    </row>
    <row r="11" spans="1:11" ht="18.75" x14ac:dyDescent="0.3">
      <c r="B11" s="236"/>
      <c r="C11" s="56"/>
      <c r="E11" s="18"/>
      <c r="F11" s="183" t="s">
        <v>1213</v>
      </c>
      <c r="G11" s="224" t="s">
        <v>1214</v>
      </c>
      <c r="H11" s="225"/>
      <c r="I11" s="226"/>
      <c r="J11" s="226"/>
      <c r="K11" s="237">
        <f>'13 VP_P'!F9</f>
        <v>0</v>
      </c>
    </row>
    <row r="12" spans="1:11" ht="18.75" x14ac:dyDescent="0.3">
      <c r="B12" s="212"/>
      <c r="C12" s="27"/>
      <c r="F12" s="183" t="s">
        <v>620</v>
      </c>
      <c r="G12" s="28" t="s">
        <v>97</v>
      </c>
      <c r="H12" s="25"/>
      <c r="I12" s="46"/>
      <c r="J12" s="46"/>
      <c r="K12" s="26">
        <f>(SUM(K8:K10)*0.002)</f>
        <v>0</v>
      </c>
    </row>
    <row r="13" spans="1:11" ht="18.75" x14ac:dyDescent="0.3">
      <c r="F13" s="72"/>
      <c r="G13" s="29"/>
      <c r="H13" s="20"/>
      <c r="I13" s="30" t="s">
        <v>92</v>
      </c>
      <c r="J13" s="30"/>
      <c r="K13" s="30">
        <f>SUM(K7:K12)</f>
        <v>0</v>
      </c>
    </row>
    <row r="14" spans="1:11" ht="26.25" x14ac:dyDescent="0.25">
      <c r="D14" s="31" t="s">
        <v>96</v>
      </c>
    </row>
    <row r="15" spans="1:11" ht="30" x14ac:dyDescent="0.25">
      <c r="A15" s="213" t="s">
        <v>113</v>
      </c>
      <c r="B15" s="214"/>
      <c r="C15" s="176" t="s">
        <v>110</v>
      </c>
      <c r="D15" s="1509" t="s">
        <v>98</v>
      </c>
      <c r="E15" s="1510"/>
      <c r="F15" s="1" t="s">
        <v>99</v>
      </c>
      <c r="G15" s="1" t="s">
        <v>3</v>
      </c>
      <c r="H15" s="2" t="s">
        <v>4</v>
      </c>
      <c r="I15" s="47" t="s">
        <v>100</v>
      </c>
      <c r="J15" s="48" t="s">
        <v>101</v>
      </c>
      <c r="K15" s="202" t="s">
        <v>283</v>
      </c>
    </row>
    <row r="16" spans="1:11" ht="135" x14ac:dyDescent="0.25">
      <c r="A16" s="209">
        <v>1101</v>
      </c>
      <c r="B16" s="215"/>
      <c r="C16" s="184" t="s">
        <v>459</v>
      </c>
      <c r="D16" s="1511" t="s">
        <v>5</v>
      </c>
      <c r="E16" s="1512"/>
      <c r="F16" s="1517" t="s">
        <v>102</v>
      </c>
      <c r="G16" s="1547" t="s">
        <v>3285</v>
      </c>
      <c r="H16" s="4" t="s">
        <v>14</v>
      </c>
      <c r="I16" s="49">
        <v>1</v>
      </c>
      <c r="J16" s="50"/>
      <c r="K16" s="188">
        <f t="shared" ref="K16:K22" si="0">ROUND(J16*I16,2)</f>
        <v>0</v>
      </c>
    </row>
    <row r="17" spans="1:11" ht="30" x14ac:dyDescent="0.25">
      <c r="A17" s="209">
        <v>1102</v>
      </c>
      <c r="B17" s="215"/>
      <c r="C17" s="184" t="s">
        <v>460</v>
      </c>
      <c r="D17" s="1513"/>
      <c r="E17" s="1514"/>
      <c r="F17" s="1517"/>
      <c r="G17" s="1547" t="s">
        <v>103</v>
      </c>
      <c r="H17" s="4" t="s">
        <v>14</v>
      </c>
      <c r="I17" s="49">
        <v>1</v>
      </c>
      <c r="J17" s="50"/>
      <c r="K17" s="188">
        <f t="shared" si="0"/>
        <v>0</v>
      </c>
    </row>
    <row r="18" spans="1:11" ht="90" x14ac:dyDescent="0.25">
      <c r="A18" s="209">
        <v>1103</v>
      </c>
      <c r="B18" s="215"/>
      <c r="C18" s="184" t="s">
        <v>461</v>
      </c>
      <c r="D18" s="1513"/>
      <c r="E18" s="1514"/>
      <c r="F18" s="1517"/>
      <c r="G18" s="1547" t="s">
        <v>3286</v>
      </c>
      <c r="H18" s="4" t="s">
        <v>14</v>
      </c>
      <c r="I18" s="49">
        <v>1</v>
      </c>
      <c r="J18" s="50"/>
      <c r="K18" s="188">
        <f t="shared" si="0"/>
        <v>0</v>
      </c>
    </row>
    <row r="19" spans="1:11" ht="60" x14ac:dyDescent="0.25">
      <c r="A19" s="209">
        <v>1104</v>
      </c>
      <c r="B19" s="215"/>
      <c r="C19" s="184" t="s">
        <v>462</v>
      </c>
      <c r="D19" s="1513"/>
      <c r="E19" s="1514"/>
      <c r="F19" s="1517"/>
      <c r="G19" s="1547" t="s">
        <v>3287</v>
      </c>
      <c r="H19" s="4" t="s">
        <v>14</v>
      </c>
      <c r="I19" s="49">
        <v>1</v>
      </c>
      <c r="J19" s="50"/>
      <c r="K19" s="188">
        <f t="shared" si="0"/>
        <v>0</v>
      </c>
    </row>
    <row r="20" spans="1:11" ht="45" x14ac:dyDescent="0.25">
      <c r="A20" s="209">
        <v>1105</v>
      </c>
      <c r="B20" s="215"/>
      <c r="C20" s="184" t="s">
        <v>463</v>
      </c>
      <c r="D20" s="1513"/>
      <c r="E20" s="1514"/>
      <c r="F20" s="1517"/>
      <c r="G20" s="1547" t="s">
        <v>3288</v>
      </c>
      <c r="H20" s="4" t="s">
        <v>14</v>
      </c>
      <c r="I20" s="49">
        <v>1</v>
      </c>
      <c r="J20" s="50"/>
      <c r="K20" s="188">
        <f t="shared" si="0"/>
        <v>0</v>
      </c>
    </row>
    <row r="21" spans="1:11" ht="105" x14ac:dyDescent="0.25">
      <c r="A21" s="209">
        <v>1106</v>
      </c>
      <c r="B21" s="215"/>
      <c r="C21" s="184" t="s">
        <v>464</v>
      </c>
      <c r="D21" s="1513"/>
      <c r="E21" s="1514"/>
      <c r="F21" s="1517"/>
      <c r="G21" s="3" t="s">
        <v>104</v>
      </c>
      <c r="H21" s="4" t="s">
        <v>10</v>
      </c>
      <c r="I21" s="49">
        <f>SUMIF(A27:A989,1201,I27:I989)</f>
        <v>1498.2</v>
      </c>
      <c r="J21" s="50"/>
      <c r="K21" s="188">
        <f t="shared" si="0"/>
        <v>0</v>
      </c>
    </row>
    <row r="22" spans="1:11" ht="30" x14ac:dyDescent="0.25">
      <c r="A22" s="216">
        <v>201</v>
      </c>
      <c r="B22" s="217" t="s">
        <v>112</v>
      </c>
      <c r="C22" s="184" t="s">
        <v>465</v>
      </c>
      <c r="D22" s="1515"/>
      <c r="E22" s="1516"/>
      <c r="F22" s="3" t="s">
        <v>120</v>
      </c>
      <c r="G22" s="3" t="s">
        <v>121</v>
      </c>
      <c r="H22" s="4" t="s">
        <v>6</v>
      </c>
      <c r="I22" s="49">
        <v>1</v>
      </c>
      <c r="J22" s="49">
        <f>+CENIK!F2</f>
        <v>0</v>
      </c>
      <c r="K22" s="188">
        <f t="shared" si="0"/>
        <v>0</v>
      </c>
    </row>
    <row r="23" spans="1:11" x14ac:dyDescent="0.25">
      <c r="B23" s="218"/>
      <c r="C23" s="32"/>
      <c r="D23" s="33"/>
      <c r="E23" s="33"/>
      <c r="F23" s="33"/>
      <c r="G23" s="33"/>
      <c r="H23" s="34"/>
      <c r="I23" s="51"/>
      <c r="J23" s="51"/>
      <c r="K23" s="51"/>
    </row>
    <row r="24" spans="1:11" x14ac:dyDescent="0.25">
      <c r="B24" s="218"/>
      <c r="C24" s="32"/>
      <c r="D24" s="33"/>
      <c r="E24" s="33"/>
      <c r="F24" s="33"/>
      <c r="G24" s="33"/>
      <c r="H24" s="34"/>
      <c r="I24" s="51"/>
      <c r="J24" s="51"/>
      <c r="K24" s="51"/>
    </row>
    <row r="25" spans="1:11" ht="26.25" x14ac:dyDescent="0.25">
      <c r="A25" s="209" t="s">
        <v>113</v>
      </c>
      <c r="B25" s="219"/>
      <c r="C25" s="69"/>
      <c r="D25" s="31" t="s">
        <v>105</v>
      </c>
      <c r="E25" s="36"/>
      <c r="F25" s="36"/>
      <c r="G25" s="33"/>
      <c r="H25" s="34"/>
      <c r="I25" s="51"/>
      <c r="J25" s="51"/>
      <c r="K25" s="51"/>
    </row>
    <row r="26" spans="1:11" ht="30" x14ac:dyDescent="0.25">
      <c r="A26" s="220" t="s">
        <v>0</v>
      </c>
      <c r="B26" s="215" t="s">
        <v>95</v>
      </c>
      <c r="C26" s="70" t="s">
        <v>109</v>
      </c>
      <c r="D26" s="1" t="s">
        <v>106</v>
      </c>
      <c r="E26" s="1" t="s">
        <v>98</v>
      </c>
      <c r="F26" s="1" t="s">
        <v>99</v>
      </c>
      <c r="G26" s="1" t="s">
        <v>3</v>
      </c>
      <c r="H26" s="2" t="s">
        <v>4</v>
      </c>
      <c r="I26" s="47" t="s">
        <v>100</v>
      </c>
      <c r="J26" s="48" t="s">
        <v>101</v>
      </c>
      <c r="K26" s="53" t="s">
        <v>283</v>
      </c>
    </row>
    <row r="27" spans="1:11" s="5" customFormat="1" ht="60" x14ac:dyDescent="0.25">
      <c r="A27" s="1137">
        <v>1201</v>
      </c>
      <c r="B27" s="1137">
        <v>559</v>
      </c>
      <c r="C27" s="200" t="str">
        <f>CONCATENATE(B27,$A$25,A27)</f>
        <v>559-1201</v>
      </c>
      <c r="D27" s="1137" t="s">
        <v>629</v>
      </c>
      <c r="E27" s="1137" t="s">
        <v>7</v>
      </c>
      <c r="F27" s="1137" t="s">
        <v>8</v>
      </c>
      <c r="G27" s="1137" t="s">
        <v>9</v>
      </c>
      <c r="H27" s="1137" t="s">
        <v>10</v>
      </c>
      <c r="I27" s="1149">
        <v>1141</v>
      </c>
      <c r="J27" s="1149">
        <f>VLOOKUP(A27,CENIK!$A$3:$F$201,6,FALSE)</f>
        <v>0</v>
      </c>
      <c r="K27" s="1149">
        <f>ROUND(I27*J27,2)</f>
        <v>0</v>
      </c>
    </row>
    <row r="28" spans="1:11" s="5" customFormat="1" ht="45" x14ac:dyDescent="0.25">
      <c r="A28" s="1137">
        <v>1202</v>
      </c>
      <c r="B28" s="1137">
        <v>559</v>
      </c>
      <c r="C28" s="200" t="str">
        <f t="shared" ref="C28:C89" si="1">CONCATENATE(B28,$A$25,A28)</f>
        <v>559-1202</v>
      </c>
      <c r="D28" s="1137" t="s">
        <v>629</v>
      </c>
      <c r="E28" s="1137" t="s">
        <v>7</v>
      </c>
      <c r="F28" s="1137" t="s">
        <v>8</v>
      </c>
      <c r="G28" s="1137" t="s">
        <v>11</v>
      </c>
      <c r="H28" s="1137" t="s">
        <v>12</v>
      </c>
      <c r="I28" s="1149">
        <v>33</v>
      </c>
      <c r="J28" s="1149">
        <f>VLOOKUP(A28,CENIK!$A$3:$F$201,6,FALSE)</f>
        <v>0</v>
      </c>
      <c r="K28" s="1149">
        <f t="shared" ref="K28:K89" si="2">ROUND(I28*J28,2)</f>
        <v>0</v>
      </c>
    </row>
    <row r="29" spans="1:11" s="5" customFormat="1" ht="60" x14ac:dyDescent="0.25">
      <c r="A29" s="1137">
        <v>1203</v>
      </c>
      <c r="B29" s="1137">
        <v>559</v>
      </c>
      <c r="C29" s="200" t="str">
        <f t="shared" si="1"/>
        <v>559-1203</v>
      </c>
      <c r="D29" s="1137" t="s">
        <v>629</v>
      </c>
      <c r="E29" s="1137" t="s">
        <v>7</v>
      </c>
      <c r="F29" s="1137" t="s">
        <v>8</v>
      </c>
      <c r="G29" s="1137" t="s">
        <v>236</v>
      </c>
      <c r="H29" s="1137" t="s">
        <v>10</v>
      </c>
      <c r="I29" s="1149">
        <v>20</v>
      </c>
      <c r="J29" s="1149">
        <f>VLOOKUP(A29,CENIK!$A$3:$F$201,6,FALSE)</f>
        <v>0</v>
      </c>
      <c r="K29" s="1149">
        <f t="shared" si="2"/>
        <v>0</v>
      </c>
    </row>
    <row r="30" spans="1:11" s="5" customFormat="1" ht="45" x14ac:dyDescent="0.25">
      <c r="A30" s="1137">
        <v>1204</v>
      </c>
      <c r="B30" s="1137">
        <v>559</v>
      </c>
      <c r="C30" s="200" t="str">
        <f t="shared" si="1"/>
        <v>559-1204</v>
      </c>
      <c r="D30" s="1137" t="s">
        <v>629</v>
      </c>
      <c r="E30" s="1137" t="s">
        <v>7</v>
      </c>
      <c r="F30" s="1137" t="s">
        <v>8</v>
      </c>
      <c r="G30" s="1137" t="s">
        <v>13</v>
      </c>
      <c r="H30" s="1137" t="s">
        <v>10</v>
      </c>
      <c r="I30" s="1149">
        <v>1141</v>
      </c>
      <c r="J30" s="1149">
        <f>VLOOKUP(A30,CENIK!$A$3:$F$201,6,FALSE)</f>
        <v>0</v>
      </c>
      <c r="K30" s="1149">
        <f t="shared" si="2"/>
        <v>0</v>
      </c>
    </row>
    <row r="31" spans="1:11" s="5" customFormat="1" ht="60" x14ac:dyDescent="0.25">
      <c r="A31" s="1137">
        <v>1205</v>
      </c>
      <c r="B31" s="1137">
        <v>559</v>
      </c>
      <c r="C31" s="200" t="str">
        <f t="shared" si="1"/>
        <v>559-1205</v>
      </c>
      <c r="D31" s="1137" t="s">
        <v>629</v>
      </c>
      <c r="E31" s="1137" t="s">
        <v>7</v>
      </c>
      <c r="F31" s="1137" t="s">
        <v>8</v>
      </c>
      <c r="G31" s="1137" t="s">
        <v>237</v>
      </c>
      <c r="H31" s="1137" t="s">
        <v>14</v>
      </c>
      <c r="I31" s="1149">
        <v>1</v>
      </c>
      <c r="J31" s="1149">
        <f>VLOOKUP(A31,CENIK!$A$3:$F$201,6,FALSE)</f>
        <v>0</v>
      </c>
      <c r="K31" s="1149">
        <f t="shared" si="2"/>
        <v>0</v>
      </c>
    </row>
    <row r="32" spans="1:11" s="5" customFormat="1" ht="60" x14ac:dyDescent="0.25">
      <c r="A32" s="1137">
        <v>1206</v>
      </c>
      <c r="B32" s="1137">
        <v>559</v>
      </c>
      <c r="C32" s="200" t="str">
        <f t="shared" si="1"/>
        <v>559-1206</v>
      </c>
      <c r="D32" s="1137" t="s">
        <v>629</v>
      </c>
      <c r="E32" s="1137" t="s">
        <v>7</v>
      </c>
      <c r="F32" s="1137" t="s">
        <v>8</v>
      </c>
      <c r="G32" s="1137" t="s">
        <v>238</v>
      </c>
      <c r="H32" s="1137" t="s">
        <v>14</v>
      </c>
      <c r="I32" s="1149">
        <v>1</v>
      </c>
      <c r="J32" s="1149">
        <f>VLOOKUP(A32,CENIK!$A$3:$F$201,6,FALSE)</f>
        <v>0</v>
      </c>
      <c r="K32" s="1149">
        <f t="shared" si="2"/>
        <v>0</v>
      </c>
    </row>
    <row r="33" spans="1:11" s="5" customFormat="1" ht="75" x14ac:dyDescent="0.25">
      <c r="A33" s="1137">
        <v>1207</v>
      </c>
      <c r="B33" s="1137">
        <v>559</v>
      </c>
      <c r="C33" s="200" t="str">
        <f t="shared" si="1"/>
        <v>559-1207</v>
      </c>
      <c r="D33" s="1137" t="s">
        <v>629</v>
      </c>
      <c r="E33" s="1137" t="s">
        <v>7</v>
      </c>
      <c r="F33" s="1137" t="s">
        <v>8</v>
      </c>
      <c r="G33" s="1137" t="s">
        <v>239</v>
      </c>
      <c r="H33" s="1137" t="s">
        <v>14</v>
      </c>
      <c r="I33" s="1149">
        <v>1</v>
      </c>
      <c r="J33" s="1149">
        <f>VLOOKUP(A33,CENIK!$A$3:$F$201,6,FALSE)</f>
        <v>0</v>
      </c>
      <c r="K33" s="1149">
        <f t="shared" si="2"/>
        <v>0</v>
      </c>
    </row>
    <row r="34" spans="1:11" s="5" customFormat="1" ht="75" x14ac:dyDescent="0.25">
      <c r="A34" s="1137">
        <v>1211</v>
      </c>
      <c r="B34" s="1137">
        <v>559</v>
      </c>
      <c r="C34" s="200" t="str">
        <f t="shared" si="1"/>
        <v>559-1211</v>
      </c>
      <c r="D34" s="1137" t="s">
        <v>629</v>
      </c>
      <c r="E34" s="1137" t="s">
        <v>7</v>
      </c>
      <c r="F34" s="1137" t="s">
        <v>8</v>
      </c>
      <c r="G34" s="1137" t="s">
        <v>242</v>
      </c>
      <c r="H34" s="1137" t="s">
        <v>14</v>
      </c>
      <c r="I34" s="1149">
        <v>3</v>
      </c>
      <c r="J34" s="1149">
        <f>VLOOKUP(A34,CENIK!$A$3:$F$201,6,FALSE)</f>
        <v>0</v>
      </c>
      <c r="K34" s="1149">
        <f t="shared" si="2"/>
        <v>0</v>
      </c>
    </row>
    <row r="35" spans="1:11" s="5" customFormat="1" ht="60" x14ac:dyDescent="0.25">
      <c r="A35" s="1137">
        <v>1212</v>
      </c>
      <c r="B35" s="1137">
        <v>559</v>
      </c>
      <c r="C35" s="200" t="str">
        <f t="shared" si="1"/>
        <v>559-1212</v>
      </c>
      <c r="D35" s="1137" t="s">
        <v>629</v>
      </c>
      <c r="E35" s="1137" t="s">
        <v>7</v>
      </c>
      <c r="F35" s="1137" t="s">
        <v>8</v>
      </c>
      <c r="G35" s="1137" t="s">
        <v>243</v>
      </c>
      <c r="H35" s="1137" t="s">
        <v>14</v>
      </c>
      <c r="I35" s="1149">
        <v>1</v>
      </c>
      <c r="J35" s="1149">
        <f>VLOOKUP(A35,CENIK!$A$3:$F$201,6,FALSE)</f>
        <v>0</v>
      </c>
      <c r="K35" s="1149">
        <f t="shared" si="2"/>
        <v>0</v>
      </c>
    </row>
    <row r="36" spans="1:11" s="5" customFormat="1" ht="60" x14ac:dyDescent="0.25">
      <c r="A36" s="1137">
        <v>1213</v>
      </c>
      <c r="B36" s="1137">
        <v>559</v>
      </c>
      <c r="C36" s="200" t="str">
        <f t="shared" si="1"/>
        <v>559-1213</v>
      </c>
      <c r="D36" s="1137" t="s">
        <v>629</v>
      </c>
      <c r="E36" s="1137" t="s">
        <v>7</v>
      </c>
      <c r="F36" s="1137" t="s">
        <v>8</v>
      </c>
      <c r="G36" s="1137" t="s">
        <v>244</v>
      </c>
      <c r="H36" s="1137" t="s">
        <v>14</v>
      </c>
      <c r="I36" s="1149">
        <v>1</v>
      </c>
      <c r="J36" s="1149">
        <f>VLOOKUP(A36,CENIK!$A$3:$F$201,6,FALSE)</f>
        <v>0</v>
      </c>
      <c r="K36" s="1149">
        <f t="shared" si="2"/>
        <v>0</v>
      </c>
    </row>
    <row r="37" spans="1:11" s="5" customFormat="1" ht="60" x14ac:dyDescent="0.25">
      <c r="A37" s="1137">
        <v>1214</v>
      </c>
      <c r="B37" s="1137">
        <v>559</v>
      </c>
      <c r="C37" s="200" t="str">
        <f t="shared" si="1"/>
        <v>559-1214</v>
      </c>
      <c r="D37" s="1137" t="s">
        <v>629</v>
      </c>
      <c r="E37" s="1137" t="s">
        <v>7</v>
      </c>
      <c r="F37" s="1137" t="s">
        <v>8</v>
      </c>
      <c r="G37" s="1137" t="s">
        <v>245</v>
      </c>
      <c r="H37" s="1137" t="s">
        <v>14</v>
      </c>
      <c r="I37" s="1149">
        <v>1</v>
      </c>
      <c r="J37" s="1149">
        <f>VLOOKUP(A37,CENIK!$A$3:$F$201,6,FALSE)</f>
        <v>0</v>
      </c>
      <c r="K37" s="1149">
        <f t="shared" si="2"/>
        <v>0</v>
      </c>
    </row>
    <row r="38" spans="1:11" s="5" customFormat="1" ht="45" x14ac:dyDescent="0.25">
      <c r="A38" s="1137">
        <v>1301</v>
      </c>
      <c r="B38" s="1137">
        <v>559</v>
      </c>
      <c r="C38" s="200" t="str">
        <f t="shared" si="1"/>
        <v>559-1301</v>
      </c>
      <c r="D38" s="1137" t="s">
        <v>629</v>
      </c>
      <c r="E38" s="1137" t="s">
        <v>7</v>
      </c>
      <c r="F38" s="1137" t="s">
        <v>15</v>
      </c>
      <c r="G38" s="1137" t="s">
        <v>16</v>
      </c>
      <c r="H38" s="1137" t="s">
        <v>10</v>
      </c>
      <c r="I38" s="1149">
        <v>1141</v>
      </c>
      <c r="J38" s="1149">
        <f>VLOOKUP(A38,CENIK!$A$3:$F$201,6,FALSE)</f>
        <v>0</v>
      </c>
      <c r="K38" s="1149">
        <f t="shared" si="2"/>
        <v>0</v>
      </c>
    </row>
    <row r="39" spans="1:11" s="5" customFormat="1" ht="150" x14ac:dyDescent="0.25">
      <c r="A39" s="1137">
        <v>1302</v>
      </c>
      <c r="B39" s="1137">
        <v>559</v>
      </c>
      <c r="C39" s="200" t="str">
        <f t="shared" si="1"/>
        <v>559-1302</v>
      </c>
      <c r="D39" s="1137" t="s">
        <v>629</v>
      </c>
      <c r="E39" s="1137" t="s">
        <v>7</v>
      </c>
      <c r="F39" s="1137" t="s">
        <v>15</v>
      </c>
      <c r="G39" s="1201" t="s">
        <v>3252</v>
      </c>
      <c r="H39" s="1137" t="s">
        <v>10</v>
      </c>
      <c r="I39" s="1149">
        <v>241</v>
      </c>
      <c r="J39" s="1149">
        <f>VLOOKUP(A39,CENIK!$A$3:$F$201,6,FALSE)</f>
        <v>0</v>
      </c>
      <c r="K39" s="1149">
        <f t="shared" si="2"/>
        <v>0</v>
      </c>
    </row>
    <row r="40" spans="1:11" s="5" customFormat="1" ht="165" x14ac:dyDescent="0.25">
      <c r="A40" s="1137">
        <v>1304</v>
      </c>
      <c r="B40" s="1137">
        <v>559</v>
      </c>
      <c r="C40" s="200" t="str">
        <f t="shared" si="1"/>
        <v>559-1304</v>
      </c>
      <c r="D40" s="1137" t="s">
        <v>629</v>
      </c>
      <c r="E40" s="1137" t="s">
        <v>7</v>
      </c>
      <c r="F40" s="1137" t="s">
        <v>15</v>
      </c>
      <c r="G40" s="1137" t="s">
        <v>3253</v>
      </c>
      <c r="H40" s="1137" t="s">
        <v>6</v>
      </c>
      <c r="I40" s="1149">
        <v>1</v>
      </c>
      <c r="J40" s="1149">
        <f>VLOOKUP(A40,CENIK!$A$3:$F$201,6,FALSE)</f>
        <v>0</v>
      </c>
      <c r="K40" s="1149">
        <f t="shared" si="2"/>
        <v>0</v>
      </c>
    </row>
    <row r="41" spans="1:11" s="5" customFormat="1" ht="60" x14ac:dyDescent="0.25">
      <c r="A41" s="1137">
        <v>1307</v>
      </c>
      <c r="B41" s="1137">
        <v>559</v>
      </c>
      <c r="C41" s="200" t="str">
        <f t="shared" si="1"/>
        <v>559-1307</v>
      </c>
      <c r="D41" s="1137" t="s">
        <v>629</v>
      </c>
      <c r="E41" s="1137" t="s">
        <v>7</v>
      </c>
      <c r="F41" s="1137" t="s">
        <v>15</v>
      </c>
      <c r="G41" s="1137" t="s">
        <v>18</v>
      </c>
      <c r="H41" s="1137" t="s">
        <v>6</v>
      </c>
      <c r="I41" s="1149">
        <v>2</v>
      </c>
      <c r="J41" s="1149">
        <f>VLOOKUP(A41,CENIK!$A$3:$F$201,6,FALSE)</f>
        <v>0</v>
      </c>
      <c r="K41" s="1149">
        <f t="shared" si="2"/>
        <v>0</v>
      </c>
    </row>
    <row r="42" spans="1:11" s="5" customFormat="1" ht="45" x14ac:dyDescent="0.25">
      <c r="A42" s="1137">
        <v>1</v>
      </c>
      <c r="B42" s="1137">
        <v>559</v>
      </c>
      <c r="C42" s="200" t="str">
        <f t="shared" si="1"/>
        <v>559-1</v>
      </c>
      <c r="D42" s="1137" t="s">
        <v>629</v>
      </c>
      <c r="E42" s="1137" t="s">
        <v>7</v>
      </c>
      <c r="F42" s="1137" t="s">
        <v>15</v>
      </c>
      <c r="G42" s="1137" t="s">
        <v>3116</v>
      </c>
      <c r="H42" s="1137" t="s">
        <v>14</v>
      </c>
      <c r="I42" s="1149">
        <v>1</v>
      </c>
      <c r="J42" s="1150"/>
      <c r="K42" s="1149">
        <f t="shared" si="2"/>
        <v>0</v>
      </c>
    </row>
    <row r="43" spans="1:11" s="5" customFormat="1" ht="60" x14ac:dyDescent="0.25">
      <c r="A43" s="1137">
        <v>1310</v>
      </c>
      <c r="B43" s="1137">
        <v>559</v>
      </c>
      <c r="C43" s="200" t="str">
        <f t="shared" si="1"/>
        <v>559-1310</v>
      </c>
      <c r="D43" s="1137" t="s">
        <v>629</v>
      </c>
      <c r="E43" s="1137" t="s">
        <v>7</v>
      </c>
      <c r="F43" s="1137" t="s">
        <v>15</v>
      </c>
      <c r="G43" s="1137" t="s">
        <v>21</v>
      </c>
      <c r="H43" s="1137" t="s">
        <v>22</v>
      </c>
      <c r="I43" s="1149">
        <v>289.2</v>
      </c>
      <c r="J43" s="1149">
        <f>VLOOKUP(A43,CENIK!$A$3:$F$201,6,FALSE)</f>
        <v>0</v>
      </c>
      <c r="K43" s="1149">
        <f t="shared" si="2"/>
        <v>0</v>
      </c>
    </row>
    <row r="44" spans="1:11" s="5" customFormat="1" ht="45" x14ac:dyDescent="0.25">
      <c r="A44" s="1137">
        <v>1311</v>
      </c>
      <c r="B44" s="1137">
        <v>559</v>
      </c>
      <c r="C44" s="200" t="str">
        <f t="shared" si="1"/>
        <v>559-1311</v>
      </c>
      <c r="D44" s="1137" t="s">
        <v>629</v>
      </c>
      <c r="E44" s="1137" t="s">
        <v>7</v>
      </c>
      <c r="F44" s="1137" t="s">
        <v>15</v>
      </c>
      <c r="G44" s="1137" t="s">
        <v>23</v>
      </c>
      <c r="H44" s="1137" t="s">
        <v>14</v>
      </c>
      <c r="I44" s="1149">
        <v>1</v>
      </c>
      <c r="J44" s="1149">
        <f>VLOOKUP(A44,CENIK!$A$3:$F$201,6,FALSE)</f>
        <v>0</v>
      </c>
      <c r="K44" s="1149">
        <f t="shared" si="2"/>
        <v>0</v>
      </c>
    </row>
    <row r="45" spans="1:11" s="5" customFormat="1" ht="30" x14ac:dyDescent="0.25">
      <c r="A45" s="1137">
        <v>1312</v>
      </c>
      <c r="B45" s="1137">
        <v>559</v>
      </c>
      <c r="C45" s="200" t="str">
        <f t="shared" si="1"/>
        <v>559-1312</v>
      </c>
      <c r="D45" s="1137" t="s">
        <v>629</v>
      </c>
      <c r="E45" s="1137" t="s">
        <v>7</v>
      </c>
      <c r="F45" s="1137" t="s">
        <v>15</v>
      </c>
      <c r="G45" s="1137" t="s">
        <v>24</v>
      </c>
      <c r="H45" s="1137" t="s">
        <v>6</v>
      </c>
      <c r="I45" s="1149">
        <v>2</v>
      </c>
      <c r="J45" s="1149">
        <f>VLOOKUP(A45,CENIK!$A$3:$F$201,6,FALSE)</f>
        <v>0</v>
      </c>
      <c r="K45" s="1149">
        <f t="shared" si="2"/>
        <v>0</v>
      </c>
    </row>
    <row r="46" spans="1:11" s="5" customFormat="1" ht="30" x14ac:dyDescent="0.25">
      <c r="A46" s="1137">
        <v>1401</v>
      </c>
      <c r="B46" s="1137">
        <v>559</v>
      </c>
      <c r="C46" s="200" t="str">
        <f t="shared" si="1"/>
        <v>559-1401</v>
      </c>
      <c r="D46" s="1137" t="s">
        <v>629</v>
      </c>
      <c r="E46" s="1137" t="s">
        <v>7</v>
      </c>
      <c r="F46" s="1137" t="s">
        <v>25</v>
      </c>
      <c r="G46" s="1137" t="s">
        <v>247</v>
      </c>
      <c r="H46" s="1137" t="s">
        <v>20</v>
      </c>
      <c r="I46" s="1149">
        <v>60</v>
      </c>
      <c r="J46" s="1149">
        <f>VLOOKUP(A46,CENIK!$A$3:$F$201,6,FALSE)</f>
        <v>0</v>
      </c>
      <c r="K46" s="1149">
        <f t="shared" si="2"/>
        <v>0</v>
      </c>
    </row>
    <row r="47" spans="1:11" s="5" customFormat="1" ht="30" x14ac:dyDescent="0.25">
      <c r="A47" s="1137">
        <v>1402</v>
      </c>
      <c r="B47" s="1137">
        <v>559</v>
      </c>
      <c r="C47" s="200" t="str">
        <f t="shared" si="1"/>
        <v>559-1402</v>
      </c>
      <c r="D47" s="1137" t="s">
        <v>629</v>
      </c>
      <c r="E47" s="1137" t="s">
        <v>7</v>
      </c>
      <c r="F47" s="1137" t="s">
        <v>25</v>
      </c>
      <c r="G47" s="1137" t="s">
        <v>248</v>
      </c>
      <c r="H47" s="1137" t="s">
        <v>20</v>
      </c>
      <c r="I47" s="1149">
        <v>10</v>
      </c>
      <c r="J47" s="1149">
        <f>VLOOKUP(A47,CENIK!$A$3:$F$201,6,FALSE)</f>
        <v>0</v>
      </c>
      <c r="K47" s="1149">
        <f t="shared" si="2"/>
        <v>0</v>
      </c>
    </row>
    <row r="48" spans="1:11" s="5" customFormat="1" ht="30" x14ac:dyDescent="0.25">
      <c r="A48" s="1137">
        <v>1403</v>
      </c>
      <c r="B48" s="1137">
        <v>559</v>
      </c>
      <c r="C48" s="200" t="str">
        <f t="shared" si="1"/>
        <v>559-1403</v>
      </c>
      <c r="D48" s="1137" t="s">
        <v>629</v>
      </c>
      <c r="E48" s="1137" t="s">
        <v>7</v>
      </c>
      <c r="F48" s="1137" t="s">
        <v>25</v>
      </c>
      <c r="G48" s="1137" t="s">
        <v>249</v>
      </c>
      <c r="H48" s="1137" t="s">
        <v>20</v>
      </c>
      <c r="I48" s="1149">
        <v>20</v>
      </c>
      <c r="J48" s="1149">
        <f>VLOOKUP(A48,CENIK!$A$3:$F$201,6,FALSE)</f>
        <v>0</v>
      </c>
      <c r="K48" s="1149">
        <f t="shared" si="2"/>
        <v>0</v>
      </c>
    </row>
    <row r="49" spans="1:11" s="5" customFormat="1" ht="60" x14ac:dyDescent="0.25">
      <c r="A49" s="1137">
        <v>12303</v>
      </c>
      <c r="B49" s="1137">
        <v>559</v>
      </c>
      <c r="C49" s="200" t="str">
        <f t="shared" si="1"/>
        <v>559-12303</v>
      </c>
      <c r="D49" s="1137" t="s">
        <v>629</v>
      </c>
      <c r="E49" s="1137" t="s">
        <v>26</v>
      </c>
      <c r="F49" s="1137" t="s">
        <v>27</v>
      </c>
      <c r="G49" s="1137" t="s">
        <v>561</v>
      </c>
      <c r="H49" s="1137" t="s">
        <v>22</v>
      </c>
      <c r="I49" s="1149">
        <v>16</v>
      </c>
      <c r="J49" s="1149">
        <f>VLOOKUP(A49,CENIK!$A$3:$F$201,6,FALSE)</f>
        <v>0</v>
      </c>
      <c r="K49" s="1149">
        <f t="shared" si="2"/>
        <v>0</v>
      </c>
    </row>
    <row r="50" spans="1:11" s="5" customFormat="1" ht="45" x14ac:dyDescent="0.25">
      <c r="A50" s="1137">
        <v>12308</v>
      </c>
      <c r="B50" s="1137">
        <v>559</v>
      </c>
      <c r="C50" s="200" t="str">
        <f t="shared" si="1"/>
        <v>559-12308</v>
      </c>
      <c r="D50" s="1137" t="s">
        <v>629</v>
      </c>
      <c r="E50" s="1137" t="s">
        <v>26</v>
      </c>
      <c r="F50" s="1137" t="s">
        <v>27</v>
      </c>
      <c r="G50" s="1137" t="s">
        <v>28</v>
      </c>
      <c r="H50" s="1137" t="s">
        <v>29</v>
      </c>
      <c r="I50" s="1149">
        <v>720</v>
      </c>
      <c r="J50" s="1149">
        <f>VLOOKUP(A50,CENIK!$A$3:$F$201,6,FALSE)</f>
        <v>0</v>
      </c>
      <c r="K50" s="1149">
        <f t="shared" si="2"/>
        <v>0</v>
      </c>
    </row>
    <row r="51" spans="1:11" s="5" customFormat="1" ht="45" x14ac:dyDescent="0.25">
      <c r="A51" s="1137">
        <v>12309</v>
      </c>
      <c r="B51" s="1137">
        <v>559</v>
      </c>
      <c r="C51" s="200" t="str">
        <f t="shared" si="1"/>
        <v>559-12309</v>
      </c>
      <c r="D51" s="1137" t="s">
        <v>629</v>
      </c>
      <c r="E51" s="1137" t="s">
        <v>26</v>
      </c>
      <c r="F51" s="1137" t="s">
        <v>27</v>
      </c>
      <c r="G51" s="1137" t="s">
        <v>30</v>
      </c>
      <c r="H51" s="1137" t="s">
        <v>29</v>
      </c>
      <c r="I51" s="1149">
        <v>227</v>
      </c>
      <c r="J51" s="1149">
        <f>VLOOKUP(A51,CENIK!$A$3:$F$201,6,FALSE)</f>
        <v>0</v>
      </c>
      <c r="K51" s="1149">
        <f t="shared" si="2"/>
        <v>0</v>
      </c>
    </row>
    <row r="52" spans="1:11" s="5" customFormat="1" ht="30" x14ac:dyDescent="0.25">
      <c r="A52" s="1137">
        <v>12327</v>
      </c>
      <c r="B52" s="1137">
        <v>559</v>
      </c>
      <c r="C52" s="200" t="str">
        <f t="shared" si="1"/>
        <v>559-12327</v>
      </c>
      <c r="D52" s="1137" t="s">
        <v>629</v>
      </c>
      <c r="E52" s="1137" t="s">
        <v>26</v>
      </c>
      <c r="F52" s="1137" t="s">
        <v>27</v>
      </c>
      <c r="G52" s="1137" t="s">
        <v>31</v>
      </c>
      <c r="H52" s="1137" t="s">
        <v>10</v>
      </c>
      <c r="I52" s="1149">
        <v>130</v>
      </c>
      <c r="J52" s="1149">
        <f>VLOOKUP(A52,CENIK!$A$3:$F$201,6,FALSE)</f>
        <v>0</v>
      </c>
      <c r="K52" s="1149">
        <f t="shared" si="2"/>
        <v>0</v>
      </c>
    </row>
    <row r="53" spans="1:11" s="5" customFormat="1" ht="30" x14ac:dyDescent="0.25">
      <c r="A53" s="1137">
        <v>12328</v>
      </c>
      <c r="B53" s="1137">
        <v>559</v>
      </c>
      <c r="C53" s="200" t="str">
        <f t="shared" si="1"/>
        <v>559-12328</v>
      </c>
      <c r="D53" s="1137" t="s">
        <v>629</v>
      </c>
      <c r="E53" s="1137" t="s">
        <v>26</v>
      </c>
      <c r="F53" s="1137" t="s">
        <v>27</v>
      </c>
      <c r="G53" s="1137" t="s">
        <v>32</v>
      </c>
      <c r="H53" s="1137" t="s">
        <v>10</v>
      </c>
      <c r="I53" s="1149">
        <v>40</v>
      </c>
      <c r="J53" s="1149">
        <f>VLOOKUP(A53,CENIK!$A$3:$F$201,6,FALSE)</f>
        <v>0</v>
      </c>
      <c r="K53" s="1149">
        <f t="shared" si="2"/>
        <v>0</v>
      </c>
    </row>
    <row r="54" spans="1:11" s="5" customFormat="1" ht="45" x14ac:dyDescent="0.25">
      <c r="A54" s="1137">
        <v>12331</v>
      </c>
      <c r="B54" s="1137">
        <v>559</v>
      </c>
      <c r="C54" s="200" t="str">
        <f t="shared" si="1"/>
        <v>559-12331</v>
      </c>
      <c r="D54" s="1137" t="s">
        <v>629</v>
      </c>
      <c r="E54" s="1137" t="s">
        <v>26</v>
      </c>
      <c r="F54" s="1137" t="s">
        <v>27</v>
      </c>
      <c r="G54" s="1137" t="s">
        <v>33</v>
      </c>
      <c r="H54" s="1137" t="s">
        <v>10</v>
      </c>
      <c r="I54" s="1149">
        <v>25</v>
      </c>
      <c r="J54" s="1149">
        <f>VLOOKUP(A54,CENIK!$A$3:$F$201,6,FALSE)</f>
        <v>0</v>
      </c>
      <c r="K54" s="1149">
        <f t="shared" si="2"/>
        <v>0</v>
      </c>
    </row>
    <row r="55" spans="1:11" s="5" customFormat="1" ht="90" x14ac:dyDescent="0.25">
      <c r="A55" s="1137">
        <v>2215</v>
      </c>
      <c r="B55" s="1137">
        <v>559</v>
      </c>
      <c r="C55" s="200" t="str">
        <f t="shared" si="1"/>
        <v>559-2215</v>
      </c>
      <c r="D55" s="1137" t="s">
        <v>629</v>
      </c>
      <c r="E55" s="1137" t="s">
        <v>26</v>
      </c>
      <c r="F55" s="1137" t="s">
        <v>36</v>
      </c>
      <c r="G55" s="1137" t="s">
        <v>660</v>
      </c>
      <c r="H55" s="1137" t="s">
        <v>10</v>
      </c>
      <c r="I55" s="1149">
        <v>18</v>
      </c>
      <c r="J55" s="1149">
        <f>VLOOKUP(A55,CENIK!$A$3:$F$201,6,FALSE)</f>
        <v>0</v>
      </c>
      <c r="K55" s="1149">
        <f t="shared" si="2"/>
        <v>0</v>
      </c>
    </row>
    <row r="56" spans="1:11" s="5" customFormat="1" ht="30" x14ac:dyDescent="0.25">
      <c r="A56" s="1137">
        <v>24405</v>
      </c>
      <c r="B56" s="1137">
        <v>559</v>
      </c>
      <c r="C56" s="200" t="str">
        <f t="shared" si="1"/>
        <v>559-24405</v>
      </c>
      <c r="D56" s="1137" t="s">
        <v>629</v>
      </c>
      <c r="E56" s="1137" t="s">
        <v>26</v>
      </c>
      <c r="F56" s="1137" t="s">
        <v>36</v>
      </c>
      <c r="G56" s="1137" t="s">
        <v>252</v>
      </c>
      <c r="H56" s="1137" t="s">
        <v>22</v>
      </c>
      <c r="I56" s="1149">
        <v>368</v>
      </c>
      <c r="J56" s="1149">
        <f>VLOOKUP(A56,CENIK!$A$3:$F$201,6,FALSE)</f>
        <v>0</v>
      </c>
      <c r="K56" s="1149">
        <f t="shared" si="2"/>
        <v>0</v>
      </c>
    </row>
    <row r="57" spans="1:11" s="5" customFormat="1" ht="45" x14ac:dyDescent="0.25">
      <c r="A57" s="1137">
        <v>31302</v>
      </c>
      <c r="B57" s="1137">
        <v>559</v>
      </c>
      <c r="C57" s="200" t="str">
        <f t="shared" si="1"/>
        <v>559-31302</v>
      </c>
      <c r="D57" s="1137" t="s">
        <v>629</v>
      </c>
      <c r="E57" s="1137" t="s">
        <v>26</v>
      </c>
      <c r="F57" s="1137" t="s">
        <v>36</v>
      </c>
      <c r="G57" s="1137" t="s">
        <v>639</v>
      </c>
      <c r="H57" s="1137" t="s">
        <v>22</v>
      </c>
      <c r="I57" s="1149">
        <v>322</v>
      </c>
      <c r="J57" s="1149">
        <f>VLOOKUP(A57,CENIK!$A$3:$F$201,6,FALSE)</f>
        <v>0</v>
      </c>
      <c r="K57" s="1149">
        <f t="shared" si="2"/>
        <v>0</v>
      </c>
    </row>
    <row r="58" spans="1:11" s="5" customFormat="1" ht="75" x14ac:dyDescent="0.25">
      <c r="A58" s="1137">
        <v>31503</v>
      </c>
      <c r="B58" s="1137">
        <v>559</v>
      </c>
      <c r="C58" s="200" t="str">
        <f t="shared" si="1"/>
        <v>559-31503</v>
      </c>
      <c r="D58" s="1137" t="s">
        <v>629</v>
      </c>
      <c r="E58" s="1137" t="s">
        <v>26</v>
      </c>
      <c r="F58" s="1137" t="s">
        <v>36</v>
      </c>
      <c r="G58" s="1137" t="s">
        <v>658</v>
      </c>
      <c r="H58" s="1137" t="s">
        <v>29</v>
      </c>
      <c r="I58" s="1149">
        <v>947</v>
      </c>
      <c r="J58" s="1149">
        <f>VLOOKUP(A58,CENIK!$A$3:$F$201,6,FALSE)</f>
        <v>0</v>
      </c>
      <c r="K58" s="1149">
        <f t="shared" si="2"/>
        <v>0</v>
      </c>
    </row>
    <row r="59" spans="1:11" s="5" customFormat="1" ht="45" x14ac:dyDescent="0.25">
      <c r="A59" s="1137">
        <v>32208</v>
      </c>
      <c r="B59" s="1137">
        <v>559</v>
      </c>
      <c r="C59" s="200" t="str">
        <f t="shared" si="1"/>
        <v>559-32208</v>
      </c>
      <c r="D59" s="1137" t="s">
        <v>629</v>
      </c>
      <c r="E59" s="1137" t="s">
        <v>26</v>
      </c>
      <c r="F59" s="1137" t="s">
        <v>36</v>
      </c>
      <c r="G59" s="1137" t="s">
        <v>254</v>
      </c>
      <c r="H59" s="1137" t="s">
        <v>29</v>
      </c>
      <c r="I59" s="1149">
        <v>947</v>
      </c>
      <c r="J59" s="1149">
        <f>VLOOKUP(A59,CENIK!$A$3:$F$201,6,FALSE)</f>
        <v>0</v>
      </c>
      <c r="K59" s="1149">
        <f t="shared" si="2"/>
        <v>0</v>
      </c>
    </row>
    <row r="60" spans="1:11" s="5" customFormat="1" ht="30" x14ac:dyDescent="0.25">
      <c r="A60" s="1137">
        <v>34104</v>
      </c>
      <c r="B60" s="1137">
        <v>559</v>
      </c>
      <c r="C60" s="200" t="str">
        <f t="shared" si="1"/>
        <v>559-34104</v>
      </c>
      <c r="D60" s="1137" t="s">
        <v>629</v>
      </c>
      <c r="E60" s="1137" t="s">
        <v>26</v>
      </c>
      <c r="F60" s="1137" t="s">
        <v>36</v>
      </c>
      <c r="G60" s="1137" t="s">
        <v>42</v>
      </c>
      <c r="H60" s="1137" t="s">
        <v>10</v>
      </c>
      <c r="I60" s="1149">
        <v>25</v>
      </c>
      <c r="J60" s="1149">
        <f>VLOOKUP(A60,CENIK!$A$3:$F$201,6,FALSE)</f>
        <v>0</v>
      </c>
      <c r="K60" s="1149">
        <f t="shared" si="2"/>
        <v>0</v>
      </c>
    </row>
    <row r="61" spans="1:11" s="5" customFormat="1" ht="30" x14ac:dyDescent="0.25">
      <c r="A61" s="1137">
        <v>35301</v>
      </c>
      <c r="B61" s="1137">
        <v>559</v>
      </c>
      <c r="C61" s="200" t="str">
        <f t="shared" si="1"/>
        <v>559-35301</v>
      </c>
      <c r="D61" s="1137" t="s">
        <v>629</v>
      </c>
      <c r="E61" s="1137" t="s">
        <v>26</v>
      </c>
      <c r="F61" s="1137" t="s">
        <v>36</v>
      </c>
      <c r="G61" s="1137" t="s">
        <v>659</v>
      </c>
      <c r="H61" s="1137" t="s">
        <v>10</v>
      </c>
      <c r="I61" s="1149">
        <v>250</v>
      </c>
      <c r="J61" s="1149">
        <f>VLOOKUP(A61,CENIK!$A$3:$F$201,6,FALSE)</f>
        <v>0</v>
      </c>
      <c r="K61" s="1149">
        <f t="shared" si="2"/>
        <v>0</v>
      </c>
    </row>
    <row r="62" spans="1:11" s="5" customFormat="1" ht="60" x14ac:dyDescent="0.25">
      <c r="A62" s="1137">
        <v>2306</v>
      </c>
      <c r="B62" s="1137">
        <v>559</v>
      </c>
      <c r="C62" s="200" t="str">
        <f t="shared" si="1"/>
        <v>559-2306</v>
      </c>
      <c r="D62" s="1137" t="s">
        <v>629</v>
      </c>
      <c r="E62" s="1137" t="s">
        <v>26</v>
      </c>
      <c r="F62" s="1137" t="s">
        <v>44</v>
      </c>
      <c r="G62" s="1137" t="s">
        <v>662</v>
      </c>
      <c r="H62" s="1137" t="s">
        <v>10</v>
      </c>
      <c r="I62" s="1149">
        <v>20</v>
      </c>
      <c r="J62" s="1149">
        <f>VLOOKUP(A62,CENIK!$A$3:$F$201,6,FALSE)</f>
        <v>0</v>
      </c>
      <c r="K62" s="1149">
        <f t="shared" si="2"/>
        <v>0</v>
      </c>
    </row>
    <row r="63" spans="1:11" s="5" customFormat="1" ht="75" x14ac:dyDescent="0.25">
      <c r="A63" s="1137">
        <v>2311</v>
      </c>
      <c r="B63" s="1137">
        <v>559</v>
      </c>
      <c r="C63" s="200" t="str">
        <f t="shared" si="1"/>
        <v>559-2311</v>
      </c>
      <c r="D63" s="1137" t="s">
        <v>629</v>
      </c>
      <c r="E63" s="1137" t="s">
        <v>26</v>
      </c>
      <c r="F63" s="1137" t="s">
        <v>44</v>
      </c>
      <c r="G63" s="1137" t="s">
        <v>661</v>
      </c>
      <c r="H63" s="1137" t="s">
        <v>10</v>
      </c>
      <c r="I63" s="1149">
        <v>150</v>
      </c>
      <c r="J63" s="1149">
        <f>VLOOKUP(A63,CENIK!$A$3:$F$201,6,FALSE)</f>
        <v>0</v>
      </c>
      <c r="K63" s="1149">
        <f t="shared" si="2"/>
        <v>0</v>
      </c>
    </row>
    <row r="64" spans="1:11" s="5" customFormat="1" ht="45" x14ac:dyDescent="0.25">
      <c r="A64" s="1137">
        <v>3101</v>
      </c>
      <c r="B64" s="1137">
        <v>559</v>
      </c>
      <c r="C64" s="200" t="str">
        <f t="shared" si="1"/>
        <v>559-3101</v>
      </c>
      <c r="D64" s="1137" t="s">
        <v>629</v>
      </c>
      <c r="E64" s="1137" t="s">
        <v>46</v>
      </c>
      <c r="F64" s="1137" t="s">
        <v>584</v>
      </c>
      <c r="G64" s="1137" t="s">
        <v>588</v>
      </c>
      <c r="H64" s="1137" t="s">
        <v>29</v>
      </c>
      <c r="I64" s="1149">
        <v>156</v>
      </c>
      <c r="J64" s="1149">
        <f>VLOOKUP(A64,CENIK!$A$3:$F$201,6,FALSE)</f>
        <v>0</v>
      </c>
      <c r="K64" s="1149">
        <f t="shared" si="2"/>
        <v>0</v>
      </c>
    </row>
    <row r="65" spans="1:11" s="5" customFormat="1" ht="45" x14ac:dyDescent="0.25">
      <c r="A65" s="1137">
        <v>3103</v>
      </c>
      <c r="B65" s="1137">
        <v>559</v>
      </c>
      <c r="C65" s="200" t="str">
        <f t="shared" si="1"/>
        <v>559-3103</v>
      </c>
      <c r="D65" s="1137" t="s">
        <v>629</v>
      </c>
      <c r="E65" s="1137" t="s">
        <v>46</v>
      </c>
      <c r="F65" s="1137" t="s">
        <v>584</v>
      </c>
      <c r="G65" s="1137" t="s">
        <v>585</v>
      </c>
      <c r="H65" s="1137" t="s">
        <v>10</v>
      </c>
      <c r="I65" s="1149">
        <v>12</v>
      </c>
      <c r="J65" s="1149">
        <f>VLOOKUP(A65,CENIK!$A$3:$F$201,6,FALSE)</f>
        <v>0</v>
      </c>
      <c r="K65" s="1149">
        <f t="shared" si="2"/>
        <v>0</v>
      </c>
    </row>
    <row r="66" spans="1:11" s="5" customFormat="1" ht="30" x14ac:dyDescent="0.25">
      <c r="A66" s="1137">
        <v>3105</v>
      </c>
      <c r="B66" s="1137">
        <v>559</v>
      </c>
      <c r="C66" s="200" t="str">
        <f t="shared" si="1"/>
        <v>559-3105</v>
      </c>
      <c r="D66" s="1137" t="s">
        <v>629</v>
      </c>
      <c r="E66" s="1137" t="s">
        <v>46</v>
      </c>
      <c r="F66" s="1137" t="s">
        <v>584</v>
      </c>
      <c r="G66" s="1137" t="s">
        <v>590</v>
      </c>
      <c r="H66" s="1137" t="s">
        <v>10</v>
      </c>
      <c r="I66" s="1149">
        <v>600</v>
      </c>
      <c r="J66" s="1149">
        <f>VLOOKUP(A66,CENIK!$A$3:$F$201,6,FALSE)</f>
        <v>0</v>
      </c>
      <c r="K66" s="1149">
        <f t="shared" si="2"/>
        <v>0</v>
      </c>
    </row>
    <row r="67" spans="1:11" s="5" customFormat="1" ht="45" x14ac:dyDescent="0.25">
      <c r="A67" s="1137">
        <v>3106</v>
      </c>
      <c r="B67" s="1137">
        <v>559</v>
      </c>
      <c r="C67" s="200" t="str">
        <f t="shared" si="1"/>
        <v>559-3106</v>
      </c>
      <c r="D67" s="1137" t="s">
        <v>629</v>
      </c>
      <c r="E67" s="1137" t="s">
        <v>46</v>
      </c>
      <c r="F67" s="1137" t="s">
        <v>584</v>
      </c>
      <c r="G67" s="1137" t="s">
        <v>591</v>
      </c>
      <c r="H67" s="1137" t="s">
        <v>6</v>
      </c>
      <c r="I67" s="1149">
        <v>15</v>
      </c>
      <c r="J67" s="1149">
        <f>VLOOKUP(A67,CENIK!$A$3:$F$201,6,FALSE)</f>
        <v>0</v>
      </c>
      <c r="K67" s="1149">
        <f t="shared" si="2"/>
        <v>0</v>
      </c>
    </row>
    <row r="68" spans="1:11" s="5" customFormat="1" ht="45" x14ac:dyDescent="0.25">
      <c r="A68" s="1137">
        <v>3107</v>
      </c>
      <c r="B68" s="1137">
        <v>559</v>
      </c>
      <c r="C68" s="200" t="str">
        <f t="shared" si="1"/>
        <v>559-3107</v>
      </c>
      <c r="D68" s="1137" t="s">
        <v>629</v>
      </c>
      <c r="E68" s="1137" t="s">
        <v>46</v>
      </c>
      <c r="F68" s="1137" t="s">
        <v>584</v>
      </c>
      <c r="G68" s="1137" t="s">
        <v>592</v>
      </c>
      <c r="H68" s="1137" t="s">
        <v>6</v>
      </c>
      <c r="I68" s="1149">
        <v>10</v>
      </c>
      <c r="J68" s="1149">
        <f>VLOOKUP(A68,CENIK!$A$3:$F$201,6,FALSE)</f>
        <v>0</v>
      </c>
      <c r="K68" s="1149">
        <f t="shared" si="2"/>
        <v>0</v>
      </c>
    </row>
    <row r="69" spans="1:11" s="5" customFormat="1" ht="60" x14ac:dyDescent="0.25">
      <c r="A69" s="1137">
        <v>3201</v>
      </c>
      <c r="B69" s="1137">
        <v>559</v>
      </c>
      <c r="C69" s="200" t="str">
        <f t="shared" si="1"/>
        <v>559-3201</v>
      </c>
      <c r="D69" s="1137" t="s">
        <v>629</v>
      </c>
      <c r="E69" s="1137" t="s">
        <v>46</v>
      </c>
      <c r="F69" s="1137" t="s">
        <v>663</v>
      </c>
      <c r="G69" s="1137" t="s">
        <v>665</v>
      </c>
      <c r="H69" s="1137" t="s">
        <v>6</v>
      </c>
      <c r="I69" s="1149">
        <v>10</v>
      </c>
      <c r="J69" s="1149">
        <f>VLOOKUP(A69,CENIK!$A$3:$F$201,6,FALSE)</f>
        <v>0</v>
      </c>
      <c r="K69" s="1149">
        <f t="shared" si="2"/>
        <v>0</v>
      </c>
    </row>
    <row r="70" spans="1:11" s="5" customFormat="1" ht="60" x14ac:dyDescent="0.25">
      <c r="A70" s="1137">
        <v>3202</v>
      </c>
      <c r="B70" s="1137">
        <v>559</v>
      </c>
      <c r="C70" s="200" t="str">
        <f t="shared" si="1"/>
        <v>559-3202</v>
      </c>
      <c r="D70" s="1137" t="s">
        <v>629</v>
      </c>
      <c r="E70" s="1137" t="s">
        <v>46</v>
      </c>
      <c r="F70" s="1137" t="s">
        <v>663</v>
      </c>
      <c r="G70" s="1137" t="s">
        <v>666</v>
      </c>
      <c r="H70" s="1137" t="s">
        <v>6</v>
      </c>
      <c r="I70" s="1149">
        <v>15</v>
      </c>
      <c r="J70" s="1149">
        <f>VLOOKUP(A70,CENIK!$A$3:$F$201,6,FALSE)</f>
        <v>0</v>
      </c>
      <c r="K70" s="1149">
        <f t="shared" si="2"/>
        <v>0</v>
      </c>
    </row>
    <row r="71" spans="1:11" s="5" customFormat="1" ht="30" x14ac:dyDescent="0.25">
      <c r="A71" s="1137">
        <v>3205</v>
      </c>
      <c r="B71" s="1137">
        <v>559</v>
      </c>
      <c r="C71" s="200" t="str">
        <f t="shared" si="1"/>
        <v>559-3205</v>
      </c>
      <c r="D71" s="1137" t="s">
        <v>629</v>
      </c>
      <c r="E71" s="1137" t="s">
        <v>46</v>
      </c>
      <c r="F71" s="1137" t="s">
        <v>663</v>
      </c>
      <c r="G71" s="1137" t="s">
        <v>664</v>
      </c>
      <c r="H71" s="1137" t="s">
        <v>6</v>
      </c>
      <c r="I71" s="1149">
        <v>1</v>
      </c>
      <c r="J71" s="1149">
        <f>VLOOKUP(A71,CENIK!$A$3:$F$201,6,FALSE)</f>
        <v>0</v>
      </c>
      <c r="K71" s="1149">
        <f t="shared" si="2"/>
        <v>0</v>
      </c>
    </row>
    <row r="72" spans="1:11" s="5" customFormat="1" ht="30" x14ac:dyDescent="0.25">
      <c r="A72" s="1137">
        <v>3206</v>
      </c>
      <c r="B72" s="1137">
        <v>559</v>
      </c>
      <c r="C72" s="200" t="str">
        <f t="shared" si="1"/>
        <v>559-3206</v>
      </c>
      <c r="D72" s="1137" t="s">
        <v>629</v>
      </c>
      <c r="E72" s="1137" t="s">
        <v>46</v>
      </c>
      <c r="F72" s="1137" t="s">
        <v>663</v>
      </c>
      <c r="G72" s="1137" t="s">
        <v>669</v>
      </c>
      <c r="H72" s="1137" t="s">
        <v>6</v>
      </c>
      <c r="I72" s="1149">
        <v>15</v>
      </c>
      <c r="J72" s="1149">
        <f>VLOOKUP(A72,CENIK!$A$3:$F$201,6,FALSE)</f>
        <v>0</v>
      </c>
      <c r="K72" s="1149">
        <f t="shared" si="2"/>
        <v>0</v>
      </c>
    </row>
    <row r="73" spans="1:11" s="5" customFormat="1" ht="30" x14ac:dyDescent="0.25">
      <c r="A73" s="1137">
        <v>3207</v>
      </c>
      <c r="B73" s="1137">
        <v>559</v>
      </c>
      <c r="C73" s="200" t="str">
        <f t="shared" si="1"/>
        <v>559-3207</v>
      </c>
      <c r="D73" s="1137" t="s">
        <v>629</v>
      </c>
      <c r="E73" s="1137" t="s">
        <v>46</v>
      </c>
      <c r="F73" s="1137" t="s">
        <v>663</v>
      </c>
      <c r="G73" s="1137" t="s">
        <v>670</v>
      </c>
      <c r="H73" s="1137" t="s">
        <v>6</v>
      </c>
      <c r="I73" s="1149">
        <v>15</v>
      </c>
      <c r="J73" s="1149">
        <f>VLOOKUP(A73,CENIK!$A$3:$F$201,6,FALSE)</f>
        <v>0</v>
      </c>
      <c r="K73" s="1149">
        <f t="shared" si="2"/>
        <v>0</v>
      </c>
    </row>
    <row r="74" spans="1:11" s="5" customFormat="1" ht="30" x14ac:dyDescent="0.25">
      <c r="A74" s="1137">
        <v>3208</v>
      </c>
      <c r="B74" s="1137">
        <v>559</v>
      </c>
      <c r="C74" s="200" t="str">
        <f t="shared" si="1"/>
        <v>559-3208</v>
      </c>
      <c r="D74" s="1137" t="s">
        <v>629</v>
      </c>
      <c r="E74" s="1137" t="s">
        <v>46</v>
      </c>
      <c r="F74" s="1137" t="s">
        <v>663</v>
      </c>
      <c r="G74" s="1137" t="s">
        <v>668</v>
      </c>
      <c r="H74" s="1137" t="s">
        <v>29</v>
      </c>
      <c r="I74" s="1149">
        <v>42</v>
      </c>
      <c r="J74" s="1149">
        <f>VLOOKUP(A74,CENIK!$A$3:$F$201,6,FALSE)</f>
        <v>0</v>
      </c>
      <c r="K74" s="1149">
        <f t="shared" si="2"/>
        <v>0</v>
      </c>
    </row>
    <row r="75" spans="1:11" s="5" customFormat="1" ht="75" x14ac:dyDescent="0.25">
      <c r="A75" s="1137">
        <v>3209</v>
      </c>
      <c r="B75" s="1137">
        <v>559</v>
      </c>
      <c r="C75" s="200" t="str">
        <f t="shared" si="1"/>
        <v>559-3209</v>
      </c>
      <c r="D75" s="1137" t="s">
        <v>629</v>
      </c>
      <c r="E75" s="1137" t="s">
        <v>46</v>
      </c>
      <c r="F75" s="1137" t="s">
        <v>663</v>
      </c>
      <c r="G75" s="1137" t="s">
        <v>667</v>
      </c>
      <c r="H75" s="1137" t="s">
        <v>29</v>
      </c>
      <c r="I75" s="1149">
        <v>3900</v>
      </c>
      <c r="J75" s="1149">
        <f>VLOOKUP(A75,CENIK!$A$3:$F$201,6,FALSE)</f>
        <v>0</v>
      </c>
      <c r="K75" s="1149">
        <f t="shared" si="2"/>
        <v>0</v>
      </c>
    </row>
    <row r="76" spans="1:11" s="5" customFormat="1" ht="45" x14ac:dyDescent="0.25">
      <c r="A76" s="1137">
        <v>3302</v>
      </c>
      <c r="B76" s="1137">
        <v>559</v>
      </c>
      <c r="C76" s="200" t="str">
        <f t="shared" si="1"/>
        <v>559-3302</v>
      </c>
      <c r="D76" s="1137" t="s">
        <v>629</v>
      </c>
      <c r="E76" s="1137" t="s">
        <v>46</v>
      </c>
      <c r="F76" s="1137" t="s">
        <v>47</v>
      </c>
      <c r="G76" s="1137" t="s">
        <v>586</v>
      </c>
      <c r="H76" s="1137" t="s">
        <v>10</v>
      </c>
      <c r="I76" s="1149">
        <v>20</v>
      </c>
      <c r="J76" s="1149">
        <f>VLOOKUP(A76,CENIK!$A$3:$F$201,6,FALSE)</f>
        <v>0</v>
      </c>
      <c r="K76" s="1149">
        <f t="shared" si="2"/>
        <v>0</v>
      </c>
    </row>
    <row r="77" spans="1:11" s="5" customFormat="1" ht="45" x14ac:dyDescent="0.25">
      <c r="A77" s="1137">
        <v>2</v>
      </c>
      <c r="B77" s="1137">
        <v>559</v>
      </c>
      <c r="C77" s="200" t="str">
        <f t="shared" si="1"/>
        <v>559-2</v>
      </c>
      <c r="D77" s="1137" t="s">
        <v>629</v>
      </c>
      <c r="E77" s="1137" t="s">
        <v>49</v>
      </c>
      <c r="F77" s="1137" t="s">
        <v>50</v>
      </c>
      <c r="G77" s="1137" t="s">
        <v>3117</v>
      </c>
      <c r="H77" s="1137" t="s">
        <v>22</v>
      </c>
      <c r="I77" s="1149">
        <v>80</v>
      </c>
      <c r="J77" s="1150"/>
      <c r="K77" s="1149">
        <f t="shared" si="2"/>
        <v>0</v>
      </c>
    </row>
    <row r="78" spans="1:11" s="5" customFormat="1" ht="60" x14ac:dyDescent="0.25">
      <c r="A78" s="1137">
        <v>3</v>
      </c>
      <c r="B78" s="1137">
        <v>559</v>
      </c>
      <c r="C78" s="200" t="str">
        <f t="shared" si="1"/>
        <v>559-3</v>
      </c>
      <c r="D78" s="1137" t="s">
        <v>629</v>
      </c>
      <c r="E78" s="1137" t="s">
        <v>49</v>
      </c>
      <c r="F78" s="1137" t="s">
        <v>50</v>
      </c>
      <c r="G78" s="1137" t="s">
        <v>3118</v>
      </c>
      <c r="H78" s="1137" t="s">
        <v>22</v>
      </c>
      <c r="I78" s="1149">
        <v>1053.375</v>
      </c>
      <c r="J78" s="1150"/>
      <c r="K78" s="1149">
        <f t="shared" si="2"/>
        <v>0</v>
      </c>
    </row>
    <row r="79" spans="1:11" s="5" customFormat="1" ht="45" x14ac:dyDescent="0.25">
      <c r="A79" s="1137">
        <v>4101</v>
      </c>
      <c r="B79" s="1137">
        <v>559</v>
      </c>
      <c r="C79" s="200" t="str">
        <f t="shared" si="1"/>
        <v>559-4101</v>
      </c>
      <c r="D79" s="1137" t="s">
        <v>629</v>
      </c>
      <c r="E79" s="1137" t="s">
        <v>49</v>
      </c>
      <c r="F79" s="1137" t="s">
        <v>50</v>
      </c>
      <c r="G79" s="1137" t="s">
        <v>641</v>
      </c>
      <c r="H79" s="1137" t="s">
        <v>29</v>
      </c>
      <c r="I79" s="1149">
        <v>1005</v>
      </c>
      <c r="J79" s="1149">
        <f>VLOOKUP(A79,CENIK!$A$3:$F$201,6,FALSE)</f>
        <v>0</v>
      </c>
      <c r="K79" s="1149">
        <f t="shared" si="2"/>
        <v>0</v>
      </c>
    </row>
    <row r="80" spans="1:11" s="5" customFormat="1" ht="45" x14ac:dyDescent="0.25">
      <c r="A80" s="1137">
        <v>4103</v>
      </c>
      <c r="B80" s="1137">
        <v>559</v>
      </c>
      <c r="C80" s="200" t="str">
        <f t="shared" si="1"/>
        <v>559-4103</v>
      </c>
      <c r="D80" s="1137" t="s">
        <v>629</v>
      </c>
      <c r="E80" s="1137" t="s">
        <v>49</v>
      </c>
      <c r="F80" s="1137" t="s">
        <v>50</v>
      </c>
      <c r="G80" s="1137" t="s">
        <v>671</v>
      </c>
      <c r="H80" s="1137" t="s">
        <v>29</v>
      </c>
      <c r="I80" s="1149">
        <v>128</v>
      </c>
      <c r="J80" s="1149">
        <f>VLOOKUP(A80,CENIK!$A$3:$F$201,6,FALSE)</f>
        <v>0</v>
      </c>
      <c r="K80" s="1149">
        <f t="shared" si="2"/>
        <v>0</v>
      </c>
    </row>
    <row r="81" spans="1:11" s="5" customFormat="1" ht="60" x14ac:dyDescent="0.25">
      <c r="A81" s="1137">
        <v>4110</v>
      </c>
      <c r="B81" s="1137">
        <v>559</v>
      </c>
      <c r="C81" s="200" t="str">
        <f t="shared" si="1"/>
        <v>559-4110</v>
      </c>
      <c r="D81" s="1137" t="s">
        <v>629</v>
      </c>
      <c r="E81" s="1137" t="s">
        <v>49</v>
      </c>
      <c r="F81" s="1137" t="s">
        <v>50</v>
      </c>
      <c r="G81" s="1137" t="s">
        <v>51</v>
      </c>
      <c r="H81" s="1137" t="s">
        <v>22</v>
      </c>
      <c r="I81" s="1149">
        <v>1053.375</v>
      </c>
      <c r="J81" s="1149">
        <f>VLOOKUP(A81,CENIK!$A$3:$F$201,6,FALSE)</f>
        <v>0</v>
      </c>
      <c r="K81" s="1149">
        <f t="shared" si="2"/>
        <v>0</v>
      </c>
    </row>
    <row r="82" spans="1:11" s="5" customFormat="1" ht="45" x14ac:dyDescent="0.25">
      <c r="A82" s="1137">
        <v>4121</v>
      </c>
      <c r="B82" s="1137">
        <v>559</v>
      </c>
      <c r="C82" s="200" t="str">
        <f t="shared" si="1"/>
        <v>559-4121</v>
      </c>
      <c r="D82" s="1137" t="s">
        <v>629</v>
      </c>
      <c r="E82" s="1137" t="s">
        <v>49</v>
      </c>
      <c r="F82" s="1137" t="s">
        <v>50</v>
      </c>
      <c r="G82" s="1137" t="s">
        <v>260</v>
      </c>
      <c r="H82" s="1137" t="s">
        <v>22</v>
      </c>
      <c r="I82" s="1149">
        <v>22</v>
      </c>
      <c r="J82" s="1149">
        <f>VLOOKUP(A82,CENIK!$A$3:$F$201,6,FALSE)</f>
        <v>0</v>
      </c>
      <c r="K82" s="1149">
        <f t="shared" si="2"/>
        <v>0</v>
      </c>
    </row>
    <row r="83" spans="1:11" s="5" customFormat="1" ht="30" x14ac:dyDescent="0.25">
      <c r="A83" s="1137">
        <v>4124</v>
      </c>
      <c r="B83" s="1137">
        <v>559</v>
      </c>
      <c r="C83" s="200" t="str">
        <f t="shared" si="1"/>
        <v>559-4124</v>
      </c>
      <c r="D83" s="1137" t="s">
        <v>629</v>
      </c>
      <c r="E83" s="1137" t="s">
        <v>49</v>
      </c>
      <c r="F83" s="1137" t="s">
        <v>50</v>
      </c>
      <c r="G83" s="1137" t="s">
        <v>55</v>
      </c>
      <c r="H83" s="1137" t="s">
        <v>20</v>
      </c>
      <c r="I83" s="1149">
        <v>100</v>
      </c>
      <c r="J83" s="1149">
        <f>VLOOKUP(A83,CENIK!$A$3:$F$201,6,FALSE)</f>
        <v>0</v>
      </c>
      <c r="K83" s="1149">
        <f t="shared" si="2"/>
        <v>0</v>
      </c>
    </row>
    <row r="84" spans="1:11" s="5" customFormat="1" ht="75" x14ac:dyDescent="0.25">
      <c r="A84" s="1137">
        <v>4</v>
      </c>
      <c r="B84" s="1137">
        <v>559</v>
      </c>
      <c r="C84" s="200" t="str">
        <f t="shared" si="1"/>
        <v>559-4</v>
      </c>
      <c r="D84" s="1137" t="s">
        <v>629</v>
      </c>
      <c r="E84" s="1137" t="s">
        <v>49</v>
      </c>
      <c r="F84" s="1137" t="s">
        <v>56</v>
      </c>
      <c r="G84" s="1137" t="s">
        <v>3119</v>
      </c>
      <c r="H84" s="1137" t="s">
        <v>10</v>
      </c>
      <c r="I84" s="1149">
        <v>4389</v>
      </c>
      <c r="J84" s="1150"/>
      <c r="K84" s="1149">
        <f t="shared" si="2"/>
        <v>0</v>
      </c>
    </row>
    <row r="85" spans="1:11" s="5" customFormat="1" ht="45" x14ac:dyDescent="0.25">
      <c r="A85" s="1137">
        <v>4201</v>
      </c>
      <c r="B85" s="1137">
        <v>559</v>
      </c>
      <c r="C85" s="200" t="str">
        <f t="shared" si="1"/>
        <v>559-4201</v>
      </c>
      <c r="D85" s="1137" t="s">
        <v>629</v>
      </c>
      <c r="E85" s="1137" t="s">
        <v>49</v>
      </c>
      <c r="F85" s="1137" t="s">
        <v>56</v>
      </c>
      <c r="G85" s="1137" t="s">
        <v>57</v>
      </c>
      <c r="H85" s="1137" t="s">
        <v>29</v>
      </c>
      <c r="I85" s="1149">
        <v>836</v>
      </c>
      <c r="J85" s="1149">
        <f>VLOOKUP(A85,CENIK!$A$3:$F$201,6,FALSE)</f>
        <v>0</v>
      </c>
      <c r="K85" s="1149">
        <f t="shared" si="2"/>
        <v>0</v>
      </c>
    </row>
    <row r="86" spans="1:11" s="5" customFormat="1" ht="30" x14ac:dyDescent="0.25">
      <c r="A86" s="1137">
        <v>4202</v>
      </c>
      <c r="B86" s="1137">
        <v>559</v>
      </c>
      <c r="C86" s="200" t="str">
        <f t="shared" si="1"/>
        <v>559-4202</v>
      </c>
      <c r="D86" s="1137" t="s">
        <v>629</v>
      </c>
      <c r="E86" s="1137" t="s">
        <v>49</v>
      </c>
      <c r="F86" s="1137" t="s">
        <v>56</v>
      </c>
      <c r="G86" s="1137" t="s">
        <v>58</v>
      </c>
      <c r="H86" s="1137" t="s">
        <v>29</v>
      </c>
      <c r="I86" s="1149">
        <v>836</v>
      </c>
      <c r="J86" s="1149">
        <f>VLOOKUP(A86,CENIK!$A$3:$F$201,6,FALSE)</f>
        <v>0</v>
      </c>
      <c r="K86" s="1149">
        <f t="shared" si="2"/>
        <v>0</v>
      </c>
    </row>
    <row r="87" spans="1:11" s="5" customFormat="1" ht="75" x14ac:dyDescent="0.25">
      <c r="A87" s="1137">
        <v>4203</v>
      </c>
      <c r="B87" s="1137">
        <v>559</v>
      </c>
      <c r="C87" s="200" t="str">
        <f t="shared" si="1"/>
        <v>559-4203</v>
      </c>
      <c r="D87" s="1137" t="s">
        <v>629</v>
      </c>
      <c r="E87" s="1137" t="s">
        <v>49</v>
      </c>
      <c r="F87" s="1137" t="s">
        <v>56</v>
      </c>
      <c r="G87" s="1137" t="s">
        <v>59</v>
      </c>
      <c r="H87" s="1137" t="s">
        <v>22</v>
      </c>
      <c r="I87" s="1149">
        <v>219.45</v>
      </c>
      <c r="J87" s="1149">
        <f>VLOOKUP(A87,CENIK!$A$3:$F$201,6,FALSE)</f>
        <v>0</v>
      </c>
      <c r="K87" s="1149">
        <f t="shared" si="2"/>
        <v>0</v>
      </c>
    </row>
    <row r="88" spans="1:11" s="5" customFormat="1" ht="60" x14ac:dyDescent="0.25">
      <c r="A88" s="1137">
        <v>4204</v>
      </c>
      <c r="B88" s="1137">
        <v>559</v>
      </c>
      <c r="C88" s="200" t="str">
        <f t="shared" si="1"/>
        <v>559-4204</v>
      </c>
      <c r="D88" s="1137" t="s">
        <v>629</v>
      </c>
      <c r="E88" s="1137" t="s">
        <v>49</v>
      </c>
      <c r="F88" s="1137" t="s">
        <v>56</v>
      </c>
      <c r="G88" s="1137" t="s">
        <v>60</v>
      </c>
      <c r="H88" s="1137" t="s">
        <v>22</v>
      </c>
      <c r="I88" s="1149">
        <v>608</v>
      </c>
      <c r="J88" s="1149">
        <f>VLOOKUP(A88,CENIK!$A$3:$F$201,6,FALSE)</f>
        <v>0</v>
      </c>
      <c r="K88" s="1149">
        <f t="shared" si="2"/>
        <v>0</v>
      </c>
    </row>
    <row r="89" spans="1:11" s="5" customFormat="1" ht="60" x14ac:dyDescent="0.25">
      <c r="A89" s="1137">
        <v>4206</v>
      </c>
      <c r="B89" s="1137">
        <v>559</v>
      </c>
      <c r="C89" s="200" t="str">
        <f t="shared" si="1"/>
        <v>559-4206</v>
      </c>
      <c r="D89" s="1137" t="s">
        <v>629</v>
      </c>
      <c r="E89" s="1137" t="s">
        <v>49</v>
      </c>
      <c r="F89" s="1137" t="s">
        <v>56</v>
      </c>
      <c r="G89" s="1137" t="s">
        <v>62</v>
      </c>
      <c r="H89" s="1137" t="s">
        <v>22</v>
      </c>
      <c r="I89" s="1149">
        <v>18</v>
      </c>
      <c r="J89" s="1149">
        <f>VLOOKUP(A89,CENIK!$A$3:$F$201,6,FALSE)</f>
        <v>0</v>
      </c>
      <c r="K89" s="1149">
        <f t="shared" si="2"/>
        <v>0</v>
      </c>
    </row>
    <row r="90" spans="1:11" s="5" customFormat="1" ht="60" x14ac:dyDescent="0.25">
      <c r="A90" s="1137">
        <v>4207</v>
      </c>
      <c r="B90" s="1137">
        <v>559</v>
      </c>
      <c r="C90" s="200" t="str">
        <f t="shared" ref="C90:C151" si="3">CONCATENATE(B90,$A$25,A90)</f>
        <v>559-4207</v>
      </c>
      <c r="D90" s="1137" t="s">
        <v>629</v>
      </c>
      <c r="E90" s="1137" t="s">
        <v>49</v>
      </c>
      <c r="F90" s="1137" t="s">
        <v>56</v>
      </c>
      <c r="G90" s="1137" t="s">
        <v>262</v>
      </c>
      <c r="H90" s="1137" t="s">
        <v>22</v>
      </c>
      <c r="I90" s="1149">
        <v>623.29999999999995</v>
      </c>
      <c r="J90" s="1149">
        <f>VLOOKUP(A90,CENIK!$A$3:$F$201,6,FALSE)</f>
        <v>0</v>
      </c>
      <c r="K90" s="1149">
        <f t="shared" ref="K90:K151" si="4">ROUND(I90*J90,2)</f>
        <v>0</v>
      </c>
    </row>
    <row r="91" spans="1:11" s="5" customFormat="1" ht="90" x14ac:dyDescent="0.25">
      <c r="A91" s="1137">
        <v>5111</v>
      </c>
      <c r="B91" s="1137">
        <v>559</v>
      </c>
      <c r="C91" s="200" t="str">
        <f t="shared" si="3"/>
        <v>559-5111</v>
      </c>
      <c r="D91" s="1137" t="s">
        <v>629</v>
      </c>
      <c r="E91" s="1137" t="s">
        <v>63</v>
      </c>
      <c r="F91" s="1137" t="s">
        <v>64</v>
      </c>
      <c r="G91" s="1137" t="s">
        <v>672</v>
      </c>
      <c r="H91" s="1137" t="s">
        <v>6</v>
      </c>
      <c r="I91" s="1149">
        <v>235</v>
      </c>
      <c r="J91" s="1149">
        <f>VLOOKUP(A91,CENIK!$A$3:$F$201,6,FALSE)</f>
        <v>0</v>
      </c>
      <c r="K91" s="1149">
        <f t="shared" si="4"/>
        <v>0</v>
      </c>
    </row>
    <row r="92" spans="1:11" s="5" customFormat="1" ht="45" x14ac:dyDescent="0.25">
      <c r="A92" s="1137">
        <v>5</v>
      </c>
      <c r="B92" s="1137">
        <v>559</v>
      </c>
      <c r="C92" s="200" t="str">
        <f t="shared" si="3"/>
        <v>559-5</v>
      </c>
      <c r="D92" s="1137" t="s">
        <v>629</v>
      </c>
      <c r="E92" s="1137" t="s">
        <v>63</v>
      </c>
      <c r="F92" s="1137" t="s">
        <v>71</v>
      </c>
      <c r="G92" s="1137" t="s">
        <v>3120</v>
      </c>
      <c r="H92" s="1137" t="s">
        <v>69</v>
      </c>
      <c r="I92" s="1149">
        <v>86</v>
      </c>
      <c r="J92" s="1150"/>
      <c r="K92" s="1149">
        <f t="shared" si="4"/>
        <v>0</v>
      </c>
    </row>
    <row r="93" spans="1:11" s="5" customFormat="1" ht="45" x14ac:dyDescent="0.25">
      <c r="A93" s="1137">
        <v>6</v>
      </c>
      <c r="B93" s="1137">
        <v>559</v>
      </c>
      <c r="C93" s="200" t="str">
        <f t="shared" si="3"/>
        <v>559-6</v>
      </c>
      <c r="D93" s="1137" t="s">
        <v>629</v>
      </c>
      <c r="E93" s="1137" t="s">
        <v>63</v>
      </c>
      <c r="F93" s="1137" t="s">
        <v>72</v>
      </c>
      <c r="G93" s="1137" t="s">
        <v>3121</v>
      </c>
      <c r="H93" s="1137" t="s">
        <v>6</v>
      </c>
      <c r="I93" s="1149">
        <v>2</v>
      </c>
      <c r="J93" s="1150"/>
      <c r="K93" s="1149">
        <f t="shared" si="4"/>
        <v>0</v>
      </c>
    </row>
    <row r="94" spans="1:11" s="5" customFormat="1" ht="30" x14ac:dyDescent="0.25">
      <c r="A94" s="1137">
        <v>7</v>
      </c>
      <c r="B94" s="1137">
        <v>559</v>
      </c>
      <c r="C94" s="200" t="str">
        <f t="shared" si="3"/>
        <v>559-7</v>
      </c>
      <c r="D94" s="1137" t="s">
        <v>629</v>
      </c>
      <c r="E94" s="1137" t="s">
        <v>63</v>
      </c>
      <c r="F94" s="1137" t="s">
        <v>72</v>
      </c>
      <c r="G94" s="1137" t="s">
        <v>3122</v>
      </c>
      <c r="H94" s="1137" t="s">
        <v>69</v>
      </c>
      <c r="I94" s="1149">
        <v>67</v>
      </c>
      <c r="J94" s="1150"/>
      <c r="K94" s="1149">
        <f t="shared" si="4"/>
        <v>0</v>
      </c>
    </row>
    <row r="95" spans="1:11" s="5" customFormat="1" ht="30" x14ac:dyDescent="0.25">
      <c r="A95" s="1137">
        <v>5301</v>
      </c>
      <c r="B95" s="1137">
        <v>559</v>
      </c>
      <c r="C95" s="200" t="str">
        <f t="shared" si="3"/>
        <v>559-5301</v>
      </c>
      <c r="D95" s="1137" t="s">
        <v>629</v>
      </c>
      <c r="E95" s="1137" t="s">
        <v>63</v>
      </c>
      <c r="F95" s="1137" t="s">
        <v>72</v>
      </c>
      <c r="G95" s="1137" t="s">
        <v>673</v>
      </c>
      <c r="H95" s="1137" t="s">
        <v>22</v>
      </c>
      <c r="I95" s="1149">
        <v>42.3</v>
      </c>
      <c r="J95" s="1149">
        <f>VLOOKUP(A95,CENIK!$A$3:$F$201,6,FALSE)</f>
        <v>0</v>
      </c>
      <c r="K95" s="1149">
        <f t="shared" si="4"/>
        <v>0</v>
      </c>
    </row>
    <row r="96" spans="1:11" s="5" customFormat="1" ht="105" x14ac:dyDescent="0.25">
      <c r="A96" s="1137">
        <v>5304</v>
      </c>
      <c r="B96" s="1137">
        <v>559</v>
      </c>
      <c r="C96" s="200" t="str">
        <f t="shared" si="3"/>
        <v>559-5304</v>
      </c>
      <c r="D96" s="1137" t="s">
        <v>629</v>
      </c>
      <c r="E96" s="1137" t="s">
        <v>63</v>
      </c>
      <c r="F96" s="1137" t="s">
        <v>72</v>
      </c>
      <c r="G96" s="1137" t="s">
        <v>674</v>
      </c>
      <c r="H96" s="1137" t="s">
        <v>675</v>
      </c>
      <c r="I96" s="1149">
        <v>4230</v>
      </c>
      <c r="J96" s="1149">
        <f>VLOOKUP(A96,CENIK!$A$3:$F$201,6,FALSE)</f>
        <v>0</v>
      </c>
      <c r="K96" s="1149">
        <f t="shared" si="4"/>
        <v>0</v>
      </c>
    </row>
    <row r="97" spans="1:11" s="5" customFormat="1" ht="135" x14ac:dyDescent="0.25">
      <c r="A97" s="1137">
        <v>8</v>
      </c>
      <c r="B97" s="1137">
        <v>559</v>
      </c>
      <c r="C97" s="200" t="str">
        <f t="shared" si="3"/>
        <v>559-8</v>
      </c>
      <c r="D97" s="1137" t="s">
        <v>629</v>
      </c>
      <c r="E97" s="1137" t="s">
        <v>74</v>
      </c>
      <c r="F97" s="1137" t="s">
        <v>75</v>
      </c>
      <c r="G97" s="1137" t="s">
        <v>3123</v>
      </c>
      <c r="H97" s="1137" t="s">
        <v>10</v>
      </c>
      <c r="I97" s="1149">
        <v>1042</v>
      </c>
      <c r="J97" s="1150"/>
      <c r="K97" s="1149">
        <f t="shared" si="4"/>
        <v>0</v>
      </c>
    </row>
    <row r="98" spans="1:11" s="5" customFormat="1" ht="45" x14ac:dyDescent="0.25">
      <c r="A98" s="1137">
        <v>9</v>
      </c>
      <c r="B98" s="1137">
        <v>559</v>
      </c>
      <c r="C98" s="200" t="str">
        <f t="shared" si="3"/>
        <v>559-9</v>
      </c>
      <c r="D98" s="1137" t="s">
        <v>629</v>
      </c>
      <c r="E98" s="1137" t="s">
        <v>74</v>
      </c>
      <c r="F98" s="1137" t="s">
        <v>77</v>
      </c>
      <c r="G98" s="1137" t="s">
        <v>3124</v>
      </c>
      <c r="H98" s="1137" t="s">
        <v>6</v>
      </c>
      <c r="I98" s="1149">
        <v>4</v>
      </c>
      <c r="J98" s="1150"/>
      <c r="K98" s="1149">
        <f t="shared" si="4"/>
        <v>0</v>
      </c>
    </row>
    <row r="99" spans="1:11" s="5" customFormat="1" ht="45" x14ac:dyDescent="0.25">
      <c r="A99" s="1137">
        <v>10</v>
      </c>
      <c r="B99" s="1137">
        <v>559</v>
      </c>
      <c r="C99" s="200" t="str">
        <f t="shared" si="3"/>
        <v>559-10</v>
      </c>
      <c r="D99" s="1137" t="s">
        <v>629</v>
      </c>
      <c r="E99" s="1137" t="s">
        <v>74</v>
      </c>
      <c r="F99" s="1137" t="s">
        <v>77</v>
      </c>
      <c r="G99" s="1137" t="s">
        <v>3125</v>
      </c>
      <c r="H99" s="1137" t="s">
        <v>6</v>
      </c>
      <c r="I99" s="1149">
        <v>3</v>
      </c>
      <c r="J99" s="1150"/>
      <c r="K99" s="1149">
        <f t="shared" si="4"/>
        <v>0</v>
      </c>
    </row>
    <row r="100" spans="1:11" s="5" customFormat="1" ht="60" x14ac:dyDescent="0.25">
      <c r="A100" s="1137">
        <v>11</v>
      </c>
      <c r="B100" s="1137">
        <v>559</v>
      </c>
      <c r="C100" s="200" t="str">
        <f t="shared" si="3"/>
        <v>559-11</v>
      </c>
      <c r="D100" s="1137" t="s">
        <v>629</v>
      </c>
      <c r="E100" s="1137" t="s">
        <v>74</v>
      </c>
      <c r="F100" s="1137" t="s">
        <v>77</v>
      </c>
      <c r="G100" s="1137" t="s">
        <v>3126</v>
      </c>
      <c r="H100" s="1137" t="s">
        <v>6</v>
      </c>
      <c r="I100" s="1149">
        <v>3</v>
      </c>
      <c r="J100" s="1150"/>
      <c r="K100" s="1149">
        <f t="shared" si="4"/>
        <v>0</v>
      </c>
    </row>
    <row r="101" spans="1:11" s="5" customFormat="1" ht="120" x14ac:dyDescent="0.25">
      <c r="A101" s="1137">
        <v>12</v>
      </c>
      <c r="B101" s="1137">
        <v>559</v>
      </c>
      <c r="C101" s="200" t="str">
        <f t="shared" si="3"/>
        <v>559-12</v>
      </c>
      <c r="D101" s="1137" t="s">
        <v>629</v>
      </c>
      <c r="E101" s="1137" t="s">
        <v>74</v>
      </c>
      <c r="F101" s="1137" t="s">
        <v>77</v>
      </c>
      <c r="G101" s="1137" t="s">
        <v>3127</v>
      </c>
      <c r="H101" s="1137" t="s">
        <v>6</v>
      </c>
      <c r="I101" s="1149">
        <v>1</v>
      </c>
      <c r="J101" s="1150"/>
      <c r="K101" s="1149">
        <f t="shared" si="4"/>
        <v>0</v>
      </c>
    </row>
    <row r="102" spans="1:11" s="5" customFormat="1" ht="60" x14ac:dyDescent="0.25">
      <c r="A102" s="1137">
        <v>13</v>
      </c>
      <c r="B102" s="1137">
        <v>559</v>
      </c>
      <c r="C102" s="200" t="str">
        <f t="shared" si="3"/>
        <v>559-13</v>
      </c>
      <c r="D102" s="1137" t="s">
        <v>629</v>
      </c>
      <c r="E102" s="1137" t="s">
        <v>74</v>
      </c>
      <c r="F102" s="1137" t="s">
        <v>77</v>
      </c>
      <c r="G102" s="1137" t="s">
        <v>3128</v>
      </c>
      <c r="H102" s="1137" t="s">
        <v>3129</v>
      </c>
      <c r="I102" s="1149">
        <v>1</v>
      </c>
      <c r="J102" s="1150"/>
      <c r="K102" s="1149">
        <f t="shared" si="4"/>
        <v>0</v>
      </c>
    </row>
    <row r="103" spans="1:11" s="5" customFormat="1" ht="45" x14ac:dyDescent="0.25">
      <c r="A103" s="1137">
        <v>14</v>
      </c>
      <c r="B103" s="1137">
        <v>559</v>
      </c>
      <c r="C103" s="200" t="str">
        <f t="shared" si="3"/>
        <v>559-14</v>
      </c>
      <c r="D103" s="1137" t="s">
        <v>629</v>
      </c>
      <c r="E103" s="1137" t="s">
        <v>74</v>
      </c>
      <c r="F103" s="1137" t="s">
        <v>77</v>
      </c>
      <c r="G103" s="1137" t="s">
        <v>3130</v>
      </c>
      <c r="H103" s="1137" t="s">
        <v>6</v>
      </c>
      <c r="I103" s="1149">
        <v>1</v>
      </c>
      <c r="J103" s="1150"/>
      <c r="K103" s="1149">
        <f t="shared" si="4"/>
        <v>0</v>
      </c>
    </row>
    <row r="104" spans="1:11" s="5" customFormat="1" ht="30" x14ac:dyDescent="0.25">
      <c r="A104" s="1137">
        <v>6257</v>
      </c>
      <c r="B104" s="1137">
        <v>559</v>
      </c>
      <c r="C104" s="200" t="str">
        <f t="shared" si="3"/>
        <v>559-6257</v>
      </c>
      <c r="D104" s="1137" t="s">
        <v>629</v>
      </c>
      <c r="E104" s="1137" t="s">
        <v>74</v>
      </c>
      <c r="F104" s="1137" t="s">
        <v>77</v>
      </c>
      <c r="G104" s="1137" t="s">
        <v>79</v>
      </c>
      <c r="H104" s="1137" t="s">
        <v>6</v>
      </c>
      <c r="I104" s="1149">
        <v>1</v>
      </c>
      <c r="J104" s="1149">
        <f>VLOOKUP(A104,CENIK!$A$3:$F$201,6,FALSE)</f>
        <v>0</v>
      </c>
      <c r="K104" s="1149">
        <f t="shared" si="4"/>
        <v>0</v>
      </c>
    </row>
    <row r="105" spans="1:11" s="5" customFormat="1" ht="75" x14ac:dyDescent="0.25">
      <c r="A105" s="1137">
        <v>6266</v>
      </c>
      <c r="B105" s="1137">
        <v>559</v>
      </c>
      <c r="C105" s="200" t="str">
        <f t="shared" si="3"/>
        <v>559-6266</v>
      </c>
      <c r="D105" s="1137" t="s">
        <v>629</v>
      </c>
      <c r="E105" s="1137" t="s">
        <v>74</v>
      </c>
      <c r="F105" s="1137" t="s">
        <v>77</v>
      </c>
      <c r="G105" s="1137" t="s">
        <v>676</v>
      </c>
      <c r="H105" s="1137" t="s">
        <v>6</v>
      </c>
      <c r="I105" s="1149">
        <v>3</v>
      </c>
      <c r="J105" s="1149">
        <f>VLOOKUP(A105,CENIK!$A$3:$F$201,6,FALSE)</f>
        <v>0</v>
      </c>
      <c r="K105" s="1149">
        <f t="shared" si="4"/>
        <v>0</v>
      </c>
    </row>
    <row r="106" spans="1:11" s="5" customFormat="1" ht="30" x14ac:dyDescent="0.25">
      <c r="A106" s="1137">
        <v>6401</v>
      </c>
      <c r="B106" s="1137">
        <v>559</v>
      </c>
      <c r="C106" s="200" t="str">
        <f t="shared" si="3"/>
        <v>559-6401</v>
      </c>
      <c r="D106" s="1137" t="s">
        <v>629</v>
      </c>
      <c r="E106" s="1137" t="s">
        <v>74</v>
      </c>
      <c r="F106" s="1137" t="s">
        <v>85</v>
      </c>
      <c r="G106" s="1137" t="s">
        <v>86</v>
      </c>
      <c r="H106" s="1137" t="s">
        <v>10</v>
      </c>
      <c r="I106" s="1149">
        <v>1141</v>
      </c>
      <c r="J106" s="1149">
        <f>VLOOKUP(A106,CENIK!$A$3:$F$201,6,FALSE)</f>
        <v>0</v>
      </c>
      <c r="K106" s="1149">
        <f t="shared" si="4"/>
        <v>0</v>
      </c>
    </row>
    <row r="107" spans="1:11" s="5" customFormat="1" ht="60" x14ac:dyDescent="0.25">
      <c r="A107" s="1137">
        <v>6405</v>
      </c>
      <c r="B107" s="1137">
        <v>559</v>
      </c>
      <c r="C107" s="200" t="str">
        <f t="shared" si="3"/>
        <v>559-6405</v>
      </c>
      <c r="D107" s="1137" t="s">
        <v>629</v>
      </c>
      <c r="E107" s="1137" t="s">
        <v>74</v>
      </c>
      <c r="F107" s="1137" t="s">
        <v>85</v>
      </c>
      <c r="G107" s="1137" t="s">
        <v>87</v>
      </c>
      <c r="H107" s="1137" t="s">
        <v>10</v>
      </c>
      <c r="I107" s="1149">
        <v>1141</v>
      </c>
      <c r="J107" s="1149">
        <f>VLOOKUP(A107,CENIK!$A$3:$F$201,6,FALSE)</f>
        <v>0</v>
      </c>
      <c r="K107" s="1149">
        <f t="shared" si="4"/>
        <v>0</v>
      </c>
    </row>
    <row r="108" spans="1:11" s="5" customFormat="1" ht="30" x14ac:dyDescent="0.25">
      <c r="A108" s="1137">
        <v>6403</v>
      </c>
      <c r="B108" s="1137">
        <v>559</v>
      </c>
      <c r="C108" s="200" t="str">
        <f t="shared" si="3"/>
        <v>559-6403</v>
      </c>
      <c r="D108" s="1137" t="s">
        <v>629</v>
      </c>
      <c r="E108" s="1137" t="s">
        <v>74</v>
      </c>
      <c r="F108" s="1137" t="s">
        <v>85</v>
      </c>
      <c r="G108" s="1137" t="s">
        <v>654</v>
      </c>
      <c r="H108" s="1137" t="s">
        <v>10</v>
      </c>
      <c r="I108" s="1149">
        <v>1141</v>
      </c>
      <c r="J108" s="1149">
        <f>VLOOKUP(A108,CENIK!$A$3:$F$201,6,FALSE)</f>
        <v>0</v>
      </c>
      <c r="K108" s="1149">
        <f t="shared" si="4"/>
        <v>0</v>
      </c>
    </row>
    <row r="109" spans="1:11" s="5" customFormat="1" ht="30" x14ac:dyDescent="0.25">
      <c r="A109" s="1137">
        <v>6501</v>
      </c>
      <c r="B109" s="1137">
        <v>559</v>
      </c>
      <c r="C109" s="200" t="str">
        <f t="shared" si="3"/>
        <v>559-6501</v>
      </c>
      <c r="D109" s="1137" t="s">
        <v>629</v>
      </c>
      <c r="E109" s="1137" t="s">
        <v>74</v>
      </c>
      <c r="F109" s="1137" t="s">
        <v>88</v>
      </c>
      <c r="G109" s="1137" t="s">
        <v>271</v>
      </c>
      <c r="H109" s="1137" t="s">
        <v>6</v>
      </c>
      <c r="I109" s="1149">
        <v>2</v>
      </c>
      <c r="J109" s="1149">
        <f>VLOOKUP(A109,CENIK!$A$3:$F$201,6,FALSE)</f>
        <v>0</v>
      </c>
      <c r="K109" s="1149">
        <f t="shared" si="4"/>
        <v>0</v>
      </c>
    </row>
    <row r="110" spans="1:11" s="5" customFormat="1" ht="30" x14ac:dyDescent="0.25">
      <c r="A110" s="1137">
        <v>6502</v>
      </c>
      <c r="B110" s="1137">
        <v>559</v>
      </c>
      <c r="C110" s="200" t="str">
        <f t="shared" si="3"/>
        <v>559-6502</v>
      </c>
      <c r="D110" s="1137" t="s">
        <v>629</v>
      </c>
      <c r="E110" s="1137" t="s">
        <v>74</v>
      </c>
      <c r="F110" s="1137" t="s">
        <v>88</v>
      </c>
      <c r="G110" s="1137" t="s">
        <v>272</v>
      </c>
      <c r="H110" s="1137" t="s">
        <v>6</v>
      </c>
      <c r="I110" s="1149">
        <v>2</v>
      </c>
      <c r="J110" s="1149">
        <f>VLOOKUP(A110,CENIK!$A$3:$F$201,6,FALSE)</f>
        <v>0</v>
      </c>
      <c r="K110" s="1149">
        <f t="shared" si="4"/>
        <v>0</v>
      </c>
    </row>
    <row r="111" spans="1:11" s="5" customFormat="1" ht="45" x14ac:dyDescent="0.25">
      <c r="A111" s="1137">
        <v>6503</v>
      </c>
      <c r="B111" s="1137">
        <v>559</v>
      </c>
      <c r="C111" s="200" t="str">
        <f t="shared" si="3"/>
        <v>559-6503</v>
      </c>
      <c r="D111" s="1137" t="s">
        <v>629</v>
      </c>
      <c r="E111" s="1137" t="s">
        <v>74</v>
      </c>
      <c r="F111" s="1137" t="s">
        <v>88</v>
      </c>
      <c r="G111" s="1137" t="s">
        <v>273</v>
      </c>
      <c r="H111" s="1137" t="s">
        <v>6</v>
      </c>
      <c r="I111" s="1149">
        <v>3</v>
      </c>
      <c r="J111" s="1149">
        <f>VLOOKUP(A111,CENIK!$A$3:$F$201,6,FALSE)</f>
        <v>0</v>
      </c>
      <c r="K111" s="1149">
        <f t="shared" si="4"/>
        <v>0</v>
      </c>
    </row>
    <row r="112" spans="1:11" s="5" customFormat="1" ht="45" x14ac:dyDescent="0.25">
      <c r="A112" s="1137">
        <v>6504</v>
      </c>
      <c r="B112" s="1137">
        <v>559</v>
      </c>
      <c r="C112" s="200" t="str">
        <f t="shared" si="3"/>
        <v>559-6504</v>
      </c>
      <c r="D112" s="1137" t="s">
        <v>629</v>
      </c>
      <c r="E112" s="1137" t="s">
        <v>74</v>
      </c>
      <c r="F112" s="1137" t="s">
        <v>88</v>
      </c>
      <c r="G112" s="1137" t="s">
        <v>274</v>
      </c>
      <c r="H112" s="1137" t="s">
        <v>6</v>
      </c>
      <c r="I112" s="1149">
        <v>4</v>
      </c>
      <c r="J112" s="1149">
        <f>VLOOKUP(A112,CENIK!$A$3:$F$201,6,FALSE)</f>
        <v>0</v>
      </c>
      <c r="K112" s="1149">
        <f t="shared" si="4"/>
        <v>0</v>
      </c>
    </row>
    <row r="113" spans="1:11" s="5" customFormat="1" ht="45" x14ac:dyDescent="0.25">
      <c r="A113" s="1137">
        <v>6505</v>
      </c>
      <c r="B113" s="1137">
        <v>559</v>
      </c>
      <c r="C113" s="200" t="str">
        <f t="shared" si="3"/>
        <v>559-6505</v>
      </c>
      <c r="D113" s="1137" t="s">
        <v>629</v>
      </c>
      <c r="E113" s="1137" t="s">
        <v>74</v>
      </c>
      <c r="F113" s="1137" t="s">
        <v>88</v>
      </c>
      <c r="G113" s="1137" t="s">
        <v>275</v>
      </c>
      <c r="H113" s="1137" t="s">
        <v>6</v>
      </c>
      <c r="I113" s="1149">
        <v>2</v>
      </c>
      <c r="J113" s="1149">
        <f>VLOOKUP(A113,CENIK!$A$3:$F$201,6,FALSE)</f>
        <v>0</v>
      </c>
      <c r="K113" s="1149">
        <f t="shared" si="4"/>
        <v>0</v>
      </c>
    </row>
    <row r="114" spans="1:11" s="5" customFormat="1" ht="30" x14ac:dyDescent="0.25">
      <c r="A114" s="1137">
        <v>6507</v>
      </c>
      <c r="B114" s="1137">
        <v>559</v>
      </c>
      <c r="C114" s="200" t="str">
        <f t="shared" si="3"/>
        <v>559-6507</v>
      </c>
      <c r="D114" s="1137" t="s">
        <v>629</v>
      </c>
      <c r="E114" s="1137" t="s">
        <v>74</v>
      </c>
      <c r="F114" s="1137" t="s">
        <v>88</v>
      </c>
      <c r="G114" s="1137" t="s">
        <v>277</v>
      </c>
      <c r="H114" s="1137" t="s">
        <v>6</v>
      </c>
      <c r="I114" s="1149">
        <v>2</v>
      </c>
      <c r="J114" s="1149">
        <f>VLOOKUP(A114,CENIK!$A$3:$F$201,6,FALSE)</f>
        <v>0</v>
      </c>
      <c r="K114" s="1149">
        <f t="shared" si="4"/>
        <v>0</v>
      </c>
    </row>
    <row r="115" spans="1:11" s="5" customFormat="1" ht="75" x14ac:dyDescent="0.25">
      <c r="A115" s="1137">
        <v>15</v>
      </c>
      <c r="B115" s="1137">
        <v>559</v>
      </c>
      <c r="C115" s="200" t="str">
        <f t="shared" si="3"/>
        <v>559-15</v>
      </c>
      <c r="D115" s="1137" t="s">
        <v>629</v>
      </c>
      <c r="E115" s="1137" t="s">
        <v>74</v>
      </c>
      <c r="F115" s="1137" t="s">
        <v>75</v>
      </c>
      <c r="G115" s="1137" t="s">
        <v>3131</v>
      </c>
      <c r="H115" s="1137" t="s">
        <v>6</v>
      </c>
      <c r="I115" s="1149">
        <v>14</v>
      </c>
      <c r="J115" s="1150"/>
      <c r="K115" s="1149">
        <f t="shared" si="4"/>
        <v>0</v>
      </c>
    </row>
    <row r="116" spans="1:11" s="5" customFormat="1" ht="30" x14ac:dyDescent="0.25">
      <c r="A116" s="1137">
        <v>16</v>
      </c>
      <c r="B116" s="1137">
        <v>559</v>
      </c>
      <c r="C116" s="200" t="str">
        <f t="shared" si="3"/>
        <v>559-16</v>
      </c>
      <c r="D116" s="1137" t="s">
        <v>629</v>
      </c>
      <c r="E116" s="1137" t="s">
        <v>74</v>
      </c>
      <c r="F116" s="1137" t="s">
        <v>75</v>
      </c>
      <c r="G116" s="1137" t="s">
        <v>3132</v>
      </c>
      <c r="H116" s="1137" t="s">
        <v>6</v>
      </c>
      <c r="I116" s="1149">
        <v>5</v>
      </c>
      <c r="J116" s="1150"/>
      <c r="K116" s="1149">
        <f t="shared" si="4"/>
        <v>0</v>
      </c>
    </row>
    <row r="117" spans="1:11" s="5" customFormat="1" ht="30" x14ac:dyDescent="0.25">
      <c r="A117" s="1137">
        <v>17</v>
      </c>
      <c r="B117" s="1137">
        <v>559</v>
      </c>
      <c r="C117" s="200" t="str">
        <f t="shared" si="3"/>
        <v>559-17</v>
      </c>
      <c r="D117" s="1137" t="s">
        <v>629</v>
      </c>
      <c r="E117" s="1137" t="s">
        <v>74</v>
      </c>
      <c r="F117" s="1137" t="s">
        <v>75</v>
      </c>
      <c r="G117" s="1137" t="s">
        <v>3133</v>
      </c>
      <c r="H117" s="1137" t="s">
        <v>6</v>
      </c>
      <c r="I117" s="1149">
        <v>28</v>
      </c>
      <c r="J117" s="1150"/>
      <c r="K117" s="1149">
        <f t="shared" si="4"/>
        <v>0</v>
      </c>
    </row>
    <row r="118" spans="1:11" s="5" customFormat="1" ht="30" x14ac:dyDescent="0.25">
      <c r="A118" s="1137">
        <v>18</v>
      </c>
      <c r="B118" s="1137">
        <v>559</v>
      </c>
      <c r="C118" s="200" t="str">
        <f t="shared" si="3"/>
        <v>559-18</v>
      </c>
      <c r="D118" s="1137" t="s">
        <v>629</v>
      </c>
      <c r="E118" s="1137" t="s">
        <v>74</v>
      </c>
      <c r="F118" s="1137" t="s">
        <v>75</v>
      </c>
      <c r="G118" s="1137" t="s">
        <v>3134</v>
      </c>
      <c r="H118" s="1137" t="s">
        <v>6</v>
      </c>
      <c r="I118" s="1149">
        <v>1</v>
      </c>
      <c r="J118" s="1150"/>
      <c r="K118" s="1149">
        <f t="shared" si="4"/>
        <v>0</v>
      </c>
    </row>
    <row r="119" spans="1:11" s="5" customFormat="1" ht="90" x14ac:dyDescent="0.25">
      <c r="A119" s="1137">
        <v>19</v>
      </c>
      <c r="B119" s="1137">
        <v>559</v>
      </c>
      <c r="C119" s="200" t="str">
        <f t="shared" si="3"/>
        <v>559-19</v>
      </c>
      <c r="D119" s="1137" t="s">
        <v>629</v>
      </c>
      <c r="E119" s="1137" t="s">
        <v>74</v>
      </c>
      <c r="F119" s="1137" t="s">
        <v>77</v>
      </c>
      <c r="G119" s="1137" t="s">
        <v>3135</v>
      </c>
      <c r="H119" s="1137" t="s">
        <v>6</v>
      </c>
      <c r="I119" s="1149">
        <v>8</v>
      </c>
      <c r="J119" s="1150"/>
      <c r="K119" s="1149">
        <f t="shared" si="4"/>
        <v>0</v>
      </c>
    </row>
    <row r="120" spans="1:11" s="5" customFormat="1" ht="30" x14ac:dyDescent="0.25">
      <c r="A120" s="1137">
        <v>20</v>
      </c>
      <c r="B120" s="1137">
        <v>559</v>
      </c>
      <c r="C120" s="200" t="str">
        <f t="shared" si="3"/>
        <v>559-20</v>
      </c>
      <c r="D120" s="1137" t="s">
        <v>629</v>
      </c>
      <c r="E120" s="1137" t="s">
        <v>74</v>
      </c>
      <c r="F120" s="1137" t="s">
        <v>77</v>
      </c>
      <c r="G120" s="1137" t="s">
        <v>3136</v>
      </c>
      <c r="H120" s="1137" t="s">
        <v>6</v>
      </c>
      <c r="I120" s="1149">
        <v>1</v>
      </c>
      <c r="J120" s="1150"/>
      <c r="K120" s="1149">
        <f t="shared" si="4"/>
        <v>0</v>
      </c>
    </row>
    <row r="121" spans="1:11" s="5" customFormat="1" ht="60" x14ac:dyDescent="0.25">
      <c r="A121" s="1137">
        <v>1201</v>
      </c>
      <c r="B121" s="1137">
        <v>558</v>
      </c>
      <c r="C121" s="200" t="str">
        <f t="shared" si="3"/>
        <v>558-1201</v>
      </c>
      <c r="D121" s="1137" t="s">
        <v>630</v>
      </c>
      <c r="E121" s="1137" t="s">
        <v>7</v>
      </c>
      <c r="F121" s="1137" t="s">
        <v>8</v>
      </c>
      <c r="G121" s="1137" t="s">
        <v>9</v>
      </c>
      <c r="H121" s="1137" t="s">
        <v>10</v>
      </c>
      <c r="I121" s="1149">
        <v>311.2</v>
      </c>
      <c r="J121" s="1149">
        <f>VLOOKUP(A121,CENIK!$A$3:$F$201,6,FALSE)</f>
        <v>0</v>
      </c>
      <c r="K121" s="1149">
        <f t="shared" si="4"/>
        <v>0</v>
      </c>
    </row>
    <row r="122" spans="1:11" s="5" customFormat="1" ht="45" x14ac:dyDescent="0.25">
      <c r="A122" s="1137">
        <v>1202</v>
      </c>
      <c r="B122" s="1137">
        <v>558</v>
      </c>
      <c r="C122" s="200" t="str">
        <f t="shared" si="3"/>
        <v>558-1202</v>
      </c>
      <c r="D122" s="1137" t="s">
        <v>630</v>
      </c>
      <c r="E122" s="1137" t="s">
        <v>7</v>
      </c>
      <c r="F122" s="1137" t="s">
        <v>8</v>
      </c>
      <c r="G122" s="1137" t="s">
        <v>11</v>
      </c>
      <c r="H122" s="1137" t="s">
        <v>12</v>
      </c>
      <c r="I122" s="1149">
        <v>20</v>
      </c>
      <c r="J122" s="1149">
        <f>VLOOKUP(A122,CENIK!$A$3:$F$201,6,FALSE)</f>
        <v>0</v>
      </c>
      <c r="K122" s="1149">
        <f t="shared" si="4"/>
        <v>0</v>
      </c>
    </row>
    <row r="123" spans="1:11" s="5" customFormat="1" ht="60" x14ac:dyDescent="0.25">
      <c r="A123" s="1137">
        <v>1203</v>
      </c>
      <c r="B123" s="1137">
        <v>558</v>
      </c>
      <c r="C123" s="200" t="str">
        <f t="shared" si="3"/>
        <v>558-1203</v>
      </c>
      <c r="D123" s="1137" t="s">
        <v>630</v>
      </c>
      <c r="E123" s="1137" t="s">
        <v>7</v>
      </c>
      <c r="F123" s="1137" t="s">
        <v>8</v>
      </c>
      <c r="G123" s="1137" t="s">
        <v>236</v>
      </c>
      <c r="H123" s="1137" t="s">
        <v>10</v>
      </c>
      <c r="I123" s="1149">
        <v>35</v>
      </c>
      <c r="J123" s="1149">
        <f>VLOOKUP(A123,CENIK!$A$3:$F$201,6,FALSE)</f>
        <v>0</v>
      </c>
      <c r="K123" s="1149">
        <f t="shared" si="4"/>
        <v>0</v>
      </c>
    </row>
    <row r="124" spans="1:11" s="5" customFormat="1" ht="45" x14ac:dyDescent="0.25">
      <c r="A124" s="1137">
        <v>1204</v>
      </c>
      <c r="B124" s="1137">
        <v>558</v>
      </c>
      <c r="C124" s="200" t="str">
        <f t="shared" si="3"/>
        <v>558-1204</v>
      </c>
      <c r="D124" s="1137" t="s">
        <v>630</v>
      </c>
      <c r="E124" s="1137" t="s">
        <v>7</v>
      </c>
      <c r="F124" s="1137" t="s">
        <v>8</v>
      </c>
      <c r="G124" s="1137" t="s">
        <v>13</v>
      </c>
      <c r="H124" s="1137" t="s">
        <v>10</v>
      </c>
      <c r="I124" s="1149">
        <v>260</v>
      </c>
      <c r="J124" s="1149">
        <f>VLOOKUP(A124,CENIK!$A$3:$F$201,6,FALSE)</f>
        <v>0</v>
      </c>
      <c r="K124" s="1149">
        <f t="shared" si="4"/>
        <v>0</v>
      </c>
    </row>
    <row r="125" spans="1:11" s="5" customFormat="1" ht="60" x14ac:dyDescent="0.25">
      <c r="A125" s="1137">
        <v>1205</v>
      </c>
      <c r="B125" s="1137">
        <v>558</v>
      </c>
      <c r="C125" s="200" t="str">
        <f t="shared" si="3"/>
        <v>558-1205</v>
      </c>
      <c r="D125" s="1137" t="s">
        <v>630</v>
      </c>
      <c r="E125" s="1137" t="s">
        <v>7</v>
      </c>
      <c r="F125" s="1137" t="s">
        <v>8</v>
      </c>
      <c r="G125" s="1137" t="s">
        <v>237</v>
      </c>
      <c r="H125" s="1137" t="s">
        <v>14</v>
      </c>
      <c r="I125" s="1149">
        <v>1</v>
      </c>
      <c r="J125" s="1149">
        <f>VLOOKUP(A125,CENIK!$A$3:$F$201,6,FALSE)</f>
        <v>0</v>
      </c>
      <c r="K125" s="1149">
        <f t="shared" si="4"/>
        <v>0</v>
      </c>
    </row>
    <row r="126" spans="1:11" s="5" customFormat="1" ht="75" x14ac:dyDescent="0.25">
      <c r="A126" s="1137">
        <v>1207</v>
      </c>
      <c r="B126" s="1137">
        <v>558</v>
      </c>
      <c r="C126" s="200" t="str">
        <f t="shared" si="3"/>
        <v>558-1207</v>
      </c>
      <c r="D126" s="1137" t="s">
        <v>630</v>
      </c>
      <c r="E126" s="1137" t="s">
        <v>7</v>
      </c>
      <c r="F126" s="1137" t="s">
        <v>8</v>
      </c>
      <c r="G126" s="1137" t="s">
        <v>239</v>
      </c>
      <c r="H126" s="1137" t="s">
        <v>14</v>
      </c>
      <c r="I126" s="1149">
        <v>1</v>
      </c>
      <c r="J126" s="1149">
        <f>VLOOKUP(A126,CENIK!$A$3:$F$201,6,FALSE)</f>
        <v>0</v>
      </c>
      <c r="K126" s="1149">
        <f t="shared" si="4"/>
        <v>0</v>
      </c>
    </row>
    <row r="127" spans="1:11" s="5" customFormat="1" ht="75" x14ac:dyDescent="0.25">
      <c r="A127" s="1137">
        <v>1211</v>
      </c>
      <c r="B127" s="1137">
        <v>558</v>
      </c>
      <c r="C127" s="200" t="str">
        <f t="shared" si="3"/>
        <v>558-1211</v>
      </c>
      <c r="D127" s="1137" t="s">
        <v>630</v>
      </c>
      <c r="E127" s="1137" t="s">
        <v>7</v>
      </c>
      <c r="F127" s="1137" t="s">
        <v>8</v>
      </c>
      <c r="G127" s="1137" t="s">
        <v>242</v>
      </c>
      <c r="H127" s="1137" t="s">
        <v>14</v>
      </c>
      <c r="I127" s="1149">
        <v>1</v>
      </c>
      <c r="J127" s="1149">
        <f>VLOOKUP(A127,CENIK!$A$3:$F$201,6,FALSE)</f>
        <v>0</v>
      </c>
      <c r="K127" s="1149">
        <f t="shared" si="4"/>
        <v>0</v>
      </c>
    </row>
    <row r="128" spans="1:11" s="5" customFormat="1" ht="60" x14ac:dyDescent="0.25">
      <c r="A128" s="1137">
        <v>1212</v>
      </c>
      <c r="B128" s="1137">
        <v>558</v>
      </c>
      <c r="C128" s="200" t="str">
        <f t="shared" si="3"/>
        <v>558-1212</v>
      </c>
      <c r="D128" s="1137" t="s">
        <v>630</v>
      </c>
      <c r="E128" s="1137" t="s">
        <v>7</v>
      </c>
      <c r="F128" s="1137" t="s">
        <v>8</v>
      </c>
      <c r="G128" s="1137" t="s">
        <v>243</v>
      </c>
      <c r="H128" s="1137" t="s">
        <v>14</v>
      </c>
      <c r="I128" s="1149">
        <v>1</v>
      </c>
      <c r="J128" s="1149">
        <f>VLOOKUP(A128,CENIK!$A$3:$F$201,6,FALSE)</f>
        <v>0</v>
      </c>
      <c r="K128" s="1149">
        <f t="shared" si="4"/>
        <v>0</v>
      </c>
    </row>
    <row r="129" spans="1:11" s="5" customFormat="1" ht="45" x14ac:dyDescent="0.25">
      <c r="A129" s="1137">
        <v>1301</v>
      </c>
      <c r="B129" s="1137">
        <v>558</v>
      </c>
      <c r="C129" s="200" t="str">
        <f t="shared" si="3"/>
        <v>558-1301</v>
      </c>
      <c r="D129" s="1137" t="s">
        <v>630</v>
      </c>
      <c r="E129" s="1137" t="s">
        <v>7</v>
      </c>
      <c r="F129" s="1137" t="s">
        <v>15</v>
      </c>
      <c r="G129" s="1137" t="s">
        <v>16</v>
      </c>
      <c r="H129" s="1137" t="s">
        <v>10</v>
      </c>
      <c r="I129" s="1149">
        <v>311.2</v>
      </c>
      <c r="J129" s="1149">
        <f>VLOOKUP(A129,CENIK!$A$3:$F$201,6,FALSE)</f>
        <v>0</v>
      </c>
      <c r="K129" s="1149">
        <f t="shared" si="4"/>
        <v>0</v>
      </c>
    </row>
    <row r="130" spans="1:11" s="5" customFormat="1" ht="60" x14ac:dyDescent="0.25">
      <c r="A130" s="1137">
        <v>1307</v>
      </c>
      <c r="B130" s="1137">
        <v>558</v>
      </c>
      <c r="C130" s="200" t="str">
        <f t="shared" si="3"/>
        <v>558-1307</v>
      </c>
      <c r="D130" s="1137" t="s">
        <v>630</v>
      </c>
      <c r="E130" s="1137" t="s">
        <v>7</v>
      </c>
      <c r="F130" s="1137" t="s">
        <v>15</v>
      </c>
      <c r="G130" s="1137" t="s">
        <v>18</v>
      </c>
      <c r="H130" s="1137" t="s">
        <v>6</v>
      </c>
      <c r="I130" s="1149">
        <v>2</v>
      </c>
      <c r="J130" s="1149">
        <f>VLOOKUP(A130,CENIK!$A$3:$F$201,6,FALSE)</f>
        <v>0</v>
      </c>
      <c r="K130" s="1149">
        <f t="shared" si="4"/>
        <v>0</v>
      </c>
    </row>
    <row r="131" spans="1:11" s="5" customFormat="1" ht="60" x14ac:dyDescent="0.25">
      <c r="A131" s="1137">
        <v>1310</v>
      </c>
      <c r="B131" s="1137">
        <v>558</v>
      </c>
      <c r="C131" s="200" t="str">
        <f t="shared" si="3"/>
        <v>558-1310</v>
      </c>
      <c r="D131" s="1137" t="s">
        <v>630</v>
      </c>
      <c r="E131" s="1137" t="s">
        <v>7</v>
      </c>
      <c r="F131" s="1137" t="s">
        <v>15</v>
      </c>
      <c r="G131" s="1137" t="s">
        <v>21</v>
      </c>
      <c r="H131" s="1137" t="s">
        <v>22</v>
      </c>
      <c r="I131" s="1149">
        <v>280.08</v>
      </c>
      <c r="J131" s="1149">
        <f>VLOOKUP(A131,CENIK!$A$3:$F$201,6,FALSE)</f>
        <v>0</v>
      </c>
      <c r="K131" s="1149">
        <f t="shared" si="4"/>
        <v>0</v>
      </c>
    </row>
    <row r="132" spans="1:11" s="5" customFormat="1" ht="30" x14ac:dyDescent="0.25">
      <c r="A132" s="1137">
        <v>1312</v>
      </c>
      <c r="B132" s="1137">
        <v>558</v>
      </c>
      <c r="C132" s="200" t="str">
        <f t="shared" si="3"/>
        <v>558-1312</v>
      </c>
      <c r="D132" s="1137" t="s">
        <v>630</v>
      </c>
      <c r="E132" s="1137" t="s">
        <v>7</v>
      </c>
      <c r="F132" s="1137" t="s">
        <v>15</v>
      </c>
      <c r="G132" s="1137" t="s">
        <v>24</v>
      </c>
      <c r="H132" s="1137" t="s">
        <v>6</v>
      </c>
      <c r="I132" s="1149">
        <v>1</v>
      </c>
      <c r="J132" s="1149">
        <f>VLOOKUP(A132,CENIK!$A$3:$F$201,6,FALSE)</f>
        <v>0</v>
      </c>
      <c r="K132" s="1149">
        <f t="shared" si="4"/>
        <v>0</v>
      </c>
    </row>
    <row r="133" spans="1:11" s="5" customFormat="1" ht="30" x14ac:dyDescent="0.25">
      <c r="A133" s="1137">
        <v>1401</v>
      </c>
      <c r="B133" s="1137">
        <v>558</v>
      </c>
      <c r="C133" s="200" t="str">
        <f t="shared" si="3"/>
        <v>558-1401</v>
      </c>
      <c r="D133" s="1137" t="s">
        <v>630</v>
      </c>
      <c r="E133" s="1137" t="s">
        <v>7</v>
      </c>
      <c r="F133" s="1137" t="s">
        <v>25</v>
      </c>
      <c r="G133" s="1137" t="s">
        <v>247</v>
      </c>
      <c r="H133" s="1137" t="s">
        <v>20</v>
      </c>
      <c r="I133" s="1149">
        <v>40</v>
      </c>
      <c r="J133" s="1149">
        <f>VLOOKUP(A133,CENIK!$A$3:$F$201,6,FALSE)</f>
        <v>0</v>
      </c>
      <c r="K133" s="1149">
        <f t="shared" si="4"/>
        <v>0</v>
      </c>
    </row>
    <row r="134" spans="1:11" s="5" customFormat="1" ht="30" x14ac:dyDescent="0.25">
      <c r="A134" s="1137">
        <v>1402</v>
      </c>
      <c r="B134" s="1137">
        <v>558</v>
      </c>
      <c r="C134" s="200" t="str">
        <f t="shared" si="3"/>
        <v>558-1402</v>
      </c>
      <c r="D134" s="1137" t="s">
        <v>630</v>
      </c>
      <c r="E134" s="1137" t="s">
        <v>7</v>
      </c>
      <c r="F134" s="1137" t="s">
        <v>25</v>
      </c>
      <c r="G134" s="1137" t="s">
        <v>248</v>
      </c>
      <c r="H134" s="1137" t="s">
        <v>20</v>
      </c>
      <c r="I134" s="1149">
        <v>10</v>
      </c>
      <c r="J134" s="1149">
        <f>VLOOKUP(A134,CENIK!$A$3:$F$201,6,FALSE)</f>
        <v>0</v>
      </c>
      <c r="K134" s="1149">
        <f t="shared" si="4"/>
        <v>0</v>
      </c>
    </row>
    <row r="135" spans="1:11" s="5" customFormat="1" ht="30" x14ac:dyDescent="0.25">
      <c r="A135" s="1137">
        <v>1403</v>
      </c>
      <c r="B135" s="1137">
        <v>558</v>
      </c>
      <c r="C135" s="200" t="str">
        <f t="shared" si="3"/>
        <v>558-1403</v>
      </c>
      <c r="D135" s="1137" t="s">
        <v>630</v>
      </c>
      <c r="E135" s="1137" t="s">
        <v>7</v>
      </c>
      <c r="F135" s="1137" t="s">
        <v>25</v>
      </c>
      <c r="G135" s="1137" t="s">
        <v>249</v>
      </c>
      <c r="H135" s="1137" t="s">
        <v>20</v>
      </c>
      <c r="I135" s="1149">
        <v>20</v>
      </c>
      <c r="J135" s="1149">
        <f>VLOOKUP(A135,CENIK!$A$3:$F$201,6,FALSE)</f>
        <v>0</v>
      </c>
      <c r="K135" s="1149">
        <f t="shared" si="4"/>
        <v>0</v>
      </c>
    </row>
    <row r="136" spans="1:11" s="5" customFormat="1" ht="45" x14ac:dyDescent="0.25">
      <c r="A136" s="1137">
        <v>12308</v>
      </c>
      <c r="B136" s="1137">
        <v>558</v>
      </c>
      <c r="C136" s="200" t="str">
        <f t="shared" si="3"/>
        <v>558-12308</v>
      </c>
      <c r="D136" s="1137" t="s">
        <v>630</v>
      </c>
      <c r="E136" s="1137" t="s">
        <v>26</v>
      </c>
      <c r="F136" s="1137" t="s">
        <v>27</v>
      </c>
      <c r="G136" s="1137" t="s">
        <v>28</v>
      </c>
      <c r="H136" s="1137" t="s">
        <v>29</v>
      </c>
      <c r="I136" s="1149">
        <v>529.04</v>
      </c>
      <c r="J136" s="1149">
        <f>VLOOKUP(A136,CENIK!$A$3:$F$201,6,FALSE)</f>
        <v>0</v>
      </c>
      <c r="K136" s="1149">
        <f t="shared" si="4"/>
        <v>0</v>
      </c>
    </row>
    <row r="137" spans="1:11" s="5" customFormat="1" ht="30" x14ac:dyDescent="0.25">
      <c r="A137" s="1137">
        <v>12327</v>
      </c>
      <c r="B137" s="1137">
        <v>558</v>
      </c>
      <c r="C137" s="200" t="str">
        <f t="shared" si="3"/>
        <v>558-12327</v>
      </c>
      <c r="D137" s="1137" t="s">
        <v>630</v>
      </c>
      <c r="E137" s="1137" t="s">
        <v>26</v>
      </c>
      <c r="F137" s="1137" t="s">
        <v>27</v>
      </c>
      <c r="G137" s="1137" t="s">
        <v>31</v>
      </c>
      <c r="H137" s="1137" t="s">
        <v>10</v>
      </c>
      <c r="I137" s="1149">
        <v>16</v>
      </c>
      <c r="J137" s="1149">
        <f>VLOOKUP(A137,CENIK!$A$3:$F$201,6,FALSE)</f>
        <v>0</v>
      </c>
      <c r="K137" s="1149">
        <f t="shared" si="4"/>
        <v>0</v>
      </c>
    </row>
    <row r="138" spans="1:11" s="5" customFormat="1" ht="45" x14ac:dyDescent="0.25">
      <c r="A138" s="1137">
        <v>31302</v>
      </c>
      <c r="B138" s="1137">
        <v>558</v>
      </c>
      <c r="C138" s="200" t="str">
        <f t="shared" si="3"/>
        <v>558-31302</v>
      </c>
      <c r="D138" s="1137" t="s">
        <v>630</v>
      </c>
      <c r="E138" s="1137" t="s">
        <v>26</v>
      </c>
      <c r="F138" s="1137" t="s">
        <v>36</v>
      </c>
      <c r="G138" s="1137" t="s">
        <v>639</v>
      </c>
      <c r="H138" s="1137" t="s">
        <v>22</v>
      </c>
      <c r="I138" s="1149">
        <v>211.61600000000001</v>
      </c>
      <c r="J138" s="1149">
        <f>VLOOKUP(A138,CENIK!$A$3:$F$201,6,FALSE)</f>
        <v>0</v>
      </c>
      <c r="K138" s="1149">
        <f t="shared" si="4"/>
        <v>0</v>
      </c>
    </row>
    <row r="139" spans="1:11" s="5" customFormat="1" ht="75" x14ac:dyDescent="0.25">
      <c r="A139" s="1137">
        <v>31503</v>
      </c>
      <c r="B139" s="1137">
        <v>558</v>
      </c>
      <c r="C139" s="200" t="str">
        <f t="shared" si="3"/>
        <v>558-31503</v>
      </c>
      <c r="D139" s="1137" t="s">
        <v>630</v>
      </c>
      <c r="E139" s="1137" t="s">
        <v>26</v>
      </c>
      <c r="F139" s="1137" t="s">
        <v>36</v>
      </c>
      <c r="G139" s="1137" t="s">
        <v>658</v>
      </c>
      <c r="H139" s="1137" t="s">
        <v>29</v>
      </c>
      <c r="I139" s="1149">
        <v>529.04</v>
      </c>
      <c r="J139" s="1149">
        <f>VLOOKUP(A139,CENIK!$A$3:$F$201,6,FALSE)</f>
        <v>0</v>
      </c>
      <c r="K139" s="1149">
        <f t="shared" si="4"/>
        <v>0</v>
      </c>
    </row>
    <row r="140" spans="1:11" s="5" customFormat="1" ht="45" x14ac:dyDescent="0.25">
      <c r="A140" s="1137">
        <v>32208</v>
      </c>
      <c r="B140" s="1137">
        <v>558</v>
      </c>
      <c r="C140" s="200" t="str">
        <f t="shared" si="3"/>
        <v>558-32208</v>
      </c>
      <c r="D140" s="1137" t="s">
        <v>630</v>
      </c>
      <c r="E140" s="1137" t="s">
        <v>26</v>
      </c>
      <c r="F140" s="1137" t="s">
        <v>36</v>
      </c>
      <c r="G140" s="1137" t="s">
        <v>254</v>
      </c>
      <c r="H140" s="1137" t="s">
        <v>29</v>
      </c>
      <c r="I140" s="1149">
        <v>529.04</v>
      </c>
      <c r="J140" s="1149">
        <f>VLOOKUP(A140,CENIK!$A$3:$F$201,6,FALSE)</f>
        <v>0</v>
      </c>
      <c r="K140" s="1149">
        <f t="shared" si="4"/>
        <v>0</v>
      </c>
    </row>
    <row r="141" spans="1:11" s="5" customFormat="1" ht="30" x14ac:dyDescent="0.25">
      <c r="A141" s="1137">
        <v>35301</v>
      </c>
      <c r="B141" s="1137">
        <v>558</v>
      </c>
      <c r="C141" s="200" t="str">
        <f t="shared" si="3"/>
        <v>558-35301</v>
      </c>
      <c r="D141" s="1137" t="s">
        <v>630</v>
      </c>
      <c r="E141" s="1137" t="s">
        <v>26</v>
      </c>
      <c r="F141" s="1137" t="s">
        <v>36</v>
      </c>
      <c r="G141" s="1137" t="s">
        <v>659</v>
      </c>
      <c r="H141" s="1137" t="s">
        <v>10</v>
      </c>
      <c r="I141" s="1149">
        <v>260</v>
      </c>
      <c r="J141" s="1149">
        <f>VLOOKUP(A141,CENIK!$A$3:$F$201,6,FALSE)</f>
        <v>0</v>
      </c>
      <c r="K141" s="1149">
        <f t="shared" si="4"/>
        <v>0</v>
      </c>
    </row>
    <row r="142" spans="1:11" s="5" customFormat="1" ht="60" x14ac:dyDescent="0.25">
      <c r="A142" s="1137">
        <v>3201</v>
      </c>
      <c r="B142" s="1137">
        <v>558</v>
      </c>
      <c r="C142" s="200" t="str">
        <f t="shared" si="3"/>
        <v>558-3201</v>
      </c>
      <c r="D142" s="1137" t="s">
        <v>630</v>
      </c>
      <c r="E142" s="1137" t="s">
        <v>46</v>
      </c>
      <c r="F142" s="1137" t="s">
        <v>663</v>
      </c>
      <c r="G142" s="1137" t="s">
        <v>665</v>
      </c>
      <c r="H142" s="1137" t="s">
        <v>6</v>
      </c>
      <c r="I142" s="1149">
        <v>1</v>
      </c>
      <c r="J142" s="1149">
        <f>VLOOKUP(A142,CENIK!$A$3:$F$201,6,FALSE)</f>
        <v>0</v>
      </c>
      <c r="K142" s="1149">
        <f t="shared" si="4"/>
        <v>0</v>
      </c>
    </row>
    <row r="143" spans="1:11" s="5" customFormat="1" ht="45" x14ac:dyDescent="0.25">
      <c r="A143" s="1137">
        <v>1</v>
      </c>
      <c r="B143" s="1137">
        <v>558</v>
      </c>
      <c r="C143" s="200" t="str">
        <f t="shared" si="3"/>
        <v>558-1</v>
      </c>
      <c r="D143" s="1137" t="s">
        <v>630</v>
      </c>
      <c r="E143" s="1137" t="s">
        <v>49</v>
      </c>
      <c r="F143" s="1137" t="s">
        <v>50</v>
      </c>
      <c r="G143" s="1137" t="s">
        <v>3137</v>
      </c>
      <c r="H143" s="1137" t="s">
        <v>22</v>
      </c>
      <c r="I143" s="1149">
        <v>45</v>
      </c>
      <c r="J143" s="1150"/>
      <c r="K143" s="1149">
        <f t="shared" si="4"/>
        <v>0</v>
      </c>
    </row>
    <row r="144" spans="1:11" s="5" customFormat="1" ht="60" x14ac:dyDescent="0.25">
      <c r="A144" s="1137">
        <v>2</v>
      </c>
      <c r="B144" s="1137">
        <v>558</v>
      </c>
      <c r="C144" s="200" t="str">
        <f t="shared" si="3"/>
        <v>558-2</v>
      </c>
      <c r="D144" s="1137" t="s">
        <v>630</v>
      </c>
      <c r="E144" s="1137" t="s">
        <v>49</v>
      </c>
      <c r="F144" s="1137" t="s">
        <v>50</v>
      </c>
      <c r="G144" s="1137" t="s">
        <v>3118</v>
      </c>
      <c r="H144" s="1137" t="s">
        <v>22</v>
      </c>
      <c r="I144" s="1149">
        <v>437.88799999999998</v>
      </c>
      <c r="J144" s="1150"/>
      <c r="K144" s="1149">
        <f t="shared" si="4"/>
        <v>0</v>
      </c>
    </row>
    <row r="145" spans="1:11" s="5" customFormat="1" ht="45" x14ac:dyDescent="0.25">
      <c r="A145" s="1137">
        <v>4121</v>
      </c>
      <c r="B145" s="1137">
        <v>558</v>
      </c>
      <c r="C145" s="200" t="str">
        <f t="shared" si="3"/>
        <v>558-4121</v>
      </c>
      <c r="D145" s="1137" t="s">
        <v>630</v>
      </c>
      <c r="E145" s="1137" t="s">
        <v>49</v>
      </c>
      <c r="F145" s="1137" t="s">
        <v>50</v>
      </c>
      <c r="G145" s="1137" t="s">
        <v>260</v>
      </c>
      <c r="H145" s="1137" t="s">
        <v>22</v>
      </c>
      <c r="I145" s="1149">
        <v>5</v>
      </c>
      <c r="J145" s="1149">
        <f>VLOOKUP(A145,CENIK!$A$3:$F$201,6,FALSE)</f>
        <v>0</v>
      </c>
      <c r="K145" s="1149">
        <f t="shared" si="4"/>
        <v>0</v>
      </c>
    </row>
    <row r="146" spans="1:11" s="5" customFormat="1" ht="30" x14ac:dyDescent="0.25">
      <c r="A146" s="1137">
        <v>4124</v>
      </c>
      <c r="B146" s="1137">
        <v>558</v>
      </c>
      <c r="C146" s="200" t="str">
        <f t="shared" si="3"/>
        <v>558-4124</v>
      </c>
      <c r="D146" s="1137" t="s">
        <v>630</v>
      </c>
      <c r="E146" s="1137" t="s">
        <v>49</v>
      </c>
      <c r="F146" s="1137" t="s">
        <v>50</v>
      </c>
      <c r="G146" s="1137" t="s">
        <v>55</v>
      </c>
      <c r="H146" s="1137" t="s">
        <v>20</v>
      </c>
      <c r="I146" s="1149">
        <v>25</v>
      </c>
      <c r="J146" s="1149">
        <f>VLOOKUP(A146,CENIK!$A$3:$F$201,6,FALSE)</f>
        <v>0</v>
      </c>
      <c r="K146" s="1149">
        <f t="shared" si="4"/>
        <v>0</v>
      </c>
    </row>
    <row r="147" spans="1:11" s="5" customFormat="1" ht="45" x14ac:dyDescent="0.25">
      <c r="A147" s="1137">
        <v>4101</v>
      </c>
      <c r="B147" s="1137">
        <v>558</v>
      </c>
      <c r="C147" s="200" t="str">
        <f t="shared" si="3"/>
        <v>558-4101</v>
      </c>
      <c r="D147" s="1137" t="s">
        <v>630</v>
      </c>
      <c r="E147" s="1137" t="s">
        <v>49</v>
      </c>
      <c r="F147" s="1137" t="s">
        <v>50</v>
      </c>
      <c r="G147" s="1137" t="s">
        <v>641</v>
      </c>
      <c r="H147" s="1137" t="s">
        <v>29</v>
      </c>
      <c r="I147" s="1149">
        <v>52</v>
      </c>
      <c r="J147" s="1149">
        <f>VLOOKUP(A147,CENIK!$A$3:$F$201,6,FALSE)</f>
        <v>0</v>
      </c>
      <c r="K147" s="1149">
        <f t="shared" si="4"/>
        <v>0</v>
      </c>
    </row>
    <row r="148" spans="1:11" s="5" customFormat="1" ht="75" x14ac:dyDescent="0.25">
      <c r="A148" s="1137">
        <v>3</v>
      </c>
      <c r="B148" s="1137">
        <v>558</v>
      </c>
      <c r="C148" s="200" t="str">
        <f t="shared" si="3"/>
        <v>558-3</v>
      </c>
      <c r="D148" s="1137" t="s">
        <v>630</v>
      </c>
      <c r="E148" s="1137" t="s">
        <v>49</v>
      </c>
      <c r="F148" s="1137" t="s">
        <v>56</v>
      </c>
      <c r="G148" s="1137" t="s">
        <v>3119</v>
      </c>
      <c r="H148" s="1137" t="s">
        <v>10</v>
      </c>
      <c r="I148" s="1149">
        <v>1058.08</v>
      </c>
      <c r="J148" s="1150"/>
      <c r="K148" s="1149">
        <f t="shared" si="4"/>
        <v>0</v>
      </c>
    </row>
    <row r="149" spans="1:11" s="5" customFormat="1" ht="60" x14ac:dyDescent="0.25">
      <c r="A149" s="1137">
        <v>4</v>
      </c>
      <c r="B149" s="1137">
        <v>558</v>
      </c>
      <c r="C149" s="200" t="str">
        <f t="shared" si="3"/>
        <v>558-4</v>
      </c>
      <c r="D149" s="1137" t="s">
        <v>630</v>
      </c>
      <c r="E149" s="1137" t="s">
        <v>49</v>
      </c>
      <c r="F149" s="1137" t="s">
        <v>56</v>
      </c>
      <c r="G149" s="1137" t="s">
        <v>3138</v>
      </c>
      <c r="H149" s="1137" t="s">
        <v>22</v>
      </c>
      <c r="I149" s="1149">
        <v>16.55</v>
      </c>
      <c r="J149" s="1150"/>
      <c r="K149" s="1149">
        <f t="shared" si="4"/>
        <v>0</v>
      </c>
    </row>
    <row r="150" spans="1:11" s="5" customFormat="1" ht="45" x14ac:dyDescent="0.25">
      <c r="A150" s="1137">
        <v>4201</v>
      </c>
      <c r="B150" s="1137">
        <v>558</v>
      </c>
      <c r="C150" s="200" t="str">
        <f t="shared" si="3"/>
        <v>558-4201</v>
      </c>
      <c r="D150" s="1137" t="s">
        <v>630</v>
      </c>
      <c r="E150" s="1137" t="s">
        <v>49</v>
      </c>
      <c r="F150" s="1137" t="s">
        <v>56</v>
      </c>
      <c r="G150" s="1137" t="s">
        <v>57</v>
      </c>
      <c r="H150" s="1137" t="s">
        <v>29</v>
      </c>
      <c r="I150" s="1149">
        <v>248.96</v>
      </c>
      <c r="J150" s="1149">
        <f>VLOOKUP(A150,CENIK!$A$3:$F$201,6,FALSE)</f>
        <v>0</v>
      </c>
      <c r="K150" s="1149">
        <f t="shared" si="4"/>
        <v>0</v>
      </c>
    </row>
    <row r="151" spans="1:11" s="5" customFormat="1" ht="30" x14ac:dyDescent="0.25">
      <c r="A151" s="1137">
        <v>4202</v>
      </c>
      <c r="B151" s="1137">
        <v>558</v>
      </c>
      <c r="C151" s="200" t="str">
        <f t="shared" si="3"/>
        <v>558-4202</v>
      </c>
      <c r="D151" s="1137" t="s">
        <v>630</v>
      </c>
      <c r="E151" s="1137" t="s">
        <v>49</v>
      </c>
      <c r="F151" s="1137" t="s">
        <v>56</v>
      </c>
      <c r="G151" s="1137" t="s">
        <v>58</v>
      </c>
      <c r="H151" s="1137" t="s">
        <v>29</v>
      </c>
      <c r="I151" s="1149">
        <v>248.96</v>
      </c>
      <c r="J151" s="1149">
        <f>VLOOKUP(A151,CENIK!$A$3:$F$201,6,FALSE)</f>
        <v>0</v>
      </c>
      <c r="K151" s="1149">
        <f t="shared" si="4"/>
        <v>0</v>
      </c>
    </row>
    <row r="152" spans="1:11" s="5" customFormat="1" ht="75" x14ac:dyDescent="0.25">
      <c r="A152" s="1137">
        <v>4203</v>
      </c>
      <c r="B152" s="1137">
        <v>558</v>
      </c>
      <c r="C152" s="200" t="str">
        <f t="shared" ref="C152:C214" si="5">CONCATENATE(B152,$A$25,A152)</f>
        <v>558-4203</v>
      </c>
      <c r="D152" s="1137" t="s">
        <v>630</v>
      </c>
      <c r="E152" s="1137" t="s">
        <v>49</v>
      </c>
      <c r="F152" s="1137" t="s">
        <v>56</v>
      </c>
      <c r="G152" s="1137" t="s">
        <v>59</v>
      </c>
      <c r="H152" s="1137" t="s">
        <v>22</v>
      </c>
      <c r="I152" s="1149">
        <v>37.344000000000001</v>
      </c>
      <c r="J152" s="1149">
        <f>VLOOKUP(A152,CENIK!$A$3:$F$201,6,FALSE)</f>
        <v>0</v>
      </c>
      <c r="K152" s="1149">
        <f t="shared" ref="K152:K214" si="6">ROUND(I152*J152,2)</f>
        <v>0</v>
      </c>
    </row>
    <row r="153" spans="1:11" s="5" customFormat="1" ht="60" x14ac:dyDescent="0.25">
      <c r="A153" s="1137">
        <v>4204</v>
      </c>
      <c r="B153" s="1137">
        <v>558</v>
      </c>
      <c r="C153" s="200" t="str">
        <f t="shared" si="5"/>
        <v>558-4204</v>
      </c>
      <c r="D153" s="1137" t="s">
        <v>630</v>
      </c>
      <c r="E153" s="1137" t="s">
        <v>49</v>
      </c>
      <c r="F153" s="1137" t="s">
        <v>56</v>
      </c>
      <c r="G153" s="1137" t="s">
        <v>60</v>
      </c>
      <c r="H153" s="1137" t="s">
        <v>22</v>
      </c>
      <c r="I153" s="1149">
        <v>119.5008</v>
      </c>
      <c r="J153" s="1149">
        <f>VLOOKUP(A153,CENIK!$A$3:$F$201,6,FALSE)</f>
        <v>0</v>
      </c>
      <c r="K153" s="1149">
        <f t="shared" si="6"/>
        <v>0</v>
      </c>
    </row>
    <row r="154" spans="1:11" s="5" customFormat="1" ht="60" x14ac:dyDescent="0.25">
      <c r="A154" s="1137">
        <v>4207</v>
      </c>
      <c r="B154" s="1137">
        <v>558</v>
      </c>
      <c r="C154" s="200" t="str">
        <f t="shared" si="5"/>
        <v>558-4207</v>
      </c>
      <c r="D154" s="1137" t="s">
        <v>630</v>
      </c>
      <c r="E154" s="1137" t="s">
        <v>49</v>
      </c>
      <c r="F154" s="1137" t="s">
        <v>56</v>
      </c>
      <c r="G154" s="1137" t="s">
        <v>262</v>
      </c>
      <c r="H154" s="1137" t="s">
        <v>22</v>
      </c>
      <c r="I154" s="1149">
        <v>314.4932</v>
      </c>
      <c r="J154" s="1149">
        <f>VLOOKUP(A154,CENIK!$A$3:$F$201,6,FALSE)</f>
        <v>0</v>
      </c>
      <c r="K154" s="1149">
        <f t="shared" si="6"/>
        <v>0</v>
      </c>
    </row>
    <row r="155" spans="1:11" s="5" customFormat="1" ht="135" x14ac:dyDescent="0.25">
      <c r="A155" s="1137">
        <v>5</v>
      </c>
      <c r="B155" s="1137">
        <v>558</v>
      </c>
      <c r="C155" s="200" t="str">
        <f t="shared" si="5"/>
        <v>558-5</v>
      </c>
      <c r="D155" s="1137" t="s">
        <v>630</v>
      </c>
      <c r="E155" s="1137" t="s">
        <v>74</v>
      </c>
      <c r="F155" s="1137" t="s">
        <v>75</v>
      </c>
      <c r="G155" s="1137" t="s">
        <v>3139</v>
      </c>
      <c r="H155" s="1137" t="s">
        <v>10</v>
      </c>
      <c r="I155" s="1149">
        <v>170</v>
      </c>
      <c r="J155" s="1150"/>
      <c r="K155" s="1149">
        <f t="shared" si="6"/>
        <v>0</v>
      </c>
    </row>
    <row r="156" spans="1:11" s="5" customFormat="1" ht="135" x14ac:dyDescent="0.25">
      <c r="A156" s="1137">
        <v>6</v>
      </c>
      <c r="B156" s="1137">
        <v>558</v>
      </c>
      <c r="C156" s="200" t="str">
        <f t="shared" si="5"/>
        <v>558-6</v>
      </c>
      <c r="D156" s="1137" t="s">
        <v>630</v>
      </c>
      <c r="E156" s="1137" t="s">
        <v>74</v>
      </c>
      <c r="F156" s="1137" t="s">
        <v>75</v>
      </c>
      <c r="G156" s="1137" t="s">
        <v>3140</v>
      </c>
      <c r="H156" s="1137" t="s">
        <v>10</v>
      </c>
      <c r="I156" s="1149">
        <v>60</v>
      </c>
      <c r="J156" s="1150"/>
      <c r="K156" s="1149">
        <f t="shared" si="6"/>
        <v>0</v>
      </c>
    </row>
    <row r="157" spans="1:11" s="5" customFormat="1" ht="30" x14ac:dyDescent="0.25">
      <c r="A157" s="1137">
        <v>6401</v>
      </c>
      <c r="B157" s="1137">
        <v>558</v>
      </c>
      <c r="C157" s="200" t="str">
        <f t="shared" si="5"/>
        <v>558-6401</v>
      </c>
      <c r="D157" s="1137" t="s">
        <v>630</v>
      </c>
      <c r="E157" s="1137" t="s">
        <v>74</v>
      </c>
      <c r="F157" s="1137" t="s">
        <v>85</v>
      </c>
      <c r="G157" s="1137" t="s">
        <v>86</v>
      </c>
      <c r="H157" s="1137" t="s">
        <v>10</v>
      </c>
      <c r="I157" s="1149">
        <v>311.2</v>
      </c>
      <c r="J157" s="1149">
        <f>VLOOKUP(A157,CENIK!$A$3:$F$201,6,FALSE)</f>
        <v>0</v>
      </c>
      <c r="K157" s="1149">
        <f t="shared" si="6"/>
        <v>0</v>
      </c>
    </row>
    <row r="158" spans="1:11" s="5" customFormat="1" ht="30" x14ac:dyDescent="0.25">
      <c r="A158" s="1137">
        <v>6404</v>
      </c>
      <c r="B158" s="1137">
        <v>558</v>
      </c>
      <c r="C158" s="200" t="str">
        <f t="shared" si="5"/>
        <v>558-6404</v>
      </c>
      <c r="D158" s="1137" t="s">
        <v>630</v>
      </c>
      <c r="E158" s="1137" t="s">
        <v>74</v>
      </c>
      <c r="F158" s="1137" t="s">
        <v>85</v>
      </c>
      <c r="G158" s="1137" t="s">
        <v>678</v>
      </c>
      <c r="H158" s="1137" t="s">
        <v>10</v>
      </c>
      <c r="I158" s="1149">
        <v>311.2</v>
      </c>
      <c r="J158" s="1149">
        <f>VLOOKUP(A158,CENIK!$A$3:$F$201,6,FALSE)</f>
        <v>0</v>
      </c>
      <c r="K158" s="1149">
        <f t="shared" si="6"/>
        <v>0</v>
      </c>
    </row>
    <row r="159" spans="1:11" s="5" customFormat="1" ht="30" x14ac:dyDescent="0.25">
      <c r="A159" s="1137">
        <v>6501</v>
      </c>
      <c r="B159" s="1137">
        <v>558</v>
      </c>
      <c r="C159" s="200" t="str">
        <f t="shared" si="5"/>
        <v>558-6501</v>
      </c>
      <c r="D159" s="1137" t="s">
        <v>630</v>
      </c>
      <c r="E159" s="1137" t="s">
        <v>74</v>
      </c>
      <c r="F159" s="1137" t="s">
        <v>88</v>
      </c>
      <c r="G159" s="1137" t="s">
        <v>271</v>
      </c>
      <c r="H159" s="1137" t="s">
        <v>6</v>
      </c>
      <c r="I159" s="1149">
        <v>5</v>
      </c>
      <c r="J159" s="1149">
        <f>VLOOKUP(A159,CENIK!$A$3:$F$201,6,FALSE)</f>
        <v>0</v>
      </c>
      <c r="K159" s="1149">
        <f t="shared" si="6"/>
        <v>0</v>
      </c>
    </row>
    <row r="160" spans="1:11" s="5" customFormat="1" ht="45" x14ac:dyDescent="0.25">
      <c r="A160" s="1137">
        <v>6503</v>
      </c>
      <c r="B160" s="1137">
        <v>558</v>
      </c>
      <c r="C160" s="200" t="str">
        <f t="shared" si="5"/>
        <v>558-6503</v>
      </c>
      <c r="D160" s="1137" t="s">
        <v>630</v>
      </c>
      <c r="E160" s="1137" t="s">
        <v>74</v>
      </c>
      <c r="F160" s="1137" t="s">
        <v>88</v>
      </c>
      <c r="G160" s="1137" t="s">
        <v>273</v>
      </c>
      <c r="H160" s="1137" t="s">
        <v>6</v>
      </c>
      <c r="I160" s="1149">
        <v>4</v>
      </c>
      <c r="J160" s="1149">
        <f>VLOOKUP(A160,CENIK!$A$3:$F$201,6,FALSE)</f>
        <v>0</v>
      </c>
      <c r="K160" s="1149">
        <f t="shared" si="6"/>
        <v>0</v>
      </c>
    </row>
    <row r="161" spans="1:11" s="5" customFormat="1" ht="45" x14ac:dyDescent="0.25">
      <c r="A161" s="1137">
        <v>6504</v>
      </c>
      <c r="B161" s="1137">
        <v>558</v>
      </c>
      <c r="C161" s="200" t="str">
        <f t="shared" si="5"/>
        <v>558-6504</v>
      </c>
      <c r="D161" s="1137" t="s">
        <v>630</v>
      </c>
      <c r="E161" s="1137" t="s">
        <v>74</v>
      </c>
      <c r="F161" s="1137" t="s">
        <v>88</v>
      </c>
      <c r="G161" s="1137" t="s">
        <v>274</v>
      </c>
      <c r="H161" s="1137" t="s">
        <v>6</v>
      </c>
      <c r="I161" s="1149">
        <v>6</v>
      </c>
      <c r="J161" s="1149">
        <f>VLOOKUP(A161,CENIK!$A$3:$F$201,6,FALSE)</f>
        <v>0</v>
      </c>
      <c r="K161" s="1149">
        <f t="shared" si="6"/>
        <v>0</v>
      </c>
    </row>
    <row r="162" spans="1:11" s="5" customFormat="1" ht="30" x14ac:dyDescent="0.25">
      <c r="A162" s="1137">
        <v>6506</v>
      </c>
      <c r="B162" s="1137">
        <v>558</v>
      </c>
      <c r="C162" s="200" t="str">
        <f t="shared" si="5"/>
        <v>558-6506</v>
      </c>
      <c r="D162" s="1137" t="s">
        <v>630</v>
      </c>
      <c r="E162" s="1137" t="s">
        <v>74</v>
      </c>
      <c r="F162" s="1137" t="s">
        <v>88</v>
      </c>
      <c r="G162" s="1137" t="s">
        <v>276</v>
      </c>
      <c r="H162" s="1137" t="s">
        <v>6</v>
      </c>
      <c r="I162" s="1149">
        <v>4</v>
      </c>
      <c r="J162" s="1149">
        <f>VLOOKUP(A162,CENIK!$A$3:$F$201,6,FALSE)</f>
        <v>0</v>
      </c>
      <c r="K162" s="1149">
        <f t="shared" si="6"/>
        <v>0</v>
      </c>
    </row>
    <row r="163" spans="1:11" s="5" customFormat="1" ht="30" x14ac:dyDescent="0.25">
      <c r="A163" s="1137">
        <v>6507</v>
      </c>
      <c r="B163" s="1137">
        <v>558</v>
      </c>
      <c r="C163" s="200" t="str">
        <f t="shared" si="5"/>
        <v>558-6507</v>
      </c>
      <c r="D163" s="1137" t="s">
        <v>630</v>
      </c>
      <c r="E163" s="1137" t="s">
        <v>74</v>
      </c>
      <c r="F163" s="1137" t="s">
        <v>88</v>
      </c>
      <c r="G163" s="1137" t="s">
        <v>277</v>
      </c>
      <c r="H163" s="1137" t="s">
        <v>6</v>
      </c>
      <c r="I163" s="1149">
        <v>1</v>
      </c>
      <c r="J163" s="1149">
        <f>VLOOKUP(A163,CENIK!$A$3:$F$201,6,FALSE)</f>
        <v>0</v>
      </c>
      <c r="K163" s="1149">
        <f t="shared" si="6"/>
        <v>0</v>
      </c>
    </row>
    <row r="164" spans="1:11" s="5" customFormat="1" ht="30" x14ac:dyDescent="0.25">
      <c r="A164" s="1137">
        <v>6510</v>
      </c>
      <c r="B164" s="1137">
        <v>558</v>
      </c>
      <c r="C164" s="200" t="str">
        <f t="shared" si="5"/>
        <v>558-6510</v>
      </c>
      <c r="D164" s="1137" t="s">
        <v>630</v>
      </c>
      <c r="E164" s="1137" t="s">
        <v>74</v>
      </c>
      <c r="F164" s="1137" t="s">
        <v>88</v>
      </c>
      <c r="G164" s="1137" t="s">
        <v>579</v>
      </c>
      <c r="H164" s="1137" t="s">
        <v>6</v>
      </c>
      <c r="I164" s="1149">
        <v>1</v>
      </c>
      <c r="J164" s="1149">
        <f>VLOOKUP(A164,CENIK!$A$3:$F$201,6,FALSE)</f>
        <v>0</v>
      </c>
      <c r="K164" s="1149">
        <f t="shared" si="6"/>
        <v>0</v>
      </c>
    </row>
    <row r="165" spans="1:11" s="5" customFormat="1" ht="135" x14ac:dyDescent="0.25">
      <c r="A165" s="1137">
        <v>7</v>
      </c>
      <c r="B165" s="1137">
        <v>558</v>
      </c>
      <c r="C165" s="200" t="str">
        <f t="shared" si="5"/>
        <v>558-7</v>
      </c>
      <c r="D165" s="1137" t="s">
        <v>630</v>
      </c>
      <c r="E165" s="1137" t="s">
        <v>74</v>
      </c>
      <c r="F165" s="1137" t="s">
        <v>677</v>
      </c>
      <c r="G165" s="1137" t="s">
        <v>3141</v>
      </c>
      <c r="H165" s="1137" t="s">
        <v>10</v>
      </c>
      <c r="I165" s="1149">
        <v>185</v>
      </c>
      <c r="J165" s="1150"/>
      <c r="K165" s="1149">
        <f t="shared" si="6"/>
        <v>0</v>
      </c>
    </row>
    <row r="166" spans="1:11" s="5" customFormat="1" ht="105" x14ac:dyDescent="0.25">
      <c r="A166" s="1137">
        <v>8</v>
      </c>
      <c r="B166" s="1137">
        <v>558</v>
      </c>
      <c r="C166" s="200" t="str">
        <f t="shared" si="5"/>
        <v>558-8</v>
      </c>
      <c r="D166" s="1137" t="s">
        <v>630</v>
      </c>
      <c r="E166" s="1137" t="s">
        <v>74</v>
      </c>
      <c r="F166" s="1137" t="s">
        <v>677</v>
      </c>
      <c r="G166" s="1137" t="s">
        <v>3142</v>
      </c>
      <c r="H166" s="1137" t="s">
        <v>6</v>
      </c>
      <c r="I166" s="1149">
        <v>7</v>
      </c>
      <c r="J166" s="1150"/>
      <c r="K166" s="1149">
        <f t="shared" si="6"/>
        <v>0</v>
      </c>
    </row>
    <row r="167" spans="1:11" s="5" customFormat="1" ht="105" x14ac:dyDescent="0.25">
      <c r="A167" s="1137">
        <v>9</v>
      </c>
      <c r="B167" s="1137">
        <v>558</v>
      </c>
      <c r="C167" s="200" t="str">
        <f t="shared" si="5"/>
        <v>558-9</v>
      </c>
      <c r="D167" s="1137" t="s">
        <v>630</v>
      </c>
      <c r="E167" s="1137" t="s">
        <v>74</v>
      </c>
      <c r="F167" s="1137" t="s">
        <v>677</v>
      </c>
      <c r="G167" s="1137" t="s">
        <v>3143</v>
      </c>
      <c r="H167" s="1137" t="s">
        <v>6</v>
      </c>
      <c r="I167" s="1149">
        <v>3</v>
      </c>
      <c r="J167" s="1150"/>
      <c r="K167" s="1149">
        <f t="shared" si="6"/>
        <v>0</v>
      </c>
    </row>
    <row r="168" spans="1:11" s="5" customFormat="1" ht="90" x14ac:dyDescent="0.25">
      <c r="A168" s="1137">
        <v>10</v>
      </c>
      <c r="B168" s="1137">
        <v>558</v>
      </c>
      <c r="C168" s="200" t="str">
        <f t="shared" si="5"/>
        <v>558-10</v>
      </c>
      <c r="D168" s="1137" t="s">
        <v>630</v>
      </c>
      <c r="E168" s="1137" t="s">
        <v>74</v>
      </c>
      <c r="F168" s="1137" t="s">
        <v>677</v>
      </c>
      <c r="G168" s="1137" t="s">
        <v>3144</v>
      </c>
      <c r="H168" s="1137" t="s">
        <v>6</v>
      </c>
      <c r="I168" s="1149">
        <v>3</v>
      </c>
      <c r="J168" s="1150"/>
      <c r="K168" s="1149">
        <f t="shared" si="6"/>
        <v>0</v>
      </c>
    </row>
    <row r="169" spans="1:11" s="5" customFormat="1" ht="90" x14ac:dyDescent="0.25">
      <c r="A169" s="1137">
        <v>11</v>
      </c>
      <c r="B169" s="1137">
        <v>558</v>
      </c>
      <c r="C169" s="200" t="str">
        <f t="shared" si="5"/>
        <v>558-11</v>
      </c>
      <c r="D169" s="1137" t="s">
        <v>630</v>
      </c>
      <c r="E169" s="1137" t="s">
        <v>74</v>
      </c>
      <c r="F169" s="1137" t="s">
        <v>677</v>
      </c>
      <c r="G169" s="1137" t="s">
        <v>3145</v>
      </c>
      <c r="H169" s="1137" t="s">
        <v>6</v>
      </c>
      <c r="I169" s="1149">
        <v>2</v>
      </c>
      <c r="J169" s="1150"/>
      <c r="K169" s="1149">
        <f t="shared" si="6"/>
        <v>0</v>
      </c>
    </row>
    <row r="170" spans="1:11" s="5" customFormat="1" ht="90" x14ac:dyDescent="0.25">
      <c r="A170" s="1137">
        <v>12</v>
      </c>
      <c r="B170" s="1137">
        <v>558</v>
      </c>
      <c r="C170" s="200" t="str">
        <f t="shared" si="5"/>
        <v>558-12</v>
      </c>
      <c r="D170" s="1137" t="s">
        <v>630</v>
      </c>
      <c r="E170" s="1137" t="s">
        <v>74</v>
      </c>
      <c r="F170" s="1137" t="s">
        <v>677</v>
      </c>
      <c r="G170" s="1137" t="s">
        <v>3146</v>
      </c>
      <c r="H170" s="1137" t="s">
        <v>6</v>
      </c>
      <c r="I170" s="1149">
        <v>1</v>
      </c>
      <c r="J170" s="1150"/>
      <c r="K170" s="1149">
        <f t="shared" si="6"/>
        <v>0</v>
      </c>
    </row>
    <row r="171" spans="1:11" s="5" customFormat="1" ht="75" x14ac:dyDescent="0.25">
      <c r="A171" s="1137">
        <v>13</v>
      </c>
      <c r="B171" s="1137">
        <v>558</v>
      </c>
      <c r="C171" s="200" t="str">
        <f t="shared" si="5"/>
        <v>558-13</v>
      </c>
      <c r="D171" s="1137" t="s">
        <v>630</v>
      </c>
      <c r="E171" s="1137" t="s">
        <v>74</v>
      </c>
      <c r="F171" s="1137" t="s">
        <v>677</v>
      </c>
      <c r="G171" s="1137" t="s">
        <v>3147</v>
      </c>
      <c r="H171" s="1137" t="s">
        <v>6</v>
      </c>
      <c r="I171" s="1149">
        <v>8</v>
      </c>
      <c r="J171" s="1150"/>
      <c r="K171" s="1149">
        <f t="shared" si="6"/>
        <v>0</v>
      </c>
    </row>
    <row r="172" spans="1:11" s="5" customFormat="1" ht="75" x14ac:dyDescent="0.25">
      <c r="A172" s="1137">
        <v>14</v>
      </c>
      <c r="B172" s="1137">
        <v>558</v>
      </c>
      <c r="C172" s="200" t="str">
        <f t="shared" si="5"/>
        <v>558-14</v>
      </c>
      <c r="D172" s="1137" t="s">
        <v>630</v>
      </c>
      <c r="E172" s="1137" t="s">
        <v>74</v>
      </c>
      <c r="F172" s="1137" t="s">
        <v>677</v>
      </c>
      <c r="G172" s="1137" t="s">
        <v>3148</v>
      </c>
      <c r="H172" s="1137" t="s">
        <v>6</v>
      </c>
      <c r="I172" s="1149">
        <v>3</v>
      </c>
      <c r="J172" s="1150"/>
      <c r="K172" s="1149">
        <f t="shared" si="6"/>
        <v>0</v>
      </c>
    </row>
    <row r="173" spans="1:11" s="5" customFormat="1" ht="105" x14ac:dyDescent="0.25">
      <c r="A173" s="1137">
        <v>15</v>
      </c>
      <c r="B173" s="1137">
        <v>558</v>
      </c>
      <c r="C173" s="200" t="str">
        <f t="shared" si="5"/>
        <v>558-15</v>
      </c>
      <c r="D173" s="1137" t="s">
        <v>630</v>
      </c>
      <c r="E173" s="1137" t="s">
        <v>74</v>
      </c>
      <c r="F173" s="1137" t="s">
        <v>677</v>
      </c>
      <c r="G173" s="1137" t="s">
        <v>3149</v>
      </c>
      <c r="H173" s="1137" t="s">
        <v>6</v>
      </c>
      <c r="I173" s="1149">
        <v>8</v>
      </c>
      <c r="J173" s="1150"/>
      <c r="K173" s="1149">
        <f t="shared" si="6"/>
        <v>0</v>
      </c>
    </row>
    <row r="174" spans="1:11" s="5" customFormat="1" ht="105" x14ac:dyDescent="0.25">
      <c r="A174" s="1137">
        <v>16</v>
      </c>
      <c r="B174" s="1137">
        <v>558</v>
      </c>
      <c r="C174" s="200" t="str">
        <f t="shared" si="5"/>
        <v>558-16</v>
      </c>
      <c r="D174" s="1137" t="s">
        <v>630</v>
      </c>
      <c r="E174" s="1137" t="s">
        <v>74</v>
      </c>
      <c r="F174" s="1137" t="s">
        <v>677</v>
      </c>
      <c r="G174" s="1137" t="s">
        <v>3150</v>
      </c>
      <c r="H174" s="1137" t="s">
        <v>6</v>
      </c>
      <c r="I174" s="1149">
        <v>3</v>
      </c>
      <c r="J174" s="1150"/>
      <c r="K174" s="1149">
        <f t="shared" si="6"/>
        <v>0</v>
      </c>
    </row>
    <row r="175" spans="1:11" s="5" customFormat="1" ht="165" x14ac:dyDescent="0.25">
      <c r="A175" s="1137">
        <v>17</v>
      </c>
      <c r="B175" s="1137">
        <v>558</v>
      </c>
      <c r="C175" s="200" t="str">
        <f t="shared" si="5"/>
        <v>558-17</v>
      </c>
      <c r="D175" s="1137" t="s">
        <v>630</v>
      </c>
      <c r="E175" s="1137" t="s">
        <v>74</v>
      </c>
      <c r="F175" s="1137" t="s">
        <v>677</v>
      </c>
      <c r="G175" s="1137" t="s">
        <v>3151</v>
      </c>
      <c r="H175" s="1137" t="s">
        <v>6</v>
      </c>
      <c r="I175" s="1149">
        <v>11</v>
      </c>
      <c r="J175" s="1150"/>
      <c r="K175" s="1149">
        <f t="shared" si="6"/>
        <v>0</v>
      </c>
    </row>
    <row r="176" spans="1:11" s="5" customFormat="1" ht="165" x14ac:dyDescent="0.25">
      <c r="A176" s="1137">
        <v>18</v>
      </c>
      <c r="B176" s="1137">
        <v>558</v>
      </c>
      <c r="C176" s="200" t="str">
        <f t="shared" si="5"/>
        <v>558-18</v>
      </c>
      <c r="D176" s="1137" t="s">
        <v>630</v>
      </c>
      <c r="E176" s="1137" t="s">
        <v>74</v>
      </c>
      <c r="F176" s="1137" t="s">
        <v>677</v>
      </c>
      <c r="G176" s="1137" t="s">
        <v>3152</v>
      </c>
      <c r="H176" s="1137" t="s">
        <v>6</v>
      </c>
      <c r="I176" s="1149">
        <v>5</v>
      </c>
      <c r="J176" s="1150"/>
      <c r="K176" s="1149">
        <f t="shared" si="6"/>
        <v>0</v>
      </c>
    </row>
    <row r="177" spans="1:11" s="5" customFormat="1" ht="165" x14ac:dyDescent="0.25">
      <c r="A177" s="1137">
        <v>19</v>
      </c>
      <c r="B177" s="1137">
        <v>558</v>
      </c>
      <c r="C177" s="200" t="str">
        <f t="shared" si="5"/>
        <v>558-19</v>
      </c>
      <c r="D177" s="1137" t="s">
        <v>630</v>
      </c>
      <c r="E177" s="1137" t="s">
        <v>74</v>
      </c>
      <c r="F177" s="1137" t="s">
        <v>677</v>
      </c>
      <c r="G177" s="1137" t="s">
        <v>3153</v>
      </c>
      <c r="H177" s="1137" t="s">
        <v>6</v>
      </c>
      <c r="I177" s="1149">
        <v>1</v>
      </c>
      <c r="J177" s="1150"/>
      <c r="K177" s="1149">
        <f t="shared" si="6"/>
        <v>0</v>
      </c>
    </row>
    <row r="178" spans="1:11" s="5" customFormat="1" ht="165" x14ac:dyDescent="0.25">
      <c r="A178" s="1137">
        <v>20</v>
      </c>
      <c r="B178" s="1137">
        <v>558</v>
      </c>
      <c r="C178" s="200" t="str">
        <f t="shared" si="5"/>
        <v>558-20</v>
      </c>
      <c r="D178" s="1137" t="s">
        <v>630</v>
      </c>
      <c r="E178" s="1137" t="s">
        <v>74</v>
      </c>
      <c r="F178" s="1137" t="s">
        <v>677</v>
      </c>
      <c r="G178" s="1137" t="s">
        <v>3154</v>
      </c>
      <c r="H178" s="1137" t="s">
        <v>6</v>
      </c>
      <c r="I178" s="1149">
        <v>2</v>
      </c>
      <c r="J178" s="1150"/>
      <c r="K178" s="1149">
        <f t="shared" si="6"/>
        <v>0</v>
      </c>
    </row>
    <row r="179" spans="1:11" s="5" customFormat="1" ht="270" x14ac:dyDescent="0.25">
      <c r="A179" s="1137">
        <v>21</v>
      </c>
      <c r="B179" s="1137">
        <v>558</v>
      </c>
      <c r="C179" s="200" t="str">
        <f t="shared" si="5"/>
        <v>558-21</v>
      </c>
      <c r="D179" s="1137" t="s">
        <v>630</v>
      </c>
      <c r="E179" s="1137" t="s">
        <v>74</v>
      </c>
      <c r="F179" s="1137" t="s">
        <v>677</v>
      </c>
      <c r="G179" s="1137" t="s">
        <v>3155</v>
      </c>
      <c r="H179" s="1137" t="s">
        <v>6</v>
      </c>
      <c r="I179" s="1149">
        <v>1</v>
      </c>
      <c r="J179" s="1150"/>
      <c r="K179" s="1149">
        <f t="shared" si="6"/>
        <v>0</v>
      </c>
    </row>
    <row r="180" spans="1:11" s="5" customFormat="1" ht="90" x14ac:dyDescent="0.25">
      <c r="A180" s="1137">
        <v>22</v>
      </c>
      <c r="B180" s="1137">
        <v>558</v>
      </c>
      <c r="C180" s="200" t="str">
        <f t="shared" si="5"/>
        <v>558-22</v>
      </c>
      <c r="D180" s="1137" t="s">
        <v>630</v>
      </c>
      <c r="E180" s="1137" t="s">
        <v>74</v>
      </c>
      <c r="F180" s="1137" t="s">
        <v>677</v>
      </c>
      <c r="G180" s="1137" t="s">
        <v>3156</v>
      </c>
      <c r="H180" s="1137" t="s">
        <v>10</v>
      </c>
      <c r="I180" s="1149">
        <v>685</v>
      </c>
      <c r="J180" s="1150"/>
      <c r="K180" s="1149">
        <f t="shared" si="6"/>
        <v>0</v>
      </c>
    </row>
    <row r="181" spans="1:11" s="5" customFormat="1" ht="90" x14ac:dyDescent="0.25">
      <c r="A181" s="1137">
        <v>23</v>
      </c>
      <c r="B181" s="1137">
        <v>558</v>
      </c>
      <c r="C181" s="200" t="str">
        <f t="shared" si="5"/>
        <v>558-23</v>
      </c>
      <c r="D181" s="1137" t="s">
        <v>630</v>
      </c>
      <c r="E181" s="1137" t="s">
        <v>74</v>
      </c>
      <c r="F181" s="1137" t="s">
        <v>677</v>
      </c>
      <c r="G181" s="1137" t="s">
        <v>3157</v>
      </c>
      <c r="H181" s="1137" t="s">
        <v>6</v>
      </c>
      <c r="I181" s="1149">
        <v>4</v>
      </c>
      <c r="J181" s="1150"/>
      <c r="K181" s="1149">
        <f t="shared" si="6"/>
        <v>0</v>
      </c>
    </row>
    <row r="182" spans="1:11" s="5" customFormat="1" ht="60" x14ac:dyDescent="0.25">
      <c r="A182" s="1137">
        <v>24</v>
      </c>
      <c r="B182" s="1137">
        <v>558</v>
      </c>
      <c r="C182" s="200" t="str">
        <f t="shared" si="5"/>
        <v>558-24</v>
      </c>
      <c r="D182" s="1137" t="s">
        <v>630</v>
      </c>
      <c r="E182" s="1137" t="s">
        <v>74</v>
      </c>
      <c r="F182" s="1137" t="s">
        <v>677</v>
      </c>
      <c r="G182" s="1137" t="s">
        <v>3158</v>
      </c>
      <c r="H182" s="1137" t="s">
        <v>10</v>
      </c>
      <c r="I182" s="1149">
        <v>345</v>
      </c>
      <c r="J182" s="1150"/>
      <c r="K182" s="1149">
        <f t="shared" si="6"/>
        <v>0</v>
      </c>
    </row>
    <row r="183" spans="1:11" s="5" customFormat="1" ht="105" x14ac:dyDescent="0.25">
      <c r="A183" s="1137">
        <v>25</v>
      </c>
      <c r="B183" s="1137">
        <v>558</v>
      </c>
      <c r="C183" s="200" t="str">
        <f t="shared" si="5"/>
        <v>558-25</v>
      </c>
      <c r="D183" s="1137" t="s">
        <v>630</v>
      </c>
      <c r="E183" s="1137" t="s">
        <v>74</v>
      </c>
      <c r="F183" s="1137" t="s">
        <v>677</v>
      </c>
      <c r="G183" s="1137" t="s">
        <v>3159</v>
      </c>
      <c r="H183" s="1137" t="s">
        <v>10</v>
      </c>
      <c r="I183" s="1149">
        <v>1</v>
      </c>
      <c r="J183" s="1150"/>
      <c r="K183" s="1149">
        <f t="shared" si="6"/>
        <v>0</v>
      </c>
    </row>
    <row r="184" spans="1:11" s="5" customFormat="1" ht="270" x14ac:dyDescent="0.25">
      <c r="A184" s="1137">
        <v>26</v>
      </c>
      <c r="B184" s="1137">
        <v>558</v>
      </c>
      <c r="C184" s="200" t="str">
        <f t="shared" si="5"/>
        <v>558-26</v>
      </c>
      <c r="D184" s="1137" t="s">
        <v>630</v>
      </c>
      <c r="E184" s="1137" t="s">
        <v>74</v>
      </c>
      <c r="F184" s="1137" t="s">
        <v>677</v>
      </c>
      <c r="G184" s="1137" t="s">
        <v>3160</v>
      </c>
      <c r="H184" s="1137" t="s">
        <v>10</v>
      </c>
      <c r="I184" s="1149">
        <v>66</v>
      </c>
      <c r="J184" s="1150"/>
      <c r="K184" s="1149">
        <f t="shared" si="6"/>
        <v>0</v>
      </c>
    </row>
    <row r="185" spans="1:11" s="5" customFormat="1" ht="375" x14ac:dyDescent="0.25">
      <c r="A185" s="1137">
        <v>27</v>
      </c>
      <c r="B185" s="1137">
        <v>558</v>
      </c>
      <c r="C185" s="200" t="str">
        <f t="shared" si="5"/>
        <v>558-27</v>
      </c>
      <c r="D185" s="1137" t="s">
        <v>630</v>
      </c>
      <c r="E185" s="1137" t="s">
        <v>74</v>
      </c>
      <c r="F185" s="1137" t="s">
        <v>677</v>
      </c>
      <c r="G185" s="1137" t="s">
        <v>3161</v>
      </c>
      <c r="H185" s="1137" t="s">
        <v>6</v>
      </c>
      <c r="I185" s="1149">
        <v>5</v>
      </c>
      <c r="J185" s="1150"/>
      <c r="K185" s="1149">
        <f t="shared" si="6"/>
        <v>0</v>
      </c>
    </row>
    <row r="186" spans="1:11" s="5" customFormat="1" ht="375" x14ac:dyDescent="0.25">
      <c r="A186" s="1137">
        <v>28</v>
      </c>
      <c r="B186" s="1137">
        <v>558</v>
      </c>
      <c r="C186" s="200" t="str">
        <f t="shared" si="5"/>
        <v>558-28</v>
      </c>
      <c r="D186" s="1137" t="s">
        <v>630</v>
      </c>
      <c r="E186" s="1137" t="s">
        <v>74</v>
      </c>
      <c r="F186" s="1137" t="s">
        <v>677</v>
      </c>
      <c r="G186" s="1137" t="s">
        <v>3162</v>
      </c>
      <c r="H186" s="1137" t="s">
        <v>6</v>
      </c>
      <c r="I186" s="1149">
        <v>5</v>
      </c>
      <c r="J186" s="1150"/>
      <c r="K186" s="1149">
        <f t="shared" si="6"/>
        <v>0</v>
      </c>
    </row>
    <row r="187" spans="1:11" s="5" customFormat="1" ht="375" x14ac:dyDescent="0.25">
      <c r="A187" s="1137">
        <v>29</v>
      </c>
      <c r="B187" s="1137">
        <v>558</v>
      </c>
      <c r="C187" s="200" t="str">
        <f t="shared" si="5"/>
        <v>558-29</v>
      </c>
      <c r="D187" s="1137" t="s">
        <v>630</v>
      </c>
      <c r="E187" s="1137" t="s">
        <v>74</v>
      </c>
      <c r="F187" s="1137" t="s">
        <v>677</v>
      </c>
      <c r="G187" s="1137" t="s">
        <v>3163</v>
      </c>
      <c r="H187" s="1137" t="s">
        <v>6</v>
      </c>
      <c r="I187" s="1149">
        <v>3</v>
      </c>
      <c r="J187" s="1150"/>
      <c r="K187" s="1149">
        <f t="shared" si="6"/>
        <v>0</v>
      </c>
    </row>
    <row r="188" spans="1:11" s="5" customFormat="1" ht="45" x14ac:dyDescent="0.25">
      <c r="A188" s="1137">
        <v>30</v>
      </c>
      <c r="B188" s="1137">
        <v>558</v>
      </c>
      <c r="C188" s="200" t="str">
        <f t="shared" si="5"/>
        <v>558-30</v>
      </c>
      <c r="D188" s="1137" t="s">
        <v>630</v>
      </c>
      <c r="E188" s="1137" t="s">
        <v>74</v>
      </c>
      <c r="F188" s="1137" t="s">
        <v>677</v>
      </c>
      <c r="G188" s="1137" t="s">
        <v>3164</v>
      </c>
      <c r="H188" s="1137" t="s">
        <v>6</v>
      </c>
      <c r="I188" s="1149">
        <v>7</v>
      </c>
      <c r="J188" s="1150"/>
      <c r="K188" s="1149">
        <f t="shared" si="6"/>
        <v>0</v>
      </c>
    </row>
    <row r="189" spans="1:11" s="5" customFormat="1" ht="75" x14ac:dyDescent="0.25">
      <c r="A189" s="1137">
        <v>31</v>
      </c>
      <c r="B189" s="1137">
        <v>558</v>
      </c>
      <c r="C189" s="200" t="str">
        <f t="shared" si="5"/>
        <v>558-31</v>
      </c>
      <c r="D189" s="1137" t="s">
        <v>630</v>
      </c>
      <c r="E189" s="1137" t="s">
        <v>74</v>
      </c>
      <c r="F189" s="1137" t="s">
        <v>677</v>
      </c>
      <c r="G189" s="1137" t="s">
        <v>3165</v>
      </c>
      <c r="H189" s="1137" t="s">
        <v>6</v>
      </c>
      <c r="I189" s="1149">
        <v>5</v>
      </c>
      <c r="J189" s="1150"/>
      <c r="K189" s="1149">
        <f t="shared" si="6"/>
        <v>0</v>
      </c>
    </row>
    <row r="190" spans="1:11" s="5" customFormat="1" ht="60" x14ac:dyDescent="0.25">
      <c r="A190" s="1137">
        <v>1201</v>
      </c>
      <c r="B190" s="1137">
        <v>560</v>
      </c>
      <c r="C190" s="200" t="str">
        <f t="shared" si="5"/>
        <v>560-1201</v>
      </c>
      <c r="D190" s="1137" t="s">
        <v>3166</v>
      </c>
      <c r="E190" s="1137" t="s">
        <v>7</v>
      </c>
      <c r="F190" s="1137" t="s">
        <v>8</v>
      </c>
      <c r="G190" s="1137" t="s">
        <v>9</v>
      </c>
      <c r="H190" s="1137" t="s">
        <v>10</v>
      </c>
      <c r="I190" s="1149">
        <v>46</v>
      </c>
      <c r="J190" s="1149">
        <f>VLOOKUP(A190,CENIK!$A$3:$F$201,6,FALSE)</f>
        <v>0</v>
      </c>
      <c r="K190" s="1149">
        <f t="shared" si="6"/>
        <v>0</v>
      </c>
    </row>
    <row r="191" spans="1:11" s="5" customFormat="1" ht="45" x14ac:dyDescent="0.25">
      <c r="A191" s="1137">
        <v>1202</v>
      </c>
      <c r="B191" s="1137">
        <v>560</v>
      </c>
      <c r="C191" s="200" t="str">
        <f t="shared" si="5"/>
        <v>560-1202</v>
      </c>
      <c r="D191" s="1137" t="s">
        <v>3166</v>
      </c>
      <c r="E191" s="1137" t="s">
        <v>7</v>
      </c>
      <c r="F191" s="1137" t="s">
        <v>8</v>
      </c>
      <c r="G191" s="1137" t="s">
        <v>11</v>
      </c>
      <c r="H191" s="1137" t="s">
        <v>12</v>
      </c>
      <c r="I191" s="1149">
        <v>6</v>
      </c>
      <c r="J191" s="1149">
        <f>VLOOKUP(A191,CENIK!$A$3:$F$201,6,FALSE)</f>
        <v>0</v>
      </c>
      <c r="K191" s="1149">
        <f t="shared" si="6"/>
        <v>0</v>
      </c>
    </row>
    <row r="192" spans="1:11" s="5" customFormat="1" ht="60" x14ac:dyDescent="0.25">
      <c r="A192" s="1137">
        <v>1203</v>
      </c>
      <c r="B192" s="1137">
        <v>560</v>
      </c>
      <c r="C192" s="200" t="str">
        <f t="shared" si="5"/>
        <v>560-1203</v>
      </c>
      <c r="D192" s="1137" t="s">
        <v>3166</v>
      </c>
      <c r="E192" s="1137" t="s">
        <v>7</v>
      </c>
      <c r="F192" s="1137" t="s">
        <v>8</v>
      </c>
      <c r="G192" s="1137" t="s">
        <v>236</v>
      </c>
      <c r="H192" s="1137" t="s">
        <v>10</v>
      </c>
      <c r="I192" s="1149">
        <v>1</v>
      </c>
      <c r="J192" s="1149">
        <f>VLOOKUP(A192,CENIK!$A$3:$F$201,6,FALSE)</f>
        <v>0</v>
      </c>
      <c r="K192" s="1149">
        <f t="shared" si="6"/>
        <v>0</v>
      </c>
    </row>
    <row r="193" spans="1:11" s="5" customFormat="1" ht="60" x14ac:dyDescent="0.25">
      <c r="A193" s="1137">
        <v>1205</v>
      </c>
      <c r="B193" s="1137">
        <v>560</v>
      </c>
      <c r="C193" s="200" t="str">
        <f t="shared" si="5"/>
        <v>560-1205</v>
      </c>
      <c r="D193" s="1137" t="s">
        <v>3166</v>
      </c>
      <c r="E193" s="1137" t="s">
        <v>7</v>
      </c>
      <c r="F193" s="1137" t="s">
        <v>8</v>
      </c>
      <c r="G193" s="1137" t="s">
        <v>237</v>
      </c>
      <c r="H193" s="1137" t="s">
        <v>14</v>
      </c>
      <c r="I193" s="1149">
        <v>1</v>
      </c>
      <c r="J193" s="1149">
        <f>VLOOKUP(A193,CENIK!$A$3:$F$201,6,FALSE)</f>
        <v>0</v>
      </c>
      <c r="K193" s="1149">
        <f t="shared" si="6"/>
        <v>0</v>
      </c>
    </row>
    <row r="194" spans="1:11" s="5" customFormat="1" ht="75" x14ac:dyDescent="0.25">
      <c r="A194" s="1137">
        <v>1211</v>
      </c>
      <c r="B194" s="1137">
        <v>560</v>
      </c>
      <c r="C194" s="200" t="str">
        <f t="shared" si="5"/>
        <v>560-1211</v>
      </c>
      <c r="D194" s="1137" t="s">
        <v>3166</v>
      </c>
      <c r="E194" s="1137" t="s">
        <v>7</v>
      </c>
      <c r="F194" s="1137" t="s">
        <v>8</v>
      </c>
      <c r="G194" s="1137" t="s">
        <v>242</v>
      </c>
      <c r="H194" s="1137" t="s">
        <v>14</v>
      </c>
      <c r="I194" s="1149">
        <v>1</v>
      </c>
      <c r="J194" s="1149">
        <f>VLOOKUP(A194,CENIK!$A$3:$F$201,6,FALSE)</f>
        <v>0</v>
      </c>
      <c r="K194" s="1149">
        <f t="shared" si="6"/>
        <v>0</v>
      </c>
    </row>
    <row r="195" spans="1:11" s="5" customFormat="1" ht="60" x14ac:dyDescent="0.25">
      <c r="A195" s="1137">
        <v>1212</v>
      </c>
      <c r="B195" s="1137">
        <v>560</v>
      </c>
      <c r="C195" s="200" t="str">
        <f t="shared" si="5"/>
        <v>560-1212</v>
      </c>
      <c r="D195" s="1137" t="s">
        <v>3166</v>
      </c>
      <c r="E195" s="1137" t="s">
        <v>7</v>
      </c>
      <c r="F195" s="1137" t="s">
        <v>8</v>
      </c>
      <c r="G195" s="1137" t="s">
        <v>243</v>
      </c>
      <c r="H195" s="1137" t="s">
        <v>14</v>
      </c>
      <c r="I195" s="1149">
        <v>1</v>
      </c>
      <c r="J195" s="1149">
        <f>VLOOKUP(A195,CENIK!$A$3:$F$201,6,FALSE)</f>
        <v>0</v>
      </c>
      <c r="K195" s="1149">
        <f t="shared" si="6"/>
        <v>0</v>
      </c>
    </row>
    <row r="196" spans="1:11" s="5" customFormat="1" ht="60" x14ac:dyDescent="0.25">
      <c r="A196" s="1137">
        <v>1213</v>
      </c>
      <c r="B196" s="1137">
        <v>560</v>
      </c>
      <c r="C196" s="200" t="str">
        <f t="shared" si="5"/>
        <v>560-1213</v>
      </c>
      <c r="D196" s="1137" t="s">
        <v>3166</v>
      </c>
      <c r="E196" s="1137" t="s">
        <v>7</v>
      </c>
      <c r="F196" s="1137" t="s">
        <v>8</v>
      </c>
      <c r="G196" s="1137" t="s">
        <v>244</v>
      </c>
      <c r="H196" s="1137" t="s">
        <v>14</v>
      </c>
      <c r="I196" s="1149">
        <v>1</v>
      </c>
      <c r="J196" s="1149">
        <f>VLOOKUP(A196,CENIK!$A$3:$F$201,6,FALSE)</f>
        <v>0</v>
      </c>
      <c r="K196" s="1149">
        <f t="shared" si="6"/>
        <v>0</v>
      </c>
    </row>
    <row r="197" spans="1:11" s="5" customFormat="1" ht="60" x14ac:dyDescent="0.25">
      <c r="A197" s="1137">
        <v>1214</v>
      </c>
      <c r="B197" s="1137">
        <v>560</v>
      </c>
      <c r="C197" s="200" t="str">
        <f t="shared" si="5"/>
        <v>560-1214</v>
      </c>
      <c r="D197" s="1137" t="s">
        <v>3166</v>
      </c>
      <c r="E197" s="1137" t="s">
        <v>7</v>
      </c>
      <c r="F197" s="1137" t="s">
        <v>8</v>
      </c>
      <c r="G197" s="1137" t="s">
        <v>245</v>
      </c>
      <c r="H197" s="1137" t="s">
        <v>14</v>
      </c>
      <c r="I197" s="1149">
        <v>1</v>
      </c>
      <c r="J197" s="1149">
        <f>VLOOKUP(A197,CENIK!$A$3:$F$201,6,FALSE)</f>
        <v>0</v>
      </c>
      <c r="K197" s="1149">
        <f t="shared" si="6"/>
        <v>0</v>
      </c>
    </row>
    <row r="198" spans="1:11" s="5" customFormat="1" ht="45" x14ac:dyDescent="0.25">
      <c r="A198" s="1137">
        <v>1301</v>
      </c>
      <c r="B198" s="1137">
        <v>560</v>
      </c>
      <c r="C198" s="200" t="str">
        <f t="shared" si="5"/>
        <v>560-1301</v>
      </c>
      <c r="D198" s="1137" t="s">
        <v>3166</v>
      </c>
      <c r="E198" s="1137" t="s">
        <v>7</v>
      </c>
      <c r="F198" s="1137" t="s">
        <v>15</v>
      </c>
      <c r="G198" s="1137" t="s">
        <v>16</v>
      </c>
      <c r="H198" s="1137" t="s">
        <v>10</v>
      </c>
      <c r="I198" s="1149">
        <v>46</v>
      </c>
      <c r="J198" s="1149">
        <f>VLOOKUP(A198,CENIK!$A$3:$F$201,6,FALSE)</f>
        <v>0</v>
      </c>
      <c r="K198" s="1149">
        <f t="shared" si="6"/>
        <v>0</v>
      </c>
    </row>
    <row r="199" spans="1:11" s="5" customFormat="1" ht="45" x14ac:dyDescent="0.25">
      <c r="A199" s="1137">
        <v>1312</v>
      </c>
      <c r="B199" s="1137">
        <v>560</v>
      </c>
      <c r="C199" s="200" t="str">
        <f t="shared" si="5"/>
        <v>560-1312</v>
      </c>
      <c r="D199" s="1137" t="s">
        <v>3166</v>
      </c>
      <c r="E199" s="1137" t="s">
        <v>7</v>
      </c>
      <c r="F199" s="1137" t="s">
        <v>15</v>
      </c>
      <c r="G199" s="1137" t="s">
        <v>24</v>
      </c>
      <c r="H199" s="1137" t="s">
        <v>6</v>
      </c>
      <c r="I199" s="1149">
        <v>2</v>
      </c>
      <c r="J199" s="1149">
        <f>VLOOKUP(A199,CENIK!$A$3:$F$201,6,FALSE)</f>
        <v>0</v>
      </c>
      <c r="K199" s="1149">
        <f t="shared" si="6"/>
        <v>0</v>
      </c>
    </row>
    <row r="200" spans="1:11" s="5" customFormat="1" ht="45" x14ac:dyDescent="0.25">
      <c r="A200" s="1137">
        <v>1401</v>
      </c>
      <c r="B200" s="1137">
        <v>560</v>
      </c>
      <c r="C200" s="200" t="str">
        <f t="shared" si="5"/>
        <v>560-1401</v>
      </c>
      <c r="D200" s="1137" t="s">
        <v>3166</v>
      </c>
      <c r="E200" s="1137" t="s">
        <v>7</v>
      </c>
      <c r="F200" s="1137" t="s">
        <v>25</v>
      </c>
      <c r="G200" s="1137" t="s">
        <v>247</v>
      </c>
      <c r="H200" s="1137" t="s">
        <v>20</v>
      </c>
      <c r="I200" s="1149">
        <v>15</v>
      </c>
      <c r="J200" s="1149">
        <f>VLOOKUP(A200,CENIK!$A$3:$F$201,6,FALSE)</f>
        <v>0</v>
      </c>
      <c r="K200" s="1149">
        <f t="shared" si="6"/>
        <v>0</v>
      </c>
    </row>
    <row r="201" spans="1:11" s="5" customFormat="1" ht="45" x14ac:dyDescent="0.25">
      <c r="A201" s="1137">
        <v>1402</v>
      </c>
      <c r="B201" s="1137">
        <v>560</v>
      </c>
      <c r="C201" s="200" t="str">
        <f t="shared" si="5"/>
        <v>560-1402</v>
      </c>
      <c r="D201" s="1137" t="s">
        <v>3166</v>
      </c>
      <c r="E201" s="1137" t="s">
        <v>7</v>
      </c>
      <c r="F201" s="1137" t="s">
        <v>25</v>
      </c>
      <c r="G201" s="1137" t="s">
        <v>248</v>
      </c>
      <c r="H201" s="1137" t="s">
        <v>20</v>
      </c>
      <c r="I201" s="1149">
        <v>2</v>
      </c>
      <c r="J201" s="1149">
        <f>VLOOKUP(A201,CENIK!$A$3:$F$201,6,FALSE)</f>
        <v>0</v>
      </c>
      <c r="K201" s="1149">
        <f t="shared" si="6"/>
        <v>0</v>
      </c>
    </row>
    <row r="202" spans="1:11" s="5" customFormat="1" ht="45" x14ac:dyDescent="0.25">
      <c r="A202" s="1137">
        <v>1403</v>
      </c>
      <c r="B202" s="1137">
        <v>560</v>
      </c>
      <c r="C202" s="200" t="str">
        <f t="shared" si="5"/>
        <v>560-1403</v>
      </c>
      <c r="D202" s="1137" t="s">
        <v>3166</v>
      </c>
      <c r="E202" s="1137" t="s">
        <v>7</v>
      </c>
      <c r="F202" s="1137" t="s">
        <v>25</v>
      </c>
      <c r="G202" s="1137" t="s">
        <v>249</v>
      </c>
      <c r="H202" s="1137" t="s">
        <v>20</v>
      </c>
      <c r="I202" s="1149">
        <v>10</v>
      </c>
      <c r="J202" s="1149">
        <f>VLOOKUP(A202,CENIK!$A$3:$F$201,6,FALSE)</f>
        <v>0</v>
      </c>
      <c r="K202" s="1149">
        <f t="shared" si="6"/>
        <v>0</v>
      </c>
    </row>
    <row r="203" spans="1:11" s="5" customFormat="1" ht="45" x14ac:dyDescent="0.25">
      <c r="A203" s="1137">
        <v>12308</v>
      </c>
      <c r="B203" s="1137">
        <v>560</v>
      </c>
      <c r="C203" s="200" t="str">
        <f t="shared" si="5"/>
        <v>560-12308</v>
      </c>
      <c r="D203" s="1137" t="s">
        <v>3166</v>
      </c>
      <c r="E203" s="1137" t="s">
        <v>26</v>
      </c>
      <c r="F203" s="1137" t="s">
        <v>27</v>
      </c>
      <c r="G203" s="1137" t="s">
        <v>28</v>
      </c>
      <c r="H203" s="1137" t="s">
        <v>29</v>
      </c>
      <c r="I203" s="1149">
        <v>12</v>
      </c>
      <c r="J203" s="1149">
        <f>VLOOKUP(A203,CENIK!$A$3:$F$201,6,FALSE)</f>
        <v>0</v>
      </c>
      <c r="K203" s="1149">
        <f t="shared" si="6"/>
        <v>0</v>
      </c>
    </row>
    <row r="204" spans="1:11" s="5" customFormat="1" ht="45" x14ac:dyDescent="0.25">
      <c r="A204" s="1137">
        <v>12327</v>
      </c>
      <c r="B204" s="1137">
        <v>560</v>
      </c>
      <c r="C204" s="200" t="str">
        <f t="shared" si="5"/>
        <v>560-12327</v>
      </c>
      <c r="D204" s="1137" t="s">
        <v>3166</v>
      </c>
      <c r="E204" s="1137" t="s">
        <v>26</v>
      </c>
      <c r="F204" s="1137" t="s">
        <v>27</v>
      </c>
      <c r="G204" s="1137" t="s">
        <v>31</v>
      </c>
      <c r="H204" s="1137" t="s">
        <v>10</v>
      </c>
      <c r="I204" s="1149">
        <v>5</v>
      </c>
      <c r="J204" s="1149">
        <f>VLOOKUP(A204,CENIK!$A$3:$F$201,6,FALSE)</f>
        <v>0</v>
      </c>
      <c r="K204" s="1149">
        <f t="shared" si="6"/>
        <v>0</v>
      </c>
    </row>
    <row r="205" spans="1:11" s="5" customFormat="1" ht="45" x14ac:dyDescent="0.25">
      <c r="A205" s="1137">
        <v>12331</v>
      </c>
      <c r="B205" s="1137">
        <v>560</v>
      </c>
      <c r="C205" s="200" t="str">
        <f t="shared" si="5"/>
        <v>560-12331</v>
      </c>
      <c r="D205" s="1137" t="s">
        <v>3166</v>
      </c>
      <c r="E205" s="1137" t="s">
        <v>26</v>
      </c>
      <c r="F205" s="1137" t="s">
        <v>27</v>
      </c>
      <c r="G205" s="1137" t="s">
        <v>33</v>
      </c>
      <c r="H205" s="1137" t="s">
        <v>10</v>
      </c>
      <c r="I205" s="1149">
        <v>25</v>
      </c>
      <c r="J205" s="1149">
        <f>VLOOKUP(A205,CENIK!$A$3:$F$201,6,FALSE)</f>
        <v>0</v>
      </c>
      <c r="K205" s="1149">
        <f t="shared" si="6"/>
        <v>0</v>
      </c>
    </row>
    <row r="206" spans="1:11" s="5" customFormat="1" ht="45" x14ac:dyDescent="0.25">
      <c r="A206" s="1137">
        <v>24405</v>
      </c>
      <c r="B206" s="1137">
        <v>560</v>
      </c>
      <c r="C206" s="200" t="str">
        <f t="shared" si="5"/>
        <v>560-24405</v>
      </c>
      <c r="D206" s="1137" t="s">
        <v>3166</v>
      </c>
      <c r="E206" s="1137" t="s">
        <v>26</v>
      </c>
      <c r="F206" s="1137" t="s">
        <v>36</v>
      </c>
      <c r="G206" s="1137" t="s">
        <v>252</v>
      </c>
      <c r="H206" s="1137" t="s">
        <v>22</v>
      </c>
      <c r="I206" s="1149">
        <v>4.8</v>
      </c>
      <c r="J206" s="1149">
        <f>VLOOKUP(A206,CENIK!$A$3:$F$201,6,FALSE)</f>
        <v>0</v>
      </c>
      <c r="K206" s="1149">
        <f t="shared" si="6"/>
        <v>0</v>
      </c>
    </row>
    <row r="207" spans="1:11" s="5" customFormat="1" ht="45" x14ac:dyDescent="0.25">
      <c r="A207" s="1137">
        <v>31302</v>
      </c>
      <c r="B207" s="1137">
        <v>560</v>
      </c>
      <c r="C207" s="200" t="str">
        <f t="shared" si="5"/>
        <v>560-31302</v>
      </c>
      <c r="D207" s="1137" t="s">
        <v>3166</v>
      </c>
      <c r="E207" s="1137" t="s">
        <v>26</v>
      </c>
      <c r="F207" s="1137" t="s">
        <v>36</v>
      </c>
      <c r="G207" s="1137" t="s">
        <v>639</v>
      </c>
      <c r="H207" s="1137" t="s">
        <v>22</v>
      </c>
      <c r="I207" s="1149">
        <v>3.6</v>
      </c>
      <c r="J207" s="1149">
        <f>VLOOKUP(A207,CENIK!$A$3:$F$201,6,FALSE)</f>
        <v>0</v>
      </c>
      <c r="K207" s="1149">
        <f t="shared" si="6"/>
        <v>0</v>
      </c>
    </row>
    <row r="208" spans="1:11" s="5" customFormat="1" ht="75" x14ac:dyDescent="0.25">
      <c r="A208" s="1137">
        <v>31503</v>
      </c>
      <c r="B208" s="1137">
        <v>560</v>
      </c>
      <c r="C208" s="200" t="str">
        <f t="shared" si="5"/>
        <v>560-31503</v>
      </c>
      <c r="D208" s="1137" t="s">
        <v>3166</v>
      </c>
      <c r="E208" s="1137" t="s">
        <v>26</v>
      </c>
      <c r="F208" s="1137" t="s">
        <v>36</v>
      </c>
      <c r="G208" s="1137" t="s">
        <v>658</v>
      </c>
      <c r="H208" s="1137" t="s">
        <v>29</v>
      </c>
      <c r="I208" s="1149">
        <v>12</v>
      </c>
      <c r="J208" s="1149">
        <f>VLOOKUP(A208,CENIK!$A$3:$F$201,6,FALSE)</f>
        <v>0</v>
      </c>
      <c r="K208" s="1149">
        <f t="shared" si="6"/>
        <v>0</v>
      </c>
    </row>
    <row r="209" spans="1:11" s="5" customFormat="1" ht="45" x14ac:dyDescent="0.25">
      <c r="A209" s="1137">
        <v>32208</v>
      </c>
      <c r="B209" s="1137">
        <v>560</v>
      </c>
      <c r="C209" s="200" t="str">
        <f t="shared" si="5"/>
        <v>560-32208</v>
      </c>
      <c r="D209" s="1137" t="s">
        <v>3166</v>
      </c>
      <c r="E209" s="1137" t="s">
        <v>26</v>
      </c>
      <c r="F209" s="1137" t="s">
        <v>36</v>
      </c>
      <c r="G209" s="1137" t="s">
        <v>254</v>
      </c>
      <c r="H209" s="1137" t="s">
        <v>29</v>
      </c>
      <c r="I209" s="1149">
        <v>12</v>
      </c>
      <c r="J209" s="1149">
        <f>VLOOKUP(A209,CENIK!$A$3:$F$201,6,FALSE)</f>
        <v>0</v>
      </c>
      <c r="K209" s="1149">
        <f t="shared" si="6"/>
        <v>0</v>
      </c>
    </row>
    <row r="210" spans="1:11" s="5" customFormat="1" ht="45" x14ac:dyDescent="0.25">
      <c r="A210" s="1137">
        <v>34104</v>
      </c>
      <c r="B210" s="1137">
        <v>560</v>
      </c>
      <c r="C210" s="200" t="str">
        <f t="shared" si="5"/>
        <v>560-34104</v>
      </c>
      <c r="D210" s="1137" t="s">
        <v>3166</v>
      </c>
      <c r="E210" s="1137" t="s">
        <v>26</v>
      </c>
      <c r="F210" s="1137" t="s">
        <v>36</v>
      </c>
      <c r="G210" s="1137" t="s">
        <v>42</v>
      </c>
      <c r="H210" s="1137" t="s">
        <v>10</v>
      </c>
      <c r="I210" s="1149">
        <v>24</v>
      </c>
      <c r="J210" s="1149">
        <f>VLOOKUP(A210,CENIK!$A$3:$F$201,6,FALSE)</f>
        <v>0</v>
      </c>
      <c r="K210" s="1149">
        <f t="shared" si="6"/>
        <v>0</v>
      </c>
    </row>
    <row r="211" spans="1:11" s="5" customFormat="1" ht="75" x14ac:dyDescent="0.25">
      <c r="A211" s="1137">
        <v>2311</v>
      </c>
      <c r="B211" s="1137">
        <v>560</v>
      </c>
      <c r="C211" s="200" t="str">
        <f t="shared" si="5"/>
        <v>560-2311</v>
      </c>
      <c r="D211" s="1137" t="s">
        <v>3166</v>
      </c>
      <c r="E211" s="1137" t="s">
        <v>26</v>
      </c>
      <c r="F211" s="1137" t="s">
        <v>44</v>
      </c>
      <c r="G211" s="1137" t="s">
        <v>661</v>
      </c>
      <c r="H211" s="1137" t="s">
        <v>10</v>
      </c>
      <c r="I211" s="1149">
        <v>150</v>
      </c>
      <c r="J211" s="1149">
        <f>VLOOKUP(A211,CENIK!$A$3:$F$201,6,FALSE)</f>
        <v>0</v>
      </c>
      <c r="K211" s="1149">
        <f t="shared" si="6"/>
        <v>0</v>
      </c>
    </row>
    <row r="212" spans="1:11" s="5" customFormat="1" ht="45" x14ac:dyDescent="0.25">
      <c r="A212" s="1137">
        <v>3205</v>
      </c>
      <c r="B212" s="1137">
        <v>560</v>
      </c>
      <c r="C212" s="200" t="str">
        <f t="shared" si="5"/>
        <v>560-3205</v>
      </c>
      <c r="D212" s="1137" t="s">
        <v>3166</v>
      </c>
      <c r="E212" s="1137" t="s">
        <v>46</v>
      </c>
      <c r="F212" s="1137" t="s">
        <v>663</v>
      </c>
      <c r="G212" s="1137" t="s">
        <v>664</v>
      </c>
      <c r="H212" s="1137" t="s">
        <v>6</v>
      </c>
      <c r="I212" s="1149">
        <v>1</v>
      </c>
      <c r="J212" s="1149">
        <f>VLOOKUP(A212,CENIK!$A$3:$F$201,6,FALSE)</f>
        <v>0</v>
      </c>
      <c r="K212" s="1149">
        <f t="shared" si="6"/>
        <v>0</v>
      </c>
    </row>
    <row r="213" spans="1:11" s="5" customFormat="1" ht="45" x14ac:dyDescent="0.25">
      <c r="A213" s="1137">
        <v>3208</v>
      </c>
      <c r="B213" s="1137">
        <v>560</v>
      </c>
      <c r="C213" s="200" t="str">
        <f t="shared" si="5"/>
        <v>560-3208</v>
      </c>
      <c r="D213" s="1137" t="s">
        <v>3166</v>
      </c>
      <c r="E213" s="1137" t="s">
        <v>46</v>
      </c>
      <c r="F213" s="1137" t="s">
        <v>663</v>
      </c>
      <c r="G213" s="1137" t="s">
        <v>668</v>
      </c>
      <c r="H213" s="1137" t="s">
        <v>29</v>
      </c>
      <c r="I213" s="1149">
        <v>42</v>
      </c>
      <c r="J213" s="1149">
        <f>VLOOKUP(A213,CENIK!$A$3:$F$201,6,FALSE)</f>
        <v>0</v>
      </c>
      <c r="K213" s="1149">
        <f t="shared" si="6"/>
        <v>0</v>
      </c>
    </row>
    <row r="214" spans="1:11" s="5" customFormat="1" ht="45" x14ac:dyDescent="0.25">
      <c r="A214" s="1137">
        <v>4103</v>
      </c>
      <c r="B214" s="1137">
        <v>560</v>
      </c>
      <c r="C214" s="200" t="str">
        <f t="shared" si="5"/>
        <v>560-4103</v>
      </c>
      <c r="D214" s="1137" t="s">
        <v>3166</v>
      </c>
      <c r="E214" s="1137" t="s">
        <v>49</v>
      </c>
      <c r="F214" s="1137" t="s">
        <v>50</v>
      </c>
      <c r="G214" s="1137" t="s">
        <v>671</v>
      </c>
      <c r="H214" s="1137" t="s">
        <v>29</v>
      </c>
      <c r="I214" s="1149">
        <v>128</v>
      </c>
      <c r="J214" s="1149">
        <f>VLOOKUP(A214,CENIK!$A$3:$F$201,6,FALSE)</f>
        <v>0</v>
      </c>
      <c r="K214" s="1149">
        <f t="shared" si="6"/>
        <v>0</v>
      </c>
    </row>
    <row r="215" spans="1:11" s="5" customFormat="1" ht="60" x14ac:dyDescent="0.25">
      <c r="A215" s="1137">
        <v>4105</v>
      </c>
      <c r="B215" s="1137">
        <v>560</v>
      </c>
      <c r="C215" s="200" t="str">
        <f t="shared" ref="C215:C241" si="7">CONCATENATE(B215,$A$25,A215)</f>
        <v>560-4105</v>
      </c>
      <c r="D215" s="1137" t="s">
        <v>3166</v>
      </c>
      <c r="E215" s="1137" t="s">
        <v>49</v>
      </c>
      <c r="F215" s="1137" t="s">
        <v>50</v>
      </c>
      <c r="G215" s="1137" t="s">
        <v>257</v>
      </c>
      <c r="H215" s="1137" t="s">
        <v>22</v>
      </c>
      <c r="I215" s="1149">
        <v>108</v>
      </c>
      <c r="J215" s="1149">
        <f>VLOOKUP(A215,CENIK!$A$3:$F$201,6,FALSE)</f>
        <v>0</v>
      </c>
      <c r="K215" s="1149">
        <f t="shared" ref="K215:K241" si="8">ROUND(I215*J215,2)</f>
        <v>0</v>
      </c>
    </row>
    <row r="216" spans="1:11" s="5" customFormat="1" ht="45" x14ac:dyDescent="0.25">
      <c r="A216" s="1137">
        <v>4121</v>
      </c>
      <c r="B216" s="1137">
        <v>560</v>
      </c>
      <c r="C216" s="200" t="str">
        <f t="shared" si="7"/>
        <v>560-4121</v>
      </c>
      <c r="D216" s="1137" t="s">
        <v>3166</v>
      </c>
      <c r="E216" s="1137" t="s">
        <v>49</v>
      </c>
      <c r="F216" s="1137" t="s">
        <v>50</v>
      </c>
      <c r="G216" s="1137" t="s">
        <v>260</v>
      </c>
      <c r="H216" s="1137" t="s">
        <v>22</v>
      </c>
      <c r="I216" s="1149">
        <v>3</v>
      </c>
      <c r="J216" s="1149">
        <f>VLOOKUP(A216,CENIK!$A$3:$F$201,6,FALSE)</f>
        <v>0</v>
      </c>
      <c r="K216" s="1149">
        <f t="shared" si="8"/>
        <v>0</v>
      </c>
    </row>
    <row r="217" spans="1:11" s="5" customFormat="1" ht="45" x14ac:dyDescent="0.25">
      <c r="A217" s="1137">
        <v>4124</v>
      </c>
      <c r="B217" s="1137">
        <v>560</v>
      </c>
      <c r="C217" s="200" t="str">
        <f t="shared" si="7"/>
        <v>560-4124</v>
      </c>
      <c r="D217" s="1137" t="s">
        <v>3166</v>
      </c>
      <c r="E217" s="1137" t="s">
        <v>49</v>
      </c>
      <c r="F217" s="1137" t="s">
        <v>50</v>
      </c>
      <c r="G217" s="1137" t="s">
        <v>55</v>
      </c>
      <c r="H217" s="1137" t="s">
        <v>20</v>
      </c>
      <c r="I217" s="1149">
        <v>20</v>
      </c>
      <c r="J217" s="1149">
        <f>VLOOKUP(A217,CENIK!$A$3:$F$201,6,FALSE)</f>
        <v>0</v>
      </c>
      <c r="K217" s="1149">
        <f t="shared" si="8"/>
        <v>0</v>
      </c>
    </row>
    <row r="218" spans="1:11" s="5" customFormat="1" ht="75" x14ac:dyDescent="0.25">
      <c r="A218" s="1137">
        <v>1</v>
      </c>
      <c r="B218" s="1137">
        <v>560</v>
      </c>
      <c r="C218" s="200" t="str">
        <f t="shared" si="7"/>
        <v>560-1</v>
      </c>
      <c r="D218" s="1137" t="s">
        <v>3166</v>
      </c>
      <c r="E218" s="1137" t="s">
        <v>49</v>
      </c>
      <c r="F218" s="1137" t="s">
        <v>56</v>
      </c>
      <c r="G218" s="1137" t="s">
        <v>3119</v>
      </c>
      <c r="H218" s="1137" t="s">
        <v>10</v>
      </c>
      <c r="I218" s="1149">
        <v>193.2</v>
      </c>
      <c r="J218" s="1150"/>
      <c r="K218" s="1149">
        <f t="shared" si="8"/>
        <v>0</v>
      </c>
    </row>
    <row r="219" spans="1:11" s="5" customFormat="1" ht="45" x14ac:dyDescent="0.25">
      <c r="A219" s="1137">
        <v>4201</v>
      </c>
      <c r="B219" s="1137">
        <v>560</v>
      </c>
      <c r="C219" s="200" t="str">
        <f t="shared" si="7"/>
        <v>560-4201</v>
      </c>
      <c r="D219" s="1137" t="s">
        <v>3166</v>
      </c>
      <c r="E219" s="1137" t="s">
        <v>49</v>
      </c>
      <c r="F219" s="1137" t="s">
        <v>56</v>
      </c>
      <c r="G219" s="1137" t="s">
        <v>57</v>
      </c>
      <c r="H219" s="1137" t="s">
        <v>29</v>
      </c>
      <c r="I219" s="1149">
        <v>36.799999999999997</v>
      </c>
      <c r="J219" s="1149">
        <f>VLOOKUP(A219,CENIK!$A$3:$F$201,6,FALSE)</f>
        <v>0</v>
      </c>
      <c r="K219" s="1149">
        <f t="shared" si="8"/>
        <v>0</v>
      </c>
    </row>
    <row r="220" spans="1:11" s="5" customFormat="1" ht="45" x14ac:dyDescent="0.25">
      <c r="A220" s="1137">
        <v>4202</v>
      </c>
      <c r="B220" s="1137">
        <v>560</v>
      </c>
      <c r="C220" s="200" t="str">
        <f t="shared" si="7"/>
        <v>560-4202</v>
      </c>
      <c r="D220" s="1137" t="s">
        <v>3166</v>
      </c>
      <c r="E220" s="1137" t="s">
        <v>49</v>
      </c>
      <c r="F220" s="1137" t="s">
        <v>56</v>
      </c>
      <c r="G220" s="1137" t="s">
        <v>58</v>
      </c>
      <c r="H220" s="1137" t="s">
        <v>29</v>
      </c>
      <c r="I220" s="1149">
        <v>36.799999999999997</v>
      </c>
      <c r="J220" s="1149">
        <f>VLOOKUP(A220,CENIK!$A$3:$F$201,6,FALSE)</f>
        <v>0</v>
      </c>
      <c r="K220" s="1149">
        <f t="shared" si="8"/>
        <v>0</v>
      </c>
    </row>
    <row r="221" spans="1:11" s="5" customFormat="1" ht="75" x14ac:dyDescent="0.25">
      <c r="A221" s="1137">
        <v>4203</v>
      </c>
      <c r="B221" s="1137">
        <v>560</v>
      </c>
      <c r="C221" s="200" t="str">
        <f t="shared" si="7"/>
        <v>560-4203</v>
      </c>
      <c r="D221" s="1137" t="s">
        <v>3166</v>
      </c>
      <c r="E221" s="1137" t="s">
        <v>49</v>
      </c>
      <c r="F221" s="1137" t="s">
        <v>56</v>
      </c>
      <c r="G221" s="1137" t="s">
        <v>59</v>
      </c>
      <c r="H221" s="1137" t="s">
        <v>22</v>
      </c>
      <c r="I221" s="1149">
        <v>5.52</v>
      </c>
      <c r="J221" s="1149">
        <f>VLOOKUP(A221,CENIK!$A$3:$F$201,6,FALSE)</f>
        <v>0</v>
      </c>
      <c r="K221" s="1149">
        <f t="shared" si="8"/>
        <v>0</v>
      </c>
    </row>
    <row r="222" spans="1:11" s="5" customFormat="1" ht="60" x14ac:dyDescent="0.25">
      <c r="A222" s="1137">
        <v>4204</v>
      </c>
      <c r="B222" s="1137">
        <v>560</v>
      </c>
      <c r="C222" s="200" t="str">
        <f t="shared" si="7"/>
        <v>560-4204</v>
      </c>
      <c r="D222" s="1137" t="s">
        <v>3166</v>
      </c>
      <c r="E222" s="1137" t="s">
        <v>49</v>
      </c>
      <c r="F222" s="1137" t="s">
        <v>56</v>
      </c>
      <c r="G222" s="1137" t="s">
        <v>60</v>
      </c>
      <c r="H222" s="1137" t="s">
        <v>22</v>
      </c>
      <c r="I222" s="1149">
        <v>26.495999999999999</v>
      </c>
      <c r="J222" s="1149">
        <f>VLOOKUP(A222,CENIK!$A$3:$F$201,6,FALSE)</f>
        <v>0</v>
      </c>
      <c r="K222" s="1149">
        <f t="shared" si="8"/>
        <v>0</v>
      </c>
    </row>
    <row r="223" spans="1:11" s="5" customFormat="1" ht="60" x14ac:dyDescent="0.25">
      <c r="A223" s="1137">
        <v>4206</v>
      </c>
      <c r="B223" s="1137">
        <v>560</v>
      </c>
      <c r="C223" s="200" t="str">
        <f t="shared" si="7"/>
        <v>560-4206</v>
      </c>
      <c r="D223" s="1137" t="s">
        <v>3166</v>
      </c>
      <c r="E223" s="1137" t="s">
        <v>49</v>
      </c>
      <c r="F223" s="1137" t="s">
        <v>56</v>
      </c>
      <c r="G223" s="1137" t="s">
        <v>62</v>
      </c>
      <c r="H223" s="1137" t="s">
        <v>22</v>
      </c>
      <c r="I223" s="1149">
        <v>53</v>
      </c>
      <c r="J223" s="1149">
        <f>VLOOKUP(A223,CENIK!$A$3:$F$201,6,FALSE)</f>
        <v>0</v>
      </c>
      <c r="K223" s="1149">
        <f t="shared" si="8"/>
        <v>0</v>
      </c>
    </row>
    <row r="224" spans="1:11" s="5" customFormat="1" ht="60" x14ac:dyDescent="0.25">
      <c r="A224" s="1137">
        <v>4207</v>
      </c>
      <c r="B224" s="1137">
        <v>560</v>
      </c>
      <c r="C224" s="200" t="str">
        <f t="shared" si="7"/>
        <v>560-4207</v>
      </c>
      <c r="D224" s="1137" t="s">
        <v>3166</v>
      </c>
      <c r="E224" s="1137" t="s">
        <v>49</v>
      </c>
      <c r="F224" s="1137" t="s">
        <v>56</v>
      </c>
      <c r="G224" s="1137" t="s">
        <v>262</v>
      </c>
      <c r="H224" s="1137" t="s">
        <v>22</v>
      </c>
      <c r="I224" s="1149">
        <v>18</v>
      </c>
      <c r="J224" s="1149">
        <f>VLOOKUP(A224,CENIK!$A$3:$F$201,6,FALSE)</f>
        <v>0</v>
      </c>
      <c r="K224" s="1149">
        <f t="shared" si="8"/>
        <v>0</v>
      </c>
    </row>
    <row r="225" spans="1:11" s="5" customFormat="1" ht="90" x14ac:dyDescent="0.25">
      <c r="A225" s="1137">
        <v>5111</v>
      </c>
      <c r="B225" s="1137">
        <v>560</v>
      </c>
      <c r="C225" s="200" t="str">
        <f t="shared" si="7"/>
        <v>560-5111</v>
      </c>
      <c r="D225" s="1137" t="s">
        <v>3166</v>
      </c>
      <c r="E225" s="1137" t="s">
        <v>63</v>
      </c>
      <c r="F225" s="1137" t="s">
        <v>64</v>
      </c>
      <c r="G225" s="1137" t="s">
        <v>672</v>
      </c>
      <c r="H225" s="1137" t="s">
        <v>6</v>
      </c>
      <c r="I225" s="1149">
        <v>30</v>
      </c>
      <c r="J225" s="1149">
        <f>VLOOKUP(A225,CENIK!$A$3:$F$201,6,FALSE)</f>
        <v>0</v>
      </c>
      <c r="K225" s="1149">
        <f t="shared" si="8"/>
        <v>0</v>
      </c>
    </row>
    <row r="226" spans="1:11" s="5" customFormat="1" ht="45" x14ac:dyDescent="0.25">
      <c r="A226" s="1137">
        <v>5301</v>
      </c>
      <c r="B226" s="1137">
        <v>560</v>
      </c>
      <c r="C226" s="200" t="str">
        <f t="shared" si="7"/>
        <v>560-5301</v>
      </c>
      <c r="D226" s="1137" t="s">
        <v>3166</v>
      </c>
      <c r="E226" s="1137" t="s">
        <v>63</v>
      </c>
      <c r="F226" s="1137" t="s">
        <v>72</v>
      </c>
      <c r="G226" s="1137" t="s">
        <v>673</v>
      </c>
      <c r="H226" s="1137" t="s">
        <v>22</v>
      </c>
      <c r="I226" s="1149">
        <v>6.5</v>
      </c>
      <c r="J226" s="1149">
        <f>VLOOKUP(A226,CENIK!$A$3:$F$201,6,FALSE)</f>
        <v>0</v>
      </c>
      <c r="K226" s="1149">
        <f t="shared" si="8"/>
        <v>0</v>
      </c>
    </row>
    <row r="227" spans="1:11" s="5" customFormat="1" ht="105" x14ac:dyDescent="0.25">
      <c r="A227" s="1137">
        <v>5304</v>
      </c>
      <c r="B227" s="1137">
        <v>560</v>
      </c>
      <c r="C227" s="200" t="str">
        <f t="shared" si="7"/>
        <v>560-5304</v>
      </c>
      <c r="D227" s="1137" t="s">
        <v>3166</v>
      </c>
      <c r="E227" s="1137" t="s">
        <v>63</v>
      </c>
      <c r="F227" s="1137" t="s">
        <v>72</v>
      </c>
      <c r="G227" s="1137" t="s">
        <v>674</v>
      </c>
      <c r="H227" s="1137" t="s">
        <v>675</v>
      </c>
      <c r="I227" s="1149">
        <v>650</v>
      </c>
      <c r="J227" s="1149">
        <f>VLOOKUP(A227,CENIK!$A$3:$F$201,6,FALSE)</f>
        <v>0</v>
      </c>
      <c r="K227" s="1149">
        <f t="shared" si="8"/>
        <v>0</v>
      </c>
    </row>
    <row r="228" spans="1:11" s="5" customFormat="1" ht="135" x14ac:dyDescent="0.25">
      <c r="A228" s="1137">
        <v>2</v>
      </c>
      <c r="B228" s="1137">
        <v>560</v>
      </c>
      <c r="C228" s="200" t="str">
        <f t="shared" si="7"/>
        <v>560-2</v>
      </c>
      <c r="D228" s="1137" t="s">
        <v>3166</v>
      </c>
      <c r="E228" s="1137" t="s">
        <v>74</v>
      </c>
      <c r="F228" s="1137" t="s">
        <v>75</v>
      </c>
      <c r="G228" s="1137" t="s">
        <v>3123</v>
      </c>
      <c r="H228" s="1137" t="s">
        <v>10</v>
      </c>
      <c r="I228" s="1149">
        <v>46</v>
      </c>
      <c r="J228" s="1150"/>
      <c r="K228" s="1149">
        <f t="shared" si="8"/>
        <v>0</v>
      </c>
    </row>
    <row r="229" spans="1:11" s="5" customFormat="1" ht="75" x14ac:dyDescent="0.25">
      <c r="A229" s="1137">
        <v>3</v>
      </c>
      <c r="B229" s="1137">
        <v>560</v>
      </c>
      <c r="C229" s="200" t="str">
        <f t="shared" si="7"/>
        <v>560-3</v>
      </c>
      <c r="D229" s="1137" t="s">
        <v>3166</v>
      </c>
      <c r="E229" s="1137" t="s">
        <v>74</v>
      </c>
      <c r="F229" s="1137" t="s">
        <v>77</v>
      </c>
      <c r="G229" s="1137" t="s">
        <v>3167</v>
      </c>
      <c r="H229" s="1137" t="s">
        <v>6</v>
      </c>
      <c r="I229" s="1149">
        <v>1</v>
      </c>
      <c r="J229" s="1150"/>
      <c r="K229" s="1149">
        <f t="shared" si="8"/>
        <v>0</v>
      </c>
    </row>
    <row r="230" spans="1:11" s="5" customFormat="1" ht="90" x14ac:dyDescent="0.25">
      <c r="A230" s="1137">
        <v>4</v>
      </c>
      <c r="B230" s="1137">
        <v>560</v>
      </c>
      <c r="C230" s="200" t="str">
        <f t="shared" si="7"/>
        <v>560-4</v>
      </c>
      <c r="D230" s="1137" t="s">
        <v>3166</v>
      </c>
      <c r="E230" s="1137" t="s">
        <v>74</v>
      </c>
      <c r="F230" s="1137" t="s">
        <v>77</v>
      </c>
      <c r="G230" s="1137" t="s">
        <v>3135</v>
      </c>
      <c r="H230" s="1137" t="s">
        <v>6</v>
      </c>
      <c r="I230" s="1149">
        <v>2</v>
      </c>
      <c r="J230" s="1150"/>
      <c r="K230" s="1149">
        <f t="shared" si="8"/>
        <v>0</v>
      </c>
    </row>
    <row r="231" spans="1:11" s="5" customFormat="1" ht="45" x14ac:dyDescent="0.25">
      <c r="A231" s="1137">
        <v>5</v>
      </c>
      <c r="B231" s="1137">
        <v>560</v>
      </c>
      <c r="C231" s="200" t="str">
        <f t="shared" si="7"/>
        <v>560-5</v>
      </c>
      <c r="D231" s="1137" t="s">
        <v>3166</v>
      </c>
      <c r="E231" s="1137" t="s">
        <v>74</v>
      </c>
      <c r="F231" s="1137" t="s">
        <v>77</v>
      </c>
      <c r="G231" s="1137" t="s">
        <v>3125</v>
      </c>
      <c r="H231" s="1137" t="s">
        <v>6</v>
      </c>
      <c r="I231" s="1149">
        <v>1</v>
      </c>
      <c r="J231" s="1150"/>
      <c r="K231" s="1149">
        <f t="shared" si="8"/>
        <v>0</v>
      </c>
    </row>
    <row r="232" spans="1:11" s="5" customFormat="1" ht="60" x14ac:dyDescent="0.25">
      <c r="A232" s="1137">
        <v>6</v>
      </c>
      <c r="B232" s="1137">
        <v>560</v>
      </c>
      <c r="C232" s="200" t="str">
        <f t="shared" si="7"/>
        <v>560-6</v>
      </c>
      <c r="D232" s="1137" t="s">
        <v>3166</v>
      </c>
      <c r="E232" s="1137" t="s">
        <v>74</v>
      </c>
      <c r="F232" s="1137" t="s">
        <v>77</v>
      </c>
      <c r="G232" s="1137" t="s">
        <v>3126</v>
      </c>
      <c r="H232" s="1137" t="s">
        <v>6</v>
      </c>
      <c r="I232" s="1149">
        <v>1</v>
      </c>
      <c r="J232" s="1150"/>
      <c r="K232" s="1149">
        <f t="shared" si="8"/>
        <v>0</v>
      </c>
    </row>
    <row r="233" spans="1:11" s="5" customFormat="1" ht="45" x14ac:dyDescent="0.25">
      <c r="A233" s="1137">
        <v>6257</v>
      </c>
      <c r="B233" s="1137">
        <v>560</v>
      </c>
      <c r="C233" s="200" t="str">
        <f t="shared" si="7"/>
        <v>560-6257</v>
      </c>
      <c r="D233" s="1137" t="s">
        <v>3166</v>
      </c>
      <c r="E233" s="1137" t="s">
        <v>74</v>
      </c>
      <c r="F233" s="1137" t="s">
        <v>77</v>
      </c>
      <c r="G233" s="1137" t="s">
        <v>79</v>
      </c>
      <c r="H233" s="1137" t="s">
        <v>6</v>
      </c>
      <c r="I233" s="1149">
        <v>1</v>
      </c>
      <c r="J233" s="1149">
        <f>VLOOKUP(A233,CENIK!$A$3:$F$201,6,FALSE)</f>
        <v>0</v>
      </c>
      <c r="K233" s="1149">
        <f t="shared" si="8"/>
        <v>0</v>
      </c>
    </row>
    <row r="234" spans="1:11" s="5" customFormat="1" ht="60" x14ac:dyDescent="0.25">
      <c r="A234" s="1137">
        <v>6405</v>
      </c>
      <c r="B234" s="1137">
        <v>560</v>
      </c>
      <c r="C234" s="200" t="str">
        <f t="shared" si="7"/>
        <v>560-6405</v>
      </c>
      <c r="D234" s="1137" t="s">
        <v>3166</v>
      </c>
      <c r="E234" s="1137" t="s">
        <v>74</v>
      </c>
      <c r="F234" s="1137" t="s">
        <v>85</v>
      </c>
      <c r="G234" s="1137" t="s">
        <v>87</v>
      </c>
      <c r="H234" s="1137" t="s">
        <v>10</v>
      </c>
      <c r="I234" s="1149">
        <v>46</v>
      </c>
      <c r="J234" s="1149">
        <f>VLOOKUP(A234,CENIK!$A$3:$F$201,6,FALSE)</f>
        <v>0</v>
      </c>
      <c r="K234" s="1149">
        <f t="shared" si="8"/>
        <v>0</v>
      </c>
    </row>
    <row r="235" spans="1:11" s="5" customFormat="1" ht="45" x14ac:dyDescent="0.25">
      <c r="A235" s="1137">
        <v>6401</v>
      </c>
      <c r="B235" s="1137">
        <v>560</v>
      </c>
      <c r="C235" s="200" t="str">
        <f t="shared" si="7"/>
        <v>560-6401</v>
      </c>
      <c r="D235" s="1137" t="s">
        <v>3166</v>
      </c>
      <c r="E235" s="1137" t="s">
        <v>74</v>
      </c>
      <c r="F235" s="1137" t="s">
        <v>85</v>
      </c>
      <c r="G235" s="1137" t="s">
        <v>86</v>
      </c>
      <c r="H235" s="1137" t="s">
        <v>10</v>
      </c>
      <c r="I235" s="1149">
        <v>46</v>
      </c>
      <c r="J235" s="1149">
        <f>VLOOKUP(A235,CENIK!$A$3:$F$201,6,FALSE)</f>
        <v>0</v>
      </c>
      <c r="K235" s="1149">
        <f t="shared" si="8"/>
        <v>0</v>
      </c>
    </row>
    <row r="236" spans="1:11" s="5" customFormat="1" ht="45" x14ac:dyDescent="0.25">
      <c r="A236" s="1137">
        <v>6403</v>
      </c>
      <c r="B236" s="1137">
        <v>560</v>
      </c>
      <c r="C236" s="200" t="str">
        <f t="shared" si="7"/>
        <v>560-6403</v>
      </c>
      <c r="D236" s="1137" t="s">
        <v>3166</v>
      </c>
      <c r="E236" s="1137" t="s">
        <v>74</v>
      </c>
      <c r="F236" s="1137" t="s">
        <v>85</v>
      </c>
      <c r="G236" s="1137" t="s">
        <v>654</v>
      </c>
      <c r="H236" s="1137" t="s">
        <v>10</v>
      </c>
      <c r="I236" s="1149">
        <v>46</v>
      </c>
      <c r="J236" s="1149">
        <f>VLOOKUP(A236,CENIK!$A$3:$F$201,6,FALSE)</f>
        <v>0</v>
      </c>
      <c r="K236" s="1149">
        <f t="shared" si="8"/>
        <v>0</v>
      </c>
    </row>
    <row r="237" spans="1:11" s="5" customFormat="1" ht="45" x14ac:dyDescent="0.25">
      <c r="A237" s="1137">
        <v>6501</v>
      </c>
      <c r="B237" s="1137">
        <v>560</v>
      </c>
      <c r="C237" s="200" t="str">
        <f t="shared" si="7"/>
        <v>560-6501</v>
      </c>
      <c r="D237" s="1137" t="s">
        <v>3166</v>
      </c>
      <c r="E237" s="1137" t="s">
        <v>74</v>
      </c>
      <c r="F237" s="1137" t="s">
        <v>88</v>
      </c>
      <c r="G237" s="1137" t="s">
        <v>271</v>
      </c>
      <c r="H237" s="1137" t="s">
        <v>6</v>
      </c>
      <c r="I237" s="1149">
        <v>2</v>
      </c>
      <c r="J237" s="1149">
        <f>VLOOKUP(A237,CENIK!$A$3:$F$201,6,FALSE)</f>
        <v>0</v>
      </c>
      <c r="K237" s="1149">
        <f t="shared" si="8"/>
        <v>0</v>
      </c>
    </row>
    <row r="238" spans="1:11" s="5" customFormat="1" ht="45" x14ac:dyDescent="0.25">
      <c r="A238" s="1137">
        <v>6504</v>
      </c>
      <c r="B238" s="1137">
        <v>560</v>
      </c>
      <c r="C238" s="200" t="str">
        <f t="shared" si="7"/>
        <v>560-6504</v>
      </c>
      <c r="D238" s="1137" t="s">
        <v>3166</v>
      </c>
      <c r="E238" s="1137" t="s">
        <v>74</v>
      </c>
      <c r="F238" s="1137" t="s">
        <v>88</v>
      </c>
      <c r="G238" s="1137" t="s">
        <v>274</v>
      </c>
      <c r="H238" s="1137" t="s">
        <v>6</v>
      </c>
      <c r="I238" s="1149">
        <v>1</v>
      </c>
      <c r="J238" s="1149">
        <f>VLOOKUP(A238,CENIK!$A$3:$F$201,6,FALSE)</f>
        <v>0</v>
      </c>
      <c r="K238" s="1149">
        <f t="shared" si="8"/>
        <v>0</v>
      </c>
    </row>
    <row r="239" spans="1:11" s="5" customFormat="1" ht="45" x14ac:dyDescent="0.25">
      <c r="A239" s="1137">
        <v>6505</v>
      </c>
      <c r="B239" s="1137">
        <v>560</v>
      </c>
      <c r="C239" s="200" t="str">
        <f t="shared" si="7"/>
        <v>560-6505</v>
      </c>
      <c r="D239" s="1137" t="s">
        <v>3166</v>
      </c>
      <c r="E239" s="1137" t="s">
        <v>74</v>
      </c>
      <c r="F239" s="1137" t="s">
        <v>88</v>
      </c>
      <c r="G239" s="1137" t="s">
        <v>275</v>
      </c>
      <c r="H239" s="1137" t="s">
        <v>6</v>
      </c>
      <c r="I239" s="1149">
        <v>1</v>
      </c>
      <c r="J239" s="1149">
        <f>VLOOKUP(A239,CENIK!$A$3:$F$201,6,FALSE)</f>
        <v>0</v>
      </c>
      <c r="K239" s="1149">
        <f t="shared" si="8"/>
        <v>0</v>
      </c>
    </row>
    <row r="240" spans="1:11" s="5" customFormat="1" ht="75" x14ac:dyDescent="0.25">
      <c r="A240" s="1137">
        <v>7</v>
      </c>
      <c r="B240" s="1137">
        <v>560</v>
      </c>
      <c r="C240" s="200" t="str">
        <f t="shared" si="7"/>
        <v>560-7</v>
      </c>
      <c r="D240" s="1137" t="s">
        <v>3166</v>
      </c>
      <c r="E240" s="1137" t="s">
        <v>74</v>
      </c>
      <c r="F240" s="1137" t="s">
        <v>677</v>
      </c>
      <c r="G240" s="1137" t="s">
        <v>3131</v>
      </c>
      <c r="H240" s="1137" t="s">
        <v>6</v>
      </c>
      <c r="I240" s="1149">
        <v>6</v>
      </c>
      <c r="J240" s="1150"/>
      <c r="K240" s="1149">
        <f t="shared" si="8"/>
        <v>0</v>
      </c>
    </row>
    <row r="241" spans="1:11" s="5" customFormat="1" ht="45" x14ac:dyDescent="0.25">
      <c r="A241" s="1137">
        <v>8</v>
      </c>
      <c r="B241" s="1137">
        <v>560</v>
      </c>
      <c r="C241" s="200" t="str">
        <f t="shared" si="7"/>
        <v>560-8</v>
      </c>
      <c r="D241" s="1137" t="s">
        <v>3166</v>
      </c>
      <c r="E241" s="1137" t="s">
        <v>74</v>
      </c>
      <c r="F241" s="1137" t="s">
        <v>75</v>
      </c>
      <c r="G241" s="1137" t="s">
        <v>3168</v>
      </c>
      <c r="H241" s="1137" t="s">
        <v>6</v>
      </c>
      <c r="I241" s="1149">
        <v>2</v>
      </c>
      <c r="J241" s="1150"/>
      <c r="K241" s="1149">
        <f t="shared" si="8"/>
        <v>0</v>
      </c>
    </row>
  </sheetData>
  <mergeCells count="4">
    <mergeCell ref="D15:E15"/>
    <mergeCell ref="D16:E22"/>
    <mergeCell ref="F16:F21"/>
    <mergeCell ref="F6:F7"/>
  </mergeCells>
  <pageMargins left="0.7" right="0.7" top="0.75" bottom="0.75" header="0.3" footer="0.3"/>
  <pageSetup paperSize="9" scale="48"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H67"/>
  <sheetViews>
    <sheetView zoomScaleNormal="100" zoomScaleSheetLayoutView="115" workbookViewId="0">
      <selection activeCell="G37" sqref="G37"/>
    </sheetView>
  </sheetViews>
  <sheetFormatPr defaultRowHeight="15" x14ac:dyDescent="0.25"/>
  <cols>
    <col min="1" max="1" width="8.140625" style="295" customWidth="1"/>
    <col min="2" max="2" width="34.7109375" style="269" customWidth="1"/>
    <col min="3" max="3" width="6.7109375" style="296" customWidth="1"/>
    <col min="4" max="4" width="9.140625" style="296" customWidth="1"/>
    <col min="5" max="5" width="9.140625" style="285"/>
    <col min="6" max="6" width="11.5703125" style="297" customWidth="1"/>
    <col min="7" max="16384" width="9.140625" style="269"/>
  </cols>
  <sheetData>
    <row r="1" spans="1:6" x14ac:dyDescent="0.25">
      <c r="A1" s="1518"/>
      <c r="B1" s="1518"/>
      <c r="C1" s="1518"/>
      <c r="D1" s="801"/>
      <c r="E1" s="267"/>
      <c r="F1" s="298"/>
    </row>
    <row r="2" spans="1:6" x14ac:dyDescent="0.25">
      <c r="A2" s="808"/>
      <c r="B2" s="808"/>
      <c r="C2" s="808"/>
      <c r="D2" s="801"/>
      <c r="E2" s="267"/>
      <c r="F2" s="298"/>
    </row>
    <row r="3" spans="1:6" x14ac:dyDescent="0.25">
      <c r="A3" s="808"/>
      <c r="B3" s="809" t="s">
        <v>1215</v>
      </c>
      <c r="C3" s="808"/>
      <c r="D3" s="801"/>
      <c r="E3" s="267"/>
      <c r="F3" s="298"/>
    </row>
    <row r="4" spans="1:6" x14ac:dyDescent="0.25">
      <c r="A4" s="810"/>
      <c r="B4" s="809"/>
      <c r="C4" s="801"/>
      <c r="D4" s="801"/>
      <c r="E4" s="267"/>
      <c r="F4" s="1458" t="s">
        <v>91</v>
      </c>
    </row>
    <row r="5" spans="1:6" ht="25.5" x14ac:dyDescent="0.25">
      <c r="A5" s="811">
        <v>1</v>
      </c>
      <c r="B5" s="812" t="s">
        <v>1216</v>
      </c>
      <c r="C5" s="813"/>
      <c r="D5" s="272"/>
      <c r="E5" s="273"/>
      <c r="F5" s="813">
        <f>F32</f>
        <v>0</v>
      </c>
    </row>
    <row r="6" spans="1:6" x14ac:dyDescent="0.25">
      <c r="A6" s="811">
        <v>2</v>
      </c>
      <c r="B6" s="812" t="s">
        <v>1217</v>
      </c>
      <c r="C6" s="813"/>
      <c r="D6" s="272"/>
      <c r="E6" s="273"/>
      <c r="F6" s="813">
        <f>F53</f>
        <v>0</v>
      </c>
    </row>
    <row r="7" spans="1:6" x14ac:dyDescent="0.25">
      <c r="A7" s="811">
        <v>3</v>
      </c>
      <c r="B7" s="812" t="s">
        <v>1218</v>
      </c>
      <c r="C7" s="813"/>
      <c r="D7" s="272"/>
      <c r="E7" s="273"/>
      <c r="F7" s="813">
        <f>F66</f>
        <v>0</v>
      </c>
    </row>
    <row r="8" spans="1:6" x14ac:dyDescent="0.25">
      <c r="A8" s="1519"/>
      <c r="B8" s="1519"/>
      <c r="C8" s="1519"/>
      <c r="D8" s="272"/>
      <c r="E8" s="273"/>
      <c r="F8" s="274"/>
    </row>
    <row r="9" spans="1:6" x14ac:dyDescent="0.25">
      <c r="A9" s="836" t="s">
        <v>1213</v>
      </c>
      <c r="B9" s="814" t="s">
        <v>1214</v>
      </c>
      <c r="C9" s="837"/>
      <c r="D9" s="838"/>
      <c r="E9" s="839"/>
      <c r="F9" s="840">
        <f>SUM(F5:F8)</f>
        <v>0</v>
      </c>
    </row>
    <row r="10" spans="1:6" x14ac:dyDescent="0.25">
      <c r="A10" s="815"/>
      <c r="B10" s="802"/>
      <c r="C10" s="272"/>
      <c r="D10" s="272"/>
      <c r="E10" s="273"/>
      <c r="F10" s="816"/>
    </row>
    <row r="11" spans="1:6" x14ac:dyDescent="0.25">
      <c r="A11" s="810"/>
      <c r="B11" s="803"/>
      <c r="C11" s="801"/>
      <c r="D11" s="801"/>
      <c r="E11" s="267"/>
      <c r="F11" s="298"/>
    </row>
    <row r="12" spans="1:6" x14ac:dyDescent="0.25">
      <c r="A12" s="810"/>
      <c r="B12" s="803"/>
      <c r="C12" s="801"/>
      <c r="D12" s="801"/>
      <c r="E12" s="267"/>
      <c r="F12" s="298"/>
    </row>
    <row r="13" spans="1:6" x14ac:dyDescent="0.25">
      <c r="A13" s="810"/>
      <c r="B13" s="803"/>
      <c r="C13" s="801"/>
      <c r="D13" s="801"/>
      <c r="E13" s="267"/>
      <c r="F13" s="298"/>
    </row>
    <row r="14" spans="1:6" x14ac:dyDescent="0.25">
      <c r="A14" s="810"/>
      <c r="B14" s="803"/>
      <c r="C14" s="801"/>
      <c r="D14" s="801"/>
      <c r="E14" s="267"/>
      <c r="F14" s="298"/>
    </row>
    <row r="15" spans="1:6" x14ac:dyDescent="0.25">
      <c r="A15" s="810"/>
      <c r="B15" s="803"/>
      <c r="C15" s="801"/>
      <c r="D15" s="801"/>
      <c r="E15" s="267"/>
      <c r="F15" s="298"/>
    </row>
    <row r="16" spans="1:6" x14ac:dyDescent="0.25">
      <c r="A16" s="810"/>
      <c r="B16" s="803"/>
      <c r="C16" s="801"/>
      <c r="D16" s="801"/>
      <c r="E16" s="267"/>
      <c r="F16" s="298"/>
    </row>
    <row r="17" spans="1:8" ht="25.5" x14ac:dyDescent="0.25">
      <c r="A17" s="1234" t="s">
        <v>124</v>
      </c>
      <c r="B17" s="1231" t="s">
        <v>125</v>
      </c>
      <c r="C17" s="1232" t="s">
        <v>126</v>
      </c>
      <c r="D17" s="1233" t="s">
        <v>714</v>
      </c>
      <c r="E17" s="1233" t="s">
        <v>1219</v>
      </c>
      <c r="F17" s="1233" t="s">
        <v>127</v>
      </c>
    </row>
    <row r="18" spans="1:8" x14ac:dyDescent="0.25">
      <c r="A18" s="817"/>
      <c r="B18" s="818"/>
      <c r="C18" s="819"/>
      <c r="D18" s="819"/>
      <c r="E18" s="820"/>
      <c r="F18" s="820"/>
    </row>
    <row r="19" spans="1:8" x14ac:dyDescent="0.25">
      <c r="A19" s="821" t="s">
        <v>1220</v>
      </c>
      <c r="B19" s="821" t="s">
        <v>1216</v>
      </c>
      <c r="C19" s="804"/>
      <c r="D19" s="805"/>
      <c r="E19" s="280"/>
      <c r="F19" s="806"/>
    </row>
    <row r="20" spans="1:8" ht="26.25" x14ac:dyDescent="0.25">
      <c r="A20" s="822" t="s">
        <v>1221</v>
      </c>
      <c r="B20" s="823" t="s">
        <v>1222</v>
      </c>
      <c r="C20" s="824" t="s">
        <v>14</v>
      </c>
      <c r="D20" s="825">
        <v>1</v>
      </c>
      <c r="F20" s="826">
        <f>ROUND(D20*E20,2)</f>
        <v>0</v>
      </c>
      <c r="H20" s="1235"/>
    </row>
    <row r="21" spans="1:8" ht="39" x14ac:dyDescent="0.25">
      <c r="A21" s="822" t="s">
        <v>1223</v>
      </c>
      <c r="B21" s="823" t="s">
        <v>1224</v>
      </c>
      <c r="C21" s="824" t="s">
        <v>14</v>
      </c>
      <c r="D21" s="825">
        <v>1</v>
      </c>
      <c r="F21" s="826">
        <f t="shared" ref="F21:F31" si="0">ROUND(D21*E21,2)</f>
        <v>0</v>
      </c>
    </row>
    <row r="22" spans="1:8" ht="26.25" x14ac:dyDescent="0.25">
      <c r="A22" s="822" t="s">
        <v>1225</v>
      </c>
      <c r="B22" s="823" t="s">
        <v>1226</v>
      </c>
      <c r="C22" s="824" t="s">
        <v>1227</v>
      </c>
      <c r="D22" s="807">
        <v>8</v>
      </c>
      <c r="F22" s="826">
        <f t="shared" si="0"/>
        <v>0</v>
      </c>
    </row>
    <row r="23" spans="1:8" ht="64.5" x14ac:dyDescent="0.25">
      <c r="A23" s="822" t="s">
        <v>1228</v>
      </c>
      <c r="B23" s="823" t="s">
        <v>1229</v>
      </c>
      <c r="C23" s="824" t="s">
        <v>1227</v>
      </c>
      <c r="D23" s="825">
        <v>1</v>
      </c>
      <c r="F23" s="826">
        <f t="shared" si="0"/>
        <v>0</v>
      </c>
    </row>
    <row r="24" spans="1:8" ht="39" x14ac:dyDescent="0.25">
      <c r="A24" s="822" t="s">
        <v>1230</v>
      </c>
      <c r="B24" s="823" t="s">
        <v>1231</v>
      </c>
      <c r="C24" s="824" t="s">
        <v>14</v>
      </c>
      <c r="D24" s="825">
        <v>1</v>
      </c>
      <c r="F24" s="826">
        <f t="shared" si="0"/>
        <v>0</v>
      </c>
    </row>
    <row r="25" spans="1:8" ht="26.25" x14ac:dyDescent="0.25">
      <c r="A25" s="822" t="s">
        <v>1232</v>
      </c>
      <c r="B25" s="823" t="s">
        <v>1233</v>
      </c>
      <c r="C25" s="824" t="s">
        <v>6</v>
      </c>
      <c r="D25" s="825">
        <v>14</v>
      </c>
      <c r="F25" s="826">
        <f t="shared" si="0"/>
        <v>0</v>
      </c>
    </row>
    <row r="26" spans="1:8" ht="26.25" x14ac:dyDescent="0.25">
      <c r="A26" s="822" t="s">
        <v>1234</v>
      </c>
      <c r="B26" s="823" t="s">
        <v>1235</v>
      </c>
      <c r="C26" s="824" t="s">
        <v>1227</v>
      </c>
      <c r="D26" s="825">
        <v>1</v>
      </c>
      <c r="F26" s="826">
        <f t="shared" si="0"/>
        <v>0</v>
      </c>
    </row>
    <row r="27" spans="1:8" ht="26.25" x14ac:dyDescent="0.25">
      <c r="A27" s="822" t="s">
        <v>1236</v>
      </c>
      <c r="B27" s="823" t="s">
        <v>1237</v>
      </c>
      <c r="C27" s="824" t="s">
        <v>14</v>
      </c>
      <c r="D27" s="825">
        <v>1</v>
      </c>
      <c r="F27" s="826">
        <f t="shared" si="0"/>
        <v>0</v>
      </c>
    </row>
    <row r="28" spans="1:8" x14ac:dyDescent="0.25">
      <c r="A28" s="822" t="s">
        <v>1238</v>
      </c>
      <c r="B28" s="823" t="s">
        <v>1239</v>
      </c>
      <c r="C28" s="824" t="s">
        <v>20</v>
      </c>
      <c r="D28" s="825">
        <v>50</v>
      </c>
      <c r="F28" s="826">
        <f t="shared" si="0"/>
        <v>0</v>
      </c>
    </row>
    <row r="29" spans="1:8" ht="64.5" x14ac:dyDescent="0.25">
      <c r="A29" s="822" t="s">
        <v>1240</v>
      </c>
      <c r="B29" s="823" t="s">
        <v>1241</v>
      </c>
      <c r="C29" s="824" t="s">
        <v>20</v>
      </c>
      <c r="D29" s="825">
        <v>50</v>
      </c>
      <c r="F29" s="826">
        <f t="shared" si="0"/>
        <v>0</v>
      </c>
    </row>
    <row r="30" spans="1:8" ht="39" x14ac:dyDescent="0.25">
      <c r="A30" s="822" t="s">
        <v>1242</v>
      </c>
      <c r="B30" s="827" t="s">
        <v>1243</v>
      </c>
      <c r="C30" s="824" t="s">
        <v>22</v>
      </c>
      <c r="D30" s="825">
        <f>357*0.6+1602*0.15</f>
        <v>454.5</v>
      </c>
      <c r="F30" s="826">
        <f t="shared" si="0"/>
        <v>0</v>
      </c>
    </row>
    <row r="31" spans="1:8" ht="39.75" thickBot="1" x14ac:dyDescent="0.3">
      <c r="A31" s="822" t="s">
        <v>1244</v>
      </c>
      <c r="B31" s="828" t="s">
        <v>1245</v>
      </c>
      <c r="C31" s="824" t="s">
        <v>22</v>
      </c>
      <c r="D31" s="825">
        <v>0.5</v>
      </c>
      <c r="F31" s="826">
        <f t="shared" si="0"/>
        <v>0</v>
      </c>
    </row>
    <row r="32" spans="1:8" ht="16.5" thickBot="1" x14ac:dyDescent="0.3">
      <c r="A32" s="829" t="s">
        <v>1220</v>
      </c>
      <c r="B32" s="829" t="s">
        <v>1216</v>
      </c>
      <c r="C32" s="830"/>
      <c r="D32" s="831"/>
      <c r="E32" s="832"/>
      <c r="F32" s="833">
        <f>SUM(F20:F31)</f>
        <v>0</v>
      </c>
    </row>
    <row r="33" spans="1:7" ht="16.5" thickBot="1" x14ac:dyDescent="0.3">
      <c r="A33" s="829" t="s">
        <v>1246</v>
      </c>
      <c r="B33" s="829" t="s">
        <v>1247</v>
      </c>
      <c r="C33" s="830"/>
      <c r="D33" s="831"/>
      <c r="E33" s="832"/>
      <c r="F33" s="833"/>
    </row>
    <row r="34" spans="1:7" ht="26.25" x14ac:dyDescent="0.25">
      <c r="A34" s="810" t="s">
        <v>1248</v>
      </c>
      <c r="B34" s="828" t="s">
        <v>1249</v>
      </c>
      <c r="C34" s="801" t="s">
        <v>29</v>
      </c>
      <c r="D34" s="801">
        <v>357</v>
      </c>
      <c r="F34" s="826">
        <f t="shared" ref="F34:F52" si="1">ROUND(D34*E34,2)</f>
        <v>0</v>
      </c>
    </row>
    <row r="35" spans="1:7" ht="26.25" x14ac:dyDescent="0.25">
      <c r="A35" s="810" t="s">
        <v>1250</v>
      </c>
      <c r="B35" s="828" t="s">
        <v>1251</v>
      </c>
      <c r="C35" s="801" t="s">
        <v>29</v>
      </c>
      <c r="D35" s="801">
        <v>357</v>
      </c>
      <c r="F35" s="826">
        <f t="shared" si="1"/>
        <v>0</v>
      </c>
    </row>
    <row r="36" spans="1:7" ht="51.75" x14ac:dyDescent="0.25">
      <c r="A36" s="810" t="s">
        <v>1252</v>
      </c>
      <c r="B36" s="828" t="s">
        <v>1253</v>
      </c>
      <c r="C36" s="801" t="s">
        <v>22</v>
      </c>
      <c r="D36" s="801">
        <f>357*0.4</f>
        <v>142.80000000000001</v>
      </c>
      <c r="F36" s="826">
        <f t="shared" si="1"/>
        <v>0</v>
      </c>
    </row>
    <row r="37" spans="1:7" ht="102.75" x14ac:dyDescent="0.25">
      <c r="A37" s="810" t="s">
        <v>1254</v>
      </c>
      <c r="B37" s="828" t="s">
        <v>3274</v>
      </c>
      <c r="C37" s="801" t="s">
        <v>29</v>
      </c>
      <c r="D37" s="801">
        <v>357</v>
      </c>
      <c r="F37" s="826">
        <f t="shared" si="1"/>
        <v>0</v>
      </c>
      <c r="G37" s="1492" t="s">
        <v>3273</v>
      </c>
    </row>
    <row r="38" spans="1:7" ht="26.25" x14ac:dyDescent="0.25">
      <c r="A38" s="810" t="s">
        <v>1256</v>
      </c>
      <c r="B38" s="828" t="s">
        <v>1257</v>
      </c>
      <c r="C38" s="801" t="s">
        <v>10</v>
      </c>
      <c r="D38" s="801">
        <v>35</v>
      </c>
      <c r="F38" s="826">
        <f t="shared" si="1"/>
        <v>0</v>
      </c>
    </row>
    <row r="39" spans="1:7" ht="51.75" x14ac:dyDescent="0.25">
      <c r="A39" s="810" t="s">
        <v>1258</v>
      </c>
      <c r="B39" s="828" t="s">
        <v>1259</v>
      </c>
      <c r="C39" s="801" t="s">
        <v>10</v>
      </c>
      <c r="D39" s="801">
        <v>109</v>
      </c>
      <c r="F39" s="826">
        <f t="shared" si="1"/>
        <v>0</v>
      </c>
    </row>
    <row r="40" spans="1:7" ht="64.5" x14ac:dyDescent="0.25">
      <c r="A40" s="810" t="s">
        <v>1260</v>
      </c>
      <c r="B40" s="828" t="s">
        <v>1261</v>
      </c>
      <c r="C40" s="801" t="s">
        <v>29</v>
      </c>
      <c r="D40" s="801">
        <v>52</v>
      </c>
      <c r="F40" s="826">
        <f t="shared" si="1"/>
        <v>0</v>
      </c>
    </row>
    <row r="41" spans="1:7" ht="39" x14ac:dyDescent="0.25">
      <c r="A41" s="810" t="s">
        <v>1262</v>
      </c>
      <c r="B41" s="828" t="s">
        <v>1263</v>
      </c>
      <c r="C41" s="801" t="s">
        <v>14</v>
      </c>
      <c r="D41" s="801">
        <v>1</v>
      </c>
      <c r="F41" s="826">
        <f t="shared" si="1"/>
        <v>0</v>
      </c>
    </row>
    <row r="42" spans="1:7" ht="26.25" x14ac:dyDescent="0.25">
      <c r="A42" s="810" t="s">
        <v>1264</v>
      </c>
      <c r="B42" s="828" t="s">
        <v>1265</v>
      </c>
      <c r="C42" s="801" t="s">
        <v>69</v>
      </c>
      <c r="D42" s="801">
        <v>12</v>
      </c>
      <c r="F42" s="826">
        <f t="shared" si="1"/>
        <v>0</v>
      </c>
    </row>
    <row r="43" spans="1:7" ht="64.5" x14ac:dyDescent="0.25">
      <c r="A43" s="810" t="s">
        <v>1266</v>
      </c>
      <c r="B43" s="828" t="s">
        <v>1267</v>
      </c>
      <c r="C43" s="801" t="s">
        <v>69</v>
      </c>
      <c r="D43" s="801">
        <v>12</v>
      </c>
      <c r="F43" s="826">
        <f t="shared" si="1"/>
        <v>0</v>
      </c>
    </row>
    <row r="44" spans="1:7" ht="51.75" x14ac:dyDescent="0.25">
      <c r="A44" s="810" t="s">
        <v>1268</v>
      </c>
      <c r="B44" s="828" t="s">
        <v>1269</v>
      </c>
      <c r="C44" s="801" t="s">
        <v>22</v>
      </c>
      <c r="D44" s="801">
        <v>12</v>
      </c>
      <c r="F44" s="826">
        <f t="shared" si="1"/>
        <v>0</v>
      </c>
    </row>
    <row r="45" spans="1:7" ht="26.25" x14ac:dyDescent="0.25">
      <c r="A45" s="810" t="s">
        <v>1270</v>
      </c>
      <c r="B45" s="828" t="s">
        <v>1271</v>
      </c>
      <c r="C45" s="801" t="s">
        <v>29</v>
      </c>
      <c r="D45" s="801">
        <v>8</v>
      </c>
      <c r="F45" s="826">
        <f t="shared" si="1"/>
        <v>0</v>
      </c>
    </row>
    <row r="46" spans="1:7" ht="39" x14ac:dyDescent="0.25">
      <c r="A46" s="810" t="s">
        <v>1272</v>
      </c>
      <c r="B46" s="828" t="s">
        <v>1273</v>
      </c>
      <c r="C46" s="801" t="s">
        <v>22</v>
      </c>
      <c r="D46" s="801">
        <v>10</v>
      </c>
      <c r="F46" s="826">
        <f t="shared" si="1"/>
        <v>0</v>
      </c>
    </row>
    <row r="47" spans="1:7" ht="39" x14ac:dyDescent="0.25">
      <c r="A47" s="810" t="s">
        <v>1274</v>
      </c>
      <c r="B47" s="828" t="s">
        <v>1275</v>
      </c>
      <c r="C47" s="801" t="s">
        <v>22</v>
      </c>
      <c r="D47" s="801">
        <v>0.8</v>
      </c>
      <c r="F47" s="826">
        <f t="shared" si="1"/>
        <v>0</v>
      </c>
    </row>
    <row r="48" spans="1:7" ht="39" x14ac:dyDescent="0.25">
      <c r="A48" s="810" t="s">
        <v>1276</v>
      </c>
      <c r="B48" s="828" t="s">
        <v>1277</v>
      </c>
      <c r="C48" s="801" t="s">
        <v>22</v>
      </c>
      <c r="D48" s="801">
        <v>250</v>
      </c>
      <c r="F48" s="826">
        <f t="shared" si="1"/>
        <v>0</v>
      </c>
    </row>
    <row r="49" spans="1:6" ht="77.25" x14ac:dyDescent="0.25">
      <c r="A49" s="810" t="s">
        <v>1278</v>
      </c>
      <c r="B49" s="828" t="s">
        <v>1279</v>
      </c>
      <c r="C49" s="801" t="s">
        <v>6</v>
      </c>
      <c r="D49" s="801">
        <v>1</v>
      </c>
      <c r="F49" s="826">
        <f t="shared" si="1"/>
        <v>0</v>
      </c>
    </row>
    <row r="50" spans="1:6" ht="90" x14ac:dyDescent="0.25">
      <c r="A50" s="810" t="s">
        <v>1280</v>
      </c>
      <c r="B50" s="828" t="s">
        <v>1281</v>
      </c>
      <c r="C50" s="801" t="s">
        <v>6</v>
      </c>
      <c r="D50" s="801">
        <v>2</v>
      </c>
      <c r="F50" s="826">
        <f t="shared" si="1"/>
        <v>0</v>
      </c>
    </row>
    <row r="51" spans="1:6" ht="64.5" x14ac:dyDescent="0.25">
      <c r="A51" s="810" t="s">
        <v>1282</v>
      </c>
      <c r="B51" s="828" t="s">
        <v>1283</v>
      </c>
      <c r="C51" s="801" t="s">
        <v>6</v>
      </c>
      <c r="D51" s="801">
        <v>1</v>
      </c>
      <c r="F51" s="826">
        <f t="shared" si="1"/>
        <v>0</v>
      </c>
    </row>
    <row r="52" spans="1:6" ht="27" thickBot="1" x14ac:dyDescent="0.3">
      <c r="A52" s="810" t="s">
        <v>1284</v>
      </c>
      <c r="B52" s="828" t="s">
        <v>1285</v>
      </c>
      <c r="C52" s="801" t="s">
        <v>69</v>
      </c>
      <c r="D52" s="801">
        <v>10</v>
      </c>
      <c r="F52" s="826">
        <f t="shared" si="1"/>
        <v>0</v>
      </c>
    </row>
    <row r="53" spans="1:6" ht="16.5" thickBot="1" x14ac:dyDescent="0.3">
      <c r="A53" s="829" t="s">
        <v>1246</v>
      </c>
      <c r="B53" s="829" t="s">
        <v>1247</v>
      </c>
      <c r="C53" s="830"/>
      <c r="D53" s="831"/>
      <c r="E53" s="832"/>
      <c r="F53" s="833">
        <f>SUM(F34:F52)</f>
        <v>0</v>
      </c>
    </row>
    <row r="54" spans="1:6" ht="16.5" thickBot="1" x14ac:dyDescent="0.3">
      <c r="A54" s="829" t="s">
        <v>1286</v>
      </c>
      <c r="B54" s="829" t="s">
        <v>1218</v>
      </c>
      <c r="C54" s="830"/>
      <c r="D54" s="831"/>
      <c r="E54" s="832"/>
      <c r="F54" s="833"/>
    </row>
    <row r="55" spans="1:6" x14ac:dyDescent="0.25">
      <c r="A55" s="810" t="s">
        <v>1287</v>
      </c>
      <c r="B55" s="828" t="s">
        <v>1288</v>
      </c>
      <c r="C55" s="801" t="s">
        <v>69</v>
      </c>
      <c r="D55" s="801">
        <v>12</v>
      </c>
      <c r="F55" s="826">
        <f t="shared" ref="F55:F65" si="2">ROUND(D55*E55,2)</f>
        <v>0</v>
      </c>
    </row>
    <row r="56" spans="1:6" ht="26.25" x14ac:dyDescent="0.25">
      <c r="A56" s="810" t="s">
        <v>1289</v>
      </c>
      <c r="B56" s="828" t="s">
        <v>1290</v>
      </c>
      <c r="C56" s="801" t="s">
        <v>69</v>
      </c>
      <c r="D56" s="801">
        <f>D54</f>
        <v>0</v>
      </c>
      <c r="F56" s="826">
        <f t="shared" si="2"/>
        <v>0</v>
      </c>
    </row>
    <row r="57" spans="1:6" x14ac:dyDescent="0.25">
      <c r="A57" s="810" t="s">
        <v>1291</v>
      </c>
      <c r="B57" s="828" t="s">
        <v>1292</v>
      </c>
      <c r="C57" s="801" t="s">
        <v>69</v>
      </c>
      <c r="D57" s="801">
        <f>+D55</f>
        <v>12</v>
      </c>
      <c r="F57" s="826">
        <f t="shared" si="2"/>
        <v>0</v>
      </c>
    </row>
    <row r="58" spans="1:6" ht="32.25" customHeight="1" x14ac:dyDescent="0.25">
      <c r="A58" s="810" t="s">
        <v>1293</v>
      </c>
      <c r="B58" s="834" t="s">
        <v>1294</v>
      </c>
      <c r="C58" s="801" t="s">
        <v>6</v>
      </c>
      <c r="D58" s="801">
        <v>1</v>
      </c>
      <c r="F58" s="826">
        <f t="shared" si="2"/>
        <v>0</v>
      </c>
    </row>
    <row r="59" spans="1:6" ht="39" x14ac:dyDescent="0.25">
      <c r="A59" s="810" t="s">
        <v>1295</v>
      </c>
      <c r="B59" s="828" t="s">
        <v>1296</v>
      </c>
      <c r="C59" s="801" t="s">
        <v>22</v>
      </c>
      <c r="D59" s="801">
        <f>990*0.2</f>
        <v>198</v>
      </c>
      <c r="F59" s="826">
        <f t="shared" si="2"/>
        <v>0</v>
      </c>
    </row>
    <row r="60" spans="1:6" x14ac:dyDescent="0.25">
      <c r="A60" s="810" t="s">
        <v>1297</v>
      </c>
      <c r="B60" s="828" t="s">
        <v>1298</v>
      </c>
      <c r="C60" s="801" t="s">
        <v>29</v>
      </c>
      <c r="D60" s="801">
        <v>990</v>
      </c>
      <c r="F60" s="826">
        <f t="shared" si="2"/>
        <v>0</v>
      </c>
    </row>
    <row r="61" spans="1:6" ht="26.25" x14ac:dyDescent="0.25">
      <c r="A61" s="810" t="s">
        <v>1299</v>
      </c>
      <c r="B61" s="828" t="s">
        <v>1300</v>
      </c>
      <c r="C61" s="801" t="s">
        <v>6</v>
      </c>
      <c r="D61" s="801">
        <v>9</v>
      </c>
      <c r="F61" s="826">
        <f t="shared" si="2"/>
        <v>0</v>
      </c>
    </row>
    <row r="62" spans="1:6" x14ac:dyDescent="0.25">
      <c r="A62" s="810" t="s">
        <v>1301</v>
      </c>
      <c r="B62" s="828" t="s">
        <v>1302</v>
      </c>
      <c r="C62" s="801" t="s">
        <v>14</v>
      </c>
      <c r="D62" s="801">
        <v>1</v>
      </c>
      <c r="F62" s="826">
        <f t="shared" si="2"/>
        <v>0</v>
      </c>
    </row>
    <row r="63" spans="1:6" ht="77.25" x14ac:dyDescent="0.25">
      <c r="A63" s="810" t="s">
        <v>1303</v>
      </c>
      <c r="B63" s="828" t="s">
        <v>1304</v>
      </c>
      <c r="C63" s="801" t="s">
        <v>6</v>
      </c>
      <c r="D63" s="801">
        <v>1</v>
      </c>
      <c r="F63" s="826">
        <f t="shared" si="2"/>
        <v>0</v>
      </c>
    </row>
    <row r="64" spans="1:6" ht="26.25" x14ac:dyDescent="0.25">
      <c r="A64" s="810" t="s">
        <v>1305</v>
      </c>
      <c r="B64" s="828" t="s">
        <v>1306</v>
      </c>
      <c r="C64" s="801" t="s">
        <v>6</v>
      </c>
      <c r="D64" s="801">
        <v>1</v>
      </c>
      <c r="F64" s="826">
        <f t="shared" si="2"/>
        <v>0</v>
      </c>
    </row>
    <row r="65" spans="1:6" ht="39.75" thickBot="1" x14ac:dyDescent="0.3">
      <c r="A65" s="810" t="s">
        <v>1307</v>
      </c>
      <c r="B65" s="828" t="s">
        <v>1308</v>
      </c>
      <c r="C65" s="801" t="s">
        <v>10</v>
      </c>
      <c r="D65" s="801">
        <f>D45</f>
        <v>8</v>
      </c>
      <c r="F65" s="826">
        <f t="shared" si="2"/>
        <v>0</v>
      </c>
    </row>
    <row r="66" spans="1:6" ht="16.5" thickBot="1" x14ac:dyDescent="0.3">
      <c r="A66" s="835" t="s">
        <v>1286</v>
      </c>
      <c r="B66" s="829" t="s">
        <v>1218</v>
      </c>
      <c r="C66" s="830"/>
      <c r="D66" s="831"/>
      <c r="E66" s="832"/>
      <c r="F66" s="833">
        <f>SUM(F55:F65)</f>
        <v>0</v>
      </c>
    </row>
    <row r="67" spans="1:6" x14ac:dyDescent="0.25">
      <c r="A67" s="271"/>
      <c r="B67" s="288"/>
      <c r="C67" s="266"/>
      <c r="D67" s="266"/>
      <c r="E67" s="267"/>
      <c r="F67" s="268"/>
    </row>
  </sheetData>
  <mergeCells count="2">
    <mergeCell ref="A1:C1"/>
    <mergeCell ref="A8:C8"/>
  </mergeCells>
  <pageMargins left="0.70866141732283472" right="0.70866141732283472" top="0.74803149606299213" bottom="0.74803149606299213" header="0.31496062992125984" footer="0.31496062992125984"/>
  <pageSetup paperSize="9" orientation="portrait" r:id="rId1"/>
  <headerFooter>
    <oddFooter>&amp;R&amp;10&amp;P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30</vt:i4>
      </vt:variant>
    </vt:vector>
  </HeadingPairs>
  <TitlesOfParts>
    <vt:vector size="62" baseType="lpstr">
      <vt:lpstr>CENIK</vt:lpstr>
      <vt:lpstr>REKAPITULACIJA</vt:lpstr>
      <vt:lpstr>3.1 Po v</vt:lpstr>
      <vt:lpstr>3.2 Po z</vt:lpstr>
      <vt:lpstr>9 Kaš</vt:lpstr>
      <vt:lpstr>9 CP S</vt:lpstr>
      <vt:lpstr>9_CP_V</vt:lpstr>
      <vt:lpstr>13 Rak</vt:lpstr>
      <vt:lpstr>13 VP_P</vt:lpstr>
      <vt:lpstr>14 Sib</vt:lpstr>
      <vt:lpstr>14 VP</vt:lpstr>
      <vt:lpstr>18 Zad</vt:lpstr>
      <vt:lpstr>20 Tac j</vt:lpstr>
      <vt:lpstr>20 Tac s</vt:lpstr>
      <vt:lpstr>21 Šmar</vt:lpstr>
      <vt:lpstr>23 Sos j</vt:lpstr>
      <vt:lpstr> 23 CP J </vt:lpstr>
      <vt:lpstr>23 Sos s </vt:lpstr>
      <vt:lpstr> 23  CP Z</vt:lpstr>
      <vt:lpstr> 23  CP M</vt:lpstr>
      <vt:lpstr>24 Žab</vt:lpstr>
      <vt:lpstr>25 Dob</vt:lpstr>
      <vt:lpstr>26 Izan</vt:lpstr>
      <vt:lpstr>26 VP</vt:lpstr>
      <vt:lpstr>31 N Po</vt:lpstr>
      <vt:lpstr>37 Deb</vt:lpstr>
      <vt:lpstr>37_CP</vt:lpstr>
      <vt:lpstr>38 Brz</vt:lpstr>
      <vt:lpstr>RC Del. sila</vt:lpstr>
      <vt:lpstr>RC Voz. park</vt:lpstr>
      <vt:lpstr>RC Oprema</vt:lpstr>
      <vt:lpstr>Analiza cene</vt:lpstr>
      <vt:lpstr>' 23  CP M'!Print_Area</vt:lpstr>
      <vt:lpstr>' 23  CP Z'!Print_Area</vt:lpstr>
      <vt:lpstr>' 23 CP J '!Print_Area</vt:lpstr>
      <vt:lpstr>'13 VP_P'!Print_Area</vt:lpstr>
      <vt:lpstr>'3.1 Po v'!Print_Area</vt:lpstr>
      <vt:lpstr>'3.2 Po z'!Print_Area</vt:lpstr>
      <vt:lpstr>'9 CP S'!Print_Area</vt:lpstr>
      <vt:lpstr>'9_CP_V'!Print_Area</vt:lpstr>
      <vt:lpstr>CENIK!Print_Area</vt:lpstr>
      <vt:lpstr>'9 CP S'!Print_Titles</vt:lpstr>
      <vt:lpstr>'9_CP_V'!Print_Titles</vt:lpstr>
      <vt:lpstr>CENIK!Print_Titles</vt:lpstr>
      <vt:lpstr>'13 Rak'!Q_KANAL_priprava_ulice</vt:lpstr>
      <vt:lpstr>'14 Sib'!Q_KANAL_priprava_ulice</vt:lpstr>
      <vt:lpstr>'18 Zad'!Q_KANAL_priprava_ulice</vt:lpstr>
      <vt:lpstr>'20 Tac j'!Q_KANAL_priprava_ulice</vt:lpstr>
      <vt:lpstr>'20 Tac s'!Q_KANAL_priprava_ulice</vt:lpstr>
      <vt:lpstr>'21 Šmar'!Q_KANAL_priprava_ulice</vt:lpstr>
      <vt:lpstr>'23 Sos j'!Q_KANAL_priprava_ulice</vt:lpstr>
      <vt:lpstr>'23 Sos s '!Q_KANAL_priprava_ulice</vt:lpstr>
      <vt:lpstr>'24 Žab'!Q_KANAL_priprava_ulice</vt:lpstr>
      <vt:lpstr>'25 Dob'!Q_KANAL_priprava_ulice</vt:lpstr>
      <vt:lpstr>'26 Izan'!Q_KANAL_priprava_ulice</vt:lpstr>
      <vt:lpstr>'3.1 Po v'!Q_KANAL_priprava_ulice</vt:lpstr>
      <vt:lpstr>'3.2 Po z'!Q_KANAL_priprava_ulice</vt:lpstr>
      <vt:lpstr>'31 N Po'!Q_KANAL_priprava_ulice</vt:lpstr>
      <vt:lpstr>'37 Deb'!Q_KANAL_priprava_ulice</vt:lpstr>
      <vt:lpstr>'38 Brz'!Q_KANAL_priprava_ulice</vt:lpstr>
      <vt:lpstr>'9 Kaš'!Q_KANAL_priprava_ulice</vt:lpstr>
      <vt:lpstr>QE_KANAL_postavke</vt:lpstr>
    </vt:vector>
  </TitlesOfParts>
  <Company>LUZ d.d.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Petra Pergar</dc:creator>
  <cp:lastModifiedBy>Petra Pergar</cp:lastModifiedBy>
  <cp:lastPrinted>2019-07-11T12:29:39Z</cp:lastPrinted>
  <dcterms:created xsi:type="dcterms:W3CDTF">2018-04-05T18:29:51Z</dcterms:created>
  <dcterms:modified xsi:type="dcterms:W3CDTF">2019-08-14T07:36:44Z</dcterms:modified>
</cp:coreProperties>
</file>